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jandra/Desktop/A/TFG/BASES DE DATOS/STATA/"/>
    </mc:Choice>
  </mc:AlternateContent>
  <xr:revisionPtr revIDLastSave="0" documentId="13_ncr:1_{40AA5097-8F2A-134D-81E8-5E2D79BDF782}" xr6:coauthVersionLast="47" xr6:coauthVersionMax="47" xr10:uidLastSave="{00000000-0000-0000-0000-000000000000}"/>
  <bookViews>
    <workbookView xWindow="0" yWindow="500" windowWidth="28800" windowHeight="16080" xr2:uid="{F2BDB4B3-BCEB-F644-9C39-A72AA4A64820}"/>
  </bookViews>
  <sheets>
    <sheet name="DATOS CONJUNTOS TFG" sheetId="1" r:id="rId1"/>
    <sheet name="FÚTBOL" sheetId="8" r:id="rId2"/>
    <sheet name="DESEMPLEO EMPLEO NACIONAL" sheetId="18" r:id="rId3"/>
    <sheet name="PIB PER CÁPITA NACIONAL" sheetId="17" r:id="rId4"/>
    <sheet name="TASA DESEMPLEO TOTAL" sheetId="16" r:id="rId5"/>
    <sheet name="DELITOS" sheetId="14" r:id="rId6"/>
    <sheet name="CENSO INE" sheetId="2" r:id="rId7"/>
    <sheet name="PIB PER CÁPITA" sheetId="13" r:id="rId8"/>
    <sheet name="EXTRANJEROS CENSADOS" sheetId="15" r:id="rId9"/>
    <sheet name="DATOS ACTIVIDAD LABORAL HOMBRES" sheetId="3" r:id="rId10"/>
    <sheet name="DATOS ACTIVIDAD LABORAL MUJERES" sheetId="4" r:id="rId11"/>
    <sheet name="LLAMADAS 016" sheetId="5" r:id="rId12"/>
    <sheet name="DENUNCIAS VIOLENCIA DE GÉNERO" sheetId="6" r:id="rId13"/>
    <sheet name="ORIENTACIÓN POLÍTICA" sheetId="7" r:id="rId14"/>
  </sheets>
  <definedNames>
    <definedName name="_xlnm._FilterDatabase" localSheetId="0" hidden="1">'DATOS CONJUNTOS TFG'!$A$1:$AC$989</definedName>
    <definedName name="_xlnm._FilterDatabase" localSheetId="12" hidden="1">'DENUNCIAS VIOLENCIA DE GÉNERO'!$F$1:$I$4369</definedName>
    <definedName name="_xlnm._FilterDatabase" localSheetId="11" hidden="1">'LLAMADAS 016'!$U$1:$X$1210</definedName>
    <definedName name="_xlnm._FilterDatabase" localSheetId="7" hidden="1">'PIB PER CÁPITA'!$D$76:$V$76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10" i="1" l="1"/>
  <c r="AE11" i="1"/>
  <c r="AE12" i="1"/>
  <c r="AE13" i="1"/>
  <c r="AE14" i="1"/>
  <c r="AE15" i="1"/>
  <c r="AE16" i="1"/>
  <c r="AE17" i="1"/>
  <c r="AE18" i="1"/>
  <c r="AE19" i="1"/>
  <c r="AE29" i="1"/>
  <c r="AE30" i="1"/>
  <c r="AE31" i="1"/>
  <c r="AE32" i="1"/>
  <c r="AE33" i="1"/>
  <c r="AE34" i="1"/>
  <c r="AE35" i="1"/>
  <c r="AE36" i="1"/>
  <c r="AE37" i="1"/>
  <c r="AE38" i="1"/>
  <c r="AE48" i="1"/>
  <c r="AE49" i="1"/>
  <c r="AE50" i="1"/>
  <c r="AE51" i="1"/>
  <c r="AE52" i="1"/>
  <c r="AE53" i="1"/>
  <c r="AE54" i="1"/>
  <c r="AE55" i="1"/>
  <c r="AE56" i="1"/>
  <c r="AE57" i="1"/>
  <c r="AE67" i="1"/>
  <c r="AE68" i="1"/>
  <c r="AE69" i="1"/>
  <c r="AE70" i="1"/>
  <c r="AE71" i="1"/>
  <c r="AE72" i="1"/>
  <c r="AE73" i="1"/>
  <c r="AE74" i="1"/>
  <c r="AE75" i="1"/>
  <c r="AE76" i="1"/>
  <c r="AE86" i="1"/>
  <c r="AE87" i="1"/>
  <c r="AE88" i="1"/>
  <c r="AE89" i="1"/>
  <c r="AE90" i="1"/>
  <c r="AE91" i="1"/>
  <c r="AE92" i="1"/>
  <c r="AE93" i="1"/>
  <c r="AE94" i="1"/>
  <c r="AE95" i="1"/>
  <c r="AE105" i="1"/>
  <c r="AE106" i="1"/>
  <c r="AE107" i="1"/>
  <c r="AE108" i="1"/>
  <c r="AE109" i="1"/>
  <c r="AE110" i="1"/>
  <c r="AE111" i="1"/>
  <c r="AE112" i="1"/>
  <c r="AE113" i="1"/>
  <c r="AE114" i="1"/>
  <c r="AE124" i="1"/>
  <c r="AE125" i="1"/>
  <c r="AE126" i="1"/>
  <c r="AE127" i="1"/>
  <c r="AE128" i="1"/>
  <c r="AE129" i="1"/>
  <c r="AE130" i="1"/>
  <c r="AE131" i="1"/>
  <c r="AE132" i="1"/>
  <c r="AE133" i="1"/>
  <c r="AE143" i="1"/>
  <c r="AE144" i="1"/>
  <c r="AE145" i="1"/>
  <c r="AE146" i="1"/>
  <c r="AE147" i="1"/>
  <c r="AE148" i="1"/>
  <c r="AE149" i="1"/>
  <c r="AE150" i="1"/>
  <c r="AE151" i="1"/>
  <c r="AE152" i="1"/>
  <c r="AE162" i="1"/>
  <c r="AE163" i="1"/>
  <c r="AE164" i="1"/>
  <c r="AE165" i="1"/>
  <c r="AE166" i="1"/>
  <c r="AE167" i="1"/>
  <c r="AE168" i="1"/>
  <c r="AE169" i="1"/>
  <c r="AE170" i="1"/>
  <c r="AE171" i="1"/>
  <c r="AE181" i="1"/>
  <c r="AE182" i="1"/>
  <c r="AE183" i="1"/>
  <c r="AE184" i="1"/>
  <c r="AE185" i="1"/>
  <c r="AE186" i="1"/>
  <c r="AE187" i="1"/>
  <c r="AE188" i="1"/>
  <c r="AE189" i="1"/>
  <c r="AE190" i="1"/>
  <c r="AE200" i="1"/>
  <c r="AE201" i="1"/>
  <c r="AE202" i="1"/>
  <c r="AE203" i="1"/>
  <c r="AE204" i="1"/>
  <c r="AE205" i="1"/>
  <c r="AE206" i="1"/>
  <c r="AE207" i="1"/>
  <c r="AE208" i="1"/>
  <c r="AE209" i="1"/>
  <c r="AE219" i="1"/>
  <c r="AE220" i="1"/>
  <c r="AE221" i="1"/>
  <c r="AE222" i="1"/>
  <c r="AE223" i="1"/>
  <c r="AE224" i="1"/>
  <c r="AE225" i="1"/>
  <c r="AE226" i="1"/>
  <c r="AE227" i="1"/>
  <c r="AE228" i="1"/>
  <c r="AE238" i="1"/>
  <c r="AE239" i="1"/>
  <c r="AE240" i="1"/>
  <c r="AE241" i="1"/>
  <c r="AE242" i="1"/>
  <c r="AE243" i="1"/>
  <c r="AE244" i="1"/>
  <c r="AE245" i="1"/>
  <c r="AE246" i="1"/>
  <c r="AE247" i="1"/>
  <c r="AE257" i="1"/>
  <c r="AE258" i="1"/>
  <c r="AE259" i="1"/>
  <c r="AE260" i="1"/>
  <c r="AE261" i="1"/>
  <c r="AE262" i="1"/>
  <c r="AE263" i="1"/>
  <c r="AE264" i="1"/>
  <c r="AE265" i="1"/>
  <c r="AE266" i="1"/>
  <c r="AE276" i="1"/>
  <c r="AE277" i="1"/>
  <c r="AE278" i="1"/>
  <c r="AE279" i="1"/>
  <c r="AE280" i="1"/>
  <c r="AE281" i="1"/>
  <c r="AE282" i="1"/>
  <c r="AE283" i="1"/>
  <c r="AE284" i="1"/>
  <c r="AE285" i="1"/>
  <c r="AE295" i="1"/>
  <c r="AE296" i="1"/>
  <c r="AE297" i="1"/>
  <c r="AE298" i="1"/>
  <c r="AE299" i="1"/>
  <c r="AE300" i="1"/>
  <c r="AE301" i="1"/>
  <c r="AE302" i="1"/>
  <c r="AE303" i="1"/>
  <c r="AE304" i="1"/>
  <c r="AE314" i="1"/>
  <c r="AE315" i="1"/>
  <c r="AE316" i="1"/>
  <c r="AE317" i="1"/>
  <c r="AE318" i="1"/>
  <c r="AE319" i="1"/>
  <c r="AE320" i="1"/>
  <c r="AE321" i="1"/>
  <c r="AE322" i="1"/>
  <c r="AE323" i="1"/>
  <c r="AE333" i="1"/>
  <c r="AE334" i="1"/>
  <c r="AE335" i="1"/>
  <c r="AE336" i="1"/>
  <c r="AE337" i="1"/>
  <c r="AE338" i="1"/>
  <c r="AE339" i="1"/>
  <c r="AE340" i="1"/>
  <c r="AE341" i="1"/>
  <c r="AE342" i="1"/>
  <c r="AE352" i="1"/>
  <c r="AE353" i="1"/>
  <c r="AE354" i="1"/>
  <c r="AE355" i="1"/>
  <c r="AE356" i="1"/>
  <c r="AE357" i="1"/>
  <c r="AE358" i="1"/>
  <c r="AE359" i="1"/>
  <c r="AE360" i="1"/>
  <c r="AE361" i="1"/>
  <c r="AE371" i="1"/>
  <c r="AE372" i="1"/>
  <c r="AE373" i="1"/>
  <c r="AE374" i="1"/>
  <c r="AE375" i="1"/>
  <c r="AE376" i="1"/>
  <c r="AE377" i="1"/>
  <c r="AE378" i="1"/>
  <c r="AE379" i="1"/>
  <c r="AE380" i="1"/>
  <c r="AE390" i="1"/>
  <c r="AE391" i="1"/>
  <c r="AE392" i="1"/>
  <c r="AE393" i="1"/>
  <c r="AE394" i="1"/>
  <c r="AE395" i="1"/>
  <c r="AE396" i="1"/>
  <c r="AE397" i="1"/>
  <c r="AE398" i="1"/>
  <c r="AE399" i="1"/>
  <c r="AE409" i="1"/>
  <c r="AE410" i="1"/>
  <c r="AE411" i="1"/>
  <c r="AE412" i="1"/>
  <c r="AE413" i="1"/>
  <c r="AE414" i="1"/>
  <c r="AE415" i="1"/>
  <c r="AE416" i="1"/>
  <c r="AE417" i="1"/>
  <c r="AE418" i="1"/>
  <c r="AE428" i="1"/>
  <c r="AE429" i="1"/>
  <c r="AE430" i="1"/>
  <c r="AE431" i="1"/>
  <c r="AE432" i="1"/>
  <c r="AE433" i="1"/>
  <c r="AE434" i="1"/>
  <c r="AE435" i="1"/>
  <c r="AE436" i="1"/>
  <c r="AE437" i="1"/>
  <c r="AE447" i="1"/>
  <c r="AE448" i="1"/>
  <c r="AE449" i="1"/>
  <c r="AE450" i="1"/>
  <c r="AE451" i="1"/>
  <c r="AE452" i="1"/>
  <c r="AE453" i="1"/>
  <c r="AE454" i="1"/>
  <c r="AE455" i="1"/>
  <c r="AE456" i="1"/>
  <c r="AE466" i="1"/>
  <c r="AE467" i="1"/>
  <c r="AE468" i="1"/>
  <c r="AE469" i="1"/>
  <c r="AE470" i="1"/>
  <c r="AE471" i="1"/>
  <c r="AE472" i="1"/>
  <c r="AE473" i="1"/>
  <c r="AE474" i="1"/>
  <c r="AE475" i="1"/>
  <c r="AE485" i="1"/>
  <c r="AE486" i="1"/>
  <c r="AE487" i="1"/>
  <c r="AE488" i="1"/>
  <c r="AE489" i="1"/>
  <c r="AE490" i="1"/>
  <c r="AE491" i="1"/>
  <c r="AE492" i="1"/>
  <c r="AE493" i="1"/>
  <c r="AE494" i="1"/>
  <c r="AE504" i="1"/>
  <c r="AE505" i="1"/>
  <c r="AE506" i="1"/>
  <c r="AE507" i="1"/>
  <c r="AE508" i="1"/>
  <c r="AE509" i="1"/>
  <c r="AE510" i="1"/>
  <c r="AE511" i="1"/>
  <c r="AE512" i="1"/>
  <c r="AE513" i="1"/>
  <c r="AE523" i="1"/>
  <c r="AE524" i="1"/>
  <c r="AE525" i="1"/>
  <c r="AE526" i="1"/>
  <c r="AE527" i="1"/>
  <c r="AE528" i="1"/>
  <c r="AE529" i="1"/>
  <c r="AE530" i="1"/>
  <c r="AE531" i="1"/>
  <c r="AE532" i="1"/>
  <c r="AE542" i="1"/>
  <c r="AE543" i="1"/>
  <c r="AE544" i="1"/>
  <c r="AE545" i="1"/>
  <c r="AE546" i="1"/>
  <c r="AE547" i="1"/>
  <c r="AE548" i="1"/>
  <c r="AE549" i="1"/>
  <c r="AE550" i="1"/>
  <c r="AE551" i="1"/>
  <c r="AE561" i="1"/>
  <c r="AE562" i="1"/>
  <c r="AE563" i="1"/>
  <c r="AE564" i="1"/>
  <c r="AE565" i="1"/>
  <c r="AE566" i="1"/>
  <c r="AE567" i="1"/>
  <c r="AE568" i="1"/>
  <c r="AE569" i="1"/>
  <c r="AE570" i="1"/>
  <c r="AE580" i="1"/>
  <c r="AE581" i="1"/>
  <c r="AE582" i="1"/>
  <c r="AE583" i="1"/>
  <c r="AE584" i="1"/>
  <c r="AE585" i="1"/>
  <c r="AE586" i="1"/>
  <c r="AE587" i="1"/>
  <c r="AE588" i="1"/>
  <c r="AE589" i="1"/>
  <c r="AE599" i="1"/>
  <c r="AE600" i="1"/>
  <c r="AE601" i="1"/>
  <c r="AE602" i="1"/>
  <c r="AE603" i="1"/>
  <c r="AE604" i="1"/>
  <c r="AE605" i="1"/>
  <c r="AE606" i="1"/>
  <c r="AE607" i="1"/>
  <c r="AE608" i="1"/>
  <c r="AE618" i="1"/>
  <c r="AE619" i="1"/>
  <c r="AE620" i="1"/>
  <c r="AE621" i="1"/>
  <c r="AE622" i="1"/>
  <c r="AE623" i="1"/>
  <c r="AE624" i="1"/>
  <c r="AE625" i="1"/>
  <c r="AE626" i="1"/>
  <c r="AE627" i="1"/>
  <c r="AE637" i="1"/>
  <c r="AE638" i="1"/>
  <c r="AE639" i="1"/>
  <c r="AE640" i="1"/>
  <c r="AE641" i="1"/>
  <c r="AE642" i="1"/>
  <c r="AE643" i="1"/>
  <c r="AE644" i="1"/>
  <c r="AE645" i="1"/>
  <c r="AE646" i="1"/>
  <c r="AE656" i="1"/>
  <c r="AE657" i="1"/>
  <c r="AE658" i="1"/>
  <c r="AE659" i="1"/>
  <c r="AE660" i="1"/>
  <c r="AE661" i="1"/>
  <c r="AE662" i="1"/>
  <c r="AE663" i="1"/>
  <c r="AE664" i="1"/>
  <c r="AE665" i="1"/>
  <c r="AE675" i="1"/>
  <c r="AE676" i="1"/>
  <c r="AE677" i="1"/>
  <c r="AE678" i="1"/>
  <c r="AE679" i="1"/>
  <c r="AE680" i="1"/>
  <c r="AE681" i="1"/>
  <c r="AE682" i="1"/>
  <c r="AE683" i="1"/>
  <c r="AE684" i="1"/>
  <c r="AE694" i="1"/>
  <c r="AE695" i="1"/>
  <c r="AE696" i="1"/>
  <c r="AE697" i="1"/>
  <c r="AE698" i="1"/>
  <c r="AE699" i="1"/>
  <c r="AE700" i="1"/>
  <c r="AE701" i="1"/>
  <c r="AE702" i="1"/>
  <c r="AE703" i="1"/>
  <c r="AE713" i="1"/>
  <c r="AE714" i="1"/>
  <c r="AE715" i="1"/>
  <c r="AE716" i="1"/>
  <c r="AE717" i="1"/>
  <c r="AE718" i="1"/>
  <c r="AE719" i="1"/>
  <c r="AE720" i="1"/>
  <c r="AE721" i="1"/>
  <c r="AE722" i="1"/>
  <c r="AE732" i="1"/>
  <c r="AE733" i="1"/>
  <c r="AE734" i="1"/>
  <c r="AE735" i="1"/>
  <c r="AE736" i="1"/>
  <c r="AE737" i="1"/>
  <c r="AE738" i="1"/>
  <c r="AE739" i="1"/>
  <c r="AE740" i="1"/>
  <c r="AE741" i="1"/>
  <c r="AE751" i="1"/>
  <c r="AE752" i="1"/>
  <c r="AE753" i="1"/>
  <c r="AE754" i="1"/>
  <c r="AE755" i="1"/>
  <c r="AE756" i="1"/>
  <c r="AE757" i="1"/>
  <c r="AE758" i="1"/>
  <c r="AE759" i="1"/>
  <c r="AE760" i="1"/>
  <c r="AE770" i="1"/>
  <c r="AE771" i="1"/>
  <c r="AE772" i="1"/>
  <c r="AE773" i="1"/>
  <c r="AE774" i="1"/>
  <c r="AE775" i="1"/>
  <c r="AE776" i="1"/>
  <c r="AE777" i="1"/>
  <c r="AE778" i="1"/>
  <c r="AE779" i="1"/>
  <c r="AE789" i="1"/>
  <c r="AE790" i="1"/>
  <c r="AE791" i="1"/>
  <c r="AE792" i="1"/>
  <c r="AE793" i="1"/>
  <c r="AE794" i="1"/>
  <c r="AE795" i="1"/>
  <c r="AE796" i="1"/>
  <c r="AE797" i="1"/>
  <c r="AE798" i="1"/>
  <c r="AE808" i="1"/>
  <c r="AE809" i="1"/>
  <c r="AE810" i="1"/>
  <c r="AE811" i="1"/>
  <c r="AE812" i="1"/>
  <c r="AE813" i="1"/>
  <c r="AE814" i="1"/>
  <c r="AE815" i="1"/>
  <c r="AE816" i="1"/>
  <c r="AE817" i="1"/>
  <c r="AE827" i="1"/>
  <c r="AE828" i="1"/>
  <c r="AE829" i="1"/>
  <c r="AE830" i="1"/>
  <c r="AE831" i="1"/>
  <c r="AE832" i="1"/>
  <c r="AE833" i="1"/>
  <c r="AE834" i="1"/>
  <c r="AE835" i="1"/>
  <c r="AE836" i="1"/>
  <c r="AE846" i="1"/>
  <c r="AE847" i="1"/>
  <c r="AE848" i="1"/>
  <c r="AE849" i="1"/>
  <c r="AE850" i="1"/>
  <c r="AE851" i="1"/>
  <c r="AE852" i="1"/>
  <c r="AE853" i="1"/>
  <c r="AE854" i="1"/>
  <c r="AE855" i="1"/>
  <c r="AE865" i="1"/>
  <c r="AE866" i="1"/>
  <c r="AE867" i="1"/>
  <c r="AE868" i="1"/>
  <c r="AE869" i="1"/>
  <c r="AE870" i="1"/>
  <c r="AE871" i="1"/>
  <c r="AE872" i="1"/>
  <c r="AE873" i="1"/>
  <c r="AE874" i="1"/>
  <c r="AE884" i="1"/>
  <c r="AE885" i="1"/>
  <c r="AE886" i="1"/>
  <c r="AE887" i="1"/>
  <c r="AE888" i="1"/>
  <c r="AE889" i="1"/>
  <c r="AE890" i="1"/>
  <c r="AE891" i="1"/>
  <c r="AE892" i="1"/>
  <c r="AE893" i="1"/>
  <c r="AE903" i="1"/>
  <c r="AE904" i="1"/>
  <c r="AE905" i="1"/>
  <c r="AE906" i="1"/>
  <c r="AE907" i="1"/>
  <c r="AE908" i="1"/>
  <c r="AE909" i="1"/>
  <c r="AE910" i="1"/>
  <c r="AE911" i="1"/>
  <c r="AE912" i="1"/>
  <c r="AE922" i="1"/>
  <c r="AE923" i="1"/>
  <c r="AE924" i="1"/>
  <c r="AE925" i="1"/>
  <c r="AE926" i="1"/>
  <c r="AE927" i="1"/>
  <c r="AE928" i="1"/>
  <c r="AE929" i="1"/>
  <c r="AE930" i="1"/>
  <c r="AE931" i="1"/>
  <c r="AE941" i="1"/>
  <c r="AE942" i="1"/>
  <c r="AE943" i="1"/>
  <c r="AE944" i="1"/>
  <c r="AE945" i="1"/>
  <c r="AE946" i="1"/>
  <c r="AE947" i="1"/>
  <c r="AE948" i="1"/>
  <c r="AE949" i="1"/>
  <c r="AE950" i="1"/>
  <c r="AE960" i="1"/>
  <c r="AE961" i="1"/>
  <c r="AE962" i="1"/>
  <c r="AE963" i="1"/>
  <c r="AE964" i="1"/>
  <c r="AE965" i="1"/>
  <c r="AE966" i="1"/>
  <c r="AE967" i="1"/>
  <c r="AE968" i="1"/>
  <c r="AE969" i="1"/>
  <c r="AE979" i="1"/>
  <c r="AE980" i="1"/>
  <c r="AE981" i="1"/>
  <c r="AE982" i="1"/>
  <c r="AE983" i="1"/>
  <c r="AE984" i="1"/>
  <c r="AE985" i="1"/>
  <c r="AE986" i="1"/>
  <c r="AE987" i="1"/>
  <c r="AE988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2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71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52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33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14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895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76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57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38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19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00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781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62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43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24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05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686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67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48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29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10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591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72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53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34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15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496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77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58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39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20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01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382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63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44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25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06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287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68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49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30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11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192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73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54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35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16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97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78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59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40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21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X989" i="1"/>
  <c r="X970" i="1"/>
  <c r="X951" i="1"/>
  <c r="X932" i="1"/>
  <c r="X913" i="1"/>
  <c r="X894" i="1"/>
  <c r="X875" i="1"/>
  <c r="X856" i="1"/>
  <c r="X837" i="1"/>
  <c r="X818" i="1"/>
  <c r="X799" i="1"/>
  <c r="X780" i="1"/>
  <c r="X761" i="1"/>
  <c r="X742" i="1"/>
  <c r="X723" i="1"/>
  <c r="X704" i="1"/>
  <c r="X685" i="1"/>
  <c r="X666" i="1"/>
  <c r="X647" i="1"/>
  <c r="X628" i="1"/>
  <c r="X609" i="1"/>
  <c r="X590" i="1"/>
  <c r="X571" i="1"/>
  <c r="X552" i="1"/>
  <c r="X533" i="1"/>
  <c r="X514" i="1"/>
  <c r="X495" i="1"/>
  <c r="X476" i="1"/>
  <c r="X457" i="1"/>
  <c r="X438" i="1"/>
  <c r="X419" i="1"/>
  <c r="X400" i="1"/>
  <c r="X381" i="1"/>
  <c r="X362" i="1"/>
  <c r="X343" i="1"/>
  <c r="X324" i="1"/>
  <c r="X305" i="1"/>
  <c r="X286" i="1"/>
  <c r="X267" i="1"/>
  <c r="X248" i="1"/>
  <c r="X229" i="1"/>
  <c r="X210" i="1"/>
  <c r="X191" i="1"/>
  <c r="X172" i="1"/>
  <c r="X153" i="1"/>
  <c r="X134" i="1"/>
  <c r="X115" i="1"/>
  <c r="X96" i="1"/>
  <c r="X77" i="1"/>
  <c r="X58" i="1"/>
  <c r="X39" i="1"/>
  <c r="X20" i="1"/>
  <c r="Y989" i="1"/>
  <c r="Y970" i="1"/>
  <c r="Y951" i="1"/>
  <c r="Y932" i="1"/>
  <c r="Y913" i="1"/>
  <c r="Y894" i="1"/>
  <c r="Y875" i="1"/>
  <c r="Y856" i="1"/>
  <c r="Y837" i="1"/>
  <c r="Y818" i="1"/>
  <c r="Y799" i="1"/>
  <c r="Y780" i="1"/>
  <c r="Y761" i="1"/>
  <c r="Y742" i="1"/>
  <c r="Y723" i="1"/>
  <c r="Y704" i="1"/>
  <c r="Y685" i="1"/>
  <c r="Y666" i="1"/>
  <c r="Y647" i="1"/>
  <c r="Y628" i="1"/>
  <c r="Y609" i="1"/>
  <c r="Y590" i="1"/>
  <c r="Y571" i="1"/>
  <c r="Y552" i="1"/>
  <c r="Y533" i="1"/>
  <c r="Y514" i="1"/>
  <c r="Y495" i="1"/>
  <c r="Y476" i="1"/>
  <c r="Y457" i="1"/>
  <c r="Y438" i="1"/>
  <c r="Y419" i="1"/>
  <c r="Y400" i="1"/>
  <c r="Y381" i="1"/>
  <c r="Y362" i="1"/>
  <c r="Y343" i="1"/>
  <c r="Y324" i="1"/>
  <c r="Y305" i="1"/>
  <c r="Y286" i="1"/>
  <c r="Y267" i="1"/>
  <c r="Y248" i="1"/>
  <c r="Y229" i="1"/>
  <c r="Y210" i="1"/>
  <c r="Y191" i="1"/>
  <c r="Y172" i="1"/>
  <c r="Y153" i="1"/>
  <c r="Y134" i="1"/>
  <c r="Y115" i="1"/>
  <c r="Y96" i="1"/>
  <c r="Y77" i="1"/>
  <c r="Y58" i="1"/>
  <c r="Y39" i="1"/>
  <c r="Y20" i="1"/>
  <c r="Y988" i="1"/>
  <c r="Y969" i="1"/>
  <c r="Y950" i="1"/>
  <c r="Y931" i="1"/>
  <c r="Y912" i="1"/>
  <c r="Y893" i="1"/>
  <c r="Y874" i="1"/>
  <c r="Y855" i="1"/>
  <c r="Y836" i="1"/>
  <c r="Y817" i="1"/>
  <c r="Y798" i="1"/>
  <c r="Y779" i="1"/>
  <c r="Y760" i="1"/>
  <c r="Y741" i="1"/>
  <c r="Y722" i="1"/>
  <c r="Y703" i="1"/>
  <c r="Y684" i="1"/>
  <c r="Y665" i="1"/>
  <c r="Y646" i="1"/>
  <c r="Y627" i="1"/>
  <c r="Y608" i="1"/>
  <c r="Y589" i="1"/>
  <c r="Y570" i="1"/>
  <c r="Y551" i="1"/>
  <c r="Y532" i="1"/>
  <c r="Y513" i="1"/>
  <c r="Y494" i="1"/>
  <c r="Y475" i="1"/>
  <c r="Y456" i="1"/>
  <c r="Y437" i="1"/>
  <c r="Y418" i="1"/>
  <c r="Y399" i="1"/>
  <c r="Y380" i="1"/>
  <c r="Y361" i="1"/>
  <c r="Y342" i="1"/>
  <c r="Y323" i="1"/>
  <c r="Y304" i="1"/>
  <c r="Y285" i="1"/>
  <c r="Y266" i="1"/>
  <c r="Y247" i="1"/>
  <c r="Y228" i="1"/>
  <c r="Y209" i="1"/>
  <c r="Y190" i="1"/>
  <c r="Y171" i="1"/>
  <c r="Y152" i="1"/>
  <c r="Y133" i="1"/>
  <c r="Y114" i="1"/>
  <c r="Y95" i="1"/>
  <c r="Y76" i="1"/>
  <c r="Y57" i="1"/>
  <c r="Y38" i="1"/>
  <c r="Y19" i="1"/>
  <c r="X988" i="1"/>
  <c r="X969" i="1"/>
  <c r="X950" i="1"/>
  <c r="X931" i="1"/>
  <c r="X912" i="1"/>
  <c r="X893" i="1"/>
  <c r="X874" i="1"/>
  <c r="X855" i="1"/>
  <c r="X836" i="1"/>
  <c r="X817" i="1"/>
  <c r="X798" i="1"/>
  <c r="X779" i="1"/>
  <c r="X760" i="1"/>
  <c r="X741" i="1"/>
  <c r="X722" i="1"/>
  <c r="X703" i="1"/>
  <c r="X684" i="1"/>
  <c r="X665" i="1"/>
  <c r="X646" i="1"/>
  <c r="X627" i="1"/>
  <c r="X608" i="1"/>
  <c r="X589" i="1"/>
  <c r="X570" i="1"/>
  <c r="X551" i="1"/>
  <c r="X532" i="1"/>
  <c r="X513" i="1"/>
  <c r="X494" i="1"/>
  <c r="X475" i="1"/>
  <c r="X456" i="1"/>
  <c r="X437" i="1"/>
  <c r="X418" i="1"/>
  <c r="X399" i="1"/>
  <c r="X380" i="1"/>
  <c r="X361" i="1"/>
  <c r="X342" i="1"/>
  <c r="X323" i="1"/>
  <c r="X304" i="1"/>
  <c r="X285" i="1"/>
  <c r="X266" i="1"/>
  <c r="X247" i="1"/>
  <c r="X228" i="1"/>
  <c r="X209" i="1"/>
  <c r="X190" i="1"/>
  <c r="X171" i="1"/>
  <c r="X152" i="1"/>
  <c r="X133" i="1"/>
  <c r="X114" i="1"/>
  <c r="X95" i="1"/>
  <c r="X76" i="1"/>
  <c r="X57" i="1"/>
  <c r="X38" i="1"/>
  <c r="X19" i="1"/>
  <c r="X987" i="1"/>
  <c r="X968" i="1"/>
  <c r="X949" i="1"/>
  <c r="X930" i="1"/>
  <c r="X911" i="1"/>
  <c r="X892" i="1"/>
  <c r="X873" i="1"/>
  <c r="X854" i="1"/>
  <c r="X835" i="1"/>
  <c r="X816" i="1"/>
  <c r="X797" i="1"/>
  <c r="X778" i="1"/>
  <c r="X759" i="1"/>
  <c r="X740" i="1"/>
  <c r="X721" i="1"/>
  <c r="X702" i="1"/>
  <c r="X683" i="1"/>
  <c r="X664" i="1"/>
  <c r="X645" i="1"/>
  <c r="X626" i="1"/>
  <c r="X607" i="1"/>
  <c r="X588" i="1"/>
  <c r="X569" i="1"/>
  <c r="X550" i="1"/>
  <c r="X531" i="1"/>
  <c r="X512" i="1"/>
  <c r="X493" i="1"/>
  <c r="X474" i="1"/>
  <c r="X455" i="1"/>
  <c r="X436" i="1"/>
  <c r="X417" i="1"/>
  <c r="X398" i="1"/>
  <c r="X379" i="1"/>
  <c r="X360" i="1"/>
  <c r="X341" i="1"/>
  <c r="X322" i="1"/>
  <c r="X303" i="1"/>
  <c r="X284" i="1"/>
  <c r="X265" i="1"/>
  <c r="X246" i="1"/>
  <c r="X227" i="1"/>
  <c r="X208" i="1"/>
  <c r="X189" i="1"/>
  <c r="X170" i="1"/>
  <c r="X151" i="1"/>
  <c r="X132" i="1"/>
  <c r="X113" i="1"/>
  <c r="X94" i="1"/>
  <c r="X75" i="1"/>
  <c r="X56" i="1"/>
  <c r="X37" i="1"/>
  <c r="X18" i="1"/>
  <c r="Y987" i="1"/>
  <c r="Y968" i="1"/>
  <c r="Y949" i="1"/>
  <c r="Y930" i="1"/>
  <c r="Y911" i="1"/>
  <c r="Y892" i="1"/>
  <c r="Y873" i="1"/>
  <c r="Y854" i="1"/>
  <c r="Y835" i="1"/>
  <c r="Y816" i="1"/>
  <c r="Y797" i="1"/>
  <c r="Y778" i="1"/>
  <c r="Y759" i="1"/>
  <c r="Y740" i="1"/>
  <c r="Y721" i="1"/>
  <c r="Y702" i="1"/>
  <c r="Y683" i="1"/>
  <c r="Y664" i="1"/>
  <c r="Y645" i="1"/>
  <c r="Y626" i="1"/>
  <c r="Y607" i="1"/>
  <c r="Y588" i="1"/>
  <c r="Y569" i="1"/>
  <c r="Y550" i="1"/>
  <c r="Y531" i="1"/>
  <c r="Y512" i="1"/>
  <c r="Y493" i="1"/>
  <c r="Y474" i="1"/>
  <c r="Y455" i="1"/>
  <c r="Y436" i="1"/>
  <c r="Y417" i="1"/>
  <c r="Y398" i="1"/>
  <c r="Y379" i="1"/>
  <c r="Y360" i="1"/>
  <c r="Y341" i="1"/>
  <c r="Y322" i="1"/>
  <c r="Y303" i="1"/>
  <c r="Y284" i="1"/>
  <c r="Y265" i="1"/>
  <c r="Y246" i="1"/>
  <c r="Y227" i="1"/>
  <c r="Y208" i="1"/>
  <c r="Y189" i="1"/>
  <c r="Y170" i="1"/>
  <c r="Y151" i="1"/>
  <c r="Y132" i="1"/>
  <c r="Y113" i="1"/>
  <c r="Y94" i="1"/>
  <c r="Y75" i="1"/>
  <c r="Y56" i="1"/>
  <c r="Y37" i="1"/>
  <c r="Y18" i="1"/>
  <c r="Y986" i="1"/>
  <c r="Y967" i="1"/>
  <c r="Y948" i="1"/>
  <c r="Y929" i="1"/>
  <c r="Y910" i="1"/>
  <c r="Y891" i="1"/>
  <c r="Y872" i="1"/>
  <c r="Y853" i="1"/>
  <c r="Y834" i="1"/>
  <c r="Y815" i="1"/>
  <c r="Y796" i="1"/>
  <c r="Y777" i="1"/>
  <c r="Y758" i="1"/>
  <c r="Y739" i="1"/>
  <c r="Y720" i="1"/>
  <c r="Y701" i="1"/>
  <c r="Y682" i="1"/>
  <c r="Y663" i="1"/>
  <c r="Y644" i="1"/>
  <c r="Y625" i="1"/>
  <c r="Y606" i="1"/>
  <c r="Y587" i="1"/>
  <c r="Y568" i="1"/>
  <c r="Y549" i="1"/>
  <c r="Y530" i="1"/>
  <c r="Y511" i="1"/>
  <c r="Y492" i="1"/>
  <c r="Y473" i="1"/>
  <c r="Y454" i="1"/>
  <c r="Y435" i="1"/>
  <c r="Y416" i="1"/>
  <c r="Y397" i="1"/>
  <c r="Y378" i="1"/>
  <c r="Y359" i="1"/>
  <c r="Y340" i="1"/>
  <c r="Y321" i="1"/>
  <c r="Y302" i="1"/>
  <c r="Y283" i="1"/>
  <c r="Y264" i="1"/>
  <c r="Y245" i="1"/>
  <c r="Y226" i="1"/>
  <c r="Y207" i="1"/>
  <c r="Y188" i="1"/>
  <c r="Y169" i="1"/>
  <c r="Y150" i="1"/>
  <c r="Y131" i="1"/>
  <c r="Y112" i="1"/>
  <c r="Y93" i="1"/>
  <c r="Y74" i="1"/>
  <c r="Y55" i="1"/>
  <c r="Y36" i="1"/>
  <c r="Y17" i="1"/>
  <c r="X986" i="1"/>
  <c r="X967" i="1"/>
  <c r="X948" i="1"/>
  <c r="X929" i="1"/>
  <c r="X910" i="1"/>
  <c r="X891" i="1"/>
  <c r="X872" i="1"/>
  <c r="X853" i="1"/>
  <c r="X834" i="1"/>
  <c r="X815" i="1"/>
  <c r="X796" i="1"/>
  <c r="X777" i="1"/>
  <c r="X758" i="1"/>
  <c r="X739" i="1"/>
  <c r="X720" i="1"/>
  <c r="X701" i="1"/>
  <c r="X682" i="1"/>
  <c r="X663" i="1"/>
  <c r="X644" i="1"/>
  <c r="X625" i="1"/>
  <c r="X606" i="1"/>
  <c r="X587" i="1"/>
  <c r="X568" i="1"/>
  <c r="X549" i="1"/>
  <c r="X530" i="1"/>
  <c r="X511" i="1"/>
  <c r="X492" i="1"/>
  <c r="X473" i="1"/>
  <c r="X454" i="1"/>
  <c r="X435" i="1"/>
  <c r="X416" i="1"/>
  <c r="X397" i="1"/>
  <c r="X378" i="1"/>
  <c r="X359" i="1"/>
  <c r="X340" i="1"/>
  <c r="X321" i="1"/>
  <c r="X302" i="1"/>
  <c r="X283" i="1"/>
  <c r="X264" i="1"/>
  <c r="X245" i="1"/>
  <c r="X226" i="1"/>
  <c r="X207" i="1"/>
  <c r="X188" i="1"/>
  <c r="X169" i="1"/>
  <c r="X150" i="1"/>
  <c r="X131" i="1"/>
  <c r="X112" i="1"/>
  <c r="X93" i="1"/>
  <c r="X74" i="1"/>
  <c r="X55" i="1"/>
  <c r="X36" i="1"/>
  <c r="X17" i="1"/>
  <c r="X985" i="1"/>
  <c r="X966" i="1"/>
  <c r="X947" i="1"/>
  <c r="X928" i="1"/>
  <c r="X909" i="1"/>
  <c r="X890" i="1"/>
  <c r="X871" i="1"/>
  <c r="X852" i="1"/>
  <c r="X833" i="1"/>
  <c r="X814" i="1"/>
  <c r="X795" i="1"/>
  <c r="X776" i="1"/>
  <c r="X757" i="1"/>
  <c r="X738" i="1"/>
  <c r="X719" i="1"/>
  <c r="X700" i="1"/>
  <c r="X681" i="1"/>
  <c r="X662" i="1"/>
  <c r="X643" i="1"/>
  <c r="X624" i="1"/>
  <c r="X605" i="1"/>
  <c r="X586" i="1"/>
  <c r="X567" i="1"/>
  <c r="X548" i="1"/>
  <c r="X529" i="1"/>
  <c r="X510" i="1"/>
  <c r="X491" i="1"/>
  <c r="X472" i="1"/>
  <c r="X453" i="1"/>
  <c r="X434" i="1"/>
  <c r="X415" i="1"/>
  <c r="X396" i="1"/>
  <c r="X377" i="1"/>
  <c r="X358" i="1"/>
  <c r="X339" i="1"/>
  <c r="X320" i="1"/>
  <c r="X301" i="1"/>
  <c r="X282" i="1"/>
  <c r="X263" i="1"/>
  <c r="X244" i="1"/>
  <c r="X225" i="1"/>
  <c r="X206" i="1"/>
  <c r="X187" i="1"/>
  <c r="X168" i="1"/>
  <c r="X149" i="1"/>
  <c r="X130" i="1"/>
  <c r="X111" i="1"/>
  <c r="X92" i="1"/>
  <c r="X73" i="1"/>
  <c r="X54" i="1"/>
  <c r="X35" i="1"/>
  <c r="X16" i="1"/>
  <c r="Y985" i="1"/>
  <c r="Y966" i="1"/>
  <c r="Y947" i="1"/>
  <c r="Y928" i="1"/>
  <c r="Y909" i="1"/>
  <c r="Y890" i="1"/>
  <c r="Y871" i="1"/>
  <c r="Y852" i="1"/>
  <c r="Y833" i="1"/>
  <c r="Y814" i="1"/>
  <c r="Y795" i="1"/>
  <c r="Y776" i="1"/>
  <c r="Y757" i="1"/>
  <c r="Y738" i="1"/>
  <c r="Y719" i="1"/>
  <c r="Y700" i="1"/>
  <c r="Y681" i="1"/>
  <c r="Y662" i="1"/>
  <c r="Y643" i="1"/>
  <c r="Y624" i="1"/>
  <c r="Y605" i="1"/>
  <c r="Y586" i="1"/>
  <c r="Y567" i="1"/>
  <c r="Y548" i="1"/>
  <c r="Y529" i="1"/>
  <c r="Y510" i="1"/>
  <c r="Y491" i="1"/>
  <c r="Y472" i="1"/>
  <c r="Y453" i="1"/>
  <c r="Y434" i="1"/>
  <c r="Y415" i="1"/>
  <c r="Y396" i="1"/>
  <c r="Y377" i="1"/>
  <c r="Y358" i="1"/>
  <c r="Y339" i="1"/>
  <c r="Y320" i="1"/>
  <c r="Y301" i="1"/>
  <c r="Y282" i="1"/>
  <c r="Y263" i="1"/>
  <c r="Y244" i="1"/>
  <c r="Y225" i="1"/>
  <c r="Y206" i="1"/>
  <c r="Y187" i="1"/>
  <c r="Y168" i="1"/>
  <c r="Y149" i="1"/>
  <c r="Y130" i="1"/>
  <c r="Y111" i="1"/>
  <c r="Y92" i="1"/>
  <c r="Y73" i="1"/>
  <c r="Y54" i="1"/>
  <c r="Y35" i="1"/>
  <c r="Y16" i="1"/>
  <c r="Y984" i="1"/>
  <c r="Y965" i="1"/>
  <c r="Y946" i="1"/>
  <c r="Y927" i="1"/>
  <c r="Y908" i="1"/>
  <c r="Y889" i="1"/>
  <c r="Y870" i="1"/>
  <c r="Y851" i="1"/>
  <c r="Y832" i="1"/>
  <c r="Y813" i="1"/>
  <c r="Y794" i="1"/>
  <c r="Y775" i="1"/>
  <c r="Y756" i="1"/>
  <c r="Y737" i="1"/>
  <c r="Y718" i="1"/>
  <c r="Y699" i="1"/>
  <c r="Y680" i="1"/>
  <c r="Y661" i="1"/>
  <c r="Y642" i="1"/>
  <c r="Y623" i="1"/>
  <c r="Y604" i="1"/>
  <c r="Y585" i="1"/>
  <c r="Y566" i="1"/>
  <c r="Y547" i="1"/>
  <c r="Y528" i="1"/>
  <c r="Y509" i="1"/>
  <c r="Y490" i="1"/>
  <c r="Y471" i="1"/>
  <c r="Y452" i="1"/>
  <c r="Y433" i="1"/>
  <c r="Y414" i="1"/>
  <c r="Y395" i="1"/>
  <c r="Y376" i="1"/>
  <c r="Y357" i="1"/>
  <c r="Y338" i="1"/>
  <c r="Y319" i="1"/>
  <c r="Y300" i="1"/>
  <c r="Y281" i="1"/>
  <c r="Y262" i="1"/>
  <c r="Y243" i="1"/>
  <c r="Y224" i="1"/>
  <c r="Y205" i="1"/>
  <c r="Y186" i="1"/>
  <c r="Y167" i="1"/>
  <c r="Y148" i="1"/>
  <c r="Y129" i="1"/>
  <c r="Y110" i="1"/>
  <c r="Y91" i="1"/>
  <c r="Y72" i="1"/>
  <c r="Y53" i="1"/>
  <c r="Y34" i="1"/>
  <c r="Y15" i="1"/>
  <c r="X984" i="1"/>
  <c r="X965" i="1"/>
  <c r="X946" i="1"/>
  <c r="X927" i="1"/>
  <c r="X908" i="1"/>
  <c r="X889" i="1"/>
  <c r="X870" i="1"/>
  <c r="X851" i="1"/>
  <c r="X832" i="1"/>
  <c r="X813" i="1"/>
  <c r="X794" i="1"/>
  <c r="X775" i="1"/>
  <c r="X756" i="1"/>
  <c r="X737" i="1"/>
  <c r="X718" i="1"/>
  <c r="X699" i="1"/>
  <c r="X680" i="1"/>
  <c r="X661" i="1"/>
  <c r="X642" i="1"/>
  <c r="X623" i="1"/>
  <c r="X604" i="1"/>
  <c r="X585" i="1"/>
  <c r="X566" i="1"/>
  <c r="X547" i="1"/>
  <c r="X528" i="1"/>
  <c r="X509" i="1"/>
  <c r="X490" i="1"/>
  <c r="X471" i="1"/>
  <c r="X452" i="1"/>
  <c r="X433" i="1"/>
  <c r="X414" i="1"/>
  <c r="X395" i="1"/>
  <c r="X376" i="1"/>
  <c r="X357" i="1"/>
  <c r="X338" i="1"/>
  <c r="X319" i="1"/>
  <c r="X300" i="1"/>
  <c r="X281" i="1"/>
  <c r="X262" i="1"/>
  <c r="X243" i="1"/>
  <c r="X224" i="1"/>
  <c r="X205" i="1"/>
  <c r="X186" i="1"/>
  <c r="X167" i="1"/>
  <c r="X148" i="1"/>
  <c r="X129" i="1"/>
  <c r="X110" i="1"/>
  <c r="X91" i="1"/>
  <c r="X72" i="1"/>
  <c r="X53" i="1"/>
  <c r="X34" i="1"/>
  <c r="X15" i="1"/>
  <c r="X983" i="1"/>
  <c r="X964" i="1"/>
  <c r="X945" i="1"/>
  <c r="X926" i="1"/>
  <c r="X907" i="1"/>
  <c r="X888" i="1"/>
  <c r="X869" i="1"/>
  <c r="X850" i="1"/>
  <c r="X831" i="1"/>
  <c r="X812" i="1"/>
  <c r="X793" i="1"/>
  <c r="X774" i="1"/>
  <c r="X755" i="1"/>
  <c r="X736" i="1"/>
  <c r="X717" i="1"/>
  <c r="X698" i="1"/>
  <c r="X679" i="1"/>
  <c r="X660" i="1"/>
  <c r="X641" i="1"/>
  <c r="X622" i="1"/>
  <c r="X603" i="1"/>
  <c r="X584" i="1"/>
  <c r="X565" i="1"/>
  <c r="X546" i="1"/>
  <c r="X527" i="1"/>
  <c r="X508" i="1"/>
  <c r="X489" i="1"/>
  <c r="X470" i="1"/>
  <c r="X451" i="1"/>
  <c r="X432" i="1"/>
  <c r="X413" i="1"/>
  <c r="X394" i="1"/>
  <c r="X375" i="1"/>
  <c r="X356" i="1"/>
  <c r="X337" i="1"/>
  <c r="X318" i="1"/>
  <c r="X299" i="1"/>
  <c r="X280" i="1"/>
  <c r="X261" i="1"/>
  <c r="X242" i="1"/>
  <c r="X223" i="1"/>
  <c r="X204" i="1"/>
  <c r="X185" i="1"/>
  <c r="X166" i="1"/>
  <c r="X147" i="1"/>
  <c r="X128" i="1"/>
  <c r="X109" i="1"/>
  <c r="X90" i="1"/>
  <c r="X71" i="1"/>
  <c r="X52" i="1"/>
  <c r="X33" i="1"/>
  <c r="X14" i="1"/>
  <c r="Y983" i="1"/>
  <c r="Y964" i="1"/>
  <c r="Y945" i="1"/>
  <c r="Y926" i="1"/>
  <c r="Y907" i="1"/>
  <c r="Y888" i="1"/>
  <c r="Y869" i="1"/>
  <c r="Y850" i="1"/>
  <c r="Y831" i="1"/>
  <c r="Y812" i="1"/>
  <c r="Y793" i="1"/>
  <c r="Y774" i="1"/>
  <c r="Y755" i="1"/>
  <c r="Y736" i="1"/>
  <c r="Y717" i="1"/>
  <c r="Y698" i="1"/>
  <c r="Y679" i="1"/>
  <c r="Y660" i="1"/>
  <c r="Y641" i="1"/>
  <c r="Y622" i="1"/>
  <c r="Y603" i="1"/>
  <c r="Y584" i="1"/>
  <c r="Y565" i="1"/>
  <c r="Y546" i="1"/>
  <c r="Y527" i="1"/>
  <c r="Y508" i="1"/>
  <c r="Y489" i="1"/>
  <c r="Y470" i="1"/>
  <c r="Y451" i="1"/>
  <c r="Y432" i="1"/>
  <c r="Y413" i="1"/>
  <c r="Y394" i="1"/>
  <c r="Y375" i="1"/>
  <c r="Y356" i="1"/>
  <c r="Y337" i="1"/>
  <c r="Y318" i="1"/>
  <c r="Y299" i="1"/>
  <c r="Y280" i="1"/>
  <c r="Y261" i="1"/>
  <c r="Y242" i="1"/>
  <c r="Y223" i="1"/>
  <c r="Y204" i="1"/>
  <c r="Y185" i="1"/>
  <c r="Y166" i="1"/>
  <c r="Y147" i="1"/>
  <c r="Y128" i="1"/>
  <c r="Y109" i="1"/>
  <c r="Y90" i="1"/>
  <c r="Y71" i="1"/>
  <c r="Y52" i="1"/>
  <c r="Y33" i="1"/>
  <c r="Y14" i="1"/>
  <c r="Y982" i="1"/>
  <c r="Y963" i="1"/>
  <c r="Y944" i="1"/>
  <c r="Y925" i="1"/>
  <c r="Y906" i="1"/>
  <c r="Y887" i="1"/>
  <c r="Y868" i="1"/>
  <c r="Y849" i="1"/>
  <c r="Y830" i="1"/>
  <c r="Y811" i="1"/>
  <c r="Y792" i="1"/>
  <c r="Y773" i="1"/>
  <c r="Y754" i="1"/>
  <c r="Y735" i="1"/>
  <c r="Y716" i="1"/>
  <c r="Y697" i="1"/>
  <c r="Y678" i="1"/>
  <c r="Y659" i="1"/>
  <c r="Y640" i="1"/>
  <c r="Y621" i="1"/>
  <c r="Y602" i="1"/>
  <c r="Y583" i="1"/>
  <c r="Y564" i="1"/>
  <c r="Y545" i="1"/>
  <c r="Y526" i="1"/>
  <c r="Y507" i="1"/>
  <c r="Y488" i="1"/>
  <c r="Y469" i="1"/>
  <c r="Y450" i="1"/>
  <c r="Y431" i="1"/>
  <c r="Y412" i="1"/>
  <c r="Y393" i="1"/>
  <c r="Y374" i="1"/>
  <c r="Y355" i="1"/>
  <c r="Y336" i="1"/>
  <c r="Y317" i="1"/>
  <c r="Y298" i="1"/>
  <c r="Y279" i="1"/>
  <c r="Y260" i="1"/>
  <c r="Y241" i="1"/>
  <c r="Y222" i="1"/>
  <c r="Y203" i="1"/>
  <c r="Y184" i="1"/>
  <c r="Y165" i="1"/>
  <c r="Y146" i="1"/>
  <c r="Y127" i="1"/>
  <c r="Y108" i="1"/>
  <c r="Y89" i="1"/>
  <c r="Y70" i="1"/>
  <c r="Y51" i="1"/>
  <c r="Y32" i="1"/>
  <c r="Y13" i="1"/>
  <c r="X982" i="1"/>
  <c r="X963" i="1"/>
  <c r="X944" i="1"/>
  <c r="X925" i="1"/>
  <c r="X906" i="1"/>
  <c r="X887" i="1"/>
  <c r="X868" i="1"/>
  <c r="X849" i="1"/>
  <c r="X830" i="1"/>
  <c r="X811" i="1"/>
  <c r="X792" i="1"/>
  <c r="X773" i="1"/>
  <c r="X754" i="1"/>
  <c r="X735" i="1"/>
  <c r="X716" i="1"/>
  <c r="X697" i="1"/>
  <c r="X678" i="1"/>
  <c r="X659" i="1"/>
  <c r="X640" i="1"/>
  <c r="X621" i="1"/>
  <c r="X602" i="1"/>
  <c r="X583" i="1"/>
  <c r="X564" i="1"/>
  <c r="X545" i="1"/>
  <c r="X526" i="1"/>
  <c r="X507" i="1"/>
  <c r="X488" i="1"/>
  <c r="X469" i="1"/>
  <c r="X450" i="1"/>
  <c r="X431" i="1"/>
  <c r="X412" i="1"/>
  <c r="X393" i="1"/>
  <c r="X374" i="1"/>
  <c r="X355" i="1"/>
  <c r="X336" i="1"/>
  <c r="X317" i="1"/>
  <c r="X298" i="1"/>
  <c r="X279" i="1"/>
  <c r="X260" i="1"/>
  <c r="X241" i="1"/>
  <c r="X222" i="1"/>
  <c r="X203" i="1"/>
  <c r="X184" i="1"/>
  <c r="X165" i="1"/>
  <c r="X146" i="1"/>
  <c r="X127" i="1"/>
  <c r="X108" i="1"/>
  <c r="X89" i="1"/>
  <c r="X70" i="1"/>
  <c r="X51" i="1"/>
  <c r="X32" i="1"/>
  <c r="X13" i="1"/>
  <c r="X981" i="1"/>
  <c r="X962" i="1"/>
  <c r="X943" i="1"/>
  <c r="X924" i="1"/>
  <c r="X905" i="1"/>
  <c r="X886" i="1"/>
  <c r="X867" i="1"/>
  <c r="X848" i="1"/>
  <c r="X829" i="1"/>
  <c r="X810" i="1"/>
  <c r="X791" i="1"/>
  <c r="X772" i="1"/>
  <c r="X753" i="1"/>
  <c r="X734" i="1"/>
  <c r="X715" i="1"/>
  <c r="X696" i="1"/>
  <c r="X677" i="1"/>
  <c r="X658" i="1"/>
  <c r="X639" i="1"/>
  <c r="X620" i="1"/>
  <c r="X601" i="1"/>
  <c r="X582" i="1"/>
  <c r="X563" i="1"/>
  <c r="X544" i="1"/>
  <c r="X525" i="1"/>
  <c r="X506" i="1"/>
  <c r="X487" i="1"/>
  <c r="X468" i="1"/>
  <c r="X449" i="1"/>
  <c r="X430" i="1"/>
  <c r="X411" i="1"/>
  <c r="X392" i="1"/>
  <c r="X373" i="1"/>
  <c r="X354" i="1"/>
  <c r="X335" i="1"/>
  <c r="X316" i="1"/>
  <c r="X297" i="1"/>
  <c r="X278" i="1"/>
  <c r="X259" i="1"/>
  <c r="X240" i="1"/>
  <c r="X221" i="1"/>
  <c r="X202" i="1"/>
  <c r="X183" i="1"/>
  <c r="X164" i="1"/>
  <c r="X145" i="1"/>
  <c r="X126" i="1"/>
  <c r="X107" i="1"/>
  <c r="X88" i="1"/>
  <c r="X69" i="1"/>
  <c r="X50" i="1"/>
  <c r="X31" i="1"/>
  <c r="X12" i="1"/>
  <c r="Y981" i="1"/>
  <c r="Y962" i="1"/>
  <c r="Y943" i="1"/>
  <c r="Y924" i="1"/>
  <c r="Y905" i="1"/>
  <c r="Y886" i="1"/>
  <c r="Y867" i="1"/>
  <c r="Y848" i="1"/>
  <c r="Y829" i="1"/>
  <c r="Y810" i="1"/>
  <c r="Y791" i="1"/>
  <c r="Y772" i="1"/>
  <c r="Y753" i="1"/>
  <c r="Y734" i="1"/>
  <c r="Y715" i="1"/>
  <c r="Y696" i="1"/>
  <c r="Y677" i="1"/>
  <c r="Y658" i="1"/>
  <c r="Y639" i="1"/>
  <c r="Y620" i="1"/>
  <c r="Y601" i="1"/>
  <c r="Y582" i="1"/>
  <c r="Y563" i="1"/>
  <c r="Y544" i="1"/>
  <c r="Y525" i="1"/>
  <c r="Y506" i="1"/>
  <c r="Y487" i="1"/>
  <c r="Y468" i="1"/>
  <c r="Y449" i="1"/>
  <c r="Y430" i="1"/>
  <c r="Y411" i="1"/>
  <c r="Y392" i="1"/>
  <c r="Y373" i="1"/>
  <c r="Y354" i="1"/>
  <c r="Y335" i="1"/>
  <c r="Y316" i="1"/>
  <c r="Y297" i="1"/>
  <c r="Y278" i="1"/>
  <c r="Y259" i="1"/>
  <c r="Y240" i="1"/>
  <c r="Y221" i="1"/>
  <c r="Y202" i="1"/>
  <c r="Y183" i="1"/>
  <c r="Y164" i="1"/>
  <c r="Y145" i="1"/>
  <c r="Y126" i="1"/>
  <c r="Y107" i="1"/>
  <c r="Y88" i="1"/>
  <c r="Y69" i="1"/>
  <c r="Y50" i="1"/>
  <c r="Y31" i="1"/>
  <c r="Y12" i="1"/>
  <c r="Y980" i="1"/>
  <c r="Y961" i="1"/>
  <c r="Y942" i="1"/>
  <c r="Y923" i="1"/>
  <c r="Y904" i="1"/>
  <c r="Y885" i="1"/>
  <c r="Y866" i="1"/>
  <c r="Y847" i="1"/>
  <c r="Y828" i="1"/>
  <c r="Y809" i="1"/>
  <c r="Y790" i="1"/>
  <c r="Y771" i="1"/>
  <c r="Y752" i="1"/>
  <c r="Y733" i="1"/>
  <c r="Y714" i="1"/>
  <c r="Y695" i="1"/>
  <c r="Y676" i="1"/>
  <c r="Y657" i="1"/>
  <c r="Y638" i="1"/>
  <c r="Y619" i="1"/>
  <c r="Y600" i="1"/>
  <c r="Y581" i="1"/>
  <c r="Y562" i="1"/>
  <c r="Y543" i="1"/>
  <c r="Y524" i="1"/>
  <c r="Y505" i="1"/>
  <c r="Y486" i="1"/>
  <c r="Y467" i="1"/>
  <c r="Y448" i="1"/>
  <c r="Y429" i="1"/>
  <c r="Y410" i="1"/>
  <c r="Y391" i="1"/>
  <c r="Y372" i="1"/>
  <c r="Y353" i="1"/>
  <c r="Y334" i="1"/>
  <c r="Y315" i="1"/>
  <c r="Y296" i="1"/>
  <c r="Y277" i="1"/>
  <c r="Y258" i="1"/>
  <c r="Y239" i="1"/>
  <c r="Y220" i="1"/>
  <c r="Y201" i="1"/>
  <c r="Y182" i="1"/>
  <c r="Y163" i="1"/>
  <c r="Y144" i="1"/>
  <c r="Y125" i="1"/>
  <c r="Y106" i="1"/>
  <c r="Y87" i="1"/>
  <c r="Y68" i="1"/>
  <c r="Y49" i="1"/>
  <c r="Y30" i="1"/>
  <c r="Y11" i="1"/>
  <c r="X980" i="1"/>
  <c r="X961" i="1"/>
  <c r="X942" i="1"/>
  <c r="X923" i="1"/>
  <c r="X904" i="1"/>
  <c r="X885" i="1"/>
  <c r="X866" i="1"/>
  <c r="X847" i="1"/>
  <c r="X828" i="1"/>
  <c r="X809" i="1"/>
  <c r="X790" i="1"/>
  <c r="X771" i="1"/>
  <c r="X752" i="1"/>
  <c r="X733" i="1"/>
  <c r="X714" i="1"/>
  <c r="X695" i="1"/>
  <c r="X676" i="1"/>
  <c r="X657" i="1"/>
  <c r="X638" i="1"/>
  <c r="X619" i="1"/>
  <c r="X600" i="1"/>
  <c r="X581" i="1"/>
  <c r="X562" i="1"/>
  <c r="X543" i="1"/>
  <c r="X524" i="1"/>
  <c r="X505" i="1"/>
  <c r="X486" i="1"/>
  <c r="X467" i="1"/>
  <c r="X448" i="1"/>
  <c r="X429" i="1"/>
  <c r="X410" i="1"/>
  <c r="X391" i="1"/>
  <c r="X372" i="1"/>
  <c r="X353" i="1"/>
  <c r="X334" i="1"/>
  <c r="X315" i="1"/>
  <c r="X296" i="1"/>
  <c r="X277" i="1"/>
  <c r="X258" i="1"/>
  <c r="X239" i="1"/>
  <c r="X220" i="1"/>
  <c r="X201" i="1"/>
  <c r="X182" i="1"/>
  <c r="X163" i="1"/>
  <c r="X144" i="1"/>
  <c r="X125" i="1"/>
  <c r="X106" i="1"/>
  <c r="X87" i="1"/>
  <c r="X68" i="1"/>
  <c r="X49" i="1"/>
  <c r="X30" i="1"/>
  <c r="X11" i="1"/>
  <c r="X979" i="1"/>
  <c r="X960" i="1"/>
  <c r="X941" i="1"/>
  <c r="X922" i="1"/>
  <c r="X903" i="1"/>
  <c r="X884" i="1"/>
  <c r="X865" i="1"/>
  <c r="X846" i="1"/>
  <c r="X827" i="1"/>
  <c r="X808" i="1"/>
  <c r="X789" i="1"/>
  <c r="X770" i="1"/>
  <c r="X751" i="1"/>
  <c r="X732" i="1"/>
  <c r="X713" i="1"/>
  <c r="X694" i="1"/>
  <c r="X675" i="1"/>
  <c r="X656" i="1"/>
  <c r="X637" i="1"/>
  <c r="X618" i="1"/>
  <c r="X599" i="1"/>
  <c r="X580" i="1"/>
  <c r="X561" i="1"/>
  <c r="X542" i="1"/>
  <c r="X523" i="1"/>
  <c r="X504" i="1"/>
  <c r="X485" i="1"/>
  <c r="X466" i="1"/>
  <c r="X447" i="1"/>
  <c r="X428" i="1"/>
  <c r="X409" i="1"/>
  <c r="X390" i="1"/>
  <c r="X371" i="1"/>
  <c r="X352" i="1"/>
  <c r="X333" i="1"/>
  <c r="X314" i="1"/>
  <c r="X295" i="1"/>
  <c r="X276" i="1"/>
  <c r="X257" i="1"/>
  <c r="X238" i="1"/>
  <c r="X219" i="1"/>
  <c r="X200" i="1"/>
  <c r="X181" i="1"/>
  <c r="X162" i="1"/>
  <c r="X143" i="1"/>
  <c r="X124" i="1"/>
  <c r="X105" i="1"/>
  <c r="X86" i="1"/>
  <c r="X67" i="1"/>
  <c r="X48" i="1"/>
  <c r="X29" i="1"/>
  <c r="X10" i="1"/>
  <c r="Y979" i="1"/>
  <c r="Y960" i="1"/>
  <c r="Y941" i="1"/>
  <c r="Y922" i="1"/>
  <c r="Y903" i="1"/>
  <c r="Y884" i="1"/>
  <c r="Y865" i="1"/>
  <c r="Y846" i="1"/>
  <c r="Y827" i="1"/>
  <c r="Y808" i="1"/>
  <c r="Y789" i="1"/>
  <c r="Y770" i="1"/>
  <c r="Y751" i="1"/>
  <c r="Y732" i="1"/>
  <c r="Y713" i="1"/>
  <c r="Y694" i="1"/>
  <c r="Y675" i="1"/>
  <c r="Y656" i="1"/>
  <c r="Y637" i="1"/>
  <c r="Y618" i="1"/>
  <c r="Y599" i="1"/>
  <c r="Y580" i="1"/>
  <c r="Y561" i="1"/>
  <c r="Y542" i="1"/>
  <c r="Y523" i="1"/>
  <c r="Y504" i="1"/>
  <c r="Y485" i="1"/>
  <c r="Y466" i="1"/>
  <c r="Y447" i="1"/>
  <c r="Y428" i="1"/>
  <c r="Y409" i="1"/>
  <c r="Y390" i="1"/>
  <c r="Y371" i="1"/>
  <c r="Y352" i="1"/>
  <c r="Y333" i="1"/>
  <c r="Y314" i="1"/>
  <c r="Y295" i="1"/>
  <c r="Y276" i="1"/>
  <c r="Y257" i="1"/>
  <c r="Y238" i="1"/>
  <c r="Y219" i="1"/>
  <c r="Y200" i="1"/>
  <c r="Y181" i="1"/>
  <c r="Y162" i="1"/>
  <c r="Y143" i="1"/>
  <c r="Y124" i="1"/>
  <c r="Y105" i="1"/>
  <c r="Y86" i="1"/>
  <c r="Y67" i="1"/>
  <c r="Y48" i="1"/>
  <c r="Y29" i="1"/>
  <c r="Y10" i="1"/>
  <c r="Y978" i="1"/>
  <c r="Y959" i="1"/>
  <c r="Y940" i="1"/>
  <c r="Y921" i="1"/>
  <c r="Y902" i="1"/>
  <c r="Y883" i="1"/>
  <c r="Y864" i="1"/>
  <c r="Y845" i="1"/>
  <c r="Y826" i="1"/>
  <c r="Y807" i="1"/>
  <c r="Y788" i="1"/>
  <c r="Y769" i="1"/>
  <c r="Y750" i="1"/>
  <c r="Y731" i="1"/>
  <c r="Y712" i="1"/>
  <c r="Y693" i="1"/>
  <c r="Y674" i="1"/>
  <c r="Y655" i="1"/>
  <c r="Y636" i="1"/>
  <c r="Y617" i="1"/>
  <c r="Y598" i="1"/>
  <c r="Y579" i="1"/>
  <c r="Y560" i="1"/>
  <c r="Y541" i="1"/>
  <c r="Y522" i="1"/>
  <c r="Y503" i="1"/>
  <c r="Y484" i="1"/>
  <c r="Y465" i="1"/>
  <c r="Y446" i="1"/>
  <c r="Y427" i="1"/>
  <c r="Y408" i="1"/>
  <c r="Y389" i="1"/>
  <c r="Y370" i="1"/>
  <c r="Y351" i="1"/>
  <c r="Y332" i="1"/>
  <c r="Y313" i="1"/>
  <c r="Y294" i="1"/>
  <c r="Y275" i="1"/>
  <c r="Y256" i="1"/>
  <c r="Y237" i="1"/>
  <c r="Y218" i="1"/>
  <c r="Y199" i="1"/>
  <c r="Y180" i="1"/>
  <c r="Y161" i="1"/>
  <c r="Y142" i="1"/>
  <c r="Y123" i="1"/>
  <c r="Y104" i="1"/>
  <c r="Y85" i="1"/>
  <c r="Y66" i="1"/>
  <c r="Y47" i="1"/>
  <c r="Y28" i="1"/>
  <c r="Y9" i="1"/>
  <c r="X978" i="1"/>
  <c r="X959" i="1"/>
  <c r="X940" i="1"/>
  <c r="X921" i="1"/>
  <c r="X902" i="1"/>
  <c r="X883" i="1"/>
  <c r="X864" i="1"/>
  <c r="X845" i="1"/>
  <c r="X826" i="1"/>
  <c r="X807" i="1"/>
  <c r="X788" i="1"/>
  <c r="X769" i="1"/>
  <c r="X750" i="1"/>
  <c r="X731" i="1"/>
  <c r="X712" i="1"/>
  <c r="X693" i="1"/>
  <c r="X674" i="1"/>
  <c r="X655" i="1"/>
  <c r="X636" i="1"/>
  <c r="X617" i="1"/>
  <c r="X598" i="1"/>
  <c r="X579" i="1"/>
  <c r="X560" i="1"/>
  <c r="X541" i="1"/>
  <c r="X522" i="1"/>
  <c r="X503" i="1"/>
  <c r="X484" i="1"/>
  <c r="X465" i="1"/>
  <c r="X446" i="1"/>
  <c r="X427" i="1"/>
  <c r="X408" i="1"/>
  <c r="X389" i="1"/>
  <c r="X370" i="1"/>
  <c r="X351" i="1"/>
  <c r="X332" i="1"/>
  <c r="X313" i="1"/>
  <c r="X294" i="1"/>
  <c r="X275" i="1"/>
  <c r="X256" i="1"/>
  <c r="X237" i="1"/>
  <c r="X218" i="1"/>
  <c r="X199" i="1"/>
  <c r="X180" i="1"/>
  <c r="X161" i="1"/>
  <c r="X142" i="1"/>
  <c r="X123" i="1"/>
  <c r="X104" i="1"/>
  <c r="X85" i="1"/>
  <c r="X66" i="1"/>
  <c r="X47" i="1"/>
  <c r="X28" i="1"/>
  <c r="X9" i="1"/>
  <c r="X977" i="1"/>
  <c r="X958" i="1"/>
  <c r="X939" i="1"/>
  <c r="X920" i="1"/>
  <c r="X901" i="1"/>
  <c r="X882" i="1"/>
  <c r="X863" i="1"/>
  <c r="X844" i="1"/>
  <c r="X825" i="1"/>
  <c r="X806" i="1"/>
  <c r="X787" i="1"/>
  <c r="X768" i="1"/>
  <c r="X749" i="1"/>
  <c r="X730" i="1"/>
  <c r="X711" i="1"/>
  <c r="X692" i="1"/>
  <c r="X673" i="1"/>
  <c r="X654" i="1"/>
  <c r="X635" i="1"/>
  <c r="X616" i="1"/>
  <c r="X597" i="1"/>
  <c r="X578" i="1"/>
  <c r="X559" i="1"/>
  <c r="X540" i="1"/>
  <c r="X521" i="1"/>
  <c r="X502" i="1"/>
  <c r="X483" i="1"/>
  <c r="X464" i="1"/>
  <c r="X445" i="1"/>
  <c r="X426" i="1"/>
  <c r="X407" i="1"/>
  <c r="X388" i="1"/>
  <c r="X369" i="1"/>
  <c r="X350" i="1"/>
  <c r="X331" i="1"/>
  <c r="X312" i="1"/>
  <c r="X293" i="1"/>
  <c r="X274" i="1"/>
  <c r="X255" i="1"/>
  <c r="X236" i="1"/>
  <c r="X217" i="1"/>
  <c r="X198" i="1"/>
  <c r="X179" i="1"/>
  <c r="X160" i="1"/>
  <c r="X141" i="1"/>
  <c r="X122" i="1"/>
  <c r="X103" i="1"/>
  <c r="X84" i="1"/>
  <c r="X65" i="1"/>
  <c r="X46" i="1"/>
  <c r="X27" i="1"/>
  <c r="X8" i="1"/>
  <c r="Y977" i="1"/>
  <c r="Y958" i="1"/>
  <c r="Y939" i="1"/>
  <c r="Y920" i="1"/>
  <c r="Y901" i="1"/>
  <c r="Y882" i="1"/>
  <c r="Y863" i="1"/>
  <c r="Y844" i="1"/>
  <c r="Y825" i="1"/>
  <c r="Y806" i="1"/>
  <c r="Y787" i="1"/>
  <c r="Y768" i="1"/>
  <c r="Y749" i="1"/>
  <c r="Y730" i="1"/>
  <c r="Y711" i="1"/>
  <c r="Y692" i="1"/>
  <c r="Y673" i="1"/>
  <c r="Y654" i="1"/>
  <c r="Y635" i="1"/>
  <c r="Y616" i="1"/>
  <c r="Y597" i="1"/>
  <c r="Y578" i="1"/>
  <c r="Y559" i="1"/>
  <c r="Y540" i="1"/>
  <c r="Y521" i="1"/>
  <c r="Y502" i="1"/>
  <c r="Y483" i="1"/>
  <c r="Y464" i="1"/>
  <c r="Y445" i="1"/>
  <c r="Y426" i="1"/>
  <c r="Y407" i="1"/>
  <c r="Y388" i="1"/>
  <c r="Y369" i="1"/>
  <c r="Y350" i="1"/>
  <c r="Y331" i="1"/>
  <c r="Y312" i="1"/>
  <c r="Y293" i="1"/>
  <c r="Y274" i="1"/>
  <c r="Y255" i="1"/>
  <c r="Y236" i="1"/>
  <c r="Y217" i="1"/>
  <c r="Y198" i="1"/>
  <c r="Y179" i="1"/>
  <c r="Y160" i="1"/>
  <c r="Y141" i="1"/>
  <c r="Y122" i="1"/>
  <c r="Y103" i="1"/>
  <c r="Y84" i="1"/>
  <c r="Y65" i="1"/>
  <c r="Y46" i="1"/>
  <c r="Y27" i="1"/>
  <c r="Y8" i="1"/>
  <c r="Y976" i="1"/>
  <c r="Y957" i="1"/>
  <c r="Y938" i="1"/>
  <c r="Y919" i="1"/>
  <c r="Y900" i="1"/>
  <c r="Y881" i="1"/>
  <c r="Y862" i="1"/>
  <c r="Y843" i="1"/>
  <c r="Y824" i="1"/>
  <c r="Y805" i="1"/>
  <c r="Y786" i="1"/>
  <c r="Y767" i="1"/>
  <c r="Y748" i="1"/>
  <c r="Y729" i="1"/>
  <c r="Y710" i="1"/>
  <c r="Y691" i="1"/>
  <c r="Y672" i="1"/>
  <c r="Y653" i="1"/>
  <c r="Y634" i="1"/>
  <c r="Y615" i="1"/>
  <c r="Y596" i="1"/>
  <c r="Y577" i="1"/>
  <c r="Y558" i="1"/>
  <c r="Y539" i="1"/>
  <c r="Y520" i="1"/>
  <c r="Y501" i="1"/>
  <c r="Y482" i="1"/>
  <c r="Y463" i="1"/>
  <c r="Y444" i="1"/>
  <c r="Y425" i="1"/>
  <c r="Y406" i="1"/>
  <c r="Y387" i="1"/>
  <c r="Y368" i="1"/>
  <c r="Y349" i="1"/>
  <c r="Y330" i="1"/>
  <c r="Y311" i="1"/>
  <c r="Y292" i="1"/>
  <c r="Y273" i="1"/>
  <c r="Y254" i="1"/>
  <c r="Y235" i="1"/>
  <c r="Y216" i="1"/>
  <c r="Y197" i="1"/>
  <c r="Y178" i="1"/>
  <c r="Y159" i="1"/>
  <c r="Y140" i="1"/>
  <c r="Y121" i="1"/>
  <c r="Y102" i="1"/>
  <c r="Y83" i="1"/>
  <c r="Y64" i="1"/>
  <c r="Y45" i="1"/>
  <c r="Y26" i="1"/>
  <c r="Y7" i="1"/>
  <c r="X976" i="1"/>
  <c r="X957" i="1"/>
  <c r="X938" i="1"/>
  <c r="X919" i="1"/>
  <c r="X900" i="1"/>
  <c r="X881" i="1"/>
  <c r="X862" i="1"/>
  <c r="X843" i="1"/>
  <c r="X824" i="1"/>
  <c r="X805" i="1"/>
  <c r="X786" i="1"/>
  <c r="X767" i="1"/>
  <c r="X748" i="1"/>
  <c r="X729" i="1"/>
  <c r="X710" i="1"/>
  <c r="X691" i="1"/>
  <c r="X672" i="1"/>
  <c r="X653" i="1"/>
  <c r="X634" i="1"/>
  <c r="X615" i="1"/>
  <c r="X596" i="1"/>
  <c r="X577" i="1"/>
  <c r="X558" i="1"/>
  <c r="X539" i="1"/>
  <c r="X520" i="1"/>
  <c r="X501" i="1"/>
  <c r="X482" i="1"/>
  <c r="X463" i="1"/>
  <c r="X444" i="1"/>
  <c r="X425" i="1"/>
  <c r="X406" i="1"/>
  <c r="X387" i="1"/>
  <c r="X368" i="1"/>
  <c r="X349" i="1"/>
  <c r="X330" i="1"/>
  <c r="X311" i="1"/>
  <c r="X292" i="1"/>
  <c r="X273" i="1"/>
  <c r="X254" i="1"/>
  <c r="X235" i="1"/>
  <c r="X216" i="1"/>
  <c r="X197" i="1"/>
  <c r="X178" i="1"/>
  <c r="X159" i="1"/>
  <c r="X140" i="1"/>
  <c r="X121" i="1"/>
  <c r="X102" i="1"/>
  <c r="X83" i="1"/>
  <c r="X64" i="1"/>
  <c r="X45" i="1"/>
  <c r="X26" i="1"/>
  <c r="X7" i="1"/>
  <c r="X975" i="1"/>
  <c r="X956" i="1"/>
  <c r="X937" i="1"/>
  <c r="X918" i="1"/>
  <c r="X899" i="1"/>
  <c r="X880" i="1"/>
  <c r="X861" i="1"/>
  <c r="X842" i="1"/>
  <c r="X823" i="1"/>
  <c r="X804" i="1"/>
  <c r="X785" i="1"/>
  <c r="X766" i="1"/>
  <c r="X747" i="1"/>
  <c r="X728" i="1"/>
  <c r="X709" i="1"/>
  <c r="X690" i="1"/>
  <c r="X671" i="1"/>
  <c r="X652" i="1"/>
  <c r="X633" i="1"/>
  <c r="X614" i="1"/>
  <c r="X595" i="1"/>
  <c r="X576" i="1"/>
  <c r="X557" i="1"/>
  <c r="X538" i="1"/>
  <c r="X519" i="1"/>
  <c r="X500" i="1"/>
  <c r="X481" i="1"/>
  <c r="X462" i="1"/>
  <c r="X443" i="1"/>
  <c r="X424" i="1"/>
  <c r="X405" i="1"/>
  <c r="X386" i="1"/>
  <c r="X367" i="1"/>
  <c r="X348" i="1"/>
  <c r="X329" i="1"/>
  <c r="X310" i="1"/>
  <c r="X291" i="1"/>
  <c r="X272" i="1"/>
  <c r="X253" i="1"/>
  <c r="X234" i="1"/>
  <c r="X215" i="1"/>
  <c r="X196" i="1"/>
  <c r="X177" i="1"/>
  <c r="X158" i="1"/>
  <c r="X139" i="1"/>
  <c r="X120" i="1"/>
  <c r="X101" i="1"/>
  <c r="X82" i="1"/>
  <c r="X63" i="1"/>
  <c r="X44" i="1"/>
  <c r="X25" i="1"/>
  <c r="X6" i="1"/>
  <c r="Y975" i="1"/>
  <c r="Y956" i="1"/>
  <c r="Y937" i="1"/>
  <c r="Y918" i="1"/>
  <c r="Y899" i="1"/>
  <c r="Y880" i="1"/>
  <c r="Y861" i="1"/>
  <c r="Y842" i="1"/>
  <c r="Y823" i="1"/>
  <c r="Y804" i="1"/>
  <c r="Y785" i="1"/>
  <c r="Y766" i="1"/>
  <c r="Y747" i="1"/>
  <c r="Y728" i="1"/>
  <c r="Y709" i="1"/>
  <c r="Y690" i="1"/>
  <c r="Y671" i="1"/>
  <c r="Y652" i="1"/>
  <c r="Y633" i="1"/>
  <c r="Y614" i="1"/>
  <c r="Y595" i="1"/>
  <c r="Y576" i="1"/>
  <c r="Y557" i="1"/>
  <c r="Y538" i="1"/>
  <c r="Y519" i="1"/>
  <c r="Y500" i="1"/>
  <c r="Y481" i="1"/>
  <c r="Y462" i="1"/>
  <c r="Y443" i="1"/>
  <c r="Y424" i="1"/>
  <c r="Y405" i="1"/>
  <c r="Y386" i="1"/>
  <c r="Y367" i="1"/>
  <c r="Y348" i="1"/>
  <c r="Y329" i="1"/>
  <c r="Y310" i="1"/>
  <c r="Y291" i="1"/>
  <c r="Y272" i="1"/>
  <c r="Y253" i="1"/>
  <c r="Y234" i="1"/>
  <c r="Y215" i="1"/>
  <c r="Y196" i="1"/>
  <c r="Y177" i="1"/>
  <c r="Y158" i="1"/>
  <c r="Y139" i="1"/>
  <c r="Y120" i="1"/>
  <c r="Y101" i="1"/>
  <c r="Y82" i="1"/>
  <c r="Y63" i="1"/>
  <c r="Y44" i="1"/>
  <c r="Y25" i="1"/>
  <c r="Y6" i="1"/>
  <c r="Y974" i="1"/>
  <c r="Y955" i="1"/>
  <c r="Y936" i="1"/>
  <c r="Y917" i="1"/>
  <c r="Y898" i="1"/>
  <c r="Y879" i="1"/>
  <c r="Y860" i="1"/>
  <c r="Y841" i="1"/>
  <c r="Y822" i="1"/>
  <c r="Y803" i="1"/>
  <c r="Y784" i="1"/>
  <c r="Y765" i="1"/>
  <c r="Y746" i="1"/>
  <c r="Y727" i="1"/>
  <c r="Y708" i="1"/>
  <c r="Y689" i="1"/>
  <c r="Y670" i="1"/>
  <c r="Y651" i="1"/>
  <c r="Y632" i="1"/>
  <c r="Y613" i="1"/>
  <c r="Y594" i="1"/>
  <c r="Y575" i="1"/>
  <c r="Y556" i="1"/>
  <c r="Y537" i="1"/>
  <c r="Y518" i="1"/>
  <c r="Y499" i="1"/>
  <c r="Y480" i="1"/>
  <c r="Y461" i="1"/>
  <c r="Y442" i="1"/>
  <c r="Y423" i="1"/>
  <c r="Y404" i="1"/>
  <c r="Y385" i="1"/>
  <c r="Y366" i="1"/>
  <c r="Y347" i="1"/>
  <c r="Y328" i="1"/>
  <c r="Y309" i="1"/>
  <c r="Y290" i="1"/>
  <c r="Y271" i="1"/>
  <c r="Y252" i="1"/>
  <c r="Y233" i="1"/>
  <c r="Y214" i="1"/>
  <c r="Y195" i="1"/>
  <c r="Y176" i="1"/>
  <c r="Y157" i="1"/>
  <c r="Y138" i="1"/>
  <c r="Y119" i="1"/>
  <c r="Y100" i="1"/>
  <c r="Y81" i="1"/>
  <c r="Y62" i="1"/>
  <c r="Y43" i="1"/>
  <c r="Y24" i="1"/>
  <c r="Y5" i="1"/>
  <c r="X974" i="1"/>
  <c r="X955" i="1"/>
  <c r="X936" i="1"/>
  <c r="X917" i="1"/>
  <c r="X898" i="1"/>
  <c r="X879" i="1"/>
  <c r="X860" i="1"/>
  <c r="X841" i="1"/>
  <c r="X822" i="1"/>
  <c r="X803" i="1"/>
  <c r="X784" i="1"/>
  <c r="X765" i="1"/>
  <c r="X746" i="1"/>
  <c r="X727" i="1"/>
  <c r="X708" i="1"/>
  <c r="X689" i="1"/>
  <c r="X670" i="1"/>
  <c r="X651" i="1"/>
  <c r="X632" i="1"/>
  <c r="X613" i="1"/>
  <c r="X594" i="1"/>
  <c r="X575" i="1"/>
  <c r="X556" i="1"/>
  <c r="X537" i="1"/>
  <c r="X518" i="1"/>
  <c r="X499" i="1"/>
  <c r="X480" i="1"/>
  <c r="X461" i="1"/>
  <c r="X442" i="1"/>
  <c r="X423" i="1"/>
  <c r="X404" i="1"/>
  <c r="X385" i="1"/>
  <c r="X366" i="1"/>
  <c r="X347" i="1"/>
  <c r="X328" i="1"/>
  <c r="X309" i="1"/>
  <c r="X290" i="1"/>
  <c r="X271" i="1"/>
  <c r="X252" i="1"/>
  <c r="X233" i="1"/>
  <c r="X214" i="1"/>
  <c r="X195" i="1"/>
  <c r="X176" i="1"/>
  <c r="X157" i="1"/>
  <c r="X138" i="1"/>
  <c r="X119" i="1"/>
  <c r="X100" i="1"/>
  <c r="X81" i="1"/>
  <c r="X62" i="1"/>
  <c r="X43" i="1"/>
  <c r="X24" i="1"/>
  <c r="X5" i="1"/>
  <c r="X973" i="1"/>
  <c r="X954" i="1"/>
  <c r="X935" i="1"/>
  <c r="X916" i="1"/>
  <c r="X897" i="1"/>
  <c r="X878" i="1"/>
  <c r="X859" i="1"/>
  <c r="X840" i="1"/>
  <c r="X821" i="1"/>
  <c r="X802" i="1"/>
  <c r="X783" i="1"/>
  <c r="X764" i="1"/>
  <c r="X745" i="1"/>
  <c r="X726" i="1"/>
  <c r="X707" i="1"/>
  <c r="X688" i="1"/>
  <c r="X669" i="1"/>
  <c r="X650" i="1"/>
  <c r="X631" i="1"/>
  <c r="X612" i="1"/>
  <c r="X593" i="1"/>
  <c r="X574" i="1"/>
  <c r="X555" i="1"/>
  <c r="X536" i="1"/>
  <c r="X517" i="1"/>
  <c r="X498" i="1"/>
  <c r="X479" i="1"/>
  <c r="X460" i="1"/>
  <c r="X441" i="1"/>
  <c r="X422" i="1"/>
  <c r="X403" i="1"/>
  <c r="X384" i="1"/>
  <c r="X365" i="1"/>
  <c r="X346" i="1"/>
  <c r="X327" i="1"/>
  <c r="X308" i="1"/>
  <c r="X289" i="1"/>
  <c r="X270" i="1"/>
  <c r="X251" i="1"/>
  <c r="X232" i="1"/>
  <c r="X213" i="1"/>
  <c r="X194" i="1"/>
  <c r="X175" i="1"/>
  <c r="X156" i="1"/>
  <c r="X137" i="1"/>
  <c r="X118" i="1"/>
  <c r="X99" i="1"/>
  <c r="X80" i="1"/>
  <c r="X61" i="1"/>
  <c r="X42" i="1"/>
  <c r="X23" i="1"/>
  <c r="X4" i="1"/>
  <c r="Y973" i="1"/>
  <c r="Y954" i="1"/>
  <c r="Y935" i="1"/>
  <c r="Y916" i="1"/>
  <c r="Y897" i="1"/>
  <c r="Y878" i="1"/>
  <c r="Y859" i="1"/>
  <c r="Y840" i="1"/>
  <c r="Y821" i="1"/>
  <c r="Y802" i="1"/>
  <c r="Y783" i="1"/>
  <c r="Y764" i="1"/>
  <c r="Y745" i="1"/>
  <c r="Y726" i="1"/>
  <c r="Y707" i="1"/>
  <c r="Y688" i="1"/>
  <c r="Y669" i="1"/>
  <c r="Y650" i="1"/>
  <c r="Y631" i="1"/>
  <c r="Y612" i="1"/>
  <c r="Y593" i="1"/>
  <c r="Y574" i="1"/>
  <c r="Y555" i="1"/>
  <c r="Y536" i="1"/>
  <c r="Y517" i="1"/>
  <c r="Y498" i="1"/>
  <c r="Y479" i="1"/>
  <c r="Y460" i="1"/>
  <c r="Y441" i="1"/>
  <c r="Y422" i="1"/>
  <c r="Y403" i="1"/>
  <c r="Y384" i="1"/>
  <c r="Y365" i="1"/>
  <c r="Y346" i="1"/>
  <c r="Y327" i="1"/>
  <c r="Y308" i="1"/>
  <c r="Y289" i="1"/>
  <c r="Y270" i="1"/>
  <c r="Y251" i="1"/>
  <c r="Y232" i="1"/>
  <c r="Y213" i="1"/>
  <c r="Y194" i="1"/>
  <c r="Y175" i="1"/>
  <c r="Y156" i="1"/>
  <c r="Y137" i="1"/>
  <c r="Y118" i="1"/>
  <c r="Y99" i="1"/>
  <c r="Y80" i="1"/>
  <c r="Y61" i="1"/>
  <c r="Y42" i="1"/>
  <c r="Y23" i="1"/>
  <c r="Y4" i="1"/>
  <c r="Y972" i="1"/>
  <c r="Y953" i="1"/>
  <c r="Y934" i="1"/>
  <c r="Y915" i="1"/>
  <c r="Y896" i="1"/>
  <c r="Y877" i="1"/>
  <c r="Y858" i="1"/>
  <c r="Y839" i="1"/>
  <c r="Y820" i="1"/>
  <c r="Y801" i="1"/>
  <c r="Y782" i="1"/>
  <c r="Y763" i="1"/>
  <c r="Y744" i="1"/>
  <c r="Y725" i="1"/>
  <c r="Y706" i="1"/>
  <c r="Y687" i="1"/>
  <c r="Y668" i="1"/>
  <c r="Y649" i="1"/>
  <c r="Y630" i="1"/>
  <c r="Y611" i="1"/>
  <c r="Y592" i="1"/>
  <c r="Y573" i="1"/>
  <c r="Y554" i="1"/>
  <c r="Y535" i="1"/>
  <c r="Y516" i="1"/>
  <c r="Y497" i="1"/>
  <c r="Y478" i="1"/>
  <c r="Y459" i="1"/>
  <c r="Y440" i="1"/>
  <c r="Y421" i="1"/>
  <c r="Y402" i="1"/>
  <c r="Y383" i="1"/>
  <c r="Y364" i="1"/>
  <c r="Y345" i="1"/>
  <c r="Y326" i="1"/>
  <c r="Y307" i="1"/>
  <c r="Y288" i="1"/>
  <c r="Y269" i="1"/>
  <c r="Y250" i="1"/>
  <c r="Y231" i="1"/>
  <c r="Y212" i="1"/>
  <c r="Y193" i="1"/>
  <c r="Y174" i="1"/>
  <c r="Y155" i="1"/>
  <c r="Y136" i="1"/>
  <c r="Y117" i="1"/>
  <c r="Y98" i="1"/>
  <c r="Y79" i="1"/>
  <c r="Y60" i="1"/>
  <c r="Y41" i="1"/>
  <c r="Y22" i="1"/>
  <c r="Y3" i="1"/>
  <c r="X972" i="1"/>
  <c r="X953" i="1"/>
  <c r="X934" i="1"/>
  <c r="X915" i="1"/>
  <c r="X896" i="1"/>
  <c r="X877" i="1"/>
  <c r="X858" i="1"/>
  <c r="X839" i="1"/>
  <c r="X820" i="1"/>
  <c r="X801" i="1"/>
  <c r="X782" i="1"/>
  <c r="X763" i="1"/>
  <c r="X744" i="1"/>
  <c r="X725" i="1"/>
  <c r="X706" i="1"/>
  <c r="X687" i="1"/>
  <c r="X668" i="1"/>
  <c r="X649" i="1"/>
  <c r="X630" i="1"/>
  <c r="X611" i="1"/>
  <c r="X592" i="1"/>
  <c r="X573" i="1"/>
  <c r="X554" i="1"/>
  <c r="X535" i="1"/>
  <c r="X516" i="1"/>
  <c r="X497" i="1"/>
  <c r="X478" i="1"/>
  <c r="X459" i="1"/>
  <c r="X440" i="1"/>
  <c r="X421" i="1"/>
  <c r="X402" i="1"/>
  <c r="X383" i="1"/>
  <c r="X364" i="1"/>
  <c r="X345" i="1"/>
  <c r="X326" i="1"/>
  <c r="X307" i="1"/>
  <c r="X288" i="1"/>
  <c r="X269" i="1"/>
  <c r="X250" i="1"/>
  <c r="X231" i="1"/>
  <c r="X212" i="1"/>
  <c r="X193" i="1"/>
  <c r="X174" i="1"/>
  <c r="X155" i="1"/>
  <c r="X136" i="1"/>
  <c r="X117" i="1"/>
  <c r="X98" i="1"/>
  <c r="X79" i="1"/>
  <c r="X60" i="1"/>
  <c r="X41" i="1"/>
  <c r="X22" i="1"/>
  <c r="X3" i="1"/>
  <c r="X971" i="1"/>
  <c r="X952" i="1"/>
  <c r="X933" i="1"/>
  <c r="X914" i="1"/>
  <c r="X895" i="1"/>
  <c r="X876" i="1"/>
  <c r="X857" i="1"/>
  <c r="X838" i="1"/>
  <c r="X819" i="1"/>
  <c r="X800" i="1"/>
  <c r="X781" i="1"/>
  <c r="X762" i="1"/>
  <c r="X743" i="1"/>
  <c r="X724" i="1"/>
  <c r="X705" i="1"/>
  <c r="X686" i="1"/>
  <c r="X667" i="1"/>
  <c r="X648" i="1"/>
  <c r="X629" i="1"/>
  <c r="X610" i="1"/>
  <c r="X591" i="1"/>
  <c r="X572" i="1"/>
  <c r="X553" i="1"/>
  <c r="X534" i="1"/>
  <c r="X515" i="1"/>
  <c r="X496" i="1"/>
  <c r="X477" i="1"/>
  <c r="X458" i="1"/>
  <c r="X439" i="1"/>
  <c r="X420" i="1"/>
  <c r="X401" i="1"/>
  <c r="X382" i="1"/>
  <c r="X363" i="1"/>
  <c r="X344" i="1"/>
  <c r="X325" i="1"/>
  <c r="X306" i="1"/>
  <c r="X287" i="1"/>
  <c r="X268" i="1"/>
  <c r="X249" i="1"/>
  <c r="X230" i="1"/>
  <c r="X211" i="1"/>
  <c r="X192" i="1"/>
  <c r="X173" i="1"/>
  <c r="X154" i="1"/>
  <c r="X135" i="1"/>
  <c r="X116" i="1"/>
  <c r="X97" i="1"/>
  <c r="X78" i="1"/>
  <c r="X59" i="1"/>
  <c r="X40" i="1"/>
  <c r="X21" i="1"/>
  <c r="X2" i="1"/>
  <c r="Y971" i="1"/>
  <c r="Y952" i="1"/>
  <c r="Y933" i="1"/>
  <c r="Y914" i="1"/>
  <c r="Y895" i="1"/>
  <c r="Y876" i="1"/>
  <c r="Y857" i="1"/>
  <c r="Y838" i="1"/>
  <c r="Y819" i="1"/>
  <c r="Y800" i="1"/>
  <c r="Y781" i="1"/>
  <c r="Y762" i="1"/>
  <c r="Y743" i="1"/>
  <c r="Y724" i="1"/>
  <c r="Y705" i="1"/>
  <c r="Y686" i="1"/>
  <c r="Y667" i="1"/>
  <c r="Y648" i="1"/>
  <c r="Y629" i="1"/>
  <c r="Y610" i="1"/>
  <c r="Y591" i="1"/>
  <c r="Y572" i="1"/>
  <c r="Y553" i="1"/>
  <c r="Y534" i="1"/>
  <c r="Y515" i="1"/>
  <c r="Y496" i="1"/>
  <c r="Y477" i="1"/>
  <c r="Y458" i="1"/>
  <c r="Y439" i="1"/>
  <c r="Y420" i="1"/>
  <c r="Y401" i="1"/>
  <c r="Y382" i="1"/>
  <c r="Y363" i="1"/>
  <c r="Y344" i="1"/>
  <c r="Y325" i="1"/>
  <c r="Y306" i="1"/>
  <c r="Y287" i="1"/>
  <c r="Y268" i="1"/>
  <c r="Y249" i="1"/>
  <c r="Y230" i="1"/>
  <c r="Y211" i="1"/>
  <c r="Y192" i="1"/>
  <c r="Y173" i="1"/>
  <c r="Y154" i="1"/>
  <c r="Y135" i="1"/>
  <c r="Y116" i="1"/>
  <c r="Y97" i="1"/>
  <c r="Y78" i="1"/>
  <c r="Y59" i="1"/>
  <c r="Y40" i="1"/>
  <c r="Y21" i="1"/>
  <c r="Y2" i="1"/>
  <c r="JZ11" i="18"/>
  <c r="JU11" i="18"/>
  <c r="JP11" i="18"/>
  <c r="JK11" i="18"/>
  <c r="JF11" i="18"/>
  <c r="JA11" i="18"/>
  <c r="IV11" i="18"/>
  <c r="IQ11" i="18"/>
  <c r="IL11" i="18"/>
  <c r="IG11" i="18"/>
  <c r="IB11" i="18"/>
  <c r="HW11" i="18"/>
  <c r="HR11" i="18"/>
  <c r="HM11" i="18"/>
  <c r="HH11" i="18"/>
  <c r="HC11" i="18"/>
  <c r="GX11" i="18"/>
  <c r="GS11" i="18"/>
  <c r="GN11" i="18"/>
  <c r="GI11" i="18"/>
  <c r="GD11" i="18"/>
  <c r="FY11" i="18"/>
  <c r="FT11" i="18"/>
  <c r="FO11" i="18"/>
  <c r="FJ11" i="18"/>
  <c r="FE11" i="18"/>
  <c r="EZ11" i="18"/>
  <c r="EU11" i="18"/>
  <c r="EP11" i="18"/>
  <c r="EK11" i="18"/>
  <c r="EF11" i="18"/>
  <c r="EA11" i="18"/>
  <c r="DV11" i="18"/>
  <c r="DQ11" i="18"/>
  <c r="DL11" i="18"/>
  <c r="DG11" i="18"/>
  <c r="DB11" i="18"/>
  <c r="CW11" i="18"/>
  <c r="CR11" i="18"/>
  <c r="CM11" i="18"/>
  <c r="CH11" i="18"/>
  <c r="CC11" i="18"/>
  <c r="BX11" i="18"/>
  <c r="BS11" i="18"/>
  <c r="BN11" i="18"/>
  <c r="BI11" i="18"/>
  <c r="BD11" i="18"/>
  <c r="AY11" i="18"/>
  <c r="AT11" i="18"/>
  <c r="AO11" i="18"/>
  <c r="AJ11" i="18"/>
  <c r="AE11" i="18"/>
  <c r="Z11" i="18"/>
  <c r="U11" i="18"/>
  <c r="P11" i="18"/>
  <c r="K11" i="18"/>
  <c r="F11" i="18"/>
  <c r="JZ10" i="18"/>
  <c r="JU10" i="18"/>
  <c r="JP10" i="18"/>
  <c r="JK10" i="18"/>
  <c r="JF10" i="18"/>
  <c r="JA10" i="18"/>
  <c r="IV10" i="18"/>
  <c r="IQ10" i="18"/>
  <c r="IL10" i="18"/>
  <c r="IG10" i="18"/>
  <c r="IB10" i="18"/>
  <c r="HW10" i="18"/>
  <c r="HR10" i="18"/>
  <c r="HM10" i="18"/>
  <c r="HH10" i="18"/>
  <c r="HC10" i="18"/>
  <c r="GX10" i="18"/>
  <c r="GS10" i="18"/>
  <c r="GN10" i="18"/>
  <c r="GI10" i="18"/>
  <c r="GD10" i="18"/>
  <c r="FY10" i="18"/>
  <c r="FT10" i="18"/>
  <c r="FO10" i="18"/>
  <c r="FJ10" i="18"/>
  <c r="FE10" i="18"/>
  <c r="EZ10" i="18"/>
  <c r="EU10" i="18"/>
  <c r="EP10" i="18"/>
  <c r="EK10" i="18"/>
  <c r="EF10" i="18"/>
  <c r="EA10" i="18"/>
  <c r="DV10" i="18"/>
  <c r="DQ10" i="18"/>
  <c r="DL10" i="18"/>
  <c r="DG10" i="18"/>
  <c r="DB10" i="18"/>
  <c r="CW10" i="18"/>
  <c r="CR10" i="18"/>
  <c r="CM10" i="18"/>
  <c r="CH10" i="18"/>
  <c r="CC10" i="18"/>
  <c r="BX10" i="18"/>
  <c r="BS10" i="18"/>
  <c r="BN10" i="18"/>
  <c r="BI10" i="18"/>
  <c r="BD10" i="18"/>
  <c r="AY10" i="18"/>
  <c r="AT10" i="18"/>
  <c r="AO10" i="18"/>
  <c r="AJ10" i="18"/>
  <c r="AE10" i="18"/>
  <c r="Z10" i="18"/>
  <c r="U10" i="18"/>
  <c r="P10" i="18"/>
  <c r="K10" i="18"/>
  <c r="F10" i="18"/>
  <c r="JZ9" i="18"/>
  <c r="JU9" i="18"/>
  <c r="JP9" i="18"/>
  <c r="JK9" i="18"/>
  <c r="JF9" i="18"/>
  <c r="JA9" i="18"/>
  <c r="IV9" i="18"/>
  <c r="IQ9" i="18"/>
  <c r="IL9" i="18"/>
  <c r="IG9" i="18"/>
  <c r="IB9" i="18"/>
  <c r="HW9" i="18"/>
  <c r="HR9" i="18"/>
  <c r="HM9" i="18"/>
  <c r="HH9" i="18"/>
  <c r="HC9" i="18"/>
  <c r="GX9" i="18"/>
  <c r="GS9" i="18"/>
  <c r="GN9" i="18"/>
  <c r="GI9" i="18"/>
  <c r="GD9" i="18"/>
  <c r="FY9" i="18"/>
  <c r="FT9" i="18"/>
  <c r="FO9" i="18"/>
  <c r="FJ9" i="18"/>
  <c r="FE9" i="18"/>
  <c r="EZ9" i="18"/>
  <c r="EU9" i="18"/>
  <c r="EP9" i="18"/>
  <c r="EK9" i="18"/>
  <c r="EF9" i="18"/>
  <c r="EA9" i="18"/>
  <c r="DV9" i="18"/>
  <c r="DQ9" i="18"/>
  <c r="DL9" i="18"/>
  <c r="DG9" i="18"/>
  <c r="DB9" i="18"/>
  <c r="CW9" i="18"/>
  <c r="CR9" i="18"/>
  <c r="CM9" i="18"/>
  <c r="CH9" i="18"/>
  <c r="CC9" i="18"/>
  <c r="BX9" i="18"/>
  <c r="BS9" i="18"/>
  <c r="BN9" i="18"/>
  <c r="BI9" i="18"/>
  <c r="BD9" i="18"/>
  <c r="AY9" i="18"/>
  <c r="AT9" i="18"/>
  <c r="AO9" i="18"/>
  <c r="AJ9" i="18"/>
  <c r="AE9" i="18"/>
  <c r="Z9" i="18"/>
  <c r="U9" i="18"/>
  <c r="P9" i="18"/>
  <c r="K9" i="18"/>
  <c r="F9" i="18"/>
  <c r="W151" i="1"/>
  <c r="W132" i="1"/>
  <c r="W113" i="1"/>
  <c r="W94" i="1"/>
  <c r="W75" i="1"/>
  <c r="W56" i="1"/>
  <c r="W37" i="1"/>
  <c r="W150" i="1"/>
  <c r="W131" i="1"/>
  <c r="W112" i="1"/>
  <c r="W93" i="1"/>
  <c r="W74" i="1"/>
  <c r="W55" i="1"/>
  <c r="W36" i="1"/>
  <c r="W130" i="1"/>
  <c r="W111" i="1"/>
  <c r="W92" i="1"/>
  <c r="W73" i="1"/>
  <c r="W54" i="1"/>
  <c r="W35" i="1"/>
  <c r="W224" i="1"/>
  <c r="W205" i="1"/>
  <c r="W186" i="1"/>
  <c r="W167" i="1"/>
  <c r="W148" i="1"/>
  <c r="W129" i="1"/>
  <c r="W110" i="1"/>
  <c r="W91" i="1"/>
  <c r="W72" i="1"/>
  <c r="W53" i="1"/>
  <c r="W34" i="1"/>
  <c r="W223" i="1"/>
  <c r="W204" i="1"/>
  <c r="W185" i="1"/>
  <c r="W166" i="1"/>
  <c r="W147" i="1"/>
  <c r="W128" i="1"/>
  <c r="W109" i="1"/>
  <c r="W90" i="1"/>
  <c r="W71" i="1"/>
  <c r="W52" i="1"/>
  <c r="W33" i="1"/>
  <c r="W89" i="1"/>
  <c r="W70" i="1"/>
  <c r="W51" i="1"/>
  <c r="W32" i="1"/>
  <c r="W259" i="1"/>
  <c r="W240" i="1"/>
  <c r="W221" i="1"/>
  <c r="W202" i="1"/>
  <c r="W183" i="1"/>
  <c r="W164" i="1"/>
  <c r="W145" i="1"/>
  <c r="W126" i="1"/>
  <c r="W107" i="1"/>
  <c r="W88" i="1"/>
  <c r="W69" i="1"/>
  <c r="W50" i="1"/>
  <c r="W31" i="1"/>
  <c r="W68" i="1"/>
  <c r="W49" i="1"/>
  <c r="W30" i="1"/>
  <c r="W162" i="1"/>
  <c r="W143" i="1"/>
  <c r="W124" i="1"/>
  <c r="W105" i="1"/>
  <c r="W86" i="1"/>
  <c r="W67" i="1"/>
  <c r="W48" i="1"/>
  <c r="W29" i="1"/>
  <c r="W180" i="1"/>
  <c r="W161" i="1"/>
  <c r="W142" i="1"/>
  <c r="W123" i="1"/>
  <c r="W104" i="1"/>
  <c r="W85" i="1"/>
  <c r="W66" i="1"/>
  <c r="W47" i="1"/>
  <c r="W28" i="1"/>
  <c r="W198" i="1"/>
  <c r="W179" i="1"/>
  <c r="W160" i="1"/>
  <c r="W141" i="1"/>
  <c r="W122" i="1"/>
  <c r="W103" i="1"/>
  <c r="W84" i="1"/>
  <c r="W65" i="1"/>
  <c r="W46" i="1"/>
  <c r="W27" i="1"/>
  <c r="W140" i="1"/>
  <c r="W121" i="1"/>
  <c r="W102" i="1"/>
  <c r="W83" i="1"/>
  <c r="W64" i="1"/>
  <c r="W45" i="1"/>
  <c r="W26" i="1"/>
  <c r="W405" i="1"/>
  <c r="W386" i="1"/>
  <c r="W367" i="1"/>
  <c r="W348" i="1"/>
  <c r="W329" i="1"/>
  <c r="W310" i="1"/>
  <c r="W291" i="1"/>
  <c r="W272" i="1"/>
  <c r="W253" i="1"/>
  <c r="W234" i="1"/>
  <c r="W215" i="1"/>
  <c r="W196" i="1"/>
  <c r="W177" i="1"/>
  <c r="W158" i="1"/>
  <c r="W139" i="1"/>
  <c r="W120" i="1"/>
  <c r="W101" i="1"/>
  <c r="W82" i="1"/>
  <c r="W63" i="1"/>
  <c r="W44" i="1"/>
  <c r="W25" i="1"/>
  <c r="W119" i="1"/>
  <c r="W100" i="1"/>
  <c r="W81" i="1"/>
  <c r="W62" i="1"/>
  <c r="W43" i="1"/>
  <c r="W24" i="1"/>
  <c r="W479" i="1"/>
  <c r="W460" i="1"/>
  <c r="W441" i="1"/>
  <c r="W422" i="1"/>
  <c r="W403" i="1"/>
  <c r="W384" i="1"/>
  <c r="W365" i="1"/>
  <c r="W346" i="1"/>
  <c r="W327" i="1"/>
  <c r="W308" i="1"/>
  <c r="W289" i="1"/>
  <c r="W270" i="1"/>
  <c r="W251" i="1"/>
  <c r="W232" i="1"/>
  <c r="W213" i="1"/>
  <c r="W194" i="1"/>
  <c r="W175" i="1"/>
  <c r="W156" i="1"/>
  <c r="W137" i="1"/>
  <c r="W118" i="1"/>
  <c r="W99" i="1"/>
  <c r="W80" i="1"/>
  <c r="W61" i="1"/>
  <c r="W42" i="1"/>
  <c r="W23" i="1"/>
  <c r="W288" i="1"/>
  <c r="W269" i="1"/>
  <c r="W250" i="1"/>
  <c r="W231" i="1"/>
  <c r="W212" i="1"/>
  <c r="W193" i="1"/>
  <c r="W174" i="1"/>
  <c r="W155" i="1"/>
  <c r="W136" i="1"/>
  <c r="W117" i="1"/>
  <c r="W98" i="1"/>
  <c r="W79" i="1"/>
  <c r="W60" i="1"/>
  <c r="W41" i="1"/>
  <c r="W22" i="1"/>
  <c r="W971" i="1"/>
  <c r="W952" i="1"/>
  <c r="W933" i="1"/>
  <c r="W914" i="1"/>
  <c r="W895" i="1"/>
  <c r="W876" i="1"/>
  <c r="W857" i="1"/>
  <c r="W838" i="1"/>
  <c r="W819" i="1"/>
  <c r="W800" i="1"/>
  <c r="W781" i="1"/>
  <c r="W762" i="1"/>
  <c r="W743" i="1"/>
  <c r="W724" i="1"/>
  <c r="W705" i="1"/>
  <c r="W686" i="1"/>
  <c r="W667" i="1"/>
  <c r="W648" i="1"/>
  <c r="W629" i="1"/>
  <c r="W610" i="1"/>
  <c r="W591" i="1"/>
  <c r="W572" i="1"/>
  <c r="W553" i="1"/>
  <c r="W534" i="1"/>
  <c r="W515" i="1"/>
  <c r="W496" i="1"/>
  <c r="W477" i="1"/>
  <c r="W458" i="1"/>
  <c r="W439" i="1"/>
  <c r="W420" i="1"/>
  <c r="W401" i="1"/>
  <c r="W382" i="1"/>
  <c r="W363" i="1"/>
  <c r="W344" i="1"/>
  <c r="W325" i="1"/>
  <c r="W306" i="1"/>
  <c r="W287" i="1"/>
  <c r="W268" i="1"/>
  <c r="W249" i="1"/>
  <c r="W230" i="1"/>
  <c r="W211" i="1"/>
  <c r="W192" i="1"/>
  <c r="W173" i="1"/>
  <c r="W154" i="1"/>
  <c r="W135" i="1"/>
  <c r="W116" i="1"/>
  <c r="W97" i="1"/>
  <c r="W78" i="1"/>
  <c r="W59" i="1"/>
  <c r="W40" i="1"/>
  <c r="W21" i="1"/>
  <c r="W987" i="1"/>
  <c r="W968" i="1"/>
  <c r="W949" i="1"/>
  <c r="W930" i="1"/>
  <c r="W911" i="1"/>
  <c r="W892" i="1"/>
  <c r="W873" i="1"/>
  <c r="W854" i="1"/>
  <c r="W835" i="1"/>
  <c r="W816" i="1"/>
  <c r="W797" i="1"/>
  <c r="W778" i="1"/>
  <c r="W759" i="1"/>
  <c r="W740" i="1"/>
  <c r="W721" i="1"/>
  <c r="W702" i="1"/>
  <c r="W683" i="1"/>
  <c r="W664" i="1"/>
  <c r="W645" i="1"/>
  <c r="W626" i="1"/>
  <c r="W607" i="1"/>
  <c r="W588" i="1"/>
  <c r="W569" i="1"/>
  <c r="W550" i="1"/>
  <c r="W531" i="1"/>
  <c r="W512" i="1"/>
  <c r="W493" i="1"/>
  <c r="W474" i="1"/>
  <c r="W455" i="1"/>
  <c r="W436" i="1"/>
  <c r="W417" i="1"/>
  <c r="W398" i="1"/>
  <c r="W379" i="1"/>
  <c r="W360" i="1"/>
  <c r="W341" i="1"/>
  <c r="W322" i="1"/>
  <c r="W303" i="1"/>
  <c r="W284" i="1"/>
  <c r="W265" i="1"/>
  <c r="W246" i="1"/>
  <c r="W227" i="1"/>
  <c r="W208" i="1"/>
  <c r="W189" i="1"/>
  <c r="W170" i="1"/>
  <c r="W18" i="1"/>
  <c r="W986" i="1"/>
  <c r="W967" i="1"/>
  <c r="W948" i="1"/>
  <c r="W929" i="1"/>
  <c r="W910" i="1"/>
  <c r="W891" i="1"/>
  <c r="W872" i="1"/>
  <c r="W853" i="1"/>
  <c r="W834" i="1"/>
  <c r="W815" i="1"/>
  <c r="W796" i="1"/>
  <c r="W777" i="1"/>
  <c r="W758" i="1"/>
  <c r="W739" i="1"/>
  <c r="W720" i="1"/>
  <c r="W701" i="1"/>
  <c r="W682" i="1"/>
  <c r="W663" i="1"/>
  <c r="W644" i="1"/>
  <c r="W625" i="1"/>
  <c r="W606" i="1"/>
  <c r="W587" i="1"/>
  <c r="W568" i="1"/>
  <c r="W549" i="1"/>
  <c r="W530" i="1"/>
  <c r="W511" i="1"/>
  <c r="W492" i="1"/>
  <c r="W473" i="1"/>
  <c r="W454" i="1"/>
  <c r="W435" i="1"/>
  <c r="W416" i="1"/>
  <c r="W397" i="1"/>
  <c r="W378" i="1"/>
  <c r="W359" i="1"/>
  <c r="W340" i="1"/>
  <c r="W321" i="1"/>
  <c r="W302" i="1"/>
  <c r="W283" i="1"/>
  <c r="W264" i="1"/>
  <c r="W245" i="1"/>
  <c r="W226" i="1"/>
  <c r="W207" i="1"/>
  <c r="W188" i="1"/>
  <c r="W169" i="1"/>
  <c r="W17" i="1"/>
  <c r="W985" i="1"/>
  <c r="W966" i="1"/>
  <c r="W947" i="1"/>
  <c r="W928" i="1"/>
  <c r="W909" i="1"/>
  <c r="W890" i="1"/>
  <c r="W871" i="1"/>
  <c r="W852" i="1"/>
  <c r="W833" i="1"/>
  <c r="W814" i="1"/>
  <c r="W795" i="1"/>
  <c r="W776" i="1"/>
  <c r="W757" i="1"/>
  <c r="W738" i="1"/>
  <c r="W719" i="1"/>
  <c r="W700" i="1"/>
  <c r="W681" i="1"/>
  <c r="W662" i="1"/>
  <c r="W643" i="1"/>
  <c r="W624" i="1"/>
  <c r="W605" i="1"/>
  <c r="W586" i="1"/>
  <c r="W567" i="1"/>
  <c r="W548" i="1"/>
  <c r="W529" i="1"/>
  <c r="W510" i="1"/>
  <c r="W491" i="1"/>
  <c r="W472" i="1"/>
  <c r="W453" i="1"/>
  <c r="W434" i="1"/>
  <c r="W415" i="1"/>
  <c r="W396" i="1"/>
  <c r="W377" i="1"/>
  <c r="W358" i="1"/>
  <c r="W339" i="1"/>
  <c r="W320" i="1"/>
  <c r="W301" i="1"/>
  <c r="W282" i="1"/>
  <c r="W263" i="1"/>
  <c r="W244" i="1"/>
  <c r="W225" i="1"/>
  <c r="W206" i="1"/>
  <c r="W187" i="1"/>
  <c r="W168" i="1"/>
  <c r="W149" i="1"/>
  <c r="W16" i="1"/>
  <c r="W984" i="1"/>
  <c r="W965" i="1"/>
  <c r="W946" i="1"/>
  <c r="W927" i="1"/>
  <c r="W908" i="1"/>
  <c r="W889" i="1"/>
  <c r="W870" i="1"/>
  <c r="W851" i="1"/>
  <c r="W832" i="1"/>
  <c r="W813" i="1"/>
  <c r="W794" i="1"/>
  <c r="W775" i="1"/>
  <c r="W756" i="1"/>
  <c r="W737" i="1"/>
  <c r="W718" i="1"/>
  <c r="W699" i="1"/>
  <c r="W680" i="1"/>
  <c r="W661" i="1"/>
  <c r="W642" i="1"/>
  <c r="W623" i="1"/>
  <c r="W604" i="1"/>
  <c r="W585" i="1"/>
  <c r="W566" i="1"/>
  <c r="W547" i="1"/>
  <c r="W528" i="1"/>
  <c r="W509" i="1"/>
  <c r="W490" i="1"/>
  <c r="W471" i="1"/>
  <c r="W452" i="1"/>
  <c r="W433" i="1"/>
  <c r="W414" i="1"/>
  <c r="W395" i="1"/>
  <c r="W376" i="1"/>
  <c r="W357" i="1"/>
  <c r="W338" i="1"/>
  <c r="W319" i="1"/>
  <c r="W300" i="1"/>
  <c r="W281" i="1"/>
  <c r="W262" i="1"/>
  <c r="W243" i="1"/>
  <c r="W15" i="1"/>
  <c r="W983" i="1"/>
  <c r="W964" i="1"/>
  <c r="W945" i="1"/>
  <c r="W926" i="1"/>
  <c r="W907" i="1"/>
  <c r="W888" i="1"/>
  <c r="W869" i="1"/>
  <c r="W850" i="1"/>
  <c r="W831" i="1"/>
  <c r="W812" i="1"/>
  <c r="W793" i="1"/>
  <c r="W774" i="1"/>
  <c r="W755" i="1"/>
  <c r="W736" i="1"/>
  <c r="W717" i="1"/>
  <c r="W698" i="1"/>
  <c r="W679" i="1"/>
  <c r="W660" i="1"/>
  <c r="W641" i="1"/>
  <c r="W622" i="1"/>
  <c r="W603" i="1"/>
  <c r="W584" i="1"/>
  <c r="W565" i="1"/>
  <c r="W546" i="1"/>
  <c r="W527" i="1"/>
  <c r="W508" i="1"/>
  <c r="W489" i="1"/>
  <c r="W470" i="1"/>
  <c r="W451" i="1"/>
  <c r="W432" i="1"/>
  <c r="W413" i="1"/>
  <c r="W394" i="1"/>
  <c r="W375" i="1"/>
  <c r="W356" i="1"/>
  <c r="W337" i="1"/>
  <c r="W318" i="1"/>
  <c r="W299" i="1"/>
  <c r="W280" i="1"/>
  <c r="W261" i="1"/>
  <c r="W242" i="1"/>
  <c r="W14" i="1"/>
  <c r="W982" i="1"/>
  <c r="W963" i="1"/>
  <c r="W944" i="1"/>
  <c r="W925" i="1"/>
  <c r="W906" i="1"/>
  <c r="W887" i="1"/>
  <c r="W868" i="1"/>
  <c r="W849" i="1"/>
  <c r="W830" i="1"/>
  <c r="W811" i="1"/>
  <c r="W792" i="1"/>
  <c r="W773" i="1"/>
  <c r="W754" i="1"/>
  <c r="W735" i="1"/>
  <c r="W716" i="1"/>
  <c r="W697" i="1"/>
  <c r="W678" i="1"/>
  <c r="W659" i="1"/>
  <c r="W640" i="1"/>
  <c r="W621" i="1"/>
  <c r="W602" i="1"/>
  <c r="W583" i="1"/>
  <c r="W564" i="1"/>
  <c r="W545" i="1"/>
  <c r="W526" i="1"/>
  <c r="W507" i="1"/>
  <c r="W488" i="1"/>
  <c r="W469" i="1"/>
  <c r="W450" i="1"/>
  <c r="W431" i="1"/>
  <c r="W412" i="1"/>
  <c r="W393" i="1"/>
  <c r="W374" i="1"/>
  <c r="W355" i="1"/>
  <c r="W336" i="1"/>
  <c r="W317" i="1"/>
  <c r="W298" i="1"/>
  <c r="W279" i="1"/>
  <c r="W260" i="1"/>
  <c r="W241" i="1"/>
  <c r="W222" i="1"/>
  <c r="W203" i="1"/>
  <c r="W184" i="1"/>
  <c r="W165" i="1"/>
  <c r="W146" i="1"/>
  <c r="W127" i="1"/>
  <c r="W108" i="1"/>
  <c r="W13" i="1"/>
  <c r="W981" i="1"/>
  <c r="W962" i="1"/>
  <c r="W943" i="1"/>
  <c r="W924" i="1"/>
  <c r="W905" i="1"/>
  <c r="W886" i="1"/>
  <c r="W867" i="1"/>
  <c r="W848" i="1"/>
  <c r="W829" i="1"/>
  <c r="W810" i="1"/>
  <c r="W791" i="1"/>
  <c r="W772" i="1"/>
  <c r="W753" i="1"/>
  <c r="W734" i="1"/>
  <c r="W715" i="1"/>
  <c r="W696" i="1"/>
  <c r="W677" i="1"/>
  <c r="W658" i="1"/>
  <c r="W639" i="1"/>
  <c r="W620" i="1"/>
  <c r="W601" i="1"/>
  <c r="W582" i="1"/>
  <c r="W563" i="1"/>
  <c r="W544" i="1"/>
  <c r="W525" i="1"/>
  <c r="W506" i="1"/>
  <c r="W487" i="1"/>
  <c r="W468" i="1"/>
  <c r="W449" i="1"/>
  <c r="W430" i="1"/>
  <c r="W411" i="1"/>
  <c r="W392" i="1"/>
  <c r="W373" i="1"/>
  <c r="W354" i="1"/>
  <c r="W335" i="1"/>
  <c r="W316" i="1"/>
  <c r="W297" i="1"/>
  <c r="W278" i="1"/>
  <c r="W12" i="1"/>
  <c r="W980" i="1"/>
  <c r="W961" i="1"/>
  <c r="W942" i="1"/>
  <c r="W923" i="1"/>
  <c r="W904" i="1"/>
  <c r="W885" i="1"/>
  <c r="W866" i="1"/>
  <c r="W847" i="1"/>
  <c r="W828" i="1"/>
  <c r="W809" i="1"/>
  <c r="W790" i="1"/>
  <c r="W771" i="1"/>
  <c r="W752" i="1"/>
  <c r="W733" i="1"/>
  <c r="W714" i="1"/>
  <c r="W695" i="1"/>
  <c r="W676" i="1"/>
  <c r="W657" i="1"/>
  <c r="W638" i="1"/>
  <c r="W619" i="1"/>
  <c r="W600" i="1"/>
  <c r="W581" i="1"/>
  <c r="W562" i="1"/>
  <c r="W543" i="1"/>
  <c r="W524" i="1"/>
  <c r="W505" i="1"/>
  <c r="W486" i="1"/>
  <c r="W467" i="1"/>
  <c r="W448" i="1"/>
  <c r="W429" i="1"/>
  <c r="W410" i="1"/>
  <c r="W391" i="1"/>
  <c r="W372" i="1"/>
  <c r="W353" i="1"/>
  <c r="W334" i="1"/>
  <c r="W315" i="1"/>
  <c r="W296" i="1"/>
  <c r="W277" i="1"/>
  <c r="W258" i="1"/>
  <c r="W239" i="1"/>
  <c r="W220" i="1"/>
  <c r="W201" i="1"/>
  <c r="W182" i="1"/>
  <c r="W163" i="1"/>
  <c r="W144" i="1"/>
  <c r="W125" i="1"/>
  <c r="W106" i="1"/>
  <c r="W87" i="1"/>
  <c r="W11" i="1"/>
  <c r="W979" i="1"/>
  <c r="W960" i="1"/>
  <c r="W941" i="1"/>
  <c r="W922" i="1"/>
  <c r="W903" i="1"/>
  <c r="W884" i="1"/>
  <c r="W865" i="1"/>
  <c r="W846" i="1"/>
  <c r="W827" i="1"/>
  <c r="W808" i="1"/>
  <c r="W789" i="1"/>
  <c r="W770" i="1"/>
  <c r="W751" i="1"/>
  <c r="W732" i="1"/>
  <c r="W713" i="1"/>
  <c r="W694" i="1"/>
  <c r="W675" i="1"/>
  <c r="W656" i="1"/>
  <c r="W637" i="1"/>
  <c r="W618" i="1"/>
  <c r="W599" i="1"/>
  <c r="W580" i="1"/>
  <c r="W561" i="1"/>
  <c r="W542" i="1"/>
  <c r="W523" i="1"/>
  <c r="W504" i="1"/>
  <c r="W485" i="1"/>
  <c r="W466" i="1"/>
  <c r="W447" i="1"/>
  <c r="W428" i="1"/>
  <c r="W409" i="1"/>
  <c r="W390" i="1"/>
  <c r="W371" i="1"/>
  <c r="W352" i="1"/>
  <c r="W333" i="1"/>
  <c r="W314" i="1"/>
  <c r="W295" i="1"/>
  <c r="W276" i="1"/>
  <c r="W257" i="1"/>
  <c r="W238" i="1"/>
  <c r="W219" i="1"/>
  <c r="W200" i="1"/>
  <c r="W181" i="1"/>
  <c r="W10" i="1"/>
  <c r="W978" i="1"/>
  <c r="W959" i="1"/>
  <c r="W940" i="1"/>
  <c r="W921" i="1"/>
  <c r="W902" i="1"/>
  <c r="W883" i="1"/>
  <c r="W864" i="1"/>
  <c r="W845" i="1"/>
  <c r="W826" i="1"/>
  <c r="W807" i="1"/>
  <c r="W788" i="1"/>
  <c r="W769" i="1"/>
  <c r="W750" i="1"/>
  <c r="W731" i="1"/>
  <c r="W712" i="1"/>
  <c r="W693" i="1"/>
  <c r="W674" i="1"/>
  <c r="W655" i="1"/>
  <c r="W636" i="1"/>
  <c r="W617" i="1"/>
  <c r="W598" i="1"/>
  <c r="W579" i="1"/>
  <c r="W560" i="1"/>
  <c r="W541" i="1"/>
  <c r="W522" i="1"/>
  <c r="W503" i="1"/>
  <c r="W484" i="1"/>
  <c r="W465" i="1"/>
  <c r="W446" i="1"/>
  <c r="W427" i="1"/>
  <c r="W408" i="1"/>
  <c r="W389" i="1"/>
  <c r="W370" i="1"/>
  <c r="W351" i="1"/>
  <c r="W332" i="1"/>
  <c r="W313" i="1"/>
  <c r="W294" i="1"/>
  <c r="W275" i="1"/>
  <c r="W256" i="1"/>
  <c r="W237" i="1"/>
  <c r="W218" i="1"/>
  <c r="W199" i="1"/>
  <c r="W9" i="1"/>
  <c r="W977" i="1"/>
  <c r="W958" i="1"/>
  <c r="W939" i="1"/>
  <c r="W920" i="1"/>
  <c r="W901" i="1"/>
  <c r="W882" i="1"/>
  <c r="W863" i="1"/>
  <c r="W844" i="1"/>
  <c r="W825" i="1"/>
  <c r="W806" i="1"/>
  <c r="W787" i="1"/>
  <c r="W768" i="1"/>
  <c r="W749" i="1"/>
  <c r="W730" i="1"/>
  <c r="W711" i="1"/>
  <c r="W692" i="1"/>
  <c r="W673" i="1"/>
  <c r="W654" i="1"/>
  <c r="W635" i="1"/>
  <c r="W616" i="1"/>
  <c r="W597" i="1"/>
  <c r="W578" i="1"/>
  <c r="W559" i="1"/>
  <c r="W540" i="1"/>
  <c r="W521" i="1"/>
  <c r="W502" i="1"/>
  <c r="W483" i="1"/>
  <c r="W464" i="1"/>
  <c r="W445" i="1"/>
  <c r="W426" i="1"/>
  <c r="W407" i="1"/>
  <c r="W388" i="1"/>
  <c r="W369" i="1"/>
  <c r="W350" i="1"/>
  <c r="W331" i="1"/>
  <c r="W312" i="1"/>
  <c r="W293" i="1"/>
  <c r="W274" i="1"/>
  <c r="W255" i="1"/>
  <c r="W236" i="1"/>
  <c r="W217" i="1"/>
  <c r="W8" i="1"/>
  <c r="W976" i="1"/>
  <c r="W957" i="1"/>
  <c r="W938" i="1"/>
  <c r="W919" i="1"/>
  <c r="W900" i="1"/>
  <c r="W881" i="1"/>
  <c r="W862" i="1"/>
  <c r="W843" i="1"/>
  <c r="W824" i="1"/>
  <c r="W805" i="1"/>
  <c r="W786" i="1"/>
  <c r="W767" i="1"/>
  <c r="W748" i="1"/>
  <c r="W729" i="1"/>
  <c r="W710" i="1"/>
  <c r="W691" i="1"/>
  <c r="W672" i="1"/>
  <c r="W653" i="1"/>
  <c r="W634" i="1"/>
  <c r="W615" i="1"/>
  <c r="W596" i="1"/>
  <c r="W577" i="1"/>
  <c r="W558" i="1"/>
  <c r="W539" i="1"/>
  <c r="W520" i="1"/>
  <c r="W501" i="1"/>
  <c r="W482" i="1"/>
  <c r="W463" i="1"/>
  <c r="W444" i="1"/>
  <c r="W425" i="1"/>
  <c r="W406" i="1"/>
  <c r="W387" i="1"/>
  <c r="W368" i="1"/>
  <c r="W349" i="1"/>
  <c r="W330" i="1"/>
  <c r="W311" i="1"/>
  <c r="W292" i="1"/>
  <c r="W273" i="1"/>
  <c r="W254" i="1"/>
  <c r="W235" i="1"/>
  <c r="W216" i="1"/>
  <c r="W197" i="1"/>
  <c r="W178" i="1"/>
  <c r="W159" i="1"/>
  <c r="W7" i="1"/>
  <c r="W975" i="1"/>
  <c r="W956" i="1"/>
  <c r="W937" i="1"/>
  <c r="W918" i="1"/>
  <c r="W899" i="1"/>
  <c r="W880" i="1"/>
  <c r="W861" i="1"/>
  <c r="W842" i="1"/>
  <c r="W823" i="1"/>
  <c r="W804" i="1"/>
  <c r="W785" i="1"/>
  <c r="W766" i="1"/>
  <c r="W747" i="1"/>
  <c r="W728" i="1"/>
  <c r="W709" i="1"/>
  <c r="W690" i="1"/>
  <c r="W671" i="1"/>
  <c r="W652" i="1"/>
  <c r="W633" i="1"/>
  <c r="W614" i="1"/>
  <c r="W595" i="1"/>
  <c r="W576" i="1"/>
  <c r="W557" i="1"/>
  <c r="W538" i="1"/>
  <c r="W519" i="1"/>
  <c r="W500" i="1"/>
  <c r="W481" i="1"/>
  <c r="W462" i="1"/>
  <c r="W443" i="1"/>
  <c r="W424" i="1"/>
  <c r="W6" i="1"/>
  <c r="W974" i="1"/>
  <c r="W955" i="1"/>
  <c r="W936" i="1"/>
  <c r="W917" i="1"/>
  <c r="W898" i="1"/>
  <c r="W879" i="1"/>
  <c r="W860" i="1"/>
  <c r="W841" i="1"/>
  <c r="W822" i="1"/>
  <c r="W803" i="1"/>
  <c r="W784" i="1"/>
  <c r="W765" i="1"/>
  <c r="W746" i="1"/>
  <c r="W727" i="1"/>
  <c r="W708" i="1"/>
  <c r="W689" i="1"/>
  <c r="W670" i="1"/>
  <c r="W651" i="1"/>
  <c r="W632" i="1"/>
  <c r="W613" i="1"/>
  <c r="W594" i="1"/>
  <c r="W575" i="1"/>
  <c r="W556" i="1"/>
  <c r="W537" i="1"/>
  <c r="W518" i="1"/>
  <c r="W499" i="1"/>
  <c r="W480" i="1"/>
  <c r="W461" i="1"/>
  <c r="W442" i="1"/>
  <c r="W423" i="1"/>
  <c r="W404" i="1"/>
  <c r="W385" i="1"/>
  <c r="W366" i="1"/>
  <c r="W347" i="1"/>
  <c r="W328" i="1"/>
  <c r="W309" i="1"/>
  <c r="W290" i="1"/>
  <c r="W271" i="1"/>
  <c r="W252" i="1"/>
  <c r="W233" i="1"/>
  <c r="W214" i="1"/>
  <c r="W195" i="1"/>
  <c r="W176" i="1"/>
  <c r="W157" i="1"/>
  <c r="W138" i="1"/>
  <c r="W5" i="1"/>
  <c r="W973" i="1"/>
  <c r="W954" i="1"/>
  <c r="W935" i="1"/>
  <c r="W916" i="1"/>
  <c r="W897" i="1"/>
  <c r="W878" i="1"/>
  <c r="W859" i="1"/>
  <c r="W840" i="1"/>
  <c r="W821" i="1"/>
  <c r="W802" i="1"/>
  <c r="W783" i="1"/>
  <c r="W764" i="1"/>
  <c r="W745" i="1"/>
  <c r="W726" i="1"/>
  <c r="W707" i="1"/>
  <c r="W688" i="1"/>
  <c r="W669" i="1"/>
  <c r="W650" i="1"/>
  <c r="W631" i="1"/>
  <c r="W612" i="1"/>
  <c r="W593" i="1"/>
  <c r="W574" i="1"/>
  <c r="W555" i="1"/>
  <c r="W536" i="1"/>
  <c r="W517" i="1"/>
  <c r="W498" i="1"/>
  <c r="W4" i="1"/>
  <c r="W3" i="1"/>
  <c r="W972" i="1"/>
  <c r="W953" i="1"/>
  <c r="W934" i="1"/>
  <c r="W915" i="1"/>
  <c r="W896" i="1"/>
  <c r="W877" i="1"/>
  <c r="W858" i="1"/>
  <c r="W839" i="1"/>
  <c r="W820" i="1"/>
  <c r="W801" i="1"/>
  <c r="W782" i="1"/>
  <c r="W763" i="1"/>
  <c r="W744" i="1"/>
  <c r="W725" i="1"/>
  <c r="W706" i="1"/>
  <c r="W687" i="1"/>
  <c r="W668" i="1"/>
  <c r="W649" i="1"/>
  <c r="W630" i="1"/>
  <c r="W611" i="1"/>
  <c r="W592" i="1"/>
  <c r="W573" i="1"/>
  <c r="W554" i="1"/>
  <c r="W535" i="1"/>
  <c r="W516" i="1"/>
  <c r="W497" i="1"/>
  <c r="W478" i="1"/>
  <c r="W459" i="1"/>
  <c r="W440" i="1"/>
  <c r="W421" i="1"/>
  <c r="W402" i="1"/>
  <c r="W383" i="1"/>
  <c r="W364" i="1"/>
  <c r="W345" i="1"/>
  <c r="W326" i="1"/>
  <c r="W307" i="1"/>
  <c r="W2" i="1"/>
  <c r="F53" i="16" l="1"/>
  <c r="F45" i="16"/>
  <c r="F37" i="16"/>
  <c r="F29" i="16"/>
  <c r="F21" i="16"/>
  <c r="F17" i="16"/>
  <c r="F13" i="16"/>
  <c r="CR11" i="16"/>
  <c r="CR12" i="16"/>
  <c r="CR13" i="16"/>
  <c r="CR14" i="16"/>
  <c r="CR15" i="16"/>
  <c r="CR16" i="16"/>
  <c r="CR17" i="16"/>
  <c r="CR18" i="16"/>
  <c r="CR19" i="16"/>
  <c r="CR20" i="16"/>
  <c r="CR21" i="16"/>
  <c r="CR22" i="16"/>
  <c r="CR23" i="16"/>
  <c r="CR24" i="16"/>
  <c r="CR25" i="16"/>
  <c r="CR26" i="16"/>
  <c r="CR27" i="16"/>
  <c r="CR28" i="16"/>
  <c r="CR29" i="16"/>
  <c r="CR30" i="16"/>
  <c r="CR31" i="16"/>
  <c r="CR32" i="16"/>
  <c r="CR33" i="16"/>
  <c r="CR34" i="16"/>
  <c r="CR35" i="16"/>
  <c r="CR36" i="16"/>
  <c r="CR37" i="16"/>
  <c r="CR38" i="16"/>
  <c r="CR39" i="16"/>
  <c r="CR40" i="16"/>
  <c r="CR41" i="16"/>
  <c r="CR42" i="16"/>
  <c r="CR43" i="16"/>
  <c r="CR44" i="16"/>
  <c r="CR45" i="16"/>
  <c r="CR46" i="16"/>
  <c r="CR47" i="16"/>
  <c r="CR48" i="16"/>
  <c r="CR49" i="16"/>
  <c r="CR50" i="16"/>
  <c r="CR51" i="16"/>
  <c r="CR52" i="16"/>
  <c r="CR53" i="16"/>
  <c r="CR54" i="16"/>
  <c r="CR55" i="16"/>
  <c r="CR56" i="16"/>
  <c r="CR57" i="16"/>
  <c r="CR58" i="16"/>
  <c r="CR59" i="16"/>
  <c r="CR60" i="16"/>
  <c r="CR61" i="16"/>
  <c r="CR10" i="16"/>
  <c r="CM11" i="16"/>
  <c r="CM12" i="16"/>
  <c r="CM13" i="16"/>
  <c r="CM14" i="16"/>
  <c r="CM15" i="16"/>
  <c r="CM16" i="16"/>
  <c r="CM17" i="16"/>
  <c r="CM18" i="16"/>
  <c r="CM19" i="16"/>
  <c r="CM20" i="16"/>
  <c r="CM21" i="16"/>
  <c r="CM22" i="16"/>
  <c r="CM23" i="16"/>
  <c r="CM24" i="16"/>
  <c r="CM25" i="16"/>
  <c r="CM26" i="16"/>
  <c r="CM27" i="16"/>
  <c r="CM28" i="16"/>
  <c r="CM29" i="16"/>
  <c r="CM30" i="16"/>
  <c r="CM31" i="16"/>
  <c r="CM32" i="16"/>
  <c r="CM33" i="16"/>
  <c r="CM34" i="16"/>
  <c r="CM35" i="16"/>
  <c r="CM36" i="16"/>
  <c r="CM37" i="16"/>
  <c r="CM38" i="16"/>
  <c r="CM39" i="16"/>
  <c r="CM40" i="16"/>
  <c r="CM41" i="16"/>
  <c r="CM42" i="16"/>
  <c r="CM43" i="16"/>
  <c r="CM44" i="16"/>
  <c r="CM45" i="16"/>
  <c r="CM46" i="16"/>
  <c r="CM47" i="16"/>
  <c r="CM48" i="16"/>
  <c r="CM49" i="16"/>
  <c r="CM50" i="16"/>
  <c r="CM51" i="16"/>
  <c r="CM52" i="16"/>
  <c r="CM53" i="16"/>
  <c r="CM54" i="16"/>
  <c r="CM55" i="16"/>
  <c r="CM56" i="16"/>
  <c r="CM57" i="16"/>
  <c r="CM58" i="16"/>
  <c r="CM59" i="16"/>
  <c r="CM60" i="16"/>
  <c r="CM61" i="16"/>
  <c r="CM10" i="16"/>
  <c r="CH11" i="16"/>
  <c r="CH12" i="16"/>
  <c r="CH13" i="16"/>
  <c r="CH14" i="16"/>
  <c r="CH15" i="16"/>
  <c r="CH16" i="16"/>
  <c r="CH17" i="16"/>
  <c r="CH18" i="16"/>
  <c r="CH19" i="16"/>
  <c r="CH20" i="16"/>
  <c r="CH21" i="16"/>
  <c r="CH22" i="16"/>
  <c r="CH23" i="16"/>
  <c r="CH24" i="16"/>
  <c r="CH25" i="16"/>
  <c r="CH26" i="16"/>
  <c r="CH27" i="16"/>
  <c r="CH28" i="16"/>
  <c r="CH29" i="16"/>
  <c r="CH30" i="16"/>
  <c r="CH31" i="16"/>
  <c r="CH32" i="16"/>
  <c r="CH33" i="16"/>
  <c r="CH34" i="16"/>
  <c r="CH35" i="16"/>
  <c r="CH36" i="16"/>
  <c r="CH37" i="16"/>
  <c r="CH38" i="16"/>
  <c r="CH39" i="16"/>
  <c r="CH40" i="16"/>
  <c r="CH41" i="16"/>
  <c r="CH42" i="16"/>
  <c r="CH43" i="16"/>
  <c r="CH44" i="16"/>
  <c r="CH45" i="16"/>
  <c r="CH46" i="16"/>
  <c r="CH47" i="16"/>
  <c r="CH48" i="16"/>
  <c r="CH49" i="16"/>
  <c r="CH50" i="16"/>
  <c r="CH51" i="16"/>
  <c r="CH52" i="16"/>
  <c r="CH53" i="16"/>
  <c r="CH54" i="16"/>
  <c r="CH55" i="16"/>
  <c r="CH56" i="16"/>
  <c r="CH57" i="16"/>
  <c r="CH58" i="16"/>
  <c r="CH59" i="16"/>
  <c r="CH60" i="16"/>
  <c r="CH61" i="16"/>
  <c r="CH10" i="16"/>
  <c r="CC11" i="16"/>
  <c r="CC12" i="16"/>
  <c r="CC13" i="16"/>
  <c r="CC14" i="16"/>
  <c r="CC15" i="16"/>
  <c r="CC16" i="16"/>
  <c r="CC17" i="16"/>
  <c r="CC18" i="16"/>
  <c r="CC19" i="16"/>
  <c r="CC20" i="16"/>
  <c r="CC21" i="16"/>
  <c r="CC22" i="16"/>
  <c r="CC23" i="16"/>
  <c r="CC24" i="16"/>
  <c r="CC25" i="16"/>
  <c r="CC26" i="16"/>
  <c r="CC27" i="16"/>
  <c r="CC28" i="16"/>
  <c r="CC29" i="16"/>
  <c r="CC30" i="16"/>
  <c r="CC31" i="16"/>
  <c r="CC32" i="16"/>
  <c r="CC33" i="16"/>
  <c r="CC34" i="16"/>
  <c r="CC35" i="16"/>
  <c r="CC36" i="16"/>
  <c r="CC37" i="16"/>
  <c r="CC38" i="16"/>
  <c r="CC39" i="16"/>
  <c r="CC40" i="16"/>
  <c r="CC41" i="16"/>
  <c r="CC42" i="16"/>
  <c r="CC43" i="16"/>
  <c r="CC44" i="16"/>
  <c r="CC45" i="16"/>
  <c r="CC46" i="16"/>
  <c r="CC47" i="16"/>
  <c r="CC48" i="16"/>
  <c r="CC49" i="16"/>
  <c r="CC50" i="16"/>
  <c r="CC51" i="16"/>
  <c r="CC52" i="16"/>
  <c r="CC53" i="16"/>
  <c r="CC54" i="16"/>
  <c r="CC55" i="16"/>
  <c r="CC56" i="16"/>
  <c r="CC57" i="16"/>
  <c r="CC58" i="16"/>
  <c r="CC59" i="16"/>
  <c r="CC60" i="16"/>
  <c r="CC61" i="16"/>
  <c r="CC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36" i="16"/>
  <c r="BX37" i="16"/>
  <c r="BX38" i="16"/>
  <c r="BX39" i="16"/>
  <c r="BX40" i="16"/>
  <c r="BX41" i="16"/>
  <c r="BX42" i="16"/>
  <c r="BX43" i="16"/>
  <c r="BX44" i="16"/>
  <c r="BX45" i="16"/>
  <c r="BX46" i="16"/>
  <c r="BX47" i="16"/>
  <c r="BX48" i="16"/>
  <c r="BX49" i="16"/>
  <c r="BX50" i="16"/>
  <c r="BX51" i="16"/>
  <c r="BX52" i="16"/>
  <c r="BX53" i="16"/>
  <c r="BX54" i="16"/>
  <c r="BX55" i="16"/>
  <c r="BX56" i="16"/>
  <c r="BX57" i="16"/>
  <c r="BX58" i="16"/>
  <c r="BX59" i="16"/>
  <c r="BX60" i="16"/>
  <c r="BX61" i="16"/>
  <c r="BX10" i="16"/>
  <c r="BS11" i="16"/>
  <c r="BS12" i="16"/>
  <c r="BS13" i="16"/>
  <c r="BS14" i="16"/>
  <c r="BS15" i="16"/>
  <c r="BS16" i="16"/>
  <c r="BS17" i="16"/>
  <c r="BS18" i="16"/>
  <c r="BS19" i="16"/>
  <c r="BS20" i="16"/>
  <c r="BS21" i="16"/>
  <c r="BS22" i="16"/>
  <c r="BS23" i="16"/>
  <c r="BS24" i="16"/>
  <c r="BS25" i="16"/>
  <c r="BS26" i="16"/>
  <c r="BS27" i="16"/>
  <c r="BS28" i="16"/>
  <c r="BS29" i="16"/>
  <c r="BS30" i="16"/>
  <c r="BS31" i="16"/>
  <c r="BS32" i="16"/>
  <c r="BS33" i="16"/>
  <c r="BS34" i="16"/>
  <c r="BS35" i="16"/>
  <c r="BS36" i="16"/>
  <c r="BS37" i="16"/>
  <c r="BS38" i="16"/>
  <c r="BS39" i="16"/>
  <c r="BS40" i="16"/>
  <c r="BS41" i="16"/>
  <c r="BS42" i="16"/>
  <c r="BS43" i="16"/>
  <c r="BS44" i="16"/>
  <c r="BS45" i="16"/>
  <c r="BS46" i="16"/>
  <c r="BS47" i="16"/>
  <c r="BS48" i="16"/>
  <c r="BS49" i="16"/>
  <c r="BS50" i="16"/>
  <c r="BS51" i="16"/>
  <c r="BS52" i="16"/>
  <c r="BS53" i="16"/>
  <c r="BS54" i="16"/>
  <c r="BS55" i="16"/>
  <c r="BS56" i="16"/>
  <c r="BS57" i="16"/>
  <c r="BS58" i="16"/>
  <c r="BS59" i="16"/>
  <c r="BS60" i="16"/>
  <c r="BS61" i="16"/>
  <c r="BS10" i="16"/>
  <c r="BN11" i="16"/>
  <c r="BN12" i="16"/>
  <c r="BN13" i="16"/>
  <c r="BN14" i="16"/>
  <c r="BN15" i="16"/>
  <c r="BN16" i="16"/>
  <c r="BN17" i="16"/>
  <c r="BN18" i="16"/>
  <c r="BN19" i="16"/>
  <c r="BN20" i="16"/>
  <c r="BN21" i="16"/>
  <c r="BN22" i="16"/>
  <c r="BN23" i="16"/>
  <c r="BN24" i="16"/>
  <c r="BN25" i="16"/>
  <c r="BN26" i="16"/>
  <c r="BN27" i="16"/>
  <c r="BN28" i="16"/>
  <c r="BN29" i="16"/>
  <c r="BN30" i="16"/>
  <c r="BN31" i="16"/>
  <c r="BN32" i="16"/>
  <c r="BN33" i="16"/>
  <c r="BN34" i="16"/>
  <c r="BN35" i="16"/>
  <c r="BN36" i="16"/>
  <c r="BN37" i="16"/>
  <c r="BN38" i="16"/>
  <c r="BN39" i="16"/>
  <c r="BN40" i="16"/>
  <c r="BN41" i="16"/>
  <c r="BN42" i="16"/>
  <c r="BN43" i="16"/>
  <c r="BN44" i="16"/>
  <c r="BN45" i="16"/>
  <c r="BN46" i="16"/>
  <c r="BN47" i="16"/>
  <c r="BN48" i="16"/>
  <c r="BN49" i="16"/>
  <c r="BN50" i="16"/>
  <c r="BN51" i="16"/>
  <c r="BN52" i="16"/>
  <c r="BN53" i="16"/>
  <c r="BN54" i="16"/>
  <c r="BN55" i="16"/>
  <c r="BN56" i="16"/>
  <c r="BN57" i="16"/>
  <c r="BN58" i="16"/>
  <c r="BN59" i="16"/>
  <c r="BN60" i="16"/>
  <c r="BN61" i="16"/>
  <c r="BN10" i="16"/>
  <c r="BI11" i="16"/>
  <c r="BI12" i="16"/>
  <c r="BI13" i="16"/>
  <c r="BI14" i="16"/>
  <c r="BI15" i="16"/>
  <c r="BI16" i="16"/>
  <c r="BI17" i="16"/>
  <c r="BI18" i="16"/>
  <c r="BI19" i="16"/>
  <c r="BI20" i="16"/>
  <c r="BI21" i="16"/>
  <c r="BI22" i="16"/>
  <c r="BI23" i="16"/>
  <c r="BI24" i="16"/>
  <c r="BI25" i="16"/>
  <c r="BI26" i="16"/>
  <c r="BI27" i="16"/>
  <c r="BI28" i="16"/>
  <c r="BI29" i="16"/>
  <c r="BI30" i="16"/>
  <c r="BI31" i="16"/>
  <c r="BI32" i="16"/>
  <c r="BI33" i="16"/>
  <c r="BI34" i="16"/>
  <c r="BI35" i="16"/>
  <c r="BI36" i="16"/>
  <c r="BI37" i="16"/>
  <c r="BI38" i="16"/>
  <c r="BI39" i="16"/>
  <c r="BI40" i="16"/>
  <c r="BI41" i="16"/>
  <c r="BI42" i="16"/>
  <c r="BI43" i="16"/>
  <c r="BI44" i="16"/>
  <c r="BI45" i="16"/>
  <c r="BI46" i="16"/>
  <c r="BI47" i="16"/>
  <c r="BI48" i="16"/>
  <c r="BI49" i="16"/>
  <c r="BI50" i="16"/>
  <c r="BI51" i="16"/>
  <c r="BI52" i="16"/>
  <c r="BI53" i="16"/>
  <c r="BI54" i="16"/>
  <c r="BI55" i="16"/>
  <c r="BI56" i="16"/>
  <c r="BI57" i="16"/>
  <c r="BI58" i="16"/>
  <c r="BI59" i="16"/>
  <c r="BI60" i="16"/>
  <c r="BI61" i="16"/>
  <c r="BI10" i="16"/>
  <c r="BD11" i="16"/>
  <c r="BD12" i="16"/>
  <c r="BD13" i="16"/>
  <c r="BD14" i="16"/>
  <c r="BD15" i="16"/>
  <c r="BD16" i="16"/>
  <c r="BD17" i="16"/>
  <c r="BD18" i="16"/>
  <c r="BD19" i="16"/>
  <c r="BD20" i="16"/>
  <c r="BD21" i="16"/>
  <c r="BD22" i="16"/>
  <c r="BD23" i="16"/>
  <c r="BD24" i="16"/>
  <c r="BD25" i="16"/>
  <c r="BD26" i="16"/>
  <c r="BD27" i="16"/>
  <c r="BD28" i="16"/>
  <c r="BD29" i="16"/>
  <c r="BD30" i="16"/>
  <c r="BD31" i="16"/>
  <c r="BD32" i="16"/>
  <c r="BD33" i="16"/>
  <c r="BD34" i="16"/>
  <c r="BD35" i="16"/>
  <c r="BD36" i="16"/>
  <c r="BD37" i="16"/>
  <c r="BD38" i="16"/>
  <c r="BD39" i="16"/>
  <c r="BD40" i="16"/>
  <c r="BD41" i="16"/>
  <c r="BD42" i="16"/>
  <c r="BD43" i="16"/>
  <c r="BD44" i="16"/>
  <c r="BD45" i="16"/>
  <c r="BD46" i="16"/>
  <c r="BD47" i="16"/>
  <c r="BD48" i="16"/>
  <c r="BD49" i="16"/>
  <c r="BD50" i="16"/>
  <c r="BD51" i="16"/>
  <c r="BD52" i="16"/>
  <c r="BD53" i="16"/>
  <c r="BD54" i="16"/>
  <c r="BD55" i="16"/>
  <c r="BD56" i="16"/>
  <c r="BD57" i="16"/>
  <c r="BD58" i="16"/>
  <c r="BD59" i="16"/>
  <c r="BD60" i="16"/>
  <c r="BD61" i="16"/>
  <c r="BD10" i="16"/>
  <c r="AY11" i="16"/>
  <c r="AY12" i="16"/>
  <c r="AY13" i="16"/>
  <c r="AY14" i="16"/>
  <c r="AY15" i="16"/>
  <c r="AY16" i="16"/>
  <c r="AY17" i="16"/>
  <c r="AY18" i="16"/>
  <c r="AY19" i="16"/>
  <c r="AY20" i="16"/>
  <c r="AY21" i="16"/>
  <c r="AY22" i="16"/>
  <c r="AY23" i="16"/>
  <c r="AY24" i="16"/>
  <c r="AY25" i="16"/>
  <c r="AY26" i="16"/>
  <c r="AY27" i="16"/>
  <c r="AY28" i="16"/>
  <c r="AY29" i="16"/>
  <c r="AY30" i="16"/>
  <c r="AY31" i="16"/>
  <c r="AY32" i="16"/>
  <c r="AY33" i="16"/>
  <c r="AY34" i="16"/>
  <c r="AY35" i="16"/>
  <c r="AY36" i="16"/>
  <c r="AY37" i="16"/>
  <c r="AY38" i="16"/>
  <c r="AY39" i="16"/>
  <c r="AY40" i="16"/>
  <c r="AY41" i="16"/>
  <c r="AY42" i="16"/>
  <c r="AY43" i="16"/>
  <c r="AY44" i="16"/>
  <c r="AY45" i="16"/>
  <c r="AY46" i="16"/>
  <c r="AY47" i="16"/>
  <c r="AY48" i="16"/>
  <c r="AY49" i="16"/>
  <c r="AY50" i="16"/>
  <c r="AY51" i="16"/>
  <c r="AY52" i="16"/>
  <c r="AY53" i="16"/>
  <c r="AY54" i="16"/>
  <c r="AY55" i="16"/>
  <c r="AY56" i="16"/>
  <c r="AY57" i="16"/>
  <c r="AY58" i="16"/>
  <c r="AY59" i="16"/>
  <c r="AY60" i="16"/>
  <c r="AY61" i="16"/>
  <c r="AY10" i="16"/>
  <c r="AT11" i="16"/>
  <c r="AT12" i="16"/>
  <c r="AT13" i="16"/>
  <c r="AT14" i="16"/>
  <c r="AT15" i="16"/>
  <c r="AT16" i="16"/>
  <c r="AT17" i="16"/>
  <c r="AT18" i="16"/>
  <c r="AT19" i="16"/>
  <c r="AT20" i="16"/>
  <c r="AT21" i="16"/>
  <c r="AT22" i="16"/>
  <c r="AT23" i="16"/>
  <c r="AT24" i="16"/>
  <c r="AT25" i="16"/>
  <c r="AT26" i="16"/>
  <c r="AT27" i="16"/>
  <c r="AT28" i="16"/>
  <c r="AT29" i="16"/>
  <c r="AT30" i="16"/>
  <c r="AT31" i="16"/>
  <c r="AT32" i="16"/>
  <c r="AT33" i="16"/>
  <c r="AT34" i="16"/>
  <c r="AT35" i="16"/>
  <c r="AT36" i="16"/>
  <c r="AT37" i="16"/>
  <c r="AT38" i="16"/>
  <c r="AT39" i="16"/>
  <c r="AT40" i="16"/>
  <c r="AT41" i="16"/>
  <c r="AT42" i="16"/>
  <c r="AT43" i="16"/>
  <c r="AT44" i="16"/>
  <c r="AT45" i="16"/>
  <c r="AT46" i="16"/>
  <c r="AT47" i="16"/>
  <c r="AT48" i="16"/>
  <c r="AT49" i="16"/>
  <c r="AT50" i="16"/>
  <c r="AT51" i="16"/>
  <c r="AT52" i="16"/>
  <c r="AT53" i="16"/>
  <c r="AT54" i="16"/>
  <c r="AT55" i="16"/>
  <c r="AT56" i="16"/>
  <c r="AT57" i="16"/>
  <c r="AT58" i="16"/>
  <c r="AT59" i="16"/>
  <c r="AT60" i="16"/>
  <c r="AT61" i="16"/>
  <c r="AT10" i="16"/>
  <c r="AO11" i="16"/>
  <c r="AO12" i="16"/>
  <c r="AO13" i="16"/>
  <c r="AO14" i="16"/>
  <c r="AO15" i="16"/>
  <c r="AO16" i="16"/>
  <c r="AO17" i="16"/>
  <c r="AO18" i="16"/>
  <c r="AO19" i="16"/>
  <c r="AO20" i="16"/>
  <c r="AO21" i="16"/>
  <c r="AO22" i="16"/>
  <c r="AO23" i="16"/>
  <c r="AO24" i="16"/>
  <c r="AO25" i="16"/>
  <c r="AO26" i="16"/>
  <c r="AO27" i="16"/>
  <c r="AO28" i="16"/>
  <c r="AO29" i="16"/>
  <c r="AO30" i="16"/>
  <c r="AO31" i="16"/>
  <c r="AO32" i="16"/>
  <c r="AO33" i="16"/>
  <c r="AO34" i="16"/>
  <c r="AO35" i="16"/>
  <c r="AO36" i="16"/>
  <c r="AO37" i="16"/>
  <c r="AO38" i="16"/>
  <c r="AO39" i="16"/>
  <c r="AO40" i="16"/>
  <c r="AO41" i="16"/>
  <c r="AO42" i="16"/>
  <c r="AO43" i="16"/>
  <c r="AO44" i="16"/>
  <c r="AO45" i="16"/>
  <c r="AO46" i="16"/>
  <c r="AO47" i="16"/>
  <c r="AO48" i="16"/>
  <c r="AO49" i="16"/>
  <c r="AO50" i="16"/>
  <c r="AO51" i="16"/>
  <c r="AO52" i="16"/>
  <c r="AO53" i="16"/>
  <c r="AO54" i="16"/>
  <c r="AO55" i="16"/>
  <c r="AO56" i="16"/>
  <c r="AO57" i="16"/>
  <c r="AO58" i="16"/>
  <c r="AO59" i="16"/>
  <c r="AO60" i="16"/>
  <c r="AO61" i="16"/>
  <c r="AO10" i="16"/>
  <c r="AJ11" i="16"/>
  <c r="AJ12" i="16"/>
  <c r="AJ13" i="16"/>
  <c r="AJ14" i="16"/>
  <c r="AJ15" i="16"/>
  <c r="AJ16" i="16"/>
  <c r="AJ17" i="16"/>
  <c r="AJ18" i="16"/>
  <c r="AJ19" i="16"/>
  <c r="AJ20" i="16"/>
  <c r="AJ21" i="16"/>
  <c r="AJ22" i="16"/>
  <c r="AJ23" i="16"/>
  <c r="AJ24" i="16"/>
  <c r="AJ25" i="16"/>
  <c r="AJ26" i="16"/>
  <c r="AJ27" i="16"/>
  <c r="AJ28" i="16"/>
  <c r="AJ29" i="16"/>
  <c r="AJ30" i="16"/>
  <c r="AJ31" i="16"/>
  <c r="AJ32" i="16"/>
  <c r="AJ33" i="16"/>
  <c r="AJ34" i="16"/>
  <c r="AJ35" i="16"/>
  <c r="AJ36" i="16"/>
  <c r="AJ37" i="16"/>
  <c r="AJ38" i="16"/>
  <c r="AJ39" i="16"/>
  <c r="AJ40" i="16"/>
  <c r="AJ41" i="16"/>
  <c r="AJ42" i="16"/>
  <c r="AJ43" i="16"/>
  <c r="AJ44" i="16"/>
  <c r="AJ45" i="16"/>
  <c r="AJ46" i="16"/>
  <c r="AJ47" i="16"/>
  <c r="AJ48" i="16"/>
  <c r="AJ49" i="16"/>
  <c r="AJ50" i="16"/>
  <c r="AJ51" i="16"/>
  <c r="AJ52" i="16"/>
  <c r="AJ53" i="16"/>
  <c r="AJ54" i="16"/>
  <c r="AJ55" i="16"/>
  <c r="AJ56" i="16"/>
  <c r="AJ57" i="16"/>
  <c r="AJ58" i="16"/>
  <c r="AJ59" i="16"/>
  <c r="AJ60" i="16"/>
  <c r="AJ61" i="16"/>
  <c r="AJ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10" i="16"/>
  <c r="F11" i="16"/>
  <c r="F12" i="16"/>
  <c r="F14" i="16"/>
  <c r="F15" i="16"/>
  <c r="F16" i="16"/>
  <c r="F18" i="16"/>
  <c r="F19" i="16"/>
  <c r="F20" i="16"/>
  <c r="F22" i="16"/>
  <c r="F23" i="16"/>
  <c r="F24" i="16"/>
  <c r="F25" i="16"/>
  <c r="F26" i="16"/>
  <c r="F27" i="16"/>
  <c r="F28" i="16"/>
  <c r="F30" i="16"/>
  <c r="F31" i="16"/>
  <c r="F32" i="16"/>
  <c r="F33" i="16"/>
  <c r="F34" i="16"/>
  <c r="F35" i="16"/>
  <c r="F36" i="16"/>
  <c r="F38" i="16"/>
  <c r="F39" i="16"/>
  <c r="F40" i="16"/>
  <c r="F41" i="16"/>
  <c r="F42" i="16"/>
  <c r="F43" i="16"/>
  <c r="F44" i="16"/>
  <c r="F46" i="16"/>
  <c r="F47" i="16"/>
  <c r="F48" i="16"/>
  <c r="F49" i="16"/>
  <c r="F50" i="16"/>
  <c r="F51" i="16"/>
  <c r="F52" i="16"/>
  <c r="F54" i="16"/>
  <c r="F55" i="16"/>
  <c r="F56" i="16"/>
  <c r="F57" i="16"/>
  <c r="F58" i="16"/>
  <c r="F59" i="16"/>
  <c r="F60" i="16"/>
  <c r="F61" i="16"/>
  <c r="F10" i="16"/>
  <c r="CA59" i="13"/>
  <c r="BZ59" i="13"/>
  <c r="BW59" i="13"/>
  <c r="BV59" i="13"/>
  <c r="BS59" i="13"/>
  <c r="BR59" i="13"/>
  <c r="BO59" i="13"/>
  <c r="BN59" i="13"/>
  <c r="BK59" i="13"/>
  <c r="BJ59" i="13"/>
  <c r="BG59" i="13"/>
  <c r="BF59" i="13"/>
  <c r="BC59" i="13"/>
  <c r="BB59" i="13"/>
  <c r="AY59" i="13"/>
  <c r="AX59" i="13"/>
  <c r="AU59" i="13"/>
  <c r="AT59" i="13"/>
  <c r="AQ59" i="13"/>
  <c r="AP59" i="13"/>
  <c r="AM59" i="13"/>
  <c r="AL59" i="13"/>
  <c r="AI59" i="13"/>
  <c r="AH59" i="13"/>
  <c r="AE59" i="13"/>
  <c r="AD59" i="13"/>
  <c r="AA59" i="13"/>
  <c r="Z59" i="13"/>
  <c r="W59" i="13"/>
  <c r="V59" i="13"/>
  <c r="S59" i="13"/>
  <c r="R59" i="13"/>
  <c r="O59" i="13"/>
  <c r="N59" i="13"/>
  <c r="K59" i="13"/>
  <c r="J59" i="13"/>
  <c r="G59" i="13"/>
  <c r="F59" i="13"/>
  <c r="C59" i="13"/>
  <c r="CA58" i="13"/>
  <c r="BZ58" i="13"/>
  <c r="BW58" i="13"/>
  <c r="BV58" i="13"/>
  <c r="BS58" i="13"/>
  <c r="BR58" i="13"/>
  <c r="BO58" i="13"/>
  <c r="BN58" i="13"/>
  <c r="BK58" i="13"/>
  <c r="BJ58" i="13"/>
  <c r="BG58" i="13"/>
  <c r="BF58" i="13"/>
  <c r="BC58" i="13"/>
  <c r="BB58" i="13"/>
  <c r="AY58" i="13"/>
  <c r="AX58" i="13"/>
  <c r="AU58" i="13"/>
  <c r="AT58" i="13"/>
  <c r="AQ58" i="13"/>
  <c r="AP58" i="13"/>
  <c r="AM58" i="13"/>
  <c r="AL58" i="13"/>
  <c r="AI58" i="13"/>
  <c r="AH58" i="13"/>
  <c r="AE58" i="13"/>
  <c r="AD58" i="13"/>
  <c r="AA58" i="13"/>
  <c r="Z58" i="13"/>
  <c r="W58" i="13"/>
  <c r="V58" i="13"/>
  <c r="S58" i="13"/>
  <c r="R58" i="13"/>
  <c r="O58" i="13"/>
  <c r="N58" i="13"/>
  <c r="K58" i="13"/>
  <c r="J58" i="13"/>
  <c r="G58" i="13"/>
  <c r="F58" i="13"/>
  <c r="C58" i="13"/>
  <c r="CA57" i="13"/>
  <c r="BZ57" i="13"/>
  <c r="BW57" i="13"/>
  <c r="BV57" i="13"/>
  <c r="BS57" i="13"/>
  <c r="BR57" i="13"/>
  <c r="BO57" i="13"/>
  <c r="BN57" i="13"/>
  <c r="BK57" i="13"/>
  <c r="BJ57" i="13"/>
  <c r="BG57" i="13"/>
  <c r="BF57" i="13"/>
  <c r="BC57" i="13"/>
  <c r="BB57" i="13"/>
  <c r="AY57" i="13"/>
  <c r="AX57" i="13"/>
  <c r="AU57" i="13"/>
  <c r="AT57" i="13"/>
  <c r="AQ57" i="13"/>
  <c r="AP57" i="13"/>
  <c r="AM57" i="13"/>
  <c r="AL57" i="13"/>
  <c r="AI57" i="13"/>
  <c r="AH57" i="13"/>
  <c r="AE57" i="13"/>
  <c r="AD57" i="13"/>
  <c r="AA57" i="13"/>
  <c r="Z57" i="13"/>
  <c r="W57" i="13"/>
  <c r="V57" i="13"/>
  <c r="S57" i="13"/>
  <c r="R57" i="13"/>
  <c r="O57" i="13"/>
  <c r="N57" i="13"/>
  <c r="K57" i="13"/>
  <c r="J57" i="13"/>
  <c r="G57" i="13"/>
  <c r="F57" i="13"/>
  <c r="C57" i="13"/>
  <c r="CA56" i="13"/>
  <c r="BZ56" i="13"/>
  <c r="BW56" i="13"/>
  <c r="BV56" i="13"/>
  <c r="BS56" i="13"/>
  <c r="BR56" i="13"/>
  <c r="BO56" i="13"/>
  <c r="BN56" i="13"/>
  <c r="BK56" i="13"/>
  <c r="BJ56" i="13"/>
  <c r="BG56" i="13"/>
  <c r="BF56" i="13"/>
  <c r="BC56" i="13"/>
  <c r="BB56" i="13"/>
  <c r="AY56" i="13"/>
  <c r="AX56" i="13"/>
  <c r="AU56" i="13"/>
  <c r="AT56" i="13"/>
  <c r="AQ56" i="13"/>
  <c r="AP56" i="13"/>
  <c r="AM56" i="13"/>
  <c r="AL56" i="13"/>
  <c r="AI56" i="13"/>
  <c r="AH56" i="13"/>
  <c r="AE56" i="13"/>
  <c r="AD56" i="13"/>
  <c r="AA56" i="13"/>
  <c r="Z56" i="13"/>
  <c r="W56" i="13"/>
  <c r="V56" i="13"/>
  <c r="S56" i="13"/>
  <c r="R56" i="13"/>
  <c r="O56" i="13"/>
  <c r="N56" i="13"/>
  <c r="K56" i="13"/>
  <c r="J56" i="13"/>
  <c r="G56" i="13"/>
  <c r="F56" i="13"/>
  <c r="C56" i="13"/>
  <c r="BW55" i="13"/>
  <c r="BV55" i="13"/>
  <c r="BS55" i="13"/>
  <c r="BR55" i="13"/>
  <c r="BO55" i="13"/>
  <c r="BN55" i="13"/>
  <c r="BK55" i="13"/>
  <c r="BJ55" i="13"/>
  <c r="BG55" i="13"/>
  <c r="BF55" i="13"/>
  <c r="BC55" i="13"/>
  <c r="BB55" i="13"/>
  <c r="AY55" i="13"/>
  <c r="AX55" i="13"/>
  <c r="AU55" i="13"/>
  <c r="AT55" i="13"/>
  <c r="AQ55" i="13"/>
  <c r="AP55" i="13"/>
  <c r="AM55" i="13"/>
  <c r="AL55" i="13"/>
  <c r="AI55" i="13"/>
  <c r="AH55" i="13"/>
  <c r="AE55" i="13"/>
  <c r="AD55" i="13"/>
  <c r="AA55" i="13"/>
  <c r="Z55" i="13"/>
  <c r="W55" i="13"/>
  <c r="V55" i="13"/>
  <c r="S55" i="13"/>
  <c r="R55" i="13"/>
  <c r="O55" i="13"/>
  <c r="N55" i="13"/>
  <c r="K55" i="13"/>
  <c r="J55" i="13"/>
  <c r="G55" i="13"/>
  <c r="F55" i="13"/>
  <c r="C55" i="13"/>
  <c r="BW54" i="13"/>
  <c r="BV54" i="13"/>
  <c r="BS54" i="13"/>
  <c r="BR54" i="13"/>
  <c r="BO54" i="13"/>
  <c r="BN54" i="13"/>
  <c r="BK54" i="13"/>
  <c r="BJ54" i="13"/>
  <c r="BG54" i="13"/>
  <c r="BF54" i="13"/>
  <c r="BC54" i="13"/>
  <c r="BB54" i="13"/>
  <c r="AY54" i="13"/>
  <c r="AX54" i="13"/>
  <c r="AU54" i="13"/>
  <c r="AT54" i="13"/>
  <c r="AQ54" i="13"/>
  <c r="AP54" i="13"/>
  <c r="AM54" i="13"/>
  <c r="AL54" i="13"/>
  <c r="AI54" i="13"/>
  <c r="AH54" i="13"/>
  <c r="AE54" i="13"/>
  <c r="AD54" i="13"/>
  <c r="AA54" i="13"/>
  <c r="Z54" i="13"/>
  <c r="W54" i="13"/>
  <c r="V54" i="13"/>
  <c r="S54" i="13"/>
  <c r="R54" i="13"/>
  <c r="O54" i="13"/>
  <c r="N54" i="13"/>
  <c r="K54" i="13"/>
  <c r="J54" i="13"/>
  <c r="G54" i="13"/>
  <c r="F54" i="13"/>
  <c r="C54" i="13"/>
  <c r="BW53" i="13"/>
  <c r="BV53" i="13"/>
  <c r="BS53" i="13"/>
  <c r="BR53" i="13"/>
  <c r="BO53" i="13"/>
  <c r="BN53" i="13"/>
  <c r="BK53" i="13"/>
  <c r="BJ53" i="13"/>
  <c r="BG53" i="13"/>
  <c r="BF53" i="13"/>
  <c r="BC53" i="13"/>
  <c r="BB53" i="13"/>
  <c r="AY53" i="13"/>
  <c r="AX53" i="13"/>
  <c r="AU53" i="13"/>
  <c r="AT53" i="13"/>
  <c r="AQ53" i="13"/>
  <c r="AP53" i="13"/>
  <c r="AM53" i="13"/>
  <c r="AL53" i="13"/>
  <c r="AI53" i="13"/>
  <c r="AH53" i="13"/>
  <c r="AE53" i="13"/>
  <c r="AD53" i="13"/>
  <c r="AA53" i="13"/>
  <c r="Z53" i="13"/>
  <c r="W53" i="13"/>
  <c r="V53" i="13"/>
  <c r="S53" i="13"/>
  <c r="R53" i="13"/>
  <c r="O53" i="13"/>
  <c r="N53" i="13"/>
  <c r="K53" i="13"/>
  <c r="J53" i="13"/>
  <c r="G53" i="13"/>
  <c r="F53" i="13"/>
  <c r="C53" i="13"/>
  <c r="CA52" i="13"/>
  <c r="BZ52" i="13"/>
  <c r="BW52" i="13"/>
  <c r="BV52" i="13"/>
  <c r="BS52" i="13"/>
  <c r="BR52" i="13"/>
  <c r="BO52" i="13"/>
  <c r="BN52" i="13"/>
  <c r="BK52" i="13"/>
  <c r="BJ52" i="13"/>
  <c r="BG52" i="13"/>
  <c r="BF52" i="13"/>
  <c r="BC52" i="13"/>
  <c r="BB52" i="13"/>
  <c r="AY52" i="13"/>
  <c r="AX52" i="13"/>
  <c r="AU52" i="13"/>
  <c r="AT52" i="13"/>
  <c r="AQ52" i="13"/>
  <c r="AP52" i="13"/>
  <c r="AM52" i="13"/>
  <c r="AL52" i="13"/>
  <c r="AI52" i="13"/>
  <c r="AH52" i="13"/>
  <c r="AE52" i="13"/>
  <c r="AD52" i="13"/>
  <c r="AA52" i="13"/>
  <c r="Z52" i="13"/>
  <c r="W52" i="13"/>
  <c r="V52" i="13"/>
  <c r="S52" i="13"/>
  <c r="R52" i="13"/>
  <c r="O52" i="13"/>
  <c r="N52" i="13"/>
  <c r="K52" i="13"/>
  <c r="J52" i="13"/>
  <c r="G52" i="13"/>
  <c r="F52" i="13"/>
  <c r="C52" i="13"/>
  <c r="CA51" i="13"/>
  <c r="BZ51" i="13"/>
  <c r="BW51" i="13"/>
  <c r="BV51" i="13"/>
  <c r="BS51" i="13"/>
  <c r="BR51" i="13"/>
  <c r="BO51" i="13"/>
  <c r="BN51" i="13"/>
  <c r="BK51" i="13"/>
  <c r="BJ51" i="13"/>
  <c r="BG51" i="13"/>
  <c r="BF51" i="13"/>
  <c r="BC51" i="13"/>
  <c r="BB51" i="13"/>
  <c r="AY51" i="13"/>
  <c r="AX51" i="13"/>
  <c r="AU51" i="13"/>
  <c r="AT51" i="13"/>
  <c r="AQ51" i="13"/>
  <c r="AP51" i="13"/>
  <c r="AM51" i="13"/>
  <c r="AL51" i="13"/>
  <c r="AI51" i="13"/>
  <c r="AH51" i="13"/>
  <c r="AE51" i="13"/>
  <c r="AD51" i="13"/>
  <c r="AA51" i="13"/>
  <c r="Z51" i="13"/>
  <c r="W51" i="13"/>
  <c r="V51" i="13"/>
  <c r="S51" i="13"/>
  <c r="R51" i="13"/>
  <c r="O51" i="13"/>
  <c r="N51" i="13"/>
  <c r="K51" i="13"/>
  <c r="J51" i="13"/>
  <c r="G51" i="13"/>
  <c r="F51" i="13"/>
  <c r="C51" i="13"/>
  <c r="CA50" i="13"/>
  <c r="BZ50" i="13"/>
  <c r="BW50" i="13"/>
  <c r="BV50" i="13"/>
  <c r="BS50" i="13"/>
  <c r="BR50" i="13"/>
  <c r="BO50" i="13"/>
  <c r="BN50" i="13"/>
  <c r="BK50" i="13"/>
  <c r="BJ50" i="13"/>
  <c r="BG50" i="13"/>
  <c r="BF50" i="13"/>
  <c r="BC50" i="13"/>
  <c r="BB50" i="13"/>
  <c r="AY50" i="13"/>
  <c r="AX50" i="13"/>
  <c r="AU50" i="13"/>
  <c r="AT50" i="13"/>
  <c r="AQ50" i="13"/>
  <c r="AP50" i="13"/>
  <c r="AM50" i="13"/>
  <c r="AL50" i="13"/>
  <c r="AI50" i="13"/>
  <c r="AH50" i="13"/>
  <c r="AE50" i="13"/>
  <c r="AD50" i="13"/>
  <c r="AA50" i="13"/>
  <c r="Z50" i="13"/>
  <c r="W50" i="13"/>
  <c r="V50" i="13"/>
  <c r="S50" i="13"/>
  <c r="R50" i="13"/>
  <c r="O50" i="13"/>
  <c r="N50" i="13"/>
  <c r="K50" i="13"/>
  <c r="J50" i="13"/>
  <c r="G50" i="13"/>
  <c r="F50" i="13"/>
  <c r="C50" i="13"/>
  <c r="BW49" i="13"/>
  <c r="BV49" i="13"/>
  <c r="BS49" i="13"/>
  <c r="BR49" i="13"/>
  <c r="BO49" i="13"/>
  <c r="BN49" i="13"/>
  <c r="BK49" i="13"/>
  <c r="BJ49" i="13"/>
  <c r="BG49" i="13"/>
  <c r="BF49" i="13"/>
  <c r="BC49" i="13"/>
  <c r="BB49" i="13"/>
  <c r="AY49" i="13"/>
  <c r="AX49" i="13"/>
  <c r="AU49" i="13"/>
  <c r="AT49" i="13"/>
  <c r="AQ49" i="13"/>
  <c r="AP49" i="13"/>
  <c r="AM49" i="13"/>
  <c r="AL49" i="13"/>
  <c r="AI49" i="13"/>
  <c r="AH49" i="13"/>
  <c r="AE49" i="13"/>
  <c r="AD49" i="13"/>
  <c r="AA49" i="13"/>
  <c r="Z49" i="13"/>
  <c r="W49" i="13"/>
  <c r="V49" i="13"/>
  <c r="S49" i="13"/>
  <c r="R49" i="13"/>
  <c r="O49" i="13"/>
  <c r="N49" i="13"/>
  <c r="K49" i="13"/>
  <c r="J49" i="13"/>
  <c r="G49" i="13"/>
  <c r="F49" i="13"/>
  <c r="C49" i="13"/>
  <c r="BW48" i="13"/>
  <c r="BV48" i="13"/>
  <c r="BS48" i="13"/>
  <c r="BR48" i="13"/>
  <c r="BO48" i="13"/>
  <c r="BN48" i="13"/>
  <c r="BK48" i="13"/>
  <c r="BJ48" i="13"/>
  <c r="BG48" i="13"/>
  <c r="BF48" i="13"/>
  <c r="BC48" i="13"/>
  <c r="BB48" i="13"/>
  <c r="AY48" i="13"/>
  <c r="AX48" i="13"/>
  <c r="AU48" i="13"/>
  <c r="AT48" i="13"/>
  <c r="AQ48" i="13"/>
  <c r="AP48" i="13"/>
  <c r="AM48" i="13"/>
  <c r="AL48" i="13"/>
  <c r="AI48" i="13"/>
  <c r="AH48" i="13"/>
  <c r="AE48" i="13"/>
  <c r="AD48" i="13"/>
  <c r="AA48" i="13"/>
  <c r="Z48" i="13"/>
  <c r="W48" i="13"/>
  <c r="V48" i="13"/>
  <c r="S48" i="13"/>
  <c r="R48" i="13"/>
  <c r="O48" i="13"/>
  <c r="N48" i="13"/>
  <c r="K48" i="13"/>
  <c r="J48" i="13"/>
  <c r="G48" i="13"/>
  <c r="F48" i="13"/>
  <c r="C48" i="13"/>
  <c r="BW47" i="13"/>
  <c r="BV47" i="13"/>
  <c r="BS47" i="13"/>
  <c r="BR47" i="13"/>
  <c r="BO47" i="13"/>
  <c r="BN47" i="13"/>
  <c r="BK47" i="13"/>
  <c r="BJ47" i="13"/>
  <c r="BG47" i="13"/>
  <c r="BF47" i="13"/>
  <c r="BC47" i="13"/>
  <c r="BB47" i="13"/>
  <c r="AY47" i="13"/>
  <c r="AX47" i="13"/>
  <c r="AU47" i="13"/>
  <c r="AT47" i="13"/>
  <c r="AQ47" i="13"/>
  <c r="AP47" i="13"/>
  <c r="AM47" i="13"/>
  <c r="AL47" i="13"/>
  <c r="AI47" i="13"/>
  <c r="AH47" i="13"/>
  <c r="AE47" i="13"/>
  <c r="AD47" i="13"/>
  <c r="AA47" i="13"/>
  <c r="Z47" i="13"/>
  <c r="W47" i="13"/>
  <c r="V47" i="13"/>
  <c r="S47" i="13"/>
  <c r="R47" i="13"/>
  <c r="O47" i="13"/>
  <c r="N47" i="13"/>
  <c r="K47" i="13"/>
  <c r="J47" i="13"/>
  <c r="G47" i="13"/>
  <c r="F47" i="13"/>
  <c r="C47" i="13"/>
  <c r="BW46" i="13"/>
  <c r="BV46" i="13"/>
  <c r="BS46" i="13"/>
  <c r="BR46" i="13"/>
  <c r="BO46" i="13"/>
  <c r="BN46" i="13"/>
  <c r="BK46" i="13"/>
  <c r="BJ46" i="13"/>
  <c r="BG46" i="13"/>
  <c r="BF46" i="13"/>
  <c r="BC46" i="13"/>
  <c r="BB46" i="13"/>
  <c r="AY46" i="13"/>
  <c r="AX46" i="13"/>
  <c r="AU46" i="13"/>
  <c r="AT46" i="13"/>
  <c r="AQ46" i="13"/>
  <c r="AP46" i="13"/>
  <c r="AM46" i="13"/>
  <c r="AL46" i="13"/>
  <c r="AI46" i="13"/>
  <c r="AH46" i="13"/>
  <c r="AE46" i="13"/>
  <c r="AD46" i="13"/>
  <c r="AA46" i="13"/>
  <c r="Z46" i="13"/>
  <c r="W46" i="13"/>
  <c r="V46" i="13"/>
  <c r="S46" i="13"/>
  <c r="R46" i="13"/>
  <c r="O46" i="13"/>
  <c r="N46" i="13"/>
  <c r="K46" i="13"/>
  <c r="J46" i="13"/>
  <c r="G46" i="13"/>
  <c r="F46" i="13"/>
  <c r="C46" i="13"/>
  <c r="BW45" i="13"/>
  <c r="BV45" i="13"/>
  <c r="BS45" i="13"/>
  <c r="BR45" i="13"/>
  <c r="BO45" i="13"/>
  <c r="BN45" i="13"/>
  <c r="BK45" i="13"/>
  <c r="BJ45" i="13"/>
  <c r="BG45" i="13"/>
  <c r="BF45" i="13"/>
  <c r="BC45" i="13"/>
  <c r="BB45" i="13"/>
  <c r="AY45" i="13"/>
  <c r="AX45" i="13"/>
  <c r="AU45" i="13"/>
  <c r="AT45" i="13"/>
  <c r="AQ45" i="13"/>
  <c r="AP45" i="13"/>
  <c r="AM45" i="13"/>
  <c r="AL45" i="13"/>
  <c r="AI45" i="13"/>
  <c r="AH45" i="13"/>
  <c r="AE45" i="13"/>
  <c r="AD45" i="13"/>
  <c r="AA45" i="13"/>
  <c r="Z45" i="13"/>
  <c r="W45" i="13"/>
  <c r="V45" i="13"/>
  <c r="S45" i="13"/>
  <c r="R45" i="13"/>
  <c r="O45" i="13"/>
  <c r="N45" i="13"/>
  <c r="K45" i="13"/>
  <c r="J45" i="13"/>
  <c r="G45" i="13"/>
  <c r="F45" i="13"/>
  <c r="C45" i="13"/>
  <c r="BW44" i="13"/>
  <c r="BV44" i="13"/>
  <c r="BS44" i="13"/>
  <c r="BR44" i="13"/>
  <c r="BO44" i="13"/>
  <c r="BN44" i="13"/>
  <c r="BK44" i="13"/>
  <c r="BJ44" i="13"/>
  <c r="BG44" i="13"/>
  <c r="BF44" i="13"/>
  <c r="BC44" i="13"/>
  <c r="BB44" i="13"/>
  <c r="AY44" i="13"/>
  <c r="AX44" i="13"/>
  <c r="AU44" i="13"/>
  <c r="AT44" i="13"/>
  <c r="AQ44" i="13"/>
  <c r="AP44" i="13"/>
  <c r="AM44" i="13"/>
  <c r="AL44" i="13"/>
  <c r="AI44" i="13"/>
  <c r="AH44" i="13"/>
  <c r="AE44" i="13"/>
  <c r="AD44" i="13"/>
  <c r="AA44" i="13"/>
  <c r="Z44" i="13"/>
  <c r="W44" i="13"/>
  <c r="V44" i="13"/>
  <c r="S44" i="13"/>
  <c r="R44" i="13"/>
  <c r="O44" i="13"/>
  <c r="N44" i="13"/>
  <c r="K44" i="13"/>
  <c r="J44" i="13"/>
  <c r="G44" i="13"/>
  <c r="F44" i="13"/>
  <c r="C44" i="13"/>
  <c r="BW43" i="13"/>
  <c r="BV43" i="13"/>
  <c r="BS43" i="13"/>
  <c r="BR43" i="13"/>
  <c r="BO43" i="13"/>
  <c r="BN43" i="13"/>
  <c r="BK43" i="13"/>
  <c r="BJ43" i="13"/>
  <c r="BG43" i="13"/>
  <c r="BF43" i="13"/>
  <c r="BC43" i="13"/>
  <c r="BB43" i="13"/>
  <c r="AY43" i="13"/>
  <c r="AX43" i="13"/>
  <c r="AU43" i="13"/>
  <c r="AT43" i="13"/>
  <c r="AQ43" i="13"/>
  <c r="AP43" i="13"/>
  <c r="AM43" i="13"/>
  <c r="AL43" i="13"/>
  <c r="AI43" i="13"/>
  <c r="AH43" i="13"/>
  <c r="AE43" i="13"/>
  <c r="AD43" i="13"/>
  <c r="AA43" i="13"/>
  <c r="Z43" i="13"/>
  <c r="W43" i="13"/>
  <c r="V43" i="13"/>
  <c r="S43" i="13"/>
  <c r="R43" i="13"/>
  <c r="O43" i="13"/>
  <c r="N43" i="13"/>
  <c r="K43" i="13"/>
  <c r="J43" i="13"/>
  <c r="G43" i="13"/>
  <c r="F43" i="13"/>
  <c r="C43" i="13"/>
  <c r="BW42" i="13"/>
  <c r="BV42" i="13"/>
  <c r="BS42" i="13"/>
  <c r="BR42" i="13"/>
  <c r="BO42" i="13"/>
  <c r="BN42" i="13"/>
  <c r="BK42" i="13"/>
  <c r="BJ42" i="13"/>
  <c r="BG42" i="13"/>
  <c r="BF42" i="13"/>
  <c r="BC42" i="13"/>
  <c r="BB42" i="13"/>
  <c r="AY42" i="13"/>
  <c r="AX42" i="13"/>
  <c r="AU42" i="13"/>
  <c r="AT42" i="13"/>
  <c r="AQ42" i="13"/>
  <c r="AP42" i="13"/>
  <c r="AM42" i="13"/>
  <c r="AL42" i="13"/>
  <c r="AI42" i="13"/>
  <c r="AH42" i="13"/>
  <c r="AE42" i="13"/>
  <c r="AD42" i="13"/>
  <c r="AA42" i="13"/>
  <c r="Z42" i="13"/>
  <c r="W42" i="13"/>
  <c r="V42" i="13"/>
  <c r="S42" i="13"/>
  <c r="R42" i="13"/>
  <c r="O42" i="13"/>
  <c r="N42" i="13"/>
  <c r="K42" i="13"/>
  <c r="J42" i="13"/>
  <c r="G42" i="13"/>
  <c r="F42" i="13"/>
  <c r="C42" i="13"/>
  <c r="BW41" i="13"/>
  <c r="BV41" i="13"/>
  <c r="BS41" i="13"/>
  <c r="BR41" i="13"/>
  <c r="BO41" i="13"/>
  <c r="BN41" i="13"/>
  <c r="BK41" i="13"/>
  <c r="BJ41" i="13"/>
  <c r="BG41" i="13"/>
  <c r="BF41" i="13"/>
  <c r="BC41" i="13"/>
  <c r="BB41" i="13"/>
  <c r="AY41" i="13"/>
  <c r="AX41" i="13"/>
  <c r="AU41" i="13"/>
  <c r="AT41" i="13"/>
  <c r="AQ41" i="13"/>
  <c r="AP41" i="13"/>
  <c r="AM41" i="13"/>
  <c r="AL41" i="13"/>
  <c r="AI41" i="13"/>
  <c r="AH41" i="13"/>
  <c r="AE41" i="13"/>
  <c r="AD41" i="13"/>
  <c r="AA41" i="13"/>
  <c r="Z41" i="13"/>
  <c r="W41" i="13"/>
  <c r="V41" i="13"/>
  <c r="S41" i="13"/>
  <c r="R41" i="13"/>
  <c r="O41" i="13"/>
  <c r="N41" i="13"/>
  <c r="K41" i="13"/>
  <c r="J41" i="13"/>
  <c r="G41" i="13"/>
  <c r="F41" i="13"/>
  <c r="C41" i="13"/>
  <c r="BW40" i="13"/>
  <c r="BV40" i="13"/>
  <c r="BS40" i="13"/>
  <c r="BR40" i="13"/>
  <c r="BO40" i="13"/>
  <c r="BN40" i="13"/>
  <c r="BK40" i="13"/>
  <c r="BJ40" i="13"/>
  <c r="BG40" i="13"/>
  <c r="BF40" i="13"/>
  <c r="BC40" i="13"/>
  <c r="BB40" i="13"/>
  <c r="AY40" i="13"/>
  <c r="AX40" i="13"/>
  <c r="AU40" i="13"/>
  <c r="AT40" i="13"/>
  <c r="AQ40" i="13"/>
  <c r="AP40" i="13"/>
  <c r="AM40" i="13"/>
  <c r="AL40" i="13"/>
  <c r="AI40" i="13"/>
  <c r="AH40" i="13"/>
  <c r="AE40" i="13"/>
  <c r="AD40" i="13"/>
  <c r="AA40" i="13"/>
  <c r="Z40" i="13"/>
  <c r="W40" i="13"/>
  <c r="V40" i="13"/>
  <c r="S40" i="13"/>
  <c r="R40" i="13"/>
  <c r="O40" i="13"/>
  <c r="N40" i="13"/>
  <c r="K40" i="13"/>
  <c r="J40" i="13"/>
  <c r="G40" i="13"/>
  <c r="F40" i="13"/>
  <c r="C40" i="13"/>
  <c r="BW39" i="13"/>
  <c r="BV39" i="13"/>
  <c r="BS39" i="13"/>
  <c r="BR39" i="13"/>
  <c r="BO39" i="13"/>
  <c r="BN39" i="13"/>
  <c r="BK39" i="13"/>
  <c r="BJ39" i="13"/>
  <c r="BG39" i="13"/>
  <c r="BF39" i="13"/>
  <c r="BC39" i="13"/>
  <c r="BB39" i="13"/>
  <c r="AY39" i="13"/>
  <c r="AX39" i="13"/>
  <c r="AU39" i="13"/>
  <c r="AT39" i="13"/>
  <c r="AQ39" i="13"/>
  <c r="AP39" i="13"/>
  <c r="AM39" i="13"/>
  <c r="AL39" i="13"/>
  <c r="AI39" i="13"/>
  <c r="AH39" i="13"/>
  <c r="AE39" i="13"/>
  <c r="AD39" i="13"/>
  <c r="AA39" i="13"/>
  <c r="Z39" i="13"/>
  <c r="W39" i="13"/>
  <c r="V39" i="13"/>
  <c r="S39" i="13"/>
  <c r="R39" i="13"/>
  <c r="O39" i="13"/>
  <c r="N39" i="13"/>
  <c r="K39" i="13"/>
  <c r="J39" i="13"/>
  <c r="G39" i="13"/>
  <c r="F39" i="13"/>
  <c r="C39" i="13"/>
  <c r="BW38" i="13"/>
  <c r="BV38" i="13"/>
  <c r="BS38" i="13"/>
  <c r="BR38" i="13"/>
  <c r="BO38" i="13"/>
  <c r="BN38" i="13"/>
  <c r="BK38" i="13"/>
  <c r="BJ38" i="13"/>
  <c r="BG38" i="13"/>
  <c r="BF38" i="13"/>
  <c r="BC38" i="13"/>
  <c r="BB38" i="13"/>
  <c r="AY38" i="13"/>
  <c r="AX38" i="13"/>
  <c r="AU38" i="13"/>
  <c r="AT38" i="13"/>
  <c r="AQ38" i="13"/>
  <c r="AP38" i="13"/>
  <c r="AM38" i="13"/>
  <c r="AL38" i="13"/>
  <c r="AI38" i="13"/>
  <c r="AH38" i="13"/>
  <c r="AE38" i="13"/>
  <c r="AD38" i="13"/>
  <c r="AA38" i="13"/>
  <c r="Z38" i="13"/>
  <c r="W38" i="13"/>
  <c r="V38" i="13"/>
  <c r="S38" i="13"/>
  <c r="R38" i="13"/>
  <c r="O38" i="13"/>
  <c r="N38" i="13"/>
  <c r="K38" i="13"/>
  <c r="J38" i="13"/>
  <c r="G38" i="13"/>
  <c r="F38" i="13"/>
  <c r="C38" i="13"/>
  <c r="BW37" i="13"/>
  <c r="BV37" i="13"/>
  <c r="BS37" i="13"/>
  <c r="BR37" i="13"/>
  <c r="BO37" i="13"/>
  <c r="BN37" i="13"/>
  <c r="BK37" i="13"/>
  <c r="BJ37" i="13"/>
  <c r="BG37" i="13"/>
  <c r="BF37" i="13"/>
  <c r="BC37" i="13"/>
  <c r="BB37" i="13"/>
  <c r="AY37" i="13"/>
  <c r="AX37" i="13"/>
  <c r="AU37" i="13"/>
  <c r="AT37" i="13"/>
  <c r="AQ37" i="13"/>
  <c r="AP37" i="13"/>
  <c r="AM37" i="13"/>
  <c r="AL37" i="13"/>
  <c r="AI37" i="13"/>
  <c r="AH37" i="13"/>
  <c r="AE37" i="13"/>
  <c r="AD37" i="13"/>
  <c r="AA37" i="13"/>
  <c r="Z37" i="13"/>
  <c r="W37" i="13"/>
  <c r="V37" i="13"/>
  <c r="S37" i="13"/>
  <c r="R37" i="13"/>
  <c r="O37" i="13"/>
  <c r="N37" i="13"/>
  <c r="K37" i="13"/>
  <c r="J37" i="13"/>
  <c r="G37" i="13"/>
  <c r="F37" i="13"/>
  <c r="C37" i="13"/>
  <c r="BW36" i="13"/>
  <c r="BV36" i="13"/>
  <c r="BS36" i="13"/>
  <c r="BR36" i="13"/>
  <c r="BO36" i="13"/>
  <c r="BN36" i="13"/>
  <c r="BK36" i="13"/>
  <c r="BJ36" i="13"/>
  <c r="BG36" i="13"/>
  <c r="BF36" i="13"/>
  <c r="BC36" i="13"/>
  <c r="BB36" i="13"/>
  <c r="AY36" i="13"/>
  <c r="AX36" i="13"/>
  <c r="AU36" i="13"/>
  <c r="AT36" i="13"/>
  <c r="AQ36" i="13"/>
  <c r="AP36" i="13"/>
  <c r="AM36" i="13"/>
  <c r="AL36" i="13"/>
  <c r="AI36" i="13"/>
  <c r="AH36" i="13"/>
  <c r="AE36" i="13"/>
  <c r="AD36" i="13"/>
  <c r="AA36" i="13"/>
  <c r="Z36" i="13"/>
  <c r="W36" i="13"/>
  <c r="V36" i="13"/>
  <c r="S36" i="13"/>
  <c r="R36" i="13"/>
  <c r="O36" i="13"/>
  <c r="N36" i="13"/>
  <c r="K36" i="13"/>
  <c r="J36" i="13"/>
  <c r="G36" i="13"/>
  <c r="F36" i="13"/>
  <c r="C36" i="13"/>
  <c r="BW35" i="13"/>
  <c r="BV35" i="13"/>
  <c r="BS35" i="13"/>
  <c r="BR35" i="13"/>
  <c r="BO35" i="13"/>
  <c r="BN35" i="13"/>
  <c r="BK35" i="13"/>
  <c r="BJ35" i="13"/>
  <c r="BG35" i="13"/>
  <c r="BF35" i="13"/>
  <c r="BC35" i="13"/>
  <c r="BB35" i="13"/>
  <c r="AY35" i="13"/>
  <c r="AX35" i="13"/>
  <c r="AU35" i="13"/>
  <c r="AT35" i="13"/>
  <c r="AQ35" i="13"/>
  <c r="AP35" i="13"/>
  <c r="AM35" i="13"/>
  <c r="AL35" i="13"/>
  <c r="AI35" i="13"/>
  <c r="AH35" i="13"/>
  <c r="AE35" i="13"/>
  <c r="AD35" i="13"/>
  <c r="AA35" i="13"/>
  <c r="Z35" i="13"/>
  <c r="W35" i="13"/>
  <c r="V35" i="13"/>
  <c r="S35" i="13"/>
  <c r="R35" i="13"/>
  <c r="O35" i="13"/>
  <c r="N35" i="13"/>
  <c r="K35" i="13"/>
  <c r="J35" i="13"/>
  <c r="G35" i="13"/>
  <c r="F35" i="13"/>
  <c r="C35" i="13"/>
  <c r="BW34" i="13"/>
  <c r="BV34" i="13"/>
  <c r="BS34" i="13"/>
  <c r="BR34" i="13"/>
  <c r="BO34" i="13"/>
  <c r="BN34" i="13"/>
  <c r="BK34" i="13"/>
  <c r="BJ34" i="13"/>
  <c r="BG34" i="13"/>
  <c r="BF34" i="13"/>
  <c r="BC34" i="13"/>
  <c r="BB34" i="13"/>
  <c r="AY34" i="13"/>
  <c r="AX34" i="13"/>
  <c r="AU34" i="13"/>
  <c r="AT34" i="13"/>
  <c r="AQ34" i="13"/>
  <c r="AP34" i="13"/>
  <c r="AM34" i="13"/>
  <c r="AL34" i="13"/>
  <c r="AI34" i="13"/>
  <c r="AH34" i="13"/>
  <c r="AE34" i="13"/>
  <c r="AD34" i="13"/>
  <c r="AA34" i="13"/>
  <c r="Z34" i="13"/>
  <c r="W34" i="13"/>
  <c r="V34" i="13"/>
  <c r="S34" i="13"/>
  <c r="R34" i="13"/>
  <c r="O34" i="13"/>
  <c r="N34" i="13"/>
  <c r="K34" i="13"/>
  <c r="J34" i="13"/>
  <c r="G34" i="13"/>
  <c r="F34" i="13"/>
  <c r="C34" i="13"/>
  <c r="BW33" i="13"/>
  <c r="BV33" i="13"/>
  <c r="BS33" i="13"/>
  <c r="BR33" i="13"/>
  <c r="BO33" i="13"/>
  <c r="BN33" i="13"/>
  <c r="BK33" i="13"/>
  <c r="BJ33" i="13"/>
  <c r="BG33" i="13"/>
  <c r="BF33" i="13"/>
  <c r="BC33" i="13"/>
  <c r="BB33" i="13"/>
  <c r="AY33" i="13"/>
  <c r="AX33" i="13"/>
  <c r="AU33" i="13"/>
  <c r="AT33" i="13"/>
  <c r="AQ33" i="13"/>
  <c r="AP33" i="13"/>
  <c r="AM33" i="13"/>
  <c r="AL33" i="13"/>
  <c r="AI33" i="13"/>
  <c r="AH33" i="13"/>
  <c r="AE33" i="13"/>
  <c r="AD33" i="13"/>
  <c r="AA33" i="13"/>
  <c r="Z33" i="13"/>
  <c r="W33" i="13"/>
  <c r="V33" i="13"/>
  <c r="S33" i="13"/>
  <c r="R33" i="13"/>
  <c r="O33" i="13"/>
  <c r="N33" i="13"/>
  <c r="K33" i="13"/>
  <c r="J33" i="13"/>
  <c r="G33" i="13"/>
  <c r="F33" i="13"/>
  <c r="C33" i="13"/>
  <c r="BW32" i="13"/>
  <c r="BV32" i="13"/>
  <c r="BS32" i="13"/>
  <c r="BR32" i="13"/>
  <c r="BO32" i="13"/>
  <c r="BN32" i="13"/>
  <c r="BK32" i="13"/>
  <c r="BJ32" i="13"/>
  <c r="BG32" i="13"/>
  <c r="BF32" i="13"/>
  <c r="BC32" i="13"/>
  <c r="BB32" i="13"/>
  <c r="AY32" i="13"/>
  <c r="AX32" i="13"/>
  <c r="AU32" i="13"/>
  <c r="AT32" i="13"/>
  <c r="AQ32" i="13"/>
  <c r="AP32" i="13"/>
  <c r="AM32" i="13"/>
  <c r="AL32" i="13"/>
  <c r="AI32" i="13"/>
  <c r="AH32" i="13"/>
  <c r="AE32" i="13"/>
  <c r="AD32" i="13"/>
  <c r="AA32" i="13"/>
  <c r="Z32" i="13"/>
  <c r="W32" i="13"/>
  <c r="V32" i="13"/>
  <c r="S32" i="13"/>
  <c r="R32" i="13"/>
  <c r="O32" i="13"/>
  <c r="N32" i="13"/>
  <c r="K32" i="13"/>
  <c r="J32" i="13"/>
  <c r="G32" i="13"/>
  <c r="F32" i="13"/>
  <c r="C32" i="13"/>
  <c r="BW31" i="13"/>
  <c r="BV31" i="13"/>
  <c r="BS31" i="13"/>
  <c r="BR31" i="13"/>
  <c r="BO31" i="13"/>
  <c r="BN31" i="13"/>
  <c r="BK31" i="13"/>
  <c r="BJ31" i="13"/>
  <c r="BG31" i="13"/>
  <c r="BF31" i="13"/>
  <c r="BC31" i="13"/>
  <c r="BB31" i="13"/>
  <c r="AY31" i="13"/>
  <c r="AX31" i="13"/>
  <c r="AU31" i="13"/>
  <c r="AT31" i="13"/>
  <c r="AQ31" i="13"/>
  <c r="AP31" i="13"/>
  <c r="AM31" i="13"/>
  <c r="AL31" i="13"/>
  <c r="AI31" i="13"/>
  <c r="AH31" i="13"/>
  <c r="AE31" i="13"/>
  <c r="AD31" i="13"/>
  <c r="AA31" i="13"/>
  <c r="Z31" i="13"/>
  <c r="W31" i="13"/>
  <c r="V31" i="13"/>
  <c r="S31" i="13"/>
  <c r="R31" i="13"/>
  <c r="O31" i="13"/>
  <c r="N31" i="13"/>
  <c r="K31" i="13"/>
  <c r="J31" i="13"/>
  <c r="G31" i="13"/>
  <c r="F31" i="13"/>
  <c r="C31" i="13"/>
  <c r="BW30" i="13"/>
  <c r="BV30" i="13"/>
  <c r="BS30" i="13"/>
  <c r="BR30" i="13"/>
  <c r="BO30" i="13"/>
  <c r="BN30" i="13"/>
  <c r="BK30" i="13"/>
  <c r="BJ30" i="13"/>
  <c r="BG30" i="13"/>
  <c r="BF30" i="13"/>
  <c r="BC30" i="13"/>
  <c r="BB30" i="13"/>
  <c r="AY30" i="13"/>
  <c r="AX30" i="13"/>
  <c r="AU30" i="13"/>
  <c r="AT30" i="13"/>
  <c r="AQ30" i="13"/>
  <c r="AP30" i="13"/>
  <c r="AM30" i="13"/>
  <c r="AL30" i="13"/>
  <c r="AI30" i="13"/>
  <c r="AH30" i="13"/>
  <c r="AE30" i="13"/>
  <c r="AD30" i="13"/>
  <c r="AA30" i="13"/>
  <c r="Z30" i="13"/>
  <c r="W30" i="13"/>
  <c r="V30" i="13"/>
  <c r="S30" i="13"/>
  <c r="R30" i="13"/>
  <c r="O30" i="13"/>
  <c r="N30" i="13"/>
  <c r="K30" i="13"/>
  <c r="J30" i="13"/>
  <c r="G30" i="13"/>
  <c r="F30" i="13"/>
  <c r="C30" i="13"/>
  <c r="BW29" i="13"/>
  <c r="BV29" i="13"/>
  <c r="BS29" i="13"/>
  <c r="BR29" i="13"/>
  <c r="BO29" i="13"/>
  <c r="BN29" i="13"/>
  <c r="BK29" i="13"/>
  <c r="BJ29" i="13"/>
  <c r="BG29" i="13"/>
  <c r="BF29" i="13"/>
  <c r="BC29" i="13"/>
  <c r="BB29" i="13"/>
  <c r="AY29" i="13"/>
  <c r="AX29" i="13"/>
  <c r="AU29" i="13"/>
  <c r="AT29" i="13"/>
  <c r="AQ29" i="13"/>
  <c r="AP29" i="13"/>
  <c r="AM29" i="13"/>
  <c r="AL29" i="13"/>
  <c r="AI29" i="13"/>
  <c r="AH29" i="13"/>
  <c r="AE29" i="13"/>
  <c r="AD29" i="13"/>
  <c r="AA29" i="13"/>
  <c r="Z29" i="13"/>
  <c r="W29" i="13"/>
  <c r="V29" i="13"/>
  <c r="S29" i="13"/>
  <c r="R29" i="13"/>
  <c r="O29" i="13"/>
  <c r="N29" i="13"/>
  <c r="K29" i="13"/>
  <c r="J29" i="13"/>
  <c r="G29" i="13"/>
  <c r="F29" i="13"/>
  <c r="C29" i="13"/>
  <c r="BW28" i="13"/>
  <c r="BV28" i="13"/>
  <c r="BS28" i="13"/>
  <c r="BR28" i="13"/>
  <c r="BO28" i="13"/>
  <c r="BN28" i="13"/>
  <c r="BK28" i="13"/>
  <c r="BJ28" i="13"/>
  <c r="BG28" i="13"/>
  <c r="BF28" i="13"/>
  <c r="BC28" i="13"/>
  <c r="BB28" i="13"/>
  <c r="AY28" i="13"/>
  <c r="AX28" i="13"/>
  <c r="AU28" i="13"/>
  <c r="AT28" i="13"/>
  <c r="AQ28" i="13"/>
  <c r="AP28" i="13"/>
  <c r="AM28" i="13"/>
  <c r="AL28" i="13"/>
  <c r="AI28" i="13"/>
  <c r="AH28" i="13"/>
  <c r="AE28" i="13"/>
  <c r="AD28" i="13"/>
  <c r="AA28" i="13"/>
  <c r="Z28" i="13"/>
  <c r="W28" i="13"/>
  <c r="V28" i="13"/>
  <c r="S28" i="13"/>
  <c r="R28" i="13"/>
  <c r="O28" i="13"/>
  <c r="N28" i="13"/>
  <c r="K28" i="13"/>
  <c r="J28" i="13"/>
  <c r="G28" i="13"/>
  <c r="F28" i="13"/>
  <c r="C28" i="13"/>
  <c r="BW27" i="13"/>
  <c r="BV27" i="13"/>
  <c r="BS27" i="13"/>
  <c r="BR27" i="13"/>
  <c r="BO27" i="13"/>
  <c r="BN27" i="13"/>
  <c r="BK27" i="13"/>
  <c r="BJ27" i="13"/>
  <c r="BG27" i="13"/>
  <c r="BF27" i="13"/>
  <c r="BC27" i="13"/>
  <c r="BB27" i="13"/>
  <c r="AY27" i="13"/>
  <c r="AX27" i="13"/>
  <c r="AU27" i="13"/>
  <c r="AT27" i="13"/>
  <c r="AQ27" i="13"/>
  <c r="AP27" i="13"/>
  <c r="AM27" i="13"/>
  <c r="AL27" i="13"/>
  <c r="AI27" i="13"/>
  <c r="AH27" i="13"/>
  <c r="AE27" i="13"/>
  <c r="AD27" i="13"/>
  <c r="AA27" i="13"/>
  <c r="Z27" i="13"/>
  <c r="W27" i="13"/>
  <c r="V27" i="13"/>
  <c r="S27" i="13"/>
  <c r="R27" i="13"/>
  <c r="O27" i="13"/>
  <c r="N27" i="13"/>
  <c r="K27" i="13"/>
  <c r="J27" i="13"/>
  <c r="G27" i="13"/>
  <c r="F27" i="13"/>
  <c r="C27" i="13"/>
  <c r="BW26" i="13"/>
  <c r="BV26" i="13"/>
  <c r="BS26" i="13"/>
  <c r="BR26" i="13"/>
  <c r="BO26" i="13"/>
  <c r="BN26" i="13"/>
  <c r="BK26" i="13"/>
  <c r="BJ26" i="13"/>
  <c r="BG26" i="13"/>
  <c r="BF26" i="13"/>
  <c r="BC26" i="13"/>
  <c r="BB26" i="13"/>
  <c r="AY26" i="13"/>
  <c r="AX26" i="13"/>
  <c r="AU26" i="13"/>
  <c r="AT26" i="13"/>
  <c r="AQ26" i="13"/>
  <c r="AP26" i="13"/>
  <c r="AM26" i="13"/>
  <c r="AL26" i="13"/>
  <c r="AI26" i="13"/>
  <c r="AH26" i="13"/>
  <c r="AE26" i="13"/>
  <c r="AD26" i="13"/>
  <c r="AA26" i="13"/>
  <c r="Z26" i="13"/>
  <c r="W26" i="13"/>
  <c r="V26" i="13"/>
  <c r="S26" i="13"/>
  <c r="R26" i="13"/>
  <c r="O26" i="13"/>
  <c r="N26" i="13"/>
  <c r="K26" i="13"/>
  <c r="J26" i="13"/>
  <c r="G26" i="13"/>
  <c r="F26" i="13"/>
  <c r="C26" i="13"/>
  <c r="BW25" i="13"/>
  <c r="BV25" i="13"/>
  <c r="BS25" i="13"/>
  <c r="BR25" i="13"/>
  <c r="BO25" i="13"/>
  <c r="BN25" i="13"/>
  <c r="BK25" i="13"/>
  <c r="BJ25" i="13"/>
  <c r="BG25" i="13"/>
  <c r="BF25" i="13"/>
  <c r="BC25" i="13"/>
  <c r="BB25" i="13"/>
  <c r="AY25" i="13"/>
  <c r="AX25" i="13"/>
  <c r="AU25" i="13"/>
  <c r="AT25" i="13"/>
  <c r="AQ25" i="13"/>
  <c r="AP25" i="13"/>
  <c r="AM25" i="13"/>
  <c r="AL25" i="13"/>
  <c r="AI25" i="13"/>
  <c r="AH25" i="13"/>
  <c r="AE25" i="13"/>
  <c r="AD25" i="13"/>
  <c r="AA25" i="13"/>
  <c r="Z25" i="13"/>
  <c r="W25" i="13"/>
  <c r="V25" i="13"/>
  <c r="S25" i="13"/>
  <c r="R25" i="13"/>
  <c r="O25" i="13"/>
  <c r="N25" i="13"/>
  <c r="K25" i="13"/>
  <c r="J25" i="13"/>
  <c r="G25" i="13"/>
  <c r="F25" i="13"/>
  <c r="C25" i="13"/>
  <c r="BW24" i="13"/>
  <c r="BV24" i="13"/>
  <c r="BS24" i="13"/>
  <c r="BR24" i="13"/>
  <c r="BO24" i="13"/>
  <c r="BN24" i="13"/>
  <c r="BK24" i="13"/>
  <c r="BJ24" i="13"/>
  <c r="BG24" i="13"/>
  <c r="BF24" i="13"/>
  <c r="BC24" i="13"/>
  <c r="BB24" i="13"/>
  <c r="AY24" i="13"/>
  <c r="AX24" i="13"/>
  <c r="AU24" i="13"/>
  <c r="AT24" i="13"/>
  <c r="AQ24" i="13"/>
  <c r="AP24" i="13"/>
  <c r="AM24" i="13"/>
  <c r="AL24" i="13"/>
  <c r="AI24" i="13"/>
  <c r="AH24" i="13"/>
  <c r="AE24" i="13"/>
  <c r="AD24" i="13"/>
  <c r="AA24" i="13"/>
  <c r="Z24" i="13"/>
  <c r="W24" i="13"/>
  <c r="V24" i="13"/>
  <c r="S24" i="13"/>
  <c r="R24" i="13"/>
  <c r="O24" i="13"/>
  <c r="N24" i="13"/>
  <c r="K24" i="13"/>
  <c r="J24" i="13"/>
  <c r="G24" i="13"/>
  <c r="F24" i="13"/>
  <c r="C24" i="13"/>
  <c r="BW23" i="13"/>
  <c r="BV23" i="13"/>
  <c r="BS23" i="13"/>
  <c r="BR23" i="13"/>
  <c r="BO23" i="13"/>
  <c r="BN23" i="13"/>
  <c r="BK23" i="13"/>
  <c r="BJ23" i="13"/>
  <c r="BG23" i="13"/>
  <c r="BF23" i="13"/>
  <c r="BC23" i="13"/>
  <c r="BB23" i="13"/>
  <c r="AY23" i="13"/>
  <c r="AX23" i="13"/>
  <c r="AU23" i="13"/>
  <c r="AT23" i="13"/>
  <c r="AQ23" i="13"/>
  <c r="AP23" i="13"/>
  <c r="AM23" i="13"/>
  <c r="AL23" i="13"/>
  <c r="AI23" i="13"/>
  <c r="AH23" i="13"/>
  <c r="AE23" i="13"/>
  <c r="AD23" i="13"/>
  <c r="AA23" i="13"/>
  <c r="Z23" i="13"/>
  <c r="W23" i="13"/>
  <c r="V23" i="13"/>
  <c r="S23" i="13"/>
  <c r="R23" i="13"/>
  <c r="O23" i="13"/>
  <c r="N23" i="13"/>
  <c r="K23" i="13"/>
  <c r="J23" i="13"/>
  <c r="G23" i="13"/>
  <c r="F23" i="13"/>
  <c r="C23" i="13"/>
  <c r="CA22" i="13"/>
  <c r="BZ22" i="13"/>
  <c r="BW22" i="13"/>
  <c r="BV22" i="13"/>
  <c r="BS22" i="13"/>
  <c r="BR22" i="13"/>
  <c r="BO22" i="13"/>
  <c r="BN22" i="13"/>
  <c r="BK22" i="13"/>
  <c r="BJ22" i="13"/>
  <c r="BG22" i="13"/>
  <c r="BF22" i="13"/>
  <c r="BC22" i="13"/>
  <c r="BB22" i="13"/>
  <c r="AY22" i="13"/>
  <c r="AX22" i="13"/>
  <c r="AU22" i="13"/>
  <c r="AT22" i="13"/>
  <c r="AQ22" i="13"/>
  <c r="AP22" i="13"/>
  <c r="AM22" i="13"/>
  <c r="AL22" i="13"/>
  <c r="AI22" i="13"/>
  <c r="AH22" i="13"/>
  <c r="AE22" i="13"/>
  <c r="AD22" i="13"/>
  <c r="AA22" i="13"/>
  <c r="Z22" i="13"/>
  <c r="W22" i="13"/>
  <c r="V22" i="13"/>
  <c r="S22" i="13"/>
  <c r="R22" i="13"/>
  <c r="O22" i="13"/>
  <c r="N22" i="13"/>
  <c r="K22" i="13"/>
  <c r="J22" i="13"/>
  <c r="G22" i="13"/>
  <c r="F22" i="13"/>
  <c r="C22" i="13"/>
  <c r="BW21" i="13"/>
  <c r="BV21" i="13"/>
  <c r="BS21" i="13"/>
  <c r="BR21" i="13"/>
  <c r="BO21" i="13"/>
  <c r="BN21" i="13"/>
  <c r="BK21" i="13"/>
  <c r="BJ21" i="13"/>
  <c r="BG21" i="13"/>
  <c r="BF21" i="13"/>
  <c r="BC21" i="13"/>
  <c r="BB21" i="13"/>
  <c r="AY21" i="13"/>
  <c r="AX21" i="13"/>
  <c r="AU21" i="13"/>
  <c r="AT21" i="13"/>
  <c r="AQ21" i="13"/>
  <c r="AP21" i="13"/>
  <c r="AM21" i="13"/>
  <c r="AL21" i="13"/>
  <c r="AI21" i="13"/>
  <c r="AH21" i="13"/>
  <c r="AE21" i="13"/>
  <c r="AD21" i="13"/>
  <c r="AA21" i="13"/>
  <c r="Z21" i="13"/>
  <c r="W21" i="13"/>
  <c r="V21" i="13"/>
  <c r="S21" i="13"/>
  <c r="R21" i="13"/>
  <c r="O21" i="13"/>
  <c r="N21" i="13"/>
  <c r="K21" i="13"/>
  <c r="J21" i="13"/>
  <c r="G21" i="13"/>
  <c r="F21" i="13"/>
  <c r="C21" i="13"/>
  <c r="BW20" i="13"/>
  <c r="BV20" i="13"/>
  <c r="BS20" i="13"/>
  <c r="BR20" i="13"/>
  <c r="BO20" i="13"/>
  <c r="BN20" i="13"/>
  <c r="BK20" i="13"/>
  <c r="BJ20" i="13"/>
  <c r="BG20" i="13"/>
  <c r="BF20" i="13"/>
  <c r="BC20" i="13"/>
  <c r="BB20" i="13"/>
  <c r="AY20" i="13"/>
  <c r="AX20" i="13"/>
  <c r="AU20" i="13"/>
  <c r="AT20" i="13"/>
  <c r="AQ20" i="13"/>
  <c r="AP20" i="13"/>
  <c r="AM20" i="13"/>
  <c r="AL20" i="13"/>
  <c r="AI20" i="13"/>
  <c r="AH20" i="13"/>
  <c r="AE20" i="13"/>
  <c r="AD20" i="13"/>
  <c r="AA20" i="13"/>
  <c r="Z20" i="13"/>
  <c r="W20" i="13"/>
  <c r="V20" i="13"/>
  <c r="S20" i="13"/>
  <c r="R20" i="13"/>
  <c r="O20" i="13"/>
  <c r="N20" i="13"/>
  <c r="K20" i="13"/>
  <c r="J20" i="13"/>
  <c r="G20" i="13"/>
  <c r="F20" i="13"/>
  <c r="C20" i="13"/>
  <c r="CA19" i="13"/>
  <c r="BZ19" i="13"/>
  <c r="BW19" i="13"/>
  <c r="BV19" i="13"/>
  <c r="BS19" i="13"/>
  <c r="BR19" i="13"/>
  <c r="BO19" i="13"/>
  <c r="BN19" i="13"/>
  <c r="BK19" i="13"/>
  <c r="BJ19" i="13"/>
  <c r="BG19" i="13"/>
  <c r="BF19" i="13"/>
  <c r="BC19" i="13"/>
  <c r="BB19" i="13"/>
  <c r="AY19" i="13"/>
  <c r="AX19" i="13"/>
  <c r="AU19" i="13"/>
  <c r="AT19" i="13"/>
  <c r="AQ19" i="13"/>
  <c r="AP19" i="13"/>
  <c r="AM19" i="13"/>
  <c r="AL19" i="13"/>
  <c r="AI19" i="13"/>
  <c r="AH19" i="13"/>
  <c r="AE19" i="13"/>
  <c r="AD19" i="13"/>
  <c r="AA19" i="13"/>
  <c r="Z19" i="13"/>
  <c r="W19" i="13"/>
  <c r="V19" i="13"/>
  <c r="S19" i="13"/>
  <c r="R19" i="13"/>
  <c r="O19" i="13"/>
  <c r="N19" i="13"/>
  <c r="K19" i="13"/>
  <c r="J19" i="13"/>
  <c r="G19" i="13"/>
  <c r="F19" i="13"/>
  <c r="C19" i="13"/>
  <c r="CA18" i="13"/>
  <c r="BZ18" i="13"/>
  <c r="BW18" i="13"/>
  <c r="BV18" i="13"/>
  <c r="BS18" i="13"/>
  <c r="BR18" i="13"/>
  <c r="BO18" i="13"/>
  <c r="BN18" i="13"/>
  <c r="BK18" i="13"/>
  <c r="BJ18" i="13"/>
  <c r="BG18" i="13"/>
  <c r="BF18" i="13"/>
  <c r="BC18" i="13"/>
  <c r="BB18" i="13"/>
  <c r="AY18" i="13"/>
  <c r="AX18" i="13"/>
  <c r="AU18" i="13"/>
  <c r="AT18" i="13"/>
  <c r="AQ18" i="13"/>
  <c r="AP18" i="13"/>
  <c r="AM18" i="13"/>
  <c r="AL18" i="13"/>
  <c r="AI18" i="13"/>
  <c r="AH18" i="13"/>
  <c r="AE18" i="13"/>
  <c r="AD18" i="13"/>
  <c r="AA18" i="13"/>
  <c r="Z18" i="13"/>
  <c r="W18" i="13"/>
  <c r="V18" i="13"/>
  <c r="S18" i="13"/>
  <c r="R18" i="13"/>
  <c r="O18" i="13"/>
  <c r="N18" i="13"/>
  <c r="K18" i="13"/>
  <c r="J18" i="13"/>
  <c r="G18" i="13"/>
  <c r="F18" i="13"/>
  <c r="C18" i="13"/>
  <c r="BW17" i="13"/>
  <c r="BV17" i="13"/>
  <c r="BS17" i="13"/>
  <c r="BR17" i="13"/>
  <c r="BO17" i="13"/>
  <c r="BN17" i="13"/>
  <c r="BK17" i="13"/>
  <c r="BJ17" i="13"/>
  <c r="BG17" i="13"/>
  <c r="BF17" i="13"/>
  <c r="BC17" i="13"/>
  <c r="BB17" i="13"/>
  <c r="AY17" i="13"/>
  <c r="AX17" i="13"/>
  <c r="AU17" i="13"/>
  <c r="AT17" i="13"/>
  <c r="AQ17" i="13"/>
  <c r="AP17" i="13"/>
  <c r="AM17" i="13"/>
  <c r="AL17" i="13"/>
  <c r="AI17" i="13"/>
  <c r="AH17" i="13"/>
  <c r="AE17" i="13"/>
  <c r="AD17" i="13"/>
  <c r="AA17" i="13"/>
  <c r="Z17" i="13"/>
  <c r="W17" i="13"/>
  <c r="V17" i="13"/>
  <c r="S17" i="13"/>
  <c r="R17" i="13"/>
  <c r="O17" i="13"/>
  <c r="N17" i="13"/>
  <c r="K17" i="13"/>
  <c r="J17" i="13"/>
  <c r="G17" i="13"/>
  <c r="F17" i="13"/>
  <c r="C17" i="13"/>
  <c r="BW16" i="13"/>
  <c r="BV16" i="13"/>
  <c r="BS16" i="13"/>
  <c r="BR16" i="13"/>
  <c r="BO16" i="13"/>
  <c r="BN16" i="13"/>
  <c r="BK16" i="13"/>
  <c r="BJ16" i="13"/>
  <c r="BG16" i="13"/>
  <c r="BF16" i="13"/>
  <c r="BC16" i="13"/>
  <c r="BB16" i="13"/>
  <c r="AY16" i="13"/>
  <c r="AX16" i="13"/>
  <c r="AU16" i="13"/>
  <c r="AT16" i="13"/>
  <c r="AQ16" i="13"/>
  <c r="AP16" i="13"/>
  <c r="AM16" i="13"/>
  <c r="AL16" i="13"/>
  <c r="AI16" i="13"/>
  <c r="AH16" i="13"/>
  <c r="AE16" i="13"/>
  <c r="AD16" i="13"/>
  <c r="AA16" i="13"/>
  <c r="Z16" i="13"/>
  <c r="W16" i="13"/>
  <c r="V16" i="13"/>
  <c r="S16" i="13"/>
  <c r="R16" i="13"/>
  <c r="O16" i="13"/>
  <c r="N16" i="13"/>
  <c r="K16" i="13"/>
  <c r="J16" i="13"/>
  <c r="G16" i="13"/>
  <c r="F16" i="13"/>
  <c r="C16" i="13"/>
  <c r="BW15" i="13"/>
  <c r="BV15" i="13"/>
  <c r="BS15" i="13"/>
  <c r="BR15" i="13"/>
  <c r="BO15" i="13"/>
  <c r="BN15" i="13"/>
  <c r="BK15" i="13"/>
  <c r="BJ15" i="13"/>
  <c r="BG15" i="13"/>
  <c r="BF15" i="13"/>
  <c r="BC15" i="13"/>
  <c r="BB15" i="13"/>
  <c r="AY15" i="13"/>
  <c r="AX15" i="13"/>
  <c r="AU15" i="13"/>
  <c r="AT15" i="13"/>
  <c r="AQ15" i="13"/>
  <c r="AP15" i="13"/>
  <c r="AM15" i="13"/>
  <c r="AL15" i="13"/>
  <c r="AI15" i="13"/>
  <c r="AH15" i="13"/>
  <c r="AE15" i="13"/>
  <c r="AD15" i="13"/>
  <c r="AA15" i="13"/>
  <c r="Z15" i="13"/>
  <c r="W15" i="13"/>
  <c r="V15" i="13"/>
  <c r="S15" i="13"/>
  <c r="R15" i="13"/>
  <c r="O15" i="13"/>
  <c r="N15" i="13"/>
  <c r="K15" i="13"/>
  <c r="J15" i="13"/>
  <c r="G15" i="13"/>
  <c r="F15" i="13"/>
  <c r="C15" i="13"/>
  <c r="BW14" i="13"/>
  <c r="BV14" i="13"/>
  <c r="BS14" i="13"/>
  <c r="BR14" i="13"/>
  <c r="BO14" i="13"/>
  <c r="BN14" i="13"/>
  <c r="BK14" i="13"/>
  <c r="BJ14" i="13"/>
  <c r="BG14" i="13"/>
  <c r="BF14" i="13"/>
  <c r="BC14" i="13"/>
  <c r="BB14" i="13"/>
  <c r="AY14" i="13"/>
  <c r="AX14" i="13"/>
  <c r="AU14" i="13"/>
  <c r="AT14" i="13"/>
  <c r="AQ14" i="13"/>
  <c r="AP14" i="13"/>
  <c r="AM14" i="13"/>
  <c r="AL14" i="13"/>
  <c r="AI14" i="13"/>
  <c r="AH14" i="13"/>
  <c r="AE14" i="13"/>
  <c r="AD14" i="13"/>
  <c r="AA14" i="13"/>
  <c r="Z14" i="13"/>
  <c r="W14" i="13"/>
  <c r="V14" i="13"/>
  <c r="S14" i="13"/>
  <c r="R14" i="13"/>
  <c r="O14" i="13"/>
  <c r="N14" i="13"/>
  <c r="K14" i="13"/>
  <c r="J14" i="13"/>
  <c r="G14" i="13"/>
  <c r="F14" i="13"/>
  <c r="C14" i="13"/>
  <c r="BW13" i="13"/>
  <c r="BV13" i="13"/>
  <c r="BS13" i="13"/>
  <c r="BR13" i="13"/>
  <c r="BO13" i="13"/>
  <c r="BN13" i="13"/>
  <c r="BK13" i="13"/>
  <c r="BJ13" i="13"/>
  <c r="BG13" i="13"/>
  <c r="BF13" i="13"/>
  <c r="BC13" i="13"/>
  <c r="BB13" i="13"/>
  <c r="AY13" i="13"/>
  <c r="AX13" i="13"/>
  <c r="AU13" i="13"/>
  <c r="AT13" i="13"/>
  <c r="AQ13" i="13"/>
  <c r="AP13" i="13"/>
  <c r="AM13" i="13"/>
  <c r="AL13" i="13"/>
  <c r="AI13" i="13"/>
  <c r="AH13" i="13"/>
  <c r="AE13" i="13"/>
  <c r="AD13" i="13"/>
  <c r="AA13" i="13"/>
  <c r="Z13" i="13"/>
  <c r="W13" i="13"/>
  <c r="V13" i="13"/>
  <c r="S13" i="13"/>
  <c r="R13" i="13"/>
  <c r="O13" i="13"/>
  <c r="N13" i="13"/>
  <c r="K13" i="13"/>
  <c r="J13" i="13"/>
  <c r="G13" i="13"/>
  <c r="F13" i="13"/>
  <c r="C13" i="13"/>
  <c r="BW12" i="13"/>
  <c r="BV12" i="13"/>
  <c r="BS12" i="13"/>
  <c r="BR12" i="13"/>
  <c r="BO12" i="13"/>
  <c r="BN12" i="13"/>
  <c r="BK12" i="13"/>
  <c r="BJ12" i="13"/>
  <c r="BG12" i="13"/>
  <c r="BF12" i="13"/>
  <c r="BC12" i="13"/>
  <c r="BB12" i="13"/>
  <c r="AY12" i="13"/>
  <c r="AX12" i="13"/>
  <c r="AU12" i="13"/>
  <c r="AT12" i="13"/>
  <c r="AQ12" i="13"/>
  <c r="AP12" i="13"/>
  <c r="AM12" i="13"/>
  <c r="AL12" i="13"/>
  <c r="AI12" i="13"/>
  <c r="AH12" i="13"/>
  <c r="AE12" i="13"/>
  <c r="AD12" i="13"/>
  <c r="AA12" i="13"/>
  <c r="Z12" i="13"/>
  <c r="W12" i="13"/>
  <c r="V12" i="13"/>
  <c r="S12" i="13"/>
  <c r="R12" i="13"/>
  <c r="O12" i="13"/>
  <c r="N12" i="13"/>
  <c r="K12" i="13"/>
  <c r="J12" i="13"/>
  <c r="G12" i="13"/>
  <c r="F12" i="13"/>
  <c r="C12" i="13"/>
  <c r="BW11" i="13"/>
  <c r="BV11" i="13"/>
  <c r="BS11" i="13"/>
  <c r="BR11" i="13"/>
  <c r="BO11" i="13"/>
  <c r="BN11" i="13"/>
  <c r="BK11" i="13"/>
  <c r="BJ11" i="13"/>
  <c r="BG11" i="13"/>
  <c r="BF11" i="13"/>
  <c r="BC11" i="13"/>
  <c r="BB11" i="13"/>
  <c r="AY11" i="13"/>
  <c r="AX11" i="13"/>
  <c r="AU11" i="13"/>
  <c r="AT11" i="13"/>
  <c r="AQ11" i="13"/>
  <c r="AP11" i="13"/>
  <c r="AM11" i="13"/>
  <c r="AL11" i="13"/>
  <c r="AI11" i="13"/>
  <c r="AH11" i="13"/>
  <c r="AE11" i="13"/>
  <c r="AD11" i="13"/>
  <c r="AA11" i="13"/>
  <c r="Z11" i="13"/>
  <c r="W11" i="13"/>
  <c r="V11" i="13"/>
  <c r="S11" i="13"/>
  <c r="R11" i="13"/>
  <c r="O11" i="13"/>
  <c r="N11" i="13"/>
  <c r="K11" i="13"/>
  <c r="J11" i="13"/>
  <c r="G11" i="13"/>
  <c r="F11" i="13"/>
  <c r="C11" i="13"/>
  <c r="BW10" i="13"/>
  <c r="BV10" i="13"/>
  <c r="BS10" i="13"/>
  <c r="BR10" i="13"/>
  <c r="BO10" i="13"/>
  <c r="BN10" i="13"/>
  <c r="BK10" i="13"/>
  <c r="BJ10" i="13"/>
  <c r="BG10" i="13"/>
  <c r="BF10" i="13"/>
  <c r="BC10" i="13"/>
  <c r="BB10" i="13"/>
  <c r="AY10" i="13"/>
  <c r="AX10" i="13"/>
  <c r="AU10" i="13"/>
  <c r="AT10" i="13"/>
  <c r="AQ10" i="13"/>
  <c r="AP10" i="13"/>
  <c r="AM10" i="13"/>
  <c r="AL10" i="13"/>
  <c r="AI10" i="13"/>
  <c r="AH10" i="13"/>
  <c r="AE10" i="13"/>
  <c r="AD10" i="13"/>
  <c r="AA10" i="13"/>
  <c r="Z10" i="13"/>
  <c r="W10" i="13"/>
  <c r="V10" i="13"/>
  <c r="S10" i="13"/>
  <c r="R10" i="13"/>
  <c r="O10" i="13"/>
  <c r="N10" i="13"/>
  <c r="K10" i="13"/>
  <c r="J10" i="13"/>
  <c r="G10" i="13"/>
  <c r="F10" i="13"/>
  <c r="C10" i="13"/>
  <c r="BW9" i="13"/>
  <c r="BV9" i="13"/>
  <c r="BS9" i="13"/>
  <c r="BR9" i="13"/>
  <c r="BO9" i="13"/>
  <c r="BN9" i="13"/>
  <c r="BK9" i="13"/>
  <c r="BJ9" i="13"/>
  <c r="BG9" i="13"/>
  <c r="BF9" i="13"/>
  <c r="BC9" i="13"/>
  <c r="BB9" i="13"/>
  <c r="AY9" i="13"/>
  <c r="AX9" i="13"/>
  <c r="AU9" i="13"/>
  <c r="AT9" i="13"/>
  <c r="AQ9" i="13"/>
  <c r="AP9" i="13"/>
  <c r="AM9" i="13"/>
  <c r="AL9" i="13"/>
  <c r="AI9" i="13"/>
  <c r="AH9" i="13"/>
  <c r="AE9" i="13"/>
  <c r="AD9" i="13"/>
  <c r="AA9" i="13"/>
  <c r="Z9" i="13"/>
  <c r="W9" i="13"/>
  <c r="V9" i="13"/>
  <c r="S9" i="13"/>
  <c r="R9" i="13"/>
  <c r="O9" i="13"/>
  <c r="N9" i="13"/>
  <c r="K9" i="13"/>
  <c r="J9" i="13"/>
  <c r="G9" i="13"/>
  <c r="F9" i="13"/>
  <c r="C9" i="13"/>
  <c r="BW8" i="13"/>
  <c r="BV8" i="13"/>
  <c r="BS8" i="13"/>
  <c r="BR8" i="13"/>
  <c r="BO8" i="13"/>
  <c r="BN8" i="13"/>
  <c r="BK8" i="13"/>
  <c r="BJ8" i="13"/>
  <c r="BG8" i="13"/>
  <c r="BF8" i="13"/>
  <c r="BC8" i="13"/>
  <c r="BB8" i="13"/>
  <c r="AY8" i="13"/>
  <c r="AX8" i="13"/>
  <c r="AU8" i="13"/>
  <c r="AT8" i="13"/>
  <c r="AQ8" i="13"/>
  <c r="AP8" i="13"/>
  <c r="AM8" i="13"/>
  <c r="AL8" i="13"/>
  <c r="AI8" i="13"/>
  <c r="AH8" i="13"/>
  <c r="AE8" i="13"/>
  <c r="AD8" i="13"/>
  <c r="AA8" i="13"/>
  <c r="Z8" i="13"/>
  <c r="W8" i="13"/>
  <c r="V8" i="13"/>
  <c r="S8" i="13"/>
  <c r="R8" i="13"/>
  <c r="O8" i="13"/>
  <c r="N8" i="13"/>
  <c r="K8" i="13"/>
  <c r="J8" i="13"/>
  <c r="G8" i="13"/>
  <c r="F8" i="13"/>
  <c r="C8" i="13"/>
  <c r="BW7" i="13"/>
  <c r="BV7" i="13"/>
  <c r="BS7" i="13"/>
  <c r="BR7" i="13"/>
  <c r="BO7" i="13"/>
  <c r="BN7" i="13"/>
  <c r="BK7" i="13"/>
  <c r="BJ7" i="13"/>
  <c r="BG7" i="13"/>
  <c r="BF7" i="13"/>
  <c r="BC7" i="13"/>
  <c r="BB7" i="13"/>
  <c r="AY7" i="13"/>
  <c r="AX7" i="13"/>
  <c r="AU7" i="13"/>
  <c r="AT7" i="13"/>
  <c r="AQ7" i="13"/>
  <c r="AP7" i="13"/>
  <c r="AM7" i="13"/>
  <c r="AL7" i="13"/>
  <c r="AI7" i="13"/>
  <c r="AH7" i="13"/>
  <c r="AE7" i="13"/>
  <c r="AD7" i="13"/>
  <c r="AA7" i="13"/>
  <c r="Z7" i="13"/>
  <c r="W7" i="13"/>
  <c r="V7" i="13"/>
  <c r="S7" i="13"/>
  <c r="R7" i="13"/>
  <c r="O7" i="13"/>
  <c r="N7" i="13"/>
  <c r="K7" i="13"/>
  <c r="J7" i="13"/>
  <c r="G7" i="13"/>
  <c r="F7" i="13"/>
  <c r="C7" i="13"/>
  <c r="JZ62" i="4" l="1"/>
  <c r="JU62" i="4"/>
  <c r="JP62" i="4"/>
  <c r="JK62" i="4"/>
  <c r="JF62" i="4"/>
  <c r="JA62" i="4"/>
  <c r="IV62" i="4"/>
  <c r="IQ62" i="4"/>
  <c r="IL62" i="4"/>
  <c r="IG62" i="4"/>
  <c r="IB62" i="4"/>
  <c r="HW62" i="4"/>
  <c r="HR62" i="4"/>
  <c r="HM62" i="4"/>
  <c r="HH62" i="4"/>
  <c r="HC62" i="4"/>
  <c r="GX62" i="4"/>
  <c r="GS62" i="4"/>
  <c r="GN62" i="4"/>
  <c r="GI62" i="4"/>
  <c r="GD62" i="4"/>
  <c r="FY62" i="4"/>
  <c r="FT62" i="4"/>
  <c r="FO62" i="4"/>
  <c r="FJ62" i="4"/>
  <c r="FE62" i="4"/>
  <c r="EZ62" i="4"/>
  <c r="EU62" i="4"/>
  <c r="EP62" i="4"/>
  <c r="EK62" i="4"/>
  <c r="EF62" i="4"/>
  <c r="EA62" i="4"/>
  <c r="DV62" i="4"/>
  <c r="DQ62" i="4"/>
  <c r="DL62" i="4"/>
  <c r="DG62" i="4"/>
  <c r="DB62" i="4"/>
  <c r="CW62" i="4"/>
  <c r="CR62" i="4"/>
  <c r="CM62" i="4"/>
  <c r="CH62" i="4"/>
  <c r="CC62" i="4"/>
  <c r="BX62" i="4"/>
  <c r="BS62" i="4"/>
  <c r="BN62" i="4"/>
  <c r="BI62" i="4"/>
  <c r="BD62" i="4"/>
  <c r="AY62" i="4"/>
  <c r="AT62" i="4"/>
  <c r="AO62" i="4"/>
  <c r="AJ62" i="4"/>
  <c r="AE62" i="4"/>
  <c r="Z62" i="4"/>
  <c r="U62" i="4"/>
  <c r="P62" i="4"/>
  <c r="K62" i="4"/>
  <c r="F62" i="4"/>
  <c r="JZ61" i="4"/>
  <c r="JU61" i="4"/>
  <c r="JP61" i="4"/>
  <c r="JK61" i="4"/>
  <c r="JF61" i="4"/>
  <c r="JA61" i="4"/>
  <c r="IV61" i="4"/>
  <c r="IQ61" i="4"/>
  <c r="IL61" i="4"/>
  <c r="IG61" i="4"/>
  <c r="IB61" i="4"/>
  <c r="HW61" i="4"/>
  <c r="HR61" i="4"/>
  <c r="HM61" i="4"/>
  <c r="HH61" i="4"/>
  <c r="HC61" i="4"/>
  <c r="GX61" i="4"/>
  <c r="GS61" i="4"/>
  <c r="GN61" i="4"/>
  <c r="GI61" i="4"/>
  <c r="GD61" i="4"/>
  <c r="FY61" i="4"/>
  <c r="FT61" i="4"/>
  <c r="FO61" i="4"/>
  <c r="FJ61" i="4"/>
  <c r="FE61" i="4"/>
  <c r="EZ61" i="4"/>
  <c r="EU61" i="4"/>
  <c r="EP61" i="4"/>
  <c r="EK61" i="4"/>
  <c r="EF61" i="4"/>
  <c r="EA61" i="4"/>
  <c r="DV61" i="4"/>
  <c r="DQ61" i="4"/>
  <c r="DL61" i="4"/>
  <c r="DG61" i="4"/>
  <c r="DB61" i="4"/>
  <c r="CW61" i="4"/>
  <c r="CR61" i="4"/>
  <c r="CM61" i="4"/>
  <c r="CH61" i="4"/>
  <c r="CC61" i="4"/>
  <c r="BX61" i="4"/>
  <c r="BS61" i="4"/>
  <c r="BN61" i="4"/>
  <c r="BI61" i="4"/>
  <c r="BD61" i="4"/>
  <c r="AY61" i="4"/>
  <c r="AT61" i="4"/>
  <c r="AO61" i="4"/>
  <c r="AJ61" i="4"/>
  <c r="AE61" i="4"/>
  <c r="Z61" i="4"/>
  <c r="U61" i="4"/>
  <c r="P61" i="4"/>
  <c r="K61" i="4"/>
  <c r="F61" i="4"/>
  <c r="JZ60" i="4"/>
  <c r="JU60" i="4"/>
  <c r="JP60" i="4"/>
  <c r="JK60" i="4"/>
  <c r="JF60" i="4"/>
  <c r="JA60" i="4"/>
  <c r="IV60" i="4"/>
  <c r="IQ60" i="4"/>
  <c r="IL60" i="4"/>
  <c r="IG60" i="4"/>
  <c r="IB60" i="4"/>
  <c r="HW60" i="4"/>
  <c r="HR60" i="4"/>
  <c r="HM60" i="4"/>
  <c r="HH60" i="4"/>
  <c r="HC60" i="4"/>
  <c r="GX60" i="4"/>
  <c r="GS60" i="4"/>
  <c r="GN60" i="4"/>
  <c r="GI60" i="4"/>
  <c r="GD60" i="4"/>
  <c r="FY60" i="4"/>
  <c r="FT60" i="4"/>
  <c r="FO60" i="4"/>
  <c r="FJ60" i="4"/>
  <c r="FE60" i="4"/>
  <c r="EZ60" i="4"/>
  <c r="EU60" i="4"/>
  <c r="EP60" i="4"/>
  <c r="EK60" i="4"/>
  <c r="EF60" i="4"/>
  <c r="EA60" i="4"/>
  <c r="DV60" i="4"/>
  <c r="DQ60" i="4"/>
  <c r="DL60" i="4"/>
  <c r="DG60" i="4"/>
  <c r="DB60" i="4"/>
  <c r="CW60" i="4"/>
  <c r="CR60" i="4"/>
  <c r="CM60" i="4"/>
  <c r="CH60" i="4"/>
  <c r="CC60" i="4"/>
  <c r="BX60" i="4"/>
  <c r="BS60" i="4"/>
  <c r="BN60" i="4"/>
  <c r="BI60" i="4"/>
  <c r="BD60" i="4"/>
  <c r="AY60" i="4"/>
  <c r="AT60" i="4"/>
  <c r="AO60" i="4"/>
  <c r="AJ60" i="4"/>
  <c r="AE60" i="4"/>
  <c r="Z60" i="4"/>
  <c r="U60" i="4"/>
  <c r="P60" i="4"/>
  <c r="K60" i="4"/>
  <c r="F60" i="4"/>
  <c r="JZ59" i="4"/>
  <c r="JU59" i="4"/>
  <c r="JP59" i="4"/>
  <c r="JK59" i="4"/>
  <c r="JF59" i="4"/>
  <c r="JA59" i="4"/>
  <c r="IV59" i="4"/>
  <c r="IQ59" i="4"/>
  <c r="IL59" i="4"/>
  <c r="IG59" i="4"/>
  <c r="IB59" i="4"/>
  <c r="HW59" i="4"/>
  <c r="HR59" i="4"/>
  <c r="HM59" i="4"/>
  <c r="HH59" i="4"/>
  <c r="HC59" i="4"/>
  <c r="GX59" i="4"/>
  <c r="GS59" i="4"/>
  <c r="GN59" i="4"/>
  <c r="GI59" i="4"/>
  <c r="GD59" i="4"/>
  <c r="FY59" i="4"/>
  <c r="FT59" i="4"/>
  <c r="FO59" i="4"/>
  <c r="FJ59" i="4"/>
  <c r="FE59" i="4"/>
  <c r="EZ59" i="4"/>
  <c r="EU59" i="4"/>
  <c r="EP59" i="4"/>
  <c r="EK59" i="4"/>
  <c r="EF59" i="4"/>
  <c r="EA59" i="4"/>
  <c r="DV59" i="4"/>
  <c r="DQ59" i="4"/>
  <c r="DL59" i="4"/>
  <c r="DG59" i="4"/>
  <c r="DB59" i="4"/>
  <c r="CW59" i="4"/>
  <c r="CR59" i="4"/>
  <c r="CM59" i="4"/>
  <c r="CH59" i="4"/>
  <c r="CC59" i="4"/>
  <c r="BX59" i="4"/>
  <c r="BS59" i="4"/>
  <c r="BN59" i="4"/>
  <c r="BI59" i="4"/>
  <c r="BD59" i="4"/>
  <c r="AY59" i="4"/>
  <c r="AT59" i="4"/>
  <c r="AO59" i="4"/>
  <c r="AJ59" i="4"/>
  <c r="AE59" i="4"/>
  <c r="Z59" i="4"/>
  <c r="U59" i="4"/>
  <c r="P59" i="4"/>
  <c r="K59" i="4"/>
  <c r="F59" i="4"/>
  <c r="JZ58" i="4"/>
  <c r="JU58" i="4"/>
  <c r="JP58" i="4"/>
  <c r="JK58" i="4"/>
  <c r="JF58" i="4"/>
  <c r="JA58" i="4"/>
  <c r="IV58" i="4"/>
  <c r="IQ58" i="4"/>
  <c r="IL58" i="4"/>
  <c r="IG58" i="4"/>
  <c r="IB58" i="4"/>
  <c r="HW58" i="4"/>
  <c r="HR58" i="4"/>
  <c r="HM58" i="4"/>
  <c r="HH58" i="4"/>
  <c r="HC58" i="4"/>
  <c r="GX58" i="4"/>
  <c r="GS58" i="4"/>
  <c r="GN58" i="4"/>
  <c r="GI58" i="4"/>
  <c r="GD58" i="4"/>
  <c r="FY58" i="4"/>
  <c r="FT58" i="4"/>
  <c r="FO58" i="4"/>
  <c r="FJ58" i="4"/>
  <c r="FE58" i="4"/>
  <c r="EZ58" i="4"/>
  <c r="EU58" i="4"/>
  <c r="EP58" i="4"/>
  <c r="EK58" i="4"/>
  <c r="EF58" i="4"/>
  <c r="EA58" i="4"/>
  <c r="DV58" i="4"/>
  <c r="DQ58" i="4"/>
  <c r="DL58" i="4"/>
  <c r="DG58" i="4"/>
  <c r="DB58" i="4"/>
  <c r="CW58" i="4"/>
  <c r="CR58" i="4"/>
  <c r="CM58" i="4"/>
  <c r="CH58" i="4"/>
  <c r="CC58" i="4"/>
  <c r="BX58" i="4"/>
  <c r="BS58" i="4"/>
  <c r="BN58" i="4"/>
  <c r="BI58" i="4"/>
  <c r="BD58" i="4"/>
  <c r="AY58" i="4"/>
  <c r="AT58" i="4"/>
  <c r="AO58" i="4"/>
  <c r="AJ58" i="4"/>
  <c r="AE58" i="4"/>
  <c r="Z58" i="4"/>
  <c r="U58" i="4"/>
  <c r="P58" i="4"/>
  <c r="K58" i="4"/>
  <c r="F58" i="4"/>
  <c r="JZ57" i="4"/>
  <c r="JU57" i="4"/>
  <c r="JP57" i="4"/>
  <c r="JK57" i="4"/>
  <c r="JF57" i="4"/>
  <c r="JA57" i="4"/>
  <c r="IV57" i="4"/>
  <c r="IQ57" i="4"/>
  <c r="IL57" i="4"/>
  <c r="IG57" i="4"/>
  <c r="IB57" i="4"/>
  <c r="HW57" i="4"/>
  <c r="HR57" i="4"/>
  <c r="HM57" i="4"/>
  <c r="HH57" i="4"/>
  <c r="HC57" i="4"/>
  <c r="GX57" i="4"/>
  <c r="GS57" i="4"/>
  <c r="GN57" i="4"/>
  <c r="GI57" i="4"/>
  <c r="GD57" i="4"/>
  <c r="FY57" i="4"/>
  <c r="FT57" i="4"/>
  <c r="FO57" i="4"/>
  <c r="FJ57" i="4"/>
  <c r="FE57" i="4"/>
  <c r="EZ57" i="4"/>
  <c r="EU57" i="4"/>
  <c r="EP57" i="4"/>
  <c r="EK57" i="4"/>
  <c r="EF57" i="4"/>
  <c r="EA57" i="4"/>
  <c r="DV57" i="4"/>
  <c r="DQ57" i="4"/>
  <c r="DL57" i="4"/>
  <c r="DG57" i="4"/>
  <c r="DB57" i="4"/>
  <c r="CW57" i="4"/>
  <c r="CR57" i="4"/>
  <c r="CM57" i="4"/>
  <c r="CH57" i="4"/>
  <c r="CC57" i="4"/>
  <c r="BX57" i="4"/>
  <c r="BS57" i="4"/>
  <c r="BN57" i="4"/>
  <c r="BI57" i="4"/>
  <c r="BD57" i="4"/>
  <c r="AY57" i="4"/>
  <c r="AT57" i="4"/>
  <c r="AO57" i="4"/>
  <c r="AJ57" i="4"/>
  <c r="AE57" i="4"/>
  <c r="Z57" i="4"/>
  <c r="U57" i="4"/>
  <c r="P57" i="4"/>
  <c r="K57" i="4"/>
  <c r="F57" i="4"/>
  <c r="JZ56" i="4"/>
  <c r="JU56" i="4"/>
  <c r="JP56" i="4"/>
  <c r="JK56" i="4"/>
  <c r="JF56" i="4"/>
  <c r="JA56" i="4"/>
  <c r="IV56" i="4"/>
  <c r="IQ56" i="4"/>
  <c r="IL56" i="4"/>
  <c r="IG56" i="4"/>
  <c r="IB56" i="4"/>
  <c r="HW56" i="4"/>
  <c r="HR56" i="4"/>
  <c r="HM56" i="4"/>
  <c r="HH56" i="4"/>
  <c r="HC56" i="4"/>
  <c r="GX56" i="4"/>
  <c r="GS56" i="4"/>
  <c r="GN56" i="4"/>
  <c r="GI56" i="4"/>
  <c r="GD56" i="4"/>
  <c r="FY56" i="4"/>
  <c r="FT56" i="4"/>
  <c r="FO56" i="4"/>
  <c r="FJ56" i="4"/>
  <c r="FE56" i="4"/>
  <c r="EZ56" i="4"/>
  <c r="EU56" i="4"/>
  <c r="EP56" i="4"/>
  <c r="EK56" i="4"/>
  <c r="EF56" i="4"/>
  <c r="EA56" i="4"/>
  <c r="DV56" i="4"/>
  <c r="DQ56" i="4"/>
  <c r="DL56" i="4"/>
  <c r="DG56" i="4"/>
  <c r="DB56" i="4"/>
  <c r="CW56" i="4"/>
  <c r="CR56" i="4"/>
  <c r="CM56" i="4"/>
  <c r="CH56" i="4"/>
  <c r="CC56" i="4"/>
  <c r="BX56" i="4"/>
  <c r="BS56" i="4"/>
  <c r="BN56" i="4"/>
  <c r="BI56" i="4"/>
  <c r="BD56" i="4"/>
  <c r="AY56" i="4"/>
  <c r="AT56" i="4"/>
  <c r="AO56" i="4"/>
  <c r="AJ56" i="4"/>
  <c r="AE56" i="4"/>
  <c r="Z56" i="4"/>
  <c r="U56" i="4"/>
  <c r="P56" i="4"/>
  <c r="K56" i="4"/>
  <c r="F56" i="4"/>
  <c r="JZ55" i="4"/>
  <c r="JU55" i="4"/>
  <c r="JP55" i="4"/>
  <c r="JK55" i="4"/>
  <c r="JF55" i="4"/>
  <c r="JA55" i="4"/>
  <c r="IV55" i="4"/>
  <c r="IQ55" i="4"/>
  <c r="IL55" i="4"/>
  <c r="IG55" i="4"/>
  <c r="IB55" i="4"/>
  <c r="HW55" i="4"/>
  <c r="HR55" i="4"/>
  <c r="HM55" i="4"/>
  <c r="HH55" i="4"/>
  <c r="HC55" i="4"/>
  <c r="GX55" i="4"/>
  <c r="GS55" i="4"/>
  <c r="GN55" i="4"/>
  <c r="GI55" i="4"/>
  <c r="GD55" i="4"/>
  <c r="FY55" i="4"/>
  <c r="FT55" i="4"/>
  <c r="FO55" i="4"/>
  <c r="FJ55" i="4"/>
  <c r="FE55" i="4"/>
  <c r="EZ55" i="4"/>
  <c r="EU55" i="4"/>
  <c r="EP55" i="4"/>
  <c r="EK55" i="4"/>
  <c r="EF55" i="4"/>
  <c r="EA55" i="4"/>
  <c r="DV55" i="4"/>
  <c r="DQ55" i="4"/>
  <c r="DL55" i="4"/>
  <c r="DG55" i="4"/>
  <c r="DB55" i="4"/>
  <c r="CW55" i="4"/>
  <c r="CR55" i="4"/>
  <c r="CM55" i="4"/>
  <c r="CH55" i="4"/>
  <c r="CC55" i="4"/>
  <c r="BX55" i="4"/>
  <c r="BS55" i="4"/>
  <c r="BN55" i="4"/>
  <c r="BI55" i="4"/>
  <c r="BD55" i="4"/>
  <c r="AY55" i="4"/>
  <c r="AT55" i="4"/>
  <c r="AO55" i="4"/>
  <c r="AJ55" i="4"/>
  <c r="AE55" i="4"/>
  <c r="Z55" i="4"/>
  <c r="U55" i="4"/>
  <c r="P55" i="4"/>
  <c r="K55" i="4"/>
  <c r="F55" i="4"/>
  <c r="JZ54" i="4"/>
  <c r="JU54" i="4"/>
  <c r="JP54" i="4"/>
  <c r="JK54" i="4"/>
  <c r="JF54" i="4"/>
  <c r="JA54" i="4"/>
  <c r="IV54" i="4"/>
  <c r="IQ54" i="4"/>
  <c r="IL54" i="4"/>
  <c r="IG54" i="4"/>
  <c r="IB54" i="4"/>
  <c r="HW54" i="4"/>
  <c r="HR54" i="4"/>
  <c r="HM54" i="4"/>
  <c r="HH54" i="4"/>
  <c r="HC54" i="4"/>
  <c r="GX54" i="4"/>
  <c r="GS54" i="4"/>
  <c r="GN54" i="4"/>
  <c r="GI54" i="4"/>
  <c r="GD54" i="4"/>
  <c r="FY54" i="4"/>
  <c r="FT54" i="4"/>
  <c r="FO54" i="4"/>
  <c r="FJ54" i="4"/>
  <c r="FE54" i="4"/>
  <c r="EZ54" i="4"/>
  <c r="EU54" i="4"/>
  <c r="EP54" i="4"/>
  <c r="EK54" i="4"/>
  <c r="EF54" i="4"/>
  <c r="EA54" i="4"/>
  <c r="DV54" i="4"/>
  <c r="DQ54" i="4"/>
  <c r="DL54" i="4"/>
  <c r="DG54" i="4"/>
  <c r="DB54" i="4"/>
  <c r="CW54" i="4"/>
  <c r="CR54" i="4"/>
  <c r="CM54" i="4"/>
  <c r="CH54" i="4"/>
  <c r="CC54" i="4"/>
  <c r="BX54" i="4"/>
  <c r="BS54" i="4"/>
  <c r="BN54" i="4"/>
  <c r="BI54" i="4"/>
  <c r="BD54" i="4"/>
  <c r="AY54" i="4"/>
  <c r="AT54" i="4"/>
  <c r="AO54" i="4"/>
  <c r="AJ54" i="4"/>
  <c r="AE54" i="4"/>
  <c r="Z54" i="4"/>
  <c r="U54" i="4"/>
  <c r="P54" i="4"/>
  <c r="K54" i="4"/>
  <c r="F54" i="4"/>
  <c r="JZ53" i="4"/>
  <c r="JU53" i="4"/>
  <c r="JP53" i="4"/>
  <c r="JK53" i="4"/>
  <c r="JF53" i="4"/>
  <c r="JA53" i="4"/>
  <c r="IV53" i="4"/>
  <c r="IQ53" i="4"/>
  <c r="IL53" i="4"/>
  <c r="IG53" i="4"/>
  <c r="IB53" i="4"/>
  <c r="HW53" i="4"/>
  <c r="HR53" i="4"/>
  <c r="HM53" i="4"/>
  <c r="HH53" i="4"/>
  <c r="HC53" i="4"/>
  <c r="GX53" i="4"/>
  <c r="GS53" i="4"/>
  <c r="GN53" i="4"/>
  <c r="GI53" i="4"/>
  <c r="GD53" i="4"/>
  <c r="FY53" i="4"/>
  <c r="FT53" i="4"/>
  <c r="FO53" i="4"/>
  <c r="FJ53" i="4"/>
  <c r="FE53" i="4"/>
  <c r="EZ53" i="4"/>
  <c r="EU53" i="4"/>
  <c r="EP53" i="4"/>
  <c r="EK53" i="4"/>
  <c r="EF53" i="4"/>
  <c r="EA53" i="4"/>
  <c r="DV53" i="4"/>
  <c r="DQ53" i="4"/>
  <c r="DL53" i="4"/>
  <c r="DG53" i="4"/>
  <c r="DB53" i="4"/>
  <c r="CW53" i="4"/>
  <c r="CR53" i="4"/>
  <c r="CM53" i="4"/>
  <c r="CH53" i="4"/>
  <c r="CC53" i="4"/>
  <c r="BX53" i="4"/>
  <c r="BS53" i="4"/>
  <c r="BN53" i="4"/>
  <c r="BI53" i="4"/>
  <c r="BD53" i="4"/>
  <c r="AY53" i="4"/>
  <c r="AT53" i="4"/>
  <c r="AO53" i="4"/>
  <c r="AJ53" i="4"/>
  <c r="AE53" i="4"/>
  <c r="Z53" i="4"/>
  <c r="U53" i="4"/>
  <c r="P53" i="4"/>
  <c r="K53" i="4"/>
  <c r="F53" i="4"/>
  <c r="JZ52" i="4"/>
  <c r="JU52" i="4"/>
  <c r="JP52" i="4"/>
  <c r="JK52" i="4"/>
  <c r="JF52" i="4"/>
  <c r="JA52" i="4"/>
  <c r="IV52" i="4"/>
  <c r="IQ52" i="4"/>
  <c r="IL52" i="4"/>
  <c r="IG52" i="4"/>
  <c r="IB52" i="4"/>
  <c r="HW52" i="4"/>
  <c r="HR52" i="4"/>
  <c r="HM52" i="4"/>
  <c r="HH52" i="4"/>
  <c r="HC52" i="4"/>
  <c r="GX52" i="4"/>
  <c r="GS52" i="4"/>
  <c r="GN52" i="4"/>
  <c r="GI52" i="4"/>
  <c r="GD52" i="4"/>
  <c r="FY52" i="4"/>
  <c r="FT52" i="4"/>
  <c r="FO52" i="4"/>
  <c r="FJ52" i="4"/>
  <c r="FE52" i="4"/>
  <c r="EZ52" i="4"/>
  <c r="EU52" i="4"/>
  <c r="EP52" i="4"/>
  <c r="EK52" i="4"/>
  <c r="EF52" i="4"/>
  <c r="EA52" i="4"/>
  <c r="DV52" i="4"/>
  <c r="DQ52" i="4"/>
  <c r="DL52" i="4"/>
  <c r="DG52" i="4"/>
  <c r="DB52" i="4"/>
  <c r="CW52" i="4"/>
  <c r="CR52" i="4"/>
  <c r="CM52" i="4"/>
  <c r="CH52" i="4"/>
  <c r="CC52" i="4"/>
  <c r="BX52" i="4"/>
  <c r="BS52" i="4"/>
  <c r="BN52" i="4"/>
  <c r="BI52" i="4"/>
  <c r="BD52" i="4"/>
  <c r="AY52" i="4"/>
  <c r="AT52" i="4"/>
  <c r="AO52" i="4"/>
  <c r="AJ52" i="4"/>
  <c r="AE52" i="4"/>
  <c r="Z52" i="4"/>
  <c r="U52" i="4"/>
  <c r="P52" i="4"/>
  <c r="K52" i="4"/>
  <c r="F52" i="4"/>
  <c r="JZ51" i="4"/>
  <c r="JU51" i="4"/>
  <c r="JP51" i="4"/>
  <c r="JK51" i="4"/>
  <c r="JF51" i="4"/>
  <c r="JA51" i="4"/>
  <c r="IV51" i="4"/>
  <c r="IQ51" i="4"/>
  <c r="IL51" i="4"/>
  <c r="IG51" i="4"/>
  <c r="IB51" i="4"/>
  <c r="HW51" i="4"/>
  <c r="HR51" i="4"/>
  <c r="HM51" i="4"/>
  <c r="HH51" i="4"/>
  <c r="HC51" i="4"/>
  <c r="GX51" i="4"/>
  <c r="GS51" i="4"/>
  <c r="GN51" i="4"/>
  <c r="GI51" i="4"/>
  <c r="GD51" i="4"/>
  <c r="FY51" i="4"/>
  <c r="FT51" i="4"/>
  <c r="FO51" i="4"/>
  <c r="FJ51" i="4"/>
  <c r="FE51" i="4"/>
  <c r="EZ51" i="4"/>
  <c r="EU51" i="4"/>
  <c r="EP51" i="4"/>
  <c r="EK51" i="4"/>
  <c r="EF51" i="4"/>
  <c r="EA51" i="4"/>
  <c r="DV51" i="4"/>
  <c r="DQ51" i="4"/>
  <c r="DL51" i="4"/>
  <c r="DG51" i="4"/>
  <c r="DB51" i="4"/>
  <c r="CW51" i="4"/>
  <c r="CR51" i="4"/>
  <c r="CM51" i="4"/>
  <c r="CH51" i="4"/>
  <c r="CC51" i="4"/>
  <c r="BX51" i="4"/>
  <c r="BS51" i="4"/>
  <c r="BN51" i="4"/>
  <c r="BI51" i="4"/>
  <c r="BD51" i="4"/>
  <c r="AY51" i="4"/>
  <c r="AT51" i="4"/>
  <c r="AO51" i="4"/>
  <c r="AJ51" i="4"/>
  <c r="AE51" i="4"/>
  <c r="Z51" i="4"/>
  <c r="U51" i="4"/>
  <c r="P51" i="4"/>
  <c r="K51" i="4"/>
  <c r="F51" i="4"/>
  <c r="JZ50" i="4"/>
  <c r="JU50" i="4"/>
  <c r="JP50" i="4"/>
  <c r="JK50" i="4"/>
  <c r="JF50" i="4"/>
  <c r="JA50" i="4"/>
  <c r="IV50" i="4"/>
  <c r="IQ50" i="4"/>
  <c r="IL50" i="4"/>
  <c r="IG50" i="4"/>
  <c r="IB50" i="4"/>
  <c r="HW50" i="4"/>
  <c r="HR50" i="4"/>
  <c r="HM50" i="4"/>
  <c r="HH50" i="4"/>
  <c r="HC50" i="4"/>
  <c r="GX50" i="4"/>
  <c r="GS50" i="4"/>
  <c r="GN50" i="4"/>
  <c r="GI50" i="4"/>
  <c r="GD50" i="4"/>
  <c r="FY50" i="4"/>
  <c r="FT50" i="4"/>
  <c r="FO50" i="4"/>
  <c r="FJ50" i="4"/>
  <c r="FE50" i="4"/>
  <c r="EZ50" i="4"/>
  <c r="EU50" i="4"/>
  <c r="EP50" i="4"/>
  <c r="EK50" i="4"/>
  <c r="EF50" i="4"/>
  <c r="EA50" i="4"/>
  <c r="DV50" i="4"/>
  <c r="DQ50" i="4"/>
  <c r="DL50" i="4"/>
  <c r="DG50" i="4"/>
  <c r="DB50" i="4"/>
  <c r="CW50" i="4"/>
  <c r="CR50" i="4"/>
  <c r="CM50" i="4"/>
  <c r="CH50" i="4"/>
  <c r="CC50" i="4"/>
  <c r="BX50" i="4"/>
  <c r="BS50" i="4"/>
  <c r="BN50" i="4"/>
  <c r="BI50" i="4"/>
  <c r="BD50" i="4"/>
  <c r="AY50" i="4"/>
  <c r="AT50" i="4"/>
  <c r="AO50" i="4"/>
  <c r="AJ50" i="4"/>
  <c r="AE50" i="4"/>
  <c r="Z50" i="4"/>
  <c r="U50" i="4"/>
  <c r="P50" i="4"/>
  <c r="K50" i="4"/>
  <c r="F50" i="4"/>
  <c r="JZ49" i="4"/>
  <c r="JU49" i="4"/>
  <c r="JP49" i="4"/>
  <c r="JK49" i="4"/>
  <c r="JF49" i="4"/>
  <c r="JA49" i="4"/>
  <c r="IV49" i="4"/>
  <c r="IQ49" i="4"/>
  <c r="IL49" i="4"/>
  <c r="IG49" i="4"/>
  <c r="IB49" i="4"/>
  <c r="HW49" i="4"/>
  <c r="HR49" i="4"/>
  <c r="HM49" i="4"/>
  <c r="HH49" i="4"/>
  <c r="HC49" i="4"/>
  <c r="GX49" i="4"/>
  <c r="GS49" i="4"/>
  <c r="GN49" i="4"/>
  <c r="GI49" i="4"/>
  <c r="GD49" i="4"/>
  <c r="FY49" i="4"/>
  <c r="FT49" i="4"/>
  <c r="FO49" i="4"/>
  <c r="FJ49" i="4"/>
  <c r="FE49" i="4"/>
  <c r="EZ49" i="4"/>
  <c r="EU49" i="4"/>
  <c r="EP49" i="4"/>
  <c r="EK49" i="4"/>
  <c r="EF49" i="4"/>
  <c r="EA49" i="4"/>
  <c r="DV49" i="4"/>
  <c r="DQ49" i="4"/>
  <c r="DL49" i="4"/>
  <c r="DG49" i="4"/>
  <c r="DB49" i="4"/>
  <c r="CW49" i="4"/>
  <c r="CR49" i="4"/>
  <c r="CM49" i="4"/>
  <c r="CH49" i="4"/>
  <c r="CC49" i="4"/>
  <c r="BX49" i="4"/>
  <c r="BS49" i="4"/>
  <c r="BN49" i="4"/>
  <c r="BI49" i="4"/>
  <c r="BD49" i="4"/>
  <c r="AY49" i="4"/>
  <c r="AT49" i="4"/>
  <c r="AO49" i="4"/>
  <c r="AJ49" i="4"/>
  <c r="AE49" i="4"/>
  <c r="Z49" i="4"/>
  <c r="U49" i="4"/>
  <c r="P49" i="4"/>
  <c r="K49" i="4"/>
  <c r="F49" i="4"/>
  <c r="JZ48" i="4"/>
  <c r="JU48" i="4"/>
  <c r="JP48" i="4"/>
  <c r="JK48" i="4"/>
  <c r="JF48" i="4"/>
  <c r="JA48" i="4"/>
  <c r="IV48" i="4"/>
  <c r="IQ48" i="4"/>
  <c r="IL48" i="4"/>
  <c r="IG48" i="4"/>
  <c r="IB48" i="4"/>
  <c r="HW48" i="4"/>
  <c r="HR48" i="4"/>
  <c r="HM48" i="4"/>
  <c r="HH48" i="4"/>
  <c r="HC48" i="4"/>
  <c r="GX48" i="4"/>
  <c r="GS48" i="4"/>
  <c r="GN48" i="4"/>
  <c r="GI48" i="4"/>
  <c r="GD48" i="4"/>
  <c r="FY48" i="4"/>
  <c r="FT48" i="4"/>
  <c r="FO48" i="4"/>
  <c r="FJ48" i="4"/>
  <c r="FE48" i="4"/>
  <c r="EZ48" i="4"/>
  <c r="EU48" i="4"/>
  <c r="EP48" i="4"/>
  <c r="EK48" i="4"/>
  <c r="EF48" i="4"/>
  <c r="EA48" i="4"/>
  <c r="DV48" i="4"/>
  <c r="DQ48" i="4"/>
  <c r="DL48" i="4"/>
  <c r="DG48" i="4"/>
  <c r="DB48" i="4"/>
  <c r="CW48" i="4"/>
  <c r="CR48" i="4"/>
  <c r="CM48" i="4"/>
  <c r="CH48" i="4"/>
  <c r="CC48" i="4"/>
  <c r="BX48" i="4"/>
  <c r="BS48" i="4"/>
  <c r="BN48" i="4"/>
  <c r="BI48" i="4"/>
  <c r="BD48" i="4"/>
  <c r="AY48" i="4"/>
  <c r="AT48" i="4"/>
  <c r="AO48" i="4"/>
  <c r="AJ48" i="4"/>
  <c r="AE48" i="4"/>
  <c r="Z48" i="4"/>
  <c r="U48" i="4"/>
  <c r="P48" i="4"/>
  <c r="K48" i="4"/>
  <c r="F48" i="4"/>
  <c r="JZ47" i="4"/>
  <c r="JU47" i="4"/>
  <c r="JP47" i="4"/>
  <c r="JK47" i="4"/>
  <c r="JF47" i="4"/>
  <c r="JA47" i="4"/>
  <c r="IV47" i="4"/>
  <c r="IQ47" i="4"/>
  <c r="IL47" i="4"/>
  <c r="IG47" i="4"/>
  <c r="IB47" i="4"/>
  <c r="HW47" i="4"/>
  <c r="HR47" i="4"/>
  <c r="HM47" i="4"/>
  <c r="HH47" i="4"/>
  <c r="HC47" i="4"/>
  <c r="GX47" i="4"/>
  <c r="GS47" i="4"/>
  <c r="GN47" i="4"/>
  <c r="GI47" i="4"/>
  <c r="GD47" i="4"/>
  <c r="FY47" i="4"/>
  <c r="FT47" i="4"/>
  <c r="FO47" i="4"/>
  <c r="FJ47" i="4"/>
  <c r="FE47" i="4"/>
  <c r="EZ47" i="4"/>
  <c r="EU47" i="4"/>
  <c r="EP47" i="4"/>
  <c r="EK47" i="4"/>
  <c r="EF47" i="4"/>
  <c r="EA47" i="4"/>
  <c r="DV47" i="4"/>
  <c r="DQ47" i="4"/>
  <c r="DL47" i="4"/>
  <c r="DG47" i="4"/>
  <c r="DB47" i="4"/>
  <c r="CW47" i="4"/>
  <c r="CR47" i="4"/>
  <c r="CM47" i="4"/>
  <c r="CH47" i="4"/>
  <c r="CC47" i="4"/>
  <c r="BX47" i="4"/>
  <c r="BS47" i="4"/>
  <c r="BN47" i="4"/>
  <c r="BI47" i="4"/>
  <c r="BD47" i="4"/>
  <c r="AY47" i="4"/>
  <c r="AT47" i="4"/>
  <c r="AO47" i="4"/>
  <c r="AJ47" i="4"/>
  <c r="AE47" i="4"/>
  <c r="Z47" i="4"/>
  <c r="U47" i="4"/>
  <c r="P47" i="4"/>
  <c r="K47" i="4"/>
  <c r="F47" i="4"/>
  <c r="JZ46" i="4"/>
  <c r="JU46" i="4"/>
  <c r="JP46" i="4"/>
  <c r="JK46" i="4"/>
  <c r="JF46" i="4"/>
  <c r="JA46" i="4"/>
  <c r="IV46" i="4"/>
  <c r="IQ46" i="4"/>
  <c r="IL46" i="4"/>
  <c r="IG46" i="4"/>
  <c r="IB46" i="4"/>
  <c r="HW46" i="4"/>
  <c r="HR46" i="4"/>
  <c r="HM46" i="4"/>
  <c r="HH46" i="4"/>
  <c r="HC46" i="4"/>
  <c r="GX46" i="4"/>
  <c r="GS46" i="4"/>
  <c r="GN46" i="4"/>
  <c r="GI46" i="4"/>
  <c r="GD46" i="4"/>
  <c r="FY46" i="4"/>
  <c r="FT46" i="4"/>
  <c r="FO46" i="4"/>
  <c r="FJ46" i="4"/>
  <c r="FE46" i="4"/>
  <c r="EZ46" i="4"/>
  <c r="EU46" i="4"/>
  <c r="EP46" i="4"/>
  <c r="EK46" i="4"/>
  <c r="EF46" i="4"/>
  <c r="EA46" i="4"/>
  <c r="DV46" i="4"/>
  <c r="DQ46" i="4"/>
  <c r="DL46" i="4"/>
  <c r="DG46" i="4"/>
  <c r="DB46" i="4"/>
  <c r="CW46" i="4"/>
  <c r="CR46" i="4"/>
  <c r="CM46" i="4"/>
  <c r="CH46" i="4"/>
  <c r="CC46" i="4"/>
  <c r="BX46" i="4"/>
  <c r="BS46" i="4"/>
  <c r="BN46" i="4"/>
  <c r="BI46" i="4"/>
  <c r="BD46" i="4"/>
  <c r="AY46" i="4"/>
  <c r="AT46" i="4"/>
  <c r="AO46" i="4"/>
  <c r="AJ46" i="4"/>
  <c r="AE46" i="4"/>
  <c r="Z46" i="4"/>
  <c r="U46" i="4"/>
  <c r="P46" i="4"/>
  <c r="K46" i="4"/>
  <c r="F46" i="4"/>
  <c r="JZ45" i="4"/>
  <c r="JU45" i="4"/>
  <c r="JP45" i="4"/>
  <c r="JK45" i="4"/>
  <c r="JF45" i="4"/>
  <c r="JA45" i="4"/>
  <c r="IV45" i="4"/>
  <c r="IQ45" i="4"/>
  <c r="IL45" i="4"/>
  <c r="IG45" i="4"/>
  <c r="IB45" i="4"/>
  <c r="HW45" i="4"/>
  <c r="HR45" i="4"/>
  <c r="HM45" i="4"/>
  <c r="HH45" i="4"/>
  <c r="HC45" i="4"/>
  <c r="GX45" i="4"/>
  <c r="GS45" i="4"/>
  <c r="GN45" i="4"/>
  <c r="GI45" i="4"/>
  <c r="GD45" i="4"/>
  <c r="FY45" i="4"/>
  <c r="FT45" i="4"/>
  <c r="FO45" i="4"/>
  <c r="FJ45" i="4"/>
  <c r="FE45" i="4"/>
  <c r="EZ45" i="4"/>
  <c r="EU45" i="4"/>
  <c r="EP45" i="4"/>
  <c r="EK45" i="4"/>
  <c r="EF45" i="4"/>
  <c r="EA45" i="4"/>
  <c r="DV45" i="4"/>
  <c r="DQ45" i="4"/>
  <c r="DL45" i="4"/>
  <c r="DG45" i="4"/>
  <c r="DB45" i="4"/>
  <c r="CW45" i="4"/>
  <c r="CR45" i="4"/>
  <c r="CM45" i="4"/>
  <c r="CH45" i="4"/>
  <c r="CC45" i="4"/>
  <c r="BX45" i="4"/>
  <c r="BS45" i="4"/>
  <c r="BN45" i="4"/>
  <c r="BI45" i="4"/>
  <c r="BD45" i="4"/>
  <c r="AY45" i="4"/>
  <c r="AT45" i="4"/>
  <c r="AO45" i="4"/>
  <c r="AJ45" i="4"/>
  <c r="AE45" i="4"/>
  <c r="Z45" i="4"/>
  <c r="U45" i="4"/>
  <c r="P45" i="4"/>
  <c r="K45" i="4"/>
  <c r="F45" i="4"/>
  <c r="JZ44" i="4"/>
  <c r="JU44" i="4"/>
  <c r="JP44" i="4"/>
  <c r="JK44" i="4"/>
  <c r="JF44" i="4"/>
  <c r="JA44" i="4"/>
  <c r="IV44" i="4"/>
  <c r="IQ44" i="4"/>
  <c r="IL44" i="4"/>
  <c r="IG44" i="4"/>
  <c r="IB44" i="4"/>
  <c r="HW44" i="4"/>
  <c r="HR44" i="4"/>
  <c r="HM44" i="4"/>
  <c r="HH44" i="4"/>
  <c r="HC44" i="4"/>
  <c r="GX44" i="4"/>
  <c r="GS44" i="4"/>
  <c r="GN44" i="4"/>
  <c r="GI44" i="4"/>
  <c r="GD44" i="4"/>
  <c r="FY44" i="4"/>
  <c r="FT44" i="4"/>
  <c r="FO44" i="4"/>
  <c r="FJ44" i="4"/>
  <c r="FE44" i="4"/>
  <c r="EZ44" i="4"/>
  <c r="EU44" i="4"/>
  <c r="EP44" i="4"/>
  <c r="EK44" i="4"/>
  <c r="EF44" i="4"/>
  <c r="EA44" i="4"/>
  <c r="DV44" i="4"/>
  <c r="DQ44" i="4"/>
  <c r="DL44" i="4"/>
  <c r="DG44" i="4"/>
  <c r="DB44" i="4"/>
  <c r="CW44" i="4"/>
  <c r="CR44" i="4"/>
  <c r="CM44" i="4"/>
  <c r="CH44" i="4"/>
  <c r="CC44" i="4"/>
  <c r="BX44" i="4"/>
  <c r="BS44" i="4"/>
  <c r="BN44" i="4"/>
  <c r="BI44" i="4"/>
  <c r="BD44" i="4"/>
  <c r="AY44" i="4"/>
  <c r="AT44" i="4"/>
  <c r="AO44" i="4"/>
  <c r="AJ44" i="4"/>
  <c r="AE44" i="4"/>
  <c r="Z44" i="4"/>
  <c r="U44" i="4"/>
  <c r="P44" i="4"/>
  <c r="K44" i="4"/>
  <c r="F44" i="4"/>
  <c r="JZ43" i="4"/>
  <c r="JU43" i="4"/>
  <c r="JP43" i="4"/>
  <c r="JK43" i="4"/>
  <c r="JF43" i="4"/>
  <c r="JA43" i="4"/>
  <c r="IV43" i="4"/>
  <c r="IQ43" i="4"/>
  <c r="IL43" i="4"/>
  <c r="IG43" i="4"/>
  <c r="IB43" i="4"/>
  <c r="HW43" i="4"/>
  <c r="HR43" i="4"/>
  <c r="HM43" i="4"/>
  <c r="HH43" i="4"/>
  <c r="HC43" i="4"/>
  <c r="GX43" i="4"/>
  <c r="GS43" i="4"/>
  <c r="GN43" i="4"/>
  <c r="GI43" i="4"/>
  <c r="GD43" i="4"/>
  <c r="FY43" i="4"/>
  <c r="FT43" i="4"/>
  <c r="FO43" i="4"/>
  <c r="FJ43" i="4"/>
  <c r="FE43" i="4"/>
  <c r="EZ43" i="4"/>
  <c r="EU43" i="4"/>
  <c r="EP43" i="4"/>
  <c r="EK43" i="4"/>
  <c r="EF43" i="4"/>
  <c r="EA43" i="4"/>
  <c r="DV43" i="4"/>
  <c r="DQ43" i="4"/>
  <c r="DL43" i="4"/>
  <c r="DG43" i="4"/>
  <c r="DB43" i="4"/>
  <c r="CW43" i="4"/>
  <c r="CR43" i="4"/>
  <c r="CM43" i="4"/>
  <c r="CH43" i="4"/>
  <c r="CC43" i="4"/>
  <c r="BX43" i="4"/>
  <c r="BS43" i="4"/>
  <c r="BN43" i="4"/>
  <c r="BI43" i="4"/>
  <c r="BD43" i="4"/>
  <c r="AY43" i="4"/>
  <c r="AT43" i="4"/>
  <c r="AO43" i="4"/>
  <c r="AJ43" i="4"/>
  <c r="AE43" i="4"/>
  <c r="Z43" i="4"/>
  <c r="U43" i="4"/>
  <c r="P43" i="4"/>
  <c r="K43" i="4"/>
  <c r="F43" i="4"/>
  <c r="JZ42" i="4"/>
  <c r="JU42" i="4"/>
  <c r="JP42" i="4"/>
  <c r="JK42" i="4"/>
  <c r="JF42" i="4"/>
  <c r="JA42" i="4"/>
  <c r="IV42" i="4"/>
  <c r="IQ42" i="4"/>
  <c r="IL42" i="4"/>
  <c r="IG42" i="4"/>
  <c r="IB42" i="4"/>
  <c r="HW42" i="4"/>
  <c r="HR42" i="4"/>
  <c r="HM42" i="4"/>
  <c r="HH42" i="4"/>
  <c r="HC42" i="4"/>
  <c r="GX42" i="4"/>
  <c r="GS42" i="4"/>
  <c r="GN42" i="4"/>
  <c r="GI42" i="4"/>
  <c r="GD42" i="4"/>
  <c r="FY42" i="4"/>
  <c r="FT42" i="4"/>
  <c r="FO42" i="4"/>
  <c r="FJ42" i="4"/>
  <c r="FE42" i="4"/>
  <c r="EZ42" i="4"/>
  <c r="EU42" i="4"/>
  <c r="EP42" i="4"/>
  <c r="EK42" i="4"/>
  <c r="EF42" i="4"/>
  <c r="EA42" i="4"/>
  <c r="DV42" i="4"/>
  <c r="DQ42" i="4"/>
  <c r="DL42" i="4"/>
  <c r="DG42" i="4"/>
  <c r="DB42" i="4"/>
  <c r="CW42" i="4"/>
  <c r="CR42" i="4"/>
  <c r="CM42" i="4"/>
  <c r="CH42" i="4"/>
  <c r="CC42" i="4"/>
  <c r="BX42" i="4"/>
  <c r="BS42" i="4"/>
  <c r="BN42" i="4"/>
  <c r="BI42" i="4"/>
  <c r="BD42" i="4"/>
  <c r="AY42" i="4"/>
  <c r="AT42" i="4"/>
  <c r="AO42" i="4"/>
  <c r="AJ42" i="4"/>
  <c r="AE42" i="4"/>
  <c r="Z42" i="4"/>
  <c r="U42" i="4"/>
  <c r="P42" i="4"/>
  <c r="K42" i="4"/>
  <c r="F42" i="4"/>
  <c r="JZ41" i="4"/>
  <c r="JU41" i="4"/>
  <c r="JP41" i="4"/>
  <c r="JK41" i="4"/>
  <c r="JF41" i="4"/>
  <c r="JA41" i="4"/>
  <c r="IV41" i="4"/>
  <c r="IQ41" i="4"/>
  <c r="IL41" i="4"/>
  <c r="IG41" i="4"/>
  <c r="IB41" i="4"/>
  <c r="HW41" i="4"/>
  <c r="HR41" i="4"/>
  <c r="HM41" i="4"/>
  <c r="HH41" i="4"/>
  <c r="HC41" i="4"/>
  <c r="GX41" i="4"/>
  <c r="GS41" i="4"/>
  <c r="GN41" i="4"/>
  <c r="GI41" i="4"/>
  <c r="GD41" i="4"/>
  <c r="FY41" i="4"/>
  <c r="FT41" i="4"/>
  <c r="FO41" i="4"/>
  <c r="FJ41" i="4"/>
  <c r="FE41" i="4"/>
  <c r="EZ41" i="4"/>
  <c r="EU41" i="4"/>
  <c r="EP41" i="4"/>
  <c r="EK41" i="4"/>
  <c r="EF41" i="4"/>
  <c r="EA41" i="4"/>
  <c r="DV41" i="4"/>
  <c r="DQ41" i="4"/>
  <c r="DL41" i="4"/>
  <c r="DG41" i="4"/>
  <c r="DB41" i="4"/>
  <c r="CW41" i="4"/>
  <c r="CR41" i="4"/>
  <c r="CM41" i="4"/>
  <c r="CH41" i="4"/>
  <c r="CC41" i="4"/>
  <c r="BX41" i="4"/>
  <c r="BS41" i="4"/>
  <c r="BN41" i="4"/>
  <c r="BI41" i="4"/>
  <c r="BD41" i="4"/>
  <c r="AY41" i="4"/>
  <c r="AT41" i="4"/>
  <c r="AO41" i="4"/>
  <c r="AJ41" i="4"/>
  <c r="AE41" i="4"/>
  <c r="Z41" i="4"/>
  <c r="U41" i="4"/>
  <c r="P41" i="4"/>
  <c r="K41" i="4"/>
  <c r="F41" i="4"/>
  <c r="JZ40" i="4"/>
  <c r="JU40" i="4"/>
  <c r="JP40" i="4"/>
  <c r="JK40" i="4"/>
  <c r="JF40" i="4"/>
  <c r="JA40" i="4"/>
  <c r="IV40" i="4"/>
  <c r="IQ40" i="4"/>
  <c r="IL40" i="4"/>
  <c r="IG40" i="4"/>
  <c r="IB40" i="4"/>
  <c r="HW40" i="4"/>
  <c r="HR40" i="4"/>
  <c r="HM40" i="4"/>
  <c r="HH40" i="4"/>
  <c r="HC40" i="4"/>
  <c r="GX40" i="4"/>
  <c r="GS40" i="4"/>
  <c r="GN40" i="4"/>
  <c r="GI40" i="4"/>
  <c r="GD40" i="4"/>
  <c r="FY40" i="4"/>
  <c r="FT40" i="4"/>
  <c r="FO40" i="4"/>
  <c r="FJ40" i="4"/>
  <c r="FE40" i="4"/>
  <c r="EZ40" i="4"/>
  <c r="EU40" i="4"/>
  <c r="EP40" i="4"/>
  <c r="EK40" i="4"/>
  <c r="EF40" i="4"/>
  <c r="EA40" i="4"/>
  <c r="DV40" i="4"/>
  <c r="DQ40" i="4"/>
  <c r="DL40" i="4"/>
  <c r="DG40" i="4"/>
  <c r="DB40" i="4"/>
  <c r="CW40" i="4"/>
  <c r="CR40" i="4"/>
  <c r="CM40" i="4"/>
  <c r="CH40" i="4"/>
  <c r="CC40" i="4"/>
  <c r="BX40" i="4"/>
  <c r="BS40" i="4"/>
  <c r="BN40" i="4"/>
  <c r="BI40" i="4"/>
  <c r="BD40" i="4"/>
  <c r="AY40" i="4"/>
  <c r="AT40" i="4"/>
  <c r="AO40" i="4"/>
  <c r="AJ40" i="4"/>
  <c r="AE40" i="4"/>
  <c r="Z40" i="4"/>
  <c r="U40" i="4"/>
  <c r="P40" i="4"/>
  <c r="K40" i="4"/>
  <c r="F40" i="4"/>
  <c r="JZ39" i="4"/>
  <c r="JU39" i="4"/>
  <c r="JP39" i="4"/>
  <c r="JK39" i="4"/>
  <c r="JF39" i="4"/>
  <c r="JA39" i="4"/>
  <c r="IV39" i="4"/>
  <c r="IQ39" i="4"/>
  <c r="IL39" i="4"/>
  <c r="IG39" i="4"/>
  <c r="IB39" i="4"/>
  <c r="HW39" i="4"/>
  <c r="HR39" i="4"/>
  <c r="HM39" i="4"/>
  <c r="HH39" i="4"/>
  <c r="HC39" i="4"/>
  <c r="GX39" i="4"/>
  <c r="GS39" i="4"/>
  <c r="GN39" i="4"/>
  <c r="GI39" i="4"/>
  <c r="GD39" i="4"/>
  <c r="FY39" i="4"/>
  <c r="FT39" i="4"/>
  <c r="FO39" i="4"/>
  <c r="FJ39" i="4"/>
  <c r="FE39" i="4"/>
  <c r="EZ39" i="4"/>
  <c r="EU39" i="4"/>
  <c r="EP39" i="4"/>
  <c r="EK39" i="4"/>
  <c r="EF39" i="4"/>
  <c r="EA39" i="4"/>
  <c r="DV39" i="4"/>
  <c r="DQ39" i="4"/>
  <c r="DL39" i="4"/>
  <c r="DG39" i="4"/>
  <c r="DB39" i="4"/>
  <c r="CW39" i="4"/>
  <c r="CR39" i="4"/>
  <c r="CM39" i="4"/>
  <c r="CH39" i="4"/>
  <c r="CC39" i="4"/>
  <c r="BX39" i="4"/>
  <c r="BS39" i="4"/>
  <c r="BN39" i="4"/>
  <c r="BI39" i="4"/>
  <c r="BD39" i="4"/>
  <c r="AY39" i="4"/>
  <c r="AT39" i="4"/>
  <c r="AO39" i="4"/>
  <c r="AJ39" i="4"/>
  <c r="AE39" i="4"/>
  <c r="Z39" i="4"/>
  <c r="U39" i="4"/>
  <c r="P39" i="4"/>
  <c r="K39" i="4"/>
  <c r="F39" i="4"/>
  <c r="JZ38" i="4"/>
  <c r="JU38" i="4"/>
  <c r="JP38" i="4"/>
  <c r="JK38" i="4"/>
  <c r="JF38" i="4"/>
  <c r="JA38" i="4"/>
  <c r="IV38" i="4"/>
  <c r="IQ38" i="4"/>
  <c r="IL38" i="4"/>
  <c r="IG38" i="4"/>
  <c r="IB38" i="4"/>
  <c r="HW38" i="4"/>
  <c r="HR38" i="4"/>
  <c r="HM38" i="4"/>
  <c r="HH38" i="4"/>
  <c r="HC38" i="4"/>
  <c r="GX38" i="4"/>
  <c r="GS38" i="4"/>
  <c r="GN38" i="4"/>
  <c r="GI38" i="4"/>
  <c r="GD38" i="4"/>
  <c r="FY38" i="4"/>
  <c r="FT38" i="4"/>
  <c r="FO38" i="4"/>
  <c r="FJ38" i="4"/>
  <c r="FE38" i="4"/>
  <c r="EZ38" i="4"/>
  <c r="EU38" i="4"/>
  <c r="EP38" i="4"/>
  <c r="EK38" i="4"/>
  <c r="EF38" i="4"/>
  <c r="EA38" i="4"/>
  <c r="DV38" i="4"/>
  <c r="DQ38" i="4"/>
  <c r="DL38" i="4"/>
  <c r="DG38" i="4"/>
  <c r="DB38" i="4"/>
  <c r="CW38" i="4"/>
  <c r="CR38" i="4"/>
  <c r="CM38" i="4"/>
  <c r="CH38" i="4"/>
  <c r="CC38" i="4"/>
  <c r="BX38" i="4"/>
  <c r="BS38" i="4"/>
  <c r="BN38" i="4"/>
  <c r="BI38" i="4"/>
  <c r="BD38" i="4"/>
  <c r="AY38" i="4"/>
  <c r="AT38" i="4"/>
  <c r="AO38" i="4"/>
  <c r="AJ38" i="4"/>
  <c r="AE38" i="4"/>
  <c r="Z38" i="4"/>
  <c r="U38" i="4"/>
  <c r="P38" i="4"/>
  <c r="K38" i="4"/>
  <c r="F38" i="4"/>
  <c r="JZ37" i="4"/>
  <c r="JU37" i="4"/>
  <c r="JP37" i="4"/>
  <c r="JK37" i="4"/>
  <c r="JF37" i="4"/>
  <c r="JA37" i="4"/>
  <c r="IV37" i="4"/>
  <c r="IQ37" i="4"/>
  <c r="IL37" i="4"/>
  <c r="IG37" i="4"/>
  <c r="IB37" i="4"/>
  <c r="HW37" i="4"/>
  <c r="HR37" i="4"/>
  <c r="HM37" i="4"/>
  <c r="HH37" i="4"/>
  <c r="HC37" i="4"/>
  <c r="GX37" i="4"/>
  <c r="GS37" i="4"/>
  <c r="GN37" i="4"/>
  <c r="GI37" i="4"/>
  <c r="GD37" i="4"/>
  <c r="FY37" i="4"/>
  <c r="FT37" i="4"/>
  <c r="FO37" i="4"/>
  <c r="FJ37" i="4"/>
  <c r="FE37" i="4"/>
  <c r="EZ37" i="4"/>
  <c r="EU37" i="4"/>
  <c r="EP37" i="4"/>
  <c r="EK37" i="4"/>
  <c r="EF37" i="4"/>
  <c r="EA37" i="4"/>
  <c r="DV37" i="4"/>
  <c r="DQ37" i="4"/>
  <c r="DL37" i="4"/>
  <c r="DG37" i="4"/>
  <c r="DB37" i="4"/>
  <c r="CW37" i="4"/>
  <c r="CR37" i="4"/>
  <c r="CM37" i="4"/>
  <c r="CH37" i="4"/>
  <c r="CC37" i="4"/>
  <c r="BX37" i="4"/>
  <c r="BS37" i="4"/>
  <c r="BN37" i="4"/>
  <c r="BI37" i="4"/>
  <c r="BD37" i="4"/>
  <c r="AY37" i="4"/>
  <c r="AT37" i="4"/>
  <c r="AO37" i="4"/>
  <c r="AJ37" i="4"/>
  <c r="AE37" i="4"/>
  <c r="Z37" i="4"/>
  <c r="U37" i="4"/>
  <c r="P37" i="4"/>
  <c r="K37" i="4"/>
  <c r="F37" i="4"/>
  <c r="JZ36" i="4"/>
  <c r="JU36" i="4"/>
  <c r="JP36" i="4"/>
  <c r="JK36" i="4"/>
  <c r="JF36" i="4"/>
  <c r="JA36" i="4"/>
  <c r="IV36" i="4"/>
  <c r="IQ36" i="4"/>
  <c r="IL36" i="4"/>
  <c r="IG36" i="4"/>
  <c r="IB36" i="4"/>
  <c r="HW36" i="4"/>
  <c r="HR36" i="4"/>
  <c r="HM36" i="4"/>
  <c r="HH36" i="4"/>
  <c r="HC36" i="4"/>
  <c r="GX36" i="4"/>
  <c r="GS36" i="4"/>
  <c r="GN36" i="4"/>
  <c r="GI36" i="4"/>
  <c r="GD36" i="4"/>
  <c r="FY36" i="4"/>
  <c r="FT36" i="4"/>
  <c r="FO36" i="4"/>
  <c r="FJ36" i="4"/>
  <c r="FE36" i="4"/>
  <c r="EZ36" i="4"/>
  <c r="EU36" i="4"/>
  <c r="EP36" i="4"/>
  <c r="EK36" i="4"/>
  <c r="EF36" i="4"/>
  <c r="EA36" i="4"/>
  <c r="DV36" i="4"/>
  <c r="DQ36" i="4"/>
  <c r="DL36" i="4"/>
  <c r="DG36" i="4"/>
  <c r="DB36" i="4"/>
  <c r="CW36" i="4"/>
  <c r="CR36" i="4"/>
  <c r="CM36" i="4"/>
  <c r="CH36" i="4"/>
  <c r="CC36" i="4"/>
  <c r="BX36" i="4"/>
  <c r="BS36" i="4"/>
  <c r="BN36" i="4"/>
  <c r="BI36" i="4"/>
  <c r="BD36" i="4"/>
  <c r="AY36" i="4"/>
  <c r="AT36" i="4"/>
  <c r="AO36" i="4"/>
  <c r="AJ36" i="4"/>
  <c r="AE36" i="4"/>
  <c r="Z36" i="4"/>
  <c r="U36" i="4"/>
  <c r="P36" i="4"/>
  <c r="K36" i="4"/>
  <c r="F36" i="4"/>
  <c r="JZ35" i="4"/>
  <c r="JU35" i="4"/>
  <c r="JP35" i="4"/>
  <c r="JK35" i="4"/>
  <c r="JF35" i="4"/>
  <c r="JA35" i="4"/>
  <c r="IV35" i="4"/>
  <c r="IQ35" i="4"/>
  <c r="IL35" i="4"/>
  <c r="IG35" i="4"/>
  <c r="IB35" i="4"/>
  <c r="HW35" i="4"/>
  <c r="HR35" i="4"/>
  <c r="HM35" i="4"/>
  <c r="HH35" i="4"/>
  <c r="HC35" i="4"/>
  <c r="GX35" i="4"/>
  <c r="GS35" i="4"/>
  <c r="GN35" i="4"/>
  <c r="GI35" i="4"/>
  <c r="GD35" i="4"/>
  <c r="FY35" i="4"/>
  <c r="FT35" i="4"/>
  <c r="FO35" i="4"/>
  <c r="FJ35" i="4"/>
  <c r="FE35" i="4"/>
  <c r="EZ35" i="4"/>
  <c r="EU35" i="4"/>
  <c r="EP35" i="4"/>
  <c r="EK35" i="4"/>
  <c r="EF35" i="4"/>
  <c r="EA35" i="4"/>
  <c r="DV35" i="4"/>
  <c r="DQ35" i="4"/>
  <c r="DL35" i="4"/>
  <c r="DG35" i="4"/>
  <c r="DB35" i="4"/>
  <c r="CW35" i="4"/>
  <c r="CR35" i="4"/>
  <c r="CM35" i="4"/>
  <c r="CH35" i="4"/>
  <c r="CC35" i="4"/>
  <c r="BX35" i="4"/>
  <c r="BS35" i="4"/>
  <c r="BN35" i="4"/>
  <c r="BI35" i="4"/>
  <c r="BD35" i="4"/>
  <c r="AY35" i="4"/>
  <c r="AT35" i="4"/>
  <c r="AO35" i="4"/>
  <c r="AJ35" i="4"/>
  <c r="AE35" i="4"/>
  <c r="Z35" i="4"/>
  <c r="U35" i="4"/>
  <c r="P35" i="4"/>
  <c r="K35" i="4"/>
  <c r="F35" i="4"/>
  <c r="JZ34" i="4"/>
  <c r="JU34" i="4"/>
  <c r="JP34" i="4"/>
  <c r="JK34" i="4"/>
  <c r="JF34" i="4"/>
  <c r="JA34" i="4"/>
  <c r="IV34" i="4"/>
  <c r="IQ34" i="4"/>
  <c r="IL34" i="4"/>
  <c r="IG34" i="4"/>
  <c r="IB34" i="4"/>
  <c r="HW34" i="4"/>
  <c r="HR34" i="4"/>
  <c r="HM34" i="4"/>
  <c r="HH34" i="4"/>
  <c r="HC34" i="4"/>
  <c r="GX34" i="4"/>
  <c r="GS34" i="4"/>
  <c r="GN34" i="4"/>
  <c r="GI34" i="4"/>
  <c r="GD34" i="4"/>
  <c r="FY34" i="4"/>
  <c r="FT34" i="4"/>
  <c r="FO34" i="4"/>
  <c r="FJ34" i="4"/>
  <c r="FE34" i="4"/>
  <c r="EZ34" i="4"/>
  <c r="EU34" i="4"/>
  <c r="EP34" i="4"/>
  <c r="EK34" i="4"/>
  <c r="EF34" i="4"/>
  <c r="EA34" i="4"/>
  <c r="DV34" i="4"/>
  <c r="DQ34" i="4"/>
  <c r="DL34" i="4"/>
  <c r="DG34" i="4"/>
  <c r="DB34" i="4"/>
  <c r="CW34" i="4"/>
  <c r="CR34" i="4"/>
  <c r="CM34" i="4"/>
  <c r="CH34" i="4"/>
  <c r="CC34" i="4"/>
  <c r="BX34" i="4"/>
  <c r="BS34" i="4"/>
  <c r="BN34" i="4"/>
  <c r="BI34" i="4"/>
  <c r="BD34" i="4"/>
  <c r="AY34" i="4"/>
  <c r="AT34" i="4"/>
  <c r="AO34" i="4"/>
  <c r="AJ34" i="4"/>
  <c r="AE34" i="4"/>
  <c r="Z34" i="4"/>
  <c r="U34" i="4"/>
  <c r="P34" i="4"/>
  <c r="K34" i="4"/>
  <c r="F34" i="4"/>
  <c r="JZ33" i="4"/>
  <c r="JU33" i="4"/>
  <c r="JP33" i="4"/>
  <c r="JK33" i="4"/>
  <c r="JF33" i="4"/>
  <c r="JA33" i="4"/>
  <c r="IV33" i="4"/>
  <c r="IQ33" i="4"/>
  <c r="IL33" i="4"/>
  <c r="IG33" i="4"/>
  <c r="IB33" i="4"/>
  <c r="HW33" i="4"/>
  <c r="HR33" i="4"/>
  <c r="HM33" i="4"/>
  <c r="HH33" i="4"/>
  <c r="HC33" i="4"/>
  <c r="GX33" i="4"/>
  <c r="GS33" i="4"/>
  <c r="GN33" i="4"/>
  <c r="GI33" i="4"/>
  <c r="GD33" i="4"/>
  <c r="FY33" i="4"/>
  <c r="FT33" i="4"/>
  <c r="FO33" i="4"/>
  <c r="FJ33" i="4"/>
  <c r="FE33" i="4"/>
  <c r="EZ33" i="4"/>
  <c r="EU33" i="4"/>
  <c r="EP33" i="4"/>
  <c r="EK33" i="4"/>
  <c r="EF33" i="4"/>
  <c r="EA33" i="4"/>
  <c r="DV33" i="4"/>
  <c r="DQ33" i="4"/>
  <c r="DL33" i="4"/>
  <c r="DG33" i="4"/>
  <c r="DB33" i="4"/>
  <c r="CW33" i="4"/>
  <c r="CR33" i="4"/>
  <c r="CM33" i="4"/>
  <c r="CH33" i="4"/>
  <c r="CC33" i="4"/>
  <c r="BX33" i="4"/>
  <c r="BS33" i="4"/>
  <c r="BN33" i="4"/>
  <c r="BI33" i="4"/>
  <c r="BD33" i="4"/>
  <c r="AY33" i="4"/>
  <c r="AT33" i="4"/>
  <c r="AO33" i="4"/>
  <c r="AJ33" i="4"/>
  <c r="AE33" i="4"/>
  <c r="Z33" i="4"/>
  <c r="U33" i="4"/>
  <c r="P33" i="4"/>
  <c r="K33" i="4"/>
  <c r="F33" i="4"/>
  <c r="JZ32" i="4"/>
  <c r="JU32" i="4"/>
  <c r="JP32" i="4"/>
  <c r="JK32" i="4"/>
  <c r="JF32" i="4"/>
  <c r="JA32" i="4"/>
  <c r="IV32" i="4"/>
  <c r="IQ32" i="4"/>
  <c r="IL32" i="4"/>
  <c r="IG32" i="4"/>
  <c r="IB32" i="4"/>
  <c r="HW32" i="4"/>
  <c r="HR32" i="4"/>
  <c r="HM32" i="4"/>
  <c r="HH32" i="4"/>
  <c r="HC32" i="4"/>
  <c r="GX32" i="4"/>
  <c r="GS32" i="4"/>
  <c r="GN32" i="4"/>
  <c r="GI32" i="4"/>
  <c r="GD32" i="4"/>
  <c r="FY32" i="4"/>
  <c r="FT32" i="4"/>
  <c r="FO32" i="4"/>
  <c r="FJ32" i="4"/>
  <c r="FE32" i="4"/>
  <c r="EZ32" i="4"/>
  <c r="EU32" i="4"/>
  <c r="EP32" i="4"/>
  <c r="EK32" i="4"/>
  <c r="EF32" i="4"/>
  <c r="EA32" i="4"/>
  <c r="DV32" i="4"/>
  <c r="DQ32" i="4"/>
  <c r="DL32" i="4"/>
  <c r="DG32" i="4"/>
  <c r="DB32" i="4"/>
  <c r="CW32" i="4"/>
  <c r="CR32" i="4"/>
  <c r="CM32" i="4"/>
  <c r="CH32" i="4"/>
  <c r="CC32" i="4"/>
  <c r="BX32" i="4"/>
  <c r="BS32" i="4"/>
  <c r="BN32" i="4"/>
  <c r="BI32" i="4"/>
  <c r="BD32" i="4"/>
  <c r="AY32" i="4"/>
  <c r="AT32" i="4"/>
  <c r="AO32" i="4"/>
  <c r="AJ32" i="4"/>
  <c r="AE32" i="4"/>
  <c r="Z32" i="4"/>
  <c r="U32" i="4"/>
  <c r="P32" i="4"/>
  <c r="K32" i="4"/>
  <c r="F32" i="4"/>
  <c r="JZ31" i="4"/>
  <c r="JU31" i="4"/>
  <c r="JP31" i="4"/>
  <c r="JK31" i="4"/>
  <c r="JF31" i="4"/>
  <c r="JA31" i="4"/>
  <c r="IV31" i="4"/>
  <c r="IQ31" i="4"/>
  <c r="IL31" i="4"/>
  <c r="IG31" i="4"/>
  <c r="IB31" i="4"/>
  <c r="HW31" i="4"/>
  <c r="HR31" i="4"/>
  <c r="HM31" i="4"/>
  <c r="HH31" i="4"/>
  <c r="HC31" i="4"/>
  <c r="GX31" i="4"/>
  <c r="GS31" i="4"/>
  <c r="GN31" i="4"/>
  <c r="GI31" i="4"/>
  <c r="GD31" i="4"/>
  <c r="FY31" i="4"/>
  <c r="FT31" i="4"/>
  <c r="FO31" i="4"/>
  <c r="FJ31" i="4"/>
  <c r="FE31" i="4"/>
  <c r="EZ31" i="4"/>
  <c r="EU31" i="4"/>
  <c r="EP31" i="4"/>
  <c r="EK31" i="4"/>
  <c r="EF31" i="4"/>
  <c r="EA31" i="4"/>
  <c r="DV31" i="4"/>
  <c r="DQ31" i="4"/>
  <c r="DL31" i="4"/>
  <c r="DG31" i="4"/>
  <c r="DB31" i="4"/>
  <c r="CW31" i="4"/>
  <c r="CR31" i="4"/>
  <c r="CM31" i="4"/>
  <c r="CH31" i="4"/>
  <c r="CC31" i="4"/>
  <c r="BX31" i="4"/>
  <c r="BS31" i="4"/>
  <c r="BN31" i="4"/>
  <c r="BI31" i="4"/>
  <c r="BD31" i="4"/>
  <c r="AY31" i="4"/>
  <c r="AT31" i="4"/>
  <c r="AO31" i="4"/>
  <c r="AJ31" i="4"/>
  <c r="AE31" i="4"/>
  <c r="Z31" i="4"/>
  <c r="U31" i="4"/>
  <c r="P31" i="4"/>
  <c r="K31" i="4"/>
  <c r="F31" i="4"/>
  <c r="JZ30" i="4"/>
  <c r="JU30" i="4"/>
  <c r="JP30" i="4"/>
  <c r="JK30" i="4"/>
  <c r="JF30" i="4"/>
  <c r="JA30" i="4"/>
  <c r="IV30" i="4"/>
  <c r="IQ30" i="4"/>
  <c r="IL30" i="4"/>
  <c r="IG30" i="4"/>
  <c r="IB30" i="4"/>
  <c r="HW30" i="4"/>
  <c r="HR30" i="4"/>
  <c r="HM30" i="4"/>
  <c r="HH30" i="4"/>
  <c r="HC30" i="4"/>
  <c r="GX30" i="4"/>
  <c r="GS30" i="4"/>
  <c r="GN30" i="4"/>
  <c r="GI30" i="4"/>
  <c r="GD30" i="4"/>
  <c r="FY30" i="4"/>
  <c r="FT30" i="4"/>
  <c r="FO30" i="4"/>
  <c r="FJ30" i="4"/>
  <c r="FE30" i="4"/>
  <c r="EZ30" i="4"/>
  <c r="EU30" i="4"/>
  <c r="EP30" i="4"/>
  <c r="EK30" i="4"/>
  <c r="EF30" i="4"/>
  <c r="EA30" i="4"/>
  <c r="DV30" i="4"/>
  <c r="DQ30" i="4"/>
  <c r="DL30" i="4"/>
  <c r="DG30" i="4"/>
  <c r="DB30" i="4"/>
  <c r="CW30" i="4"/>
  <c r="CR30" i="4"/>
  <c r="CM30" i="4"/>
  <c r="CH30" i="4"/>
  <c r="CC30" i="4"/>
  <c r="BX30" i="4"/>
  <c r="BS30" i="4"/>
  <c r="BN30" i="4"/>
  <c r="BI30" i="4"/>
  <c r="BD30" i="4"/>
  <c r="AY30" i="4"/>
  <c r="AT30" i="4"/>
  <c r="AO30" i="4"/>
  <c r="AJ30" i="4"/>
  <c r="AE30" i="4"/>
  <c r="Z30" i="4"/>
  <c r="U30" i="4"/>
  <c r="P30" i="4"/>
  <c r="K30" i="4"/>
  <c r="F30" i="4"/>
  <c r="JZ29" i="4"/>
  <c r="JU29" i="4"/>
  <c r="JP29" i="4"/>
  <c r="JK29" i="4"/>
  <c r="JF29" i="4"/>
  <c r="JA29" i="4"/>
  <c r="IV29" i="4"/>
  <c r="IQ29" i="4"/>
  <c r="IL29" i="4"/>
  <c r="IG29" i="4"/>
  <c r="IB29" i="4"/>
  <c r="HW29" i="4"/>
  <c r="HR29" i="4"/>
  <c r="HM29" i="4"/>
  <c r="HH29" i="4"/>
  <c r="HC29" i="4"/>
  <c r="GX29" i="4"/>
  <c r="GS29" i="4"/>
  <c r="GN29" i="4"/>
  <c r="GI29" i="4"/>
  <c r="GD29" i="4"/>
  <c r="FY29" i="4"/>
  <c r="FT29" i="4"/>
  <c r="FO29" i="4"/>
  <c r="FJ29" i="4"/>
  <c r="FE29" i="4"/>
  <c r="EZ29" i="4"/>
  <c r="EU29" i="4"/>
  <c r="EP29" i="4"/>
  <c r="EK29" i="4"/>
  <c r="EF29" i="4"/>
  <c r="EA29" i="4"/>
  <c r="DV29" i="4"/>
  <c r="DQ29" i="4"/>
  <c r="DL29" i="4"/>
  <c r="DG29" i="4"/>
  <c r="DB29" i="4"/>
  <c r="CW29" i="4"/>
  <c r="CR29" i="4"/>
  <c r="CM29" i="4"/>
  <c r="CH29" i="4"/>
  <c r="CC29" i="4"/>
  <c r="BX29" i="4"/>
  <c r="BS29" i="4"/>
  <c r="BN29" i="4"/>
  <c r="BI29" i="4"/>
  <c r="BD29" i="4"/>
  <c r="AY29" i="4"/>
  <c r="AT29" i="4"/>
  <c r="AO29" i="4"/>
  <c r="AJ29" i="4"/>
  <c r="AE29" i="4"/>
  <c r="Z29" i="4"/>
  <c r="U29" i="4"/>
  <c r="P29" i="4"/>
  <c r="K29" i="4"/>
  <c r="F29" i="4"/>
  <c r="JZ28" i="4"/>
  <c r="JU28" i="4"/>
  <c r="JP28" i="4"/>
  <c r="JK28" i="4"/>
  <c r="JF28" i="4"/>
  <c r="JA28" i="4"/>
  <c r="IV28" i="4"/>
  <c r="IQ28" i="4"/>
  <c r="IL28" i="4"/>
  <c r="IG28" i="4"/>
  <c r="IB28" i="4"/>
  <c r="HW28" i="4"/>
  <c r="HR28" i="4"/>
  <c r="HM28" i="4"/>
  <c r="HH28" i="4"/>
  <c r="HC28" i="4"/>
  <c r="GX28" i="4"/>
  <c r="GS28" i="4"/>
  <c r="GN28" i="4"/>
  <c r="GI28" i="4"/>
  <c r="GD28" i="4"/>
  <c r="FY28" i="4"/>
  <c r="FT28" i="4"/>
  <c r="FO28" i="4"/>
  <c r="FJ28" i="4"/>
  <c r="FE28" i="4"/>
  <c r="EZ28" i="4"/>
  <c r="EU28" i="4"/>
  <c r="EP28" i="4"/>
  <c r="EK28" i="4"/>
  <c r="EF28" i="4"/>
  <c r="EA28" i="4"/>
  <c r="DV28" i="4"/>
  <c r="DQ28" i="4"/>
  <c r="DL28" i="4"/>
  <c r="DG28" i="4"/>
  <c r="DB28" i="4"/>
  <c r="CW28" i="4"/>
  <c r="CR28" i="4"/>
  <c r="CM28" i="4"/>
  <c r="CH28" i="4"/>
  <c r="CC28" i="4"/>
  <c r="BX28" i="4"/>
  <c r="BS28" i="4"/>
  <c r="BN28" i="4"/>
  <c r="BI28" i="4"/>
  <c r="BD28" i="4"/>
  <c r="AY28" i="4"/>
  <c r="AT28" i="4"/>
  <c r="AO28" i="4"/>
  <c r="AJ28" i="4"/>
  <c r="AE28" i="4"/>
  <c r="Z28" i="4"/>
  <c r="U28" i="4"/>
  <c r="P28" i="4"/>
  <c r="K28" i="4"/>
  <c r="F28" i="4"/>
  <c r="JZ27" i="4"/>
  <c r="JU27" i="4"/>
  <c r="JP27" i="4"/>
  <c r="JK27" i="4"/>
  <c r="JF27" i="4"/>
  <c r="JA27" i="4"/>
  <c r="IV27" i="4"/>
  <c r="IQ27" i="4"/>
  <c r="IL27" i="4"/>
  <c r="IG27" i="4"/>
  <c r="IB27" i="4"/>
  <c r="HW27" i="4"/>
  <c r="HR27" i="4"/>
  <c r="HM27" i="4"/>
  <c r="HH27" i="4"/>
  <c r="HC27" i="4"/>
  <c r="GX27" i="4"/>
  <c r="GS27" i="4"/>
  <c r="GN27" i="4"/>
  <c r="GI27" i="4"/>
  <c r="GD27" i="4"/>
  <c r="FY27" i="4"/>
  <c r="FT27" i="4"/>
  <c r="FO27" i="4"/>
  <c r="FJ27" i="4"/>
  <c r="FE27" i="4"/>
  <c r="EZ27" i="4"/>
  <c r="EU27" i="4"/>
  <c r="EP27" i="4"/>
  <c r="EK27" i="4"/>
  <c r="EF27" i="4"/>
  <c r="EA27" i="4"/>
  <c r="DV27" i="4"/>
  <c r="DQ27" i="4"/>
  <c r="DL27" i="4"/>
  <c r="DG27" i="4"/>
  <c r="DB27" i="4"/>
  <c r="CW27" i="4"/>
  <c r="CR27" i="4"/>
  <c r="CM27" i="4"/>
  <c r="CH27" i="4"/>
  <c r="CC27" i="4"/>
  <c r="BX27" i="4"/>
  <c r="BS27" i="4"/>
  <c r="BN27" i="4"/>
  <c r="BI27" i="4"/>
  <c r="BD27" i="4"/>
  <c r="AY27" i="4"/>
  <c r="AT27" i="4"/>
  <c r="AO27" i="4"/>
  <c r="AJ27" i="4"/>
  <c r="AE27" i="4"/>
  <c r="Z27" i="4"/>
  <c r="U27" i="4"/>
  <c r="P27" i="4"/>
  <c r="K27" i="4"/>
  <c r="F27" i="4"/>
  <c r="JZ26" i="4"/>
  <c r="JU26" i="4"/>
  <c r="JP26" i="4"/>
  <c r="JK26" i="4"/>
  <c r="JF26" i="4"/>
  <c r="JA26" i="4"/>
  <c r="IV26" i="4"/>
  <c r="IQ26" i="4"/>
  <c r="IL26" i="4"/>
  <c r="IG26" i="4"/>
  <c r="IB26" i="4"/>
  <c r="HW26" i="4"/>
  <c r="HR26" i="4"/>
  <c r="HM26" i="4"/>
  <c r="HH26" i="4"/>
  <c r="HC26" i="4"/>
  <c r="GX26" i="4"/>
  <c r="GS26" i="4"/>
  <c r="GN26" i="4"/>
  <c r="GI26" i="4"/>
  <c r="GD26" i="4"/>
  <c r="FY26" i="4"/>
  <c r="FT26" i="4"/>
  <c r="FO26" i="4"/>
  <c r="FJ26" i="4"/>
  <c r="FE26" i="4"/>
  <c r="EZ26" i="4"/>
  <c r="EU26" i="4"/>
  <c r="EP26" i="4"/>
  <c r="EK26" i="4"/>
  <c r="EF26" i="4"/>
  <c r="EA26" i="4"/>
  <c r="DV26" i="4"/>
  <c r="DQ26" i="4"/>
  <c r="DL26" i="4"/>
  <c r="DG26" i="4"/>
  <c r="DB26" i="4"/>
  <c r="CW26" i="4"/>
  <c r="CR26" i="4"/>
  <c r="CM26" i="4"/>
  <c r="CH26" i="4"/>
  <c r="CC26" i="4"/>
  <c r="BX26" i="4"/>
  <c r="BS26" i="4"/>
  <c r="BN26" i="4"/>
  <c r="BI26" i="4"/>
  <c r="BD26" i="4"/>
  <c r="AY26" i="4"/>
  <c r="AT26" i="4"/>
  <c r="AO26" i="4"/>
  <c r="AJ26" i="4"/>
  <c r="AE26" i="4"/>
  <c r="Z26" i="4"/>
  <c r="U26" i="4"/>
  <c r="P26" i="4"/>
  <c r="K26" i="4"/>
  <c r="F26" i="4"/>
  <c r="JZ25" i="4"/>
  <c r="JU25" i="4"/>
  <c r="JP25" i="4"/>
  <c r="JK25" i="4"/>
  <c r="JF25" i="4"/>
  <c r="JA25" i="4"/>
  <c r="IV25" i="4"/>
  <c r="IQ25" i="4"/>
  <c r="IL25" i="4"/>
  <c r="IG25" i="4"/>
  <c r="IB25" i="4"/>
  <c r="HW25" i="4"/>
  <c r="HR25" i="4"/>
  <c r="HM25" i="4"/>
  <c r="HH25" i="4"/>
  <c r="HC25" i="4"/>
  <c r="GX25" i="4"/>
  <c r="GS25" i="4"/>
  <c r="GN25" i="4"/>
  <c r="GI25" i="4"/>
  <c r="GD25" i="4"/>
  <c r="FY25" i="4"/>
  <c r="FT25" i="4"/>
  <c r="FO25" i="4"/>
  <c r="FJ25" i="4"/>
  <c r="FE25" i="4"/>
  <c r="EZ25" i="4"/>
  <c r="EU25" i="4"/>
  <c r="EP25" i="4"/>
  <c r="EK25" i="4"/>
  <c r="EF25" i="4"/>
  <c r="EA25" i="4"/>
  <c r="DV25" i="4"/>
  <c r="DQ25" i="4"/>
  <c r="DL25" i="4"/>
  <c r="DG25" i="4"/>
  <c r="DB25" i="4"/>
  <c r="CW25" i="4"/>
  <c r="CR25" i="4"/>
  <c r="CM25" i="4"/>
  <c r="CH25" i="4"/>
  <c r="CC25" i="4"/>
  <c r="BX25" i="4"/>
  <c r="BS25" i="4"/>
  <c r="BN25" i="4"/>
  <c r="BI25" i="4"/>
  <c r="BD25" i="4"/>
  <c r="AY25" i="4"/>
  <c r="AT25" i="4"/>
  <c r="AO25" i="4"/>
  <c r="AJ25" i="4"/>
  <c r="AE25" i="4"/>
  <c r="Z25" i="4"/>
  <c r="U25" i="4"/>
  <c r="P25" i="4"/>
  <c r="K25" i="4"/>
  <c r="F25" i="4"/>
  <c r="JZ24" i="4"/>
  <c r="JU24" i="4"/>
  <c r="JP24" i="4"/>
  <c r="JK24" i="4"/>
  <c r="JF24" i="4"/>
  <c r="JA24" i="4"/>
  <c r="IV24" i="4"/>
  <c r="IQ24" i="4"/>
  <c r="IL24" i="4"/>
  <c r="IG24" i="4"/>
  <c r="IB24" i="4"/>
  <c r="HW24" i="4"/>
  <c r="HR24" i="4"/>
  <c r="HM24" i="4"/>
  <c r="HH24" i="4"/>
  <c r="HC24" i="4"/>
  <c r="GX24" i="4"/>
  <c r="GS24" i="4"/>
  <c r="GN24" i="4"/>
  <c r="GI24" i="4"/>
  <c r="GD24" i="4"/>
  <c r="FY24" i="4"/>
  <c r="FT24" i="4"/>
  <c r="FO24" i="4"/>
  <c r="FJ24" i="4"/>
  <c r="FE24" i="4"/>
  <c r="EZ24" i="4"/>
  <c r="EU24" i="4"/>
  <c r="EP24" i="4"/>
  <c r="EK24" i="4"/>
  <c r="EF24" i="4"/>
  <c r="EA24" i="4"/>
  <c r="DV24" i="4"/>
  <c r="DQ24" i="4"/>
  <c r="DL24" i="4"/>
  <c r="DG24" i="4"/>
  <c r="DB24" i="4"/>
  <c r="CW24" i="4"/>
  <c r="CR24" i="4"/>
  <c r="CM24" i="4"/>
  <c r="CH24" i="4"/>
  <c r="CC24" i="4"/>
  <c r="BX24" i="4"/>
  <c r="BS24" i="4"/>
  <c r="BN24" i="4"/>
  <c r="BI24" i="4"/>
  <c r="BD24" i="4"/>
  <c r="AY24" i="4"/>
  <c r="AT24" i="4"/>
  <c r="AO24" i="4"/>
  <c r="AJ24" i="4"/>
  <c r="AE24" i="4"/>
  <c r="Z24" i="4"/>
  <c r="U24" i="4"/>
  <c r="P24" i="4"/>
  <c r="K24" i="4"/>
  <c r="F24" i="4"/>
  <c r="JZ23" i="4"/>
  <c r="JU23" i="4"/>
  <c r="JP23" i="4"/>
  <c r="JK23" i="4"/>
  <c r="JF23" i="4"/>
  <c r="JA23" i="4"/>
  <c r="IV23" i="4"/>
  <c r="IQ23" i="4"/>
  <c r="IL23" i="4"/>
  <c r="IG23" i="4"/>
  <c r="IB23" i="4"/>
  <c r="HW23" i="4"/>
  <c r="HR23" i="4"/>
  <c r="HM23" i="4"/>
  <c r="HH23" i="4"/>
  <c r="HC23" i="4"/>
  <c r="GX23" i="4"/>
  <c r="GS23" i="4"/>
  <c r="GN23" i="4"/>
  <c r="GI23" i="4"/>
  <c r="GD23" i="4"/>
  <c r="FY23" i="4"/>
  <c r="FT23" i="4"/>
  <c r="FO23" i="4"/>
  <c r="FJ23" i="4"/>
  <c r="FE23" i="4"/>
  <c r="EZ23" i="4"/>
  <c r="EU23" i="4"/>
  <c r="EP23" i="4"/>
  <c r="EK23" i="4"/>
  <c r="EF23" i="4"/>
  <c r="EA23" i="4"/>
  <c r="DV23" i="4"/>
  <c r="DQ23" i="4"/>
  <c r="DL23" i="4"/>
  <c r="DG23" i="4"/>
  <c r="DB23" i="4"/>
  <c r="CW23" i="4"/>
  <c r="CR23" i="4"/>
  <c r="CM23" i="4"/>
  <c r="CH23" i="4"/>
  <c r="CC23" i="4"/>
  <c r="BX23" i="4"/>
  <c r="BS23" i="4"/>
  <c r="BN23" i="4"/>
  <c r="BI23" i="4"/>
  <c r="BD23" i="4"/>
  <c r="AY23" i="4"/>
  <c r="AT23" i="4"/>
  <c r="AO23" i="4"/>
  <c r="AJ23" i="4"/>
  <c r="AE23" i="4"/>
  <c r="Z23" i="4"/>
  <c r="U23" i="4"/>
  <c r="P23" i="4"/>
  <c r="K23" i="4"/>
  <c r="F23" i="4"/>
  <c r="JZ22" i="4"/>
  <c r="JU22" i="4"/>
  <c r="JP22" i="4"/>
  <c r="JK22" i="4"/>
  <c r="JF22" i="4"/>
  <c r="JA22" i="4"/>
  <c r="IV22" i="4"/>
  <c r="IQ22" i="4"/>
  <c r="IL22" i="4"/>
  <c r="IG22" i="4"/>
  <c r="IB22" i="4"/>
  <c r="HW22" i="4"/>
  <c r="HR22" i="4"/>
  <c r="HM22" i="4"/>
  <c r="HH22" i="4"/>
  <c r="HC22" i="4"/>
  <c r="GX22" i="4"/>
  <c r="GS22" i="4"/>
  <c r="GN22" i="4"/>
  <c r="GI22" i="4"/>
  <c r="GD22" i="4"/>
  <c r="FY22" i="4"/>
  <c r="FT22" i="4"/>
  <c r="FO22" i="4"/>
  <c r="FJ22" i="4"/>
  <c r="FE22" i="4"/>
  <c r="EZ22" i="4"/>
  <c r="EU22" i="4"/>
  <c r="EP22" i="4"/>
  <c r="EK22" i="4"/>
  <c r="EF22" i="4"/>
  <c r="EA22" i="4"/>
  <c r="DV22" i="4"/>
  <c r="DQ22" i="4"/>
  <c r="DL22" i="4"/>
  <c r="DG22" i="4"/>
  <c r="DB22" i="4"/>
  <c r="CW22" i="4"/>
  <c r="CR22" i="4"/>
  <c r="CM22" i="4"/>
  <c r="CH22" i="4"/>
  <c r="CC22" i="4"/>
  <c r="BX22" i="4"/>
  <c r="BS22" i="4"/>
  <c r="BN22" i="4"/>
  <c r="BI22" i="4"/>
  <c r="BD22" i="4"/>
  <c r="AY22" i="4"/>
  <c r="AT22" i="4"/>
  <c r="AO22" i="4"/>
  <c r="AJ22" i="4"/>
  <c r="AE22" i="4"/>
  <c r="Z22" i="4"/>
  <c r="U22" i="4"/>
  <c r="P22" i="4"/>
  <c r="K22" i="4"/>
  <c r="F22" i="4"/>
  <c r="JZ21" i="4"/>
  <c r="JU21" i="4"/>
  <c r="JP21" i="4"/>
  <c r="JK21" i="4"/>
  <c r="JF21" i="4"/>
  <c r="JA21" i="4"/>
  <c r="IV21" i="4"/>
  <c r="IQ21" i="4"/>
  <c r="IL21" i="4"/>
  <c r="IG21" i="4"/>
  <c r="IB21" i="4"/>
  <c r="HW21" i="4"/>
  <c r="HR21" i="4"/>
  <c r="HM21" i="4"/>
  <c r="HH21" i="4"/>
  <c r="HC21" i="4"/>
  <c r="GX21" i="4"/>
  <c r="GS21" i="4"/>
  <c r="GN21" i="4"/>
  <c r="GI21" i="4"/>
  <c r="GD21" i="4"/>
  <c r="FY21" i="4"/>
  <c r="FT21" i="4"/>
  <c r="FO21" i="4"/>
  <c r="FJ21" i="4"/>
  <c r="FE21" i="4"/>
  <c r="EZ21" i="4"/>
  <c r="EU21" i="4"/>
  <c r="EP21" i="4"/>
  <c r="EK21" i="4"/>
  <c r="EF21" i="4"/>
  <c r="EA21" i="4"/>
  <c r="DV21" i="4"/>
  <c r="DQ21" i="4"/>
  <c r="DL21" i="4"/>
  <c r="DG21" i="4"/>
  <c r="DB21" i="4"/>
  <c r="CW21" i="4"/>
  <c r="CR21" i="4"/>
  <c r="CM21" i="4"/>
  <c r="CH21" i="4"/>
  <c r="CC21" i="4"/>
  <c r="BX21" i="4"/>
  <c r="BS21" i="4"/>
  <c r="BN21" i="4"/>
  <c r="BI21" i="4"/>
  <c r="BD21" i="4"/>
  <c r="AY21" i="4"/>
  <c r="AT21" i="4"/>
  <c r="AO21" i="4"/>
  <c r="AJ21" i="4"/>
  <c r="AE21" i="4"/>
  <c r="Z21" i="4"/>
  <c r="U21" i="4"/>
  <c r="P21" i="4"/>
  <c r="K21" i="4"/>
  <c r="F21" i="4"/>
  <c r="JZ20" i="4"/>
  <c r="JU20" i="4"/>
  <c r="JP20" i="4"/>
  <c r="JK20" i="4"/>
  <c r="JF20" i="4"/>
  <c r="JA20" i="4"/>
  <c r="IV20" i="4"/>
  <c r="IQ20" i="4"/>
  <c r="IL20" i="4"/>
  <c r="IG20" i="4"/>
  <c r="IB20" i="4"/>
  <c r="HW20" i="4"/>
  <c r="HR20" i="4"/>
  <c r="HM20" i="4"/>
  <c r="HH20" i="4"/>
  <c r="HC20" i="4"/>
  <c r="GX20" i="4"/>
  <c r="GS20" i="4"/>
  <c r="GN20" i="4"/>
  <c r="GI20" i="4"/>
  <c r="GD20" i="4"/>
  <c r="FY20" i="4"/>
  <c r="FT20" i="4"/>
  <c r="FO20" i="4"/>
  <c r="FJ20" i="4"/>
  <c r="FE20" i="4"/>
  <c r="EZ20" i="4"/>
  <c r="EU20" i="4"/>
  <c r="EP20" i="4"/>
  <c r="EK20" i="4"/>
  <c r="EF20" i="4"/>
  <c r="EA20" i="4"/>
  <c r="DV20" i="4"/>
  <c r="DQ20" i="4"/>
  <c r="DL20" i="4"/>
  <c r="DG20" i="4"/>
  <c r="DB20" i="4"/>
  <c r="CW20" i="4"/>
  <c r="CR20" i="4"/>
  <c r="CM20" i="4"/>
  <c r="CH20" i="4"/>
  <c r="CC20" i="4"/>
  <c r="BX20" i="4"/>
  <c r="BS20" i="4"/>
  <c r="BN20" i="4"/>
  <c r="BI20" i="4"/>
  <c r="BD20" i="4"/>
  <c r="AY20" i="4"/>
  <c r="AT20" i="4"/>
  <c r="AO20" i="4"/>
  <c r="AJ20" i="4"/>
  <c r="AE20" i="4"/>
  <c r="Z20" i="4"/>
  <c r="U20" i="4"/>
  <c r="P20" i="4"/>
  <c r="K20" i="4"/>
  <c r="F20" i="4"/>
  <c r="JZ19" i="4"/>
  <c r="JU19" i="4"/>
  <c r="JP19" i="4"/>
  <c r="JK19" i="4"/>
  <c r="JF19" i="4"/>
  <c r="JA19" i="4"/>
  <c r="IV19" i="4"/>
  <c r="IQ19" i="4"/>
  <c r="IL19" i="4"/>
  <c r="IG19" i="4"/>
  <c r="IB19" i="4"/>
  <c r="HW19" i="4"/>
  <c r="HR19" i="4"/>
  <c r="HM19" i="4"/>
  <c r="HH19" i="4"/>
  <c r="HC19" i="4"/>
  <c r="GX19" i="4"/>
  <c r="GS19" i="4"/>
  <c r="GN19" i="4"/>
  <c r="GI19" i="4"/>
  <c r="GD19" i="4"/>
  <c r="FY19" i="4"/>
  <c r="FT19" i="4"/>
  <c r="FO19" i="4"/>
  <c r="FJ19" i="4"/>
  <c r="FE19" i="4"/>
  <c r="EZ19" i="4"/>
  <c r="EU19" i="4"/>
  <c r="EP19" i="4"/>
  <c r="EK19" i="4"/>
  <c r="EF19" i="4"/>
  <c r="EA19" i="4"/>
  <c r="DV19" i="4"/>
  <c r="DQ19" i="4"/>
  <c r="DL19" i="4"/>
  <c r="DG19" i="4"/>
  <c r="DB19" i="4"/>
  <c r="CW19" i="4"/>
  <c r="CR19" i="4"/>
  <c r="CM19" i="4"/>
  <c r="CH19" i="4"/>
  <c r="CC19" i="4"/>
  <c r="BX19" i="4"/>
  <c r="BS19" i="4"/>
  <c r="BN19" i="4"/>
  <c r="BI19" i="4"/>
  <c r="BD19" i="4"/>
  <c r="AY19" i="4"/>
  <c r="AT19" i="4"/>
  <c r="AO19" i="4"/>
  <c r="AJ19" i="4"/>
  <c r="AE19" i="4"/>
  <c r="Z19" i="4"/>
  <c r="U19" i="4"/>
  <c r="P19" i="4"/>
  <c r="K19" i="4"/>
  <c r="F19" i="4"/>
  <c r="JZ18" i="4"/>
  <c r="JU18" i="4"/>
  <c r="JP18" i="4"/>
  <c r="JK18" i="4"/>
  <c r="JF18" i="4"/>
  <c r="JA18" i="4"/>
  <c r="IV18" i="4"/>
  <c r="IQ18" i="4"/>
  <c r="IL18" i="4"/>
  <c r="IG18" i="4"/>
  <c r="IB18" i="4"/>
  <c r="HW18" i="4"/>
  <c r="HR18" i="4"/>
  <c r="HM18" i="4"/>
  <c r="HH18" i="4"/>
  <c r="HC18" i="4"/>
  <c r="GX18" i="4"/>
  <c r="GS18" i="4"/>
  <c r="GN18" i="4"/>
  <c r="GI18" i="4"/>
  <c r="GD18" i="4"/>
  <c r="FY18" i="4"/>
  <c r="FT18" i="4"/>
  <c r="FO18" i="4"/>
  <c r="FJ18" i="4"/>
  <c r="FE18" i="4"/>
  <c r="EZ18" i="4"/>
  <c r="EU18" i="4"/>
  <c r="EP18" i="4"/>
  <c r="EK18" i="4"/>
  <c r="EF18" i="4"/>
  <c r="EA18" i="4"/>
  <c r="DV18" i="4"/>
  <c r="DQ18" i="4"/>
  <c r="DL18" i="4"/>
  <c r="DG18" i="4"/>
  <c r="DB18" i="4"/>
  <c r="CW18" i="4"/>
  <c r="CR18" i="4"/>
  <c r="CM18" i="4"/>
  <c r="CH18" i="4"/>
  <c r="CC18" i="4"/>
  <c r="BX18" i="4"/>
  <c r="BS18" i="4"/>
  <c r="BN18" i="4"/>
  <c r="BI18" i="4"/>
  <c r="BD18" i="4"/>
  <c r="AY18" i="4"/>
  <c r="AT18" i="4"/>
  <c r="AO18" i="4"/>
  <c r="AJ18" i="4"/>
  <c r="AE18" i="4"/>
  <c r="Z18" i="4"/>
  <c r="U18" i="4"/>
  <c r="P18" i="4"/>
  <c r="K18" i="4"/>
  <c r="F18" i="4"/>
  <c r="JZ17" i="4"/>
  <c r="JU17" i="4"/>
  <c r="JP17" i="4"/>
  <c r="JK17" i="4"/>
  <c r="JF17" i="4"/>
  <c r="JA17" i="4"/>
  <c r="IV17" i="4"/>
  <c r="IQ17" i="4"/>
  <c r="IL17" i="4"/>
  <c r="IG17" i="4"/>
  <c r="IB17" i="4"/>
  <c r="HW17" i="4"/>
  <c r="HR17" i="4"/>
  <c r="HM17" i="4"/>
  <c r="HH17" i="4"/>
  <c r="HC17" i="4"/>
  <c r="GX17" i="4"/>
  <c r="GS17" i="4"/>
  <c r="GN17" i="4"/>
  <c r="GI17" i="4"/>
  <c r="GD17" i="4"/>
  <c r="FY17" i="4"/>
  <c r="FT17" i="4"/>
  <c r="FO17" i="4"/>
  <c r="FJ17" i="4"/>
  <c r="FE17" i="4"/>
  <c r="EZ17" i="4"/>
  <c r="EU17" i="4"/>
  <c r="EP17" i="4"/>
  <c r="EK17" i="4"/>
  <c r="EF17" i="4"/>
  <c r="EA17" i="4"/>
  <c r="DV17" i="4"/>
  <c r="DQ17" i="4"/>
  <c r="DL17" i="4"/>
  <c r="DG17" i="4"/>
  <c r="DB17" i="4"/>
  <c r="CW17" i="4"/>
  <c r="CR17" i="4"/>
  <c r="CM17" i="4"/>
  <c r="CH17" i="4"/>
  <c r="CC17" i="4"/>
  <c r="BX17" i="4"/>
  <c r="BS17" i="4"/>
  <c r="BN17" i="4"/>
  <c r="BI17" i="4"/>
  <c r="BD17" i="4"/>
  <c r="AY17" i="4"/>
  <c r="AT17" i="4"/>
  <c r="AO17" i="4"/>
  <c r="AJ17" i="4"/>
  <c r="AE17" i="4"/>
  <c r="Z17" i="4"/>
  <c r="U17" i="4"/>
  <c r="P17" i="4"/>
  <c r="K17" i="4"/>
  <c r="F17" i="4"/>
  <c r="JZ16" i="4"/>
  <c r="JU16" i="4"/>
  <c r="JP16" i="4"/>
  <c r="JK16" i="4"/>
  <c r="JF16" i="4"/>
  <c r="JA16" i="4"/>
  <c r="IV16" i="4"/>
  <c r="IQ16" i="4"/>
  <c r="IL16" i="4"/>
  <c r="IG16" i="4"/>
  <c r="IB16" i="4"/>
  <c r="HW16" i="4"/>
  <c r="HR16" i="4"/>
  <c r="HM16" i="4"/>
  <c r="HH16" i="4"/>
  <c r="HC16" i="4"/>
  <c r="GX16" i="4"/>
  <c r="GS16" i="4"/>
  <c r="GN16" i="4"/>
  <c r="GI16" i="4"/>
  <c r="GD16" i="4"/>
  <c r="FY16" i="4"/>
  <c r="FT16" i="4"/>
  <c r="FO16" i="4"/>
  <c r="FJ16" i="4"/>
  <c r="FE16" i="4"/>
  <c r="EZ16" i="4"/>
  <c r="EU16" i="4"/>
  <c r="EP16" i="4"/>
  <c r="EK16" i="4"/>
  <c r="EF16" i="4"/>
  <c r="EA16" i="4"/>
  <c r="DV16" i="4"/>
  <c r="DQ16" i="4"/>
  <c r="DL16" i="4"/>
  <c r="DG16" i="4"/>
  <c r="DB16" i="4"/>
  <c r="CW16" i="4"/>
  <c r="CR16" i="4"/>
  <c r="CM16" i="4"/>
  <c r="CH16" i="4"/>
  <c r="CC16" i="4"/>
  <c r="BX16" i="4"/>
  <c r="BS16" i="4"/>
  <c r="BN16" i="4"/>
  <c r="BI16" i="4"/>
  <c r="BD16" i="4"/>
  <c r="AY16" i="4"/>
  <c r="AT16" i="4"/>
  <c r="AO16" i="4"/>
  <c r="AJ16" i="4"/>
  <c r="AE16" i="4"/>
  <c r="Z16" i="4"/>
  <c r="U16" i="4"/>
  <c r="P16" i="4"/>
  <c r="K16" i="4"/>
  <c r="F16" i="4"/>
  <c r="JZ15" i="4"/>
  <c r="JU15" i="4"/>
  <c r="JP15" i="4"/>
  <c r="JK15" i="4"/>
  <c r="JF15" i="4"/>
  <c r="JA15" i="4"/>
  <c r="IV15" i="4"/>
  <c r="IQ15" i="4"/>
  <c r="IL15" i="4"/>
  <c r="IG15" i="4"/>
  <c r="IB15" i="4"/>
  <c r="HW15" i="4"/>
  <c r="HR15" i="4"/>
  <c r="HM15" i="4"/>
  <c r="HH15" i="4"/>
  <c r="HC15" i="4"/>
  <c r="GX15" i="4"/>
  <c r="GS15" i="4"/>
  <c r="GN15" i="4"/>
  <c r="GI15" i="4"/>
  <c r="GD15" i="4"/>
  <c r="FY15" i="4"/>
  <c r="FT15" i="4"/>
  <c r="FO15" i="4"/>
  <c r="FJ15" i="4"/>
  <c r="FE15" i="4"/>
  <c r="EZ15" i="4"/>
  <c r="EU15" i="4"/>
  <c r="EP15" i="4"/>
  <c r="EK15" i="4"/>
  <c r="EF15" i="4"/>
  <c r="EA15" i="4"/>
  <c r="DV15" i="4"/>
  <c r="DQ15" i="4"/>
  <c r="DL15" i="4"/>
  <c r="DG15" i="4"/>
  <c r="DB15" i="4"/>
  <c r="CW15" i="4"/>
  <c r="CR15" i="4"/>
  <c r="CM15" i="4"/>
  <c r="CH15" i="4"/>
  <c r="CC15" i="4"/>
  <c r="BX15" i="4"/>
  <c r="BS15" i="4"/>
  <c r="BN15" i="4"/>
  <c r="BI15" i="4"/>
  <c r="BD15" i="4"/>
  <c r="AY15" i="4"/>
  <c r="AT15" i="4"/>
  <c r="AO15" i="4"/>
  <c r="AJ15" i="4"/>
  <c r="AE15" i="4"/>
  <c r="Z15" i="4"/>
  <c r="U15" i="4"/>
  <c r="P15" i="4"/>
  <c r="K15" i="4"/>
  <c r="F15" i="4"/>
  <c r="JZ14" i="4"/>
  <c r="JU14" i="4"/>
  <c r="JP14" i="4"/>
  <c r="JK14" i="4"/>
  <c r="JF14" i="4"/>
  <c r="JA14" i="4"/>
  <c r="IV14" i="4"/>
  <c r="IQ14" i="4"/>
  <c r="IL14" i="4"/>
  <c r="IG14" i="4"/>
  <c r="IB14" i="4"/>
  <c r="HW14" i="4"/>
  <c r="HR14" i="4"/>
  <c r="HM14" i="4"/>
  <c r="HH14" i="4"/>
  <c r="HC14" i="4"/>
  <c r="GX14" i="4"/>
  <c r="GS14" i="4"/>
  <c r="GN14" i="4"/>
  <c r="GI14" i="4"/>
  <c r="GD14" i="4"/>
  <c r="FY14" i="4"/>
  <c r="FT14" i="4"/>
  <c r="FO14" i="4"/>
  <c r="FJ14" i="4"/>
  <c r="FE14" i="4"/>
  <c r="EZ14" i="4"/>
  <c r="EU14" i="4"/>
  <c r="EP14" i="4"/>
  <c r="EK14" i="4"/>
  <c r="EF14" i="4"/>
  <c r="EA14" i="4"/>
  <c r="DV14" i="4"/>
  <c r="DQ14" i="4"/>
  <c r="DL14" i="4"/>
  <c r="DG14" i="4"/>
  <c r="DB14" i="4"/>
  <c r="CW14" i="4"/>
  <c r="CR14" i="4"/>
  <c r="CM14" i="4"/>
  <c r="CH14" i="4"/>
  <c r="CC14" i="4"/>
  <c r="BX14" i="4"/>
  <c r="BS14" i="4"/>
  <c r="BN14" i="4"/>
  <c r="BI14" i="4"/>
  <c r="BD14" i="4"/>
  <c r="AY14" i="4"/>
  <c r="AT14" i="4"/>
  <c r="AO14" i="4"/>
  <c r="AJ14" i="4"/>
  <c r="AE14" i="4"/>
  <c r="Z14" i="4"/>
  <c r="U14" i="4"/>
  <c r="P14" i="4"/>
  <c r="K14" i="4"/>
  <c r="F14" i="4"/>
  <c r="JZ13" i="4"/>
  <c r="JU13" i="4"/>
  <c r="JP13" i="4"/>
  <c r="JK13" i="4"/>
  <c r="JF13" i="4"/>
  <c r="JA13" i="4"/>
  <c r="IV13" i="4"/>
  <c r="IQ13" i="4"/>
  <c r="IL13" i="4"/>
  <c r="IG13" i="4"/>
  <c r="IB13" i="4"/>
  <c r="HW13" i="4"/>
  <c r="HR13" i="4"/>
  <c r="HM13" i="4"/>
  <c r="HH13" i="4"/>
  <c r="HC13" i="4"/>
  <c r="GX13" i="4"/>
  <c r="GS13" i="4"/>
  <c r="GN13" i="4"/>
  <c r="GI13" i="4"/>
  <c r="GD13" i="4"/>
  <c r="FY13" i="4"/>
  <c r="FT13" i="4"/>
  <c r="FO13" i="4"/>
  <c r="FJ13" i="4"/>
  <c r="FE13" i="4"/>
  <c r="EZ13" i="4"/>
  <c r="EU13" i="4"/>
  <c r="EP13" i="4"/>
  <c r="EK13" i="4"/>
  <c r="EF13" i="4"/>
  <c r="EA13" i="4"/>
  <c r="DV13" i="4"/>
  <c r="DQ13" i="4"/>
  <c r="DL13" i="4"/>
  <c r="DG13" i="4"/>
  <c r="DB13" i="4"/>
  <c r="CW13" i="4"/>
  <c r="CR13" i="4"/>
  <c r="CM13" i="4"/>
  <c r="CH13" i="4"/>
  <c r="CC13" i="4"/>
  <c r="BX13" i="4"/>
  <c r="BS13" i="4"/>
  <c r="BN13" i="4"/>
  <c r="BI13" i="4"/>
  <c r="BD13" i="4"/>
  <c r="AY13" i="4"/>
  <c r="AT13" i="4"/>
  <c r="AO13" i="4"/>
  <c r="AJ13" i="4"/>
  <c r="AE13" i="4"/>
  <c r="Z13" i="4"/>
  <c r="U13" i="4"/>
  <c r="P13" i="4"/>
  <c r="K13" i="4"/>
  <c r="F13" i="4"/>
  <c r="JZ12" i="4"/>
  <c r="JU12" i="4"/>
  <c r="JP12" i="4"/>
  <c r="JK12" i="4"/>
  <c r="JF12" i="4"/>
  <c r="JA12" i="4"/>
  <c r="IV12" i="4"/>
  <c r="IQ12" i="4"/>
  <c r="IL12" i="4"/>
  <c r="IG12" i="4"/>
  <c r="IB12" i="4"/>
  <c r="HW12" i="4"/>
  <c r="HR12" i="4"/>
  <c r="HM12" i="4"/>
  <c r="HH12" i="4"/>
  <c r="HC12" i="4"/>
  <c r="GX12" i="4"/>
  <c r="GS12" i="4"/>
  <c r="GN12" i="4"/>
  <c r="GI12" i="4"/>
  <c r="GD12" i="4"/>
  <c r="FY12" i="4"/>
  <c r="FT12" i="4"/>
  <c r="FO12" i="4"/>
  <c r="FJ12" i="4"/>
  <c r="FE12" i="4"/>
  <c r="EZ12" i="4"/>
  <c r="EU12" i="4"/>
  <c r="EP12" i="4"/>
  <c r="EK12" i="4"/>
  <c r="EF12" i="4"/>
  <c r="EA12" i="4"/>
  <c r="DV12" i="4"/>
  <c r="DQ12" i="4"/>
  <c r="DL12" i="4"/>
  <c r="DG12" i="4"/>
  <c r="DB12" i="4"/>
  <c r="CW12" i="4"/>
  <c r="CR12" i="4"/>
  <c r="CM12" i="4"/>
  <c r="CH12" i="4"/>
  <c r="CC12" i="4"/>
  <c r="BX12" i="4"/>
  <c r="BS12" i="4"/>
  <c r="BN12" i="4"/>
  <c r="BI12" i="4"/>
  <c r="BD12" i="4"/>
  <c r="AY12" i="4"/>
  <c r="AT12" i="4"/>
  <c r="AO12" i="4"/>
  <c r="AJ12" i="4"/>
  <c r="AE12" i="4"/>
  <c r="Z12" i="4"/>
  <c r="U12" i="4"/>
  <c r="P12" i="4"/>
  <c r="K12" i="4"/>
  <c r="F12" i="4"/>
  <c r="JZ11" i="4"/>
  <c r="JU11" i="4"/>
  <c r="JP11" i="4"/>
  <c r="JK11" i="4"/>
  <c r="JF11" i="4"/>
  <c r="JA11" i="4"/>
  <c r="IV11" i="4"/>
  <c r="IQ11" i="4"/>
  <c r="IL11" i="4"/>
  <c r="IG11" i="4"/>
  <c r="IB11" i="4"/>
  <c r="HW11" i="4"/>
  <c r="HR11" i="4"/>
  <c r="HM11" i="4"/>
  <c r="HH11" i="4"/>
  <c r="HC11" i="4"/>
  <c r="GX11" i="4"/>
  <c r="GS11" i="4"/>
  <c r="GN11" i="4"/>
  <c r="GI11" i="4"/>
  <c r="GD11" i="4"/>
  <c r="FY11" i="4"/>
  <c r="FT11" i="4"/>
  <c r="FO11" i="4"/>
  <c r="FJ11" i="4"/>
  <c r="FE11" i="4"/>
  <c r="EZ11" i="4"/>
  <c r="EU11" i="4"/>
  <c r="EP11" i="4"/>
  <c r="EK11" i="4"/>
  <c r="EF11" i="4"/>
  <c r="EA11" i="4"/>
  <c r="DV11" i="4"/>
  <c r="DQ11" i="4"/>
  <c r="DL11" i="4"/>
  <c r="DG11" i="4"/>
  <c r="DB11" i="4"/>
  <c r="CW11" i="4"/>
  <c r="CR11" i="4"/>
  <c r="CM11" i="4"/>
  <c r="CH11" i="4"/>
  <c r="CC11" i="4"/>
  <c r="BX11" i="4"/>
  <c r="BS11" i="4"/>
  <c r="BN11" i="4"/>
  <c r="BI11" i="4"/>
  <c r="BD11" i="4"/>
  <c r="AY11" i="4"/>
  <c r="AT11" i="4"/>
  <c r="AO11" i="4"/>
  <c r="AJ11" i="4"/>
  <c r="AE11" i="4"/>
  <c r="Z11" i="4"/>
  <c r="U11" i="4"/>
  <c r="P11" i="4"/>
  <c r="K11" i="4"/>
  <c r="F11" i="4"/>
  <c r="JZ10" i="4"/>
  <c r="JU10" i="4"/>
  <c r="JP10" i="4"/>
  <c r="JK10" i="4"/>
  <c r="JF10" i="4"/>
  <c r="JA10" i="4"/>
  <c r="IV10" i="4"/>
  <c r="IQ10" i="4"/>
  <c r="IL10" i="4"/>
  <c r="IG10" i="4"/>
  <c r="IB10" i="4"/>
  <c r="HW10" i="4"/>
  <c r="HR10" i="4"/>
  <c r="HM10" i="4"/>
  <c r="HH10" i="4"/>
  <c r="HC10" i="4"/>
  <c r="GX10" i="4"/>
  <c r="GS10" i="4"/>
  <c r="GN10" i="4"/>
  <c r="GI10" i="4"/>
  <c r="GD10" i="4"/>
  <c r="FY10" i="4"/>
  <c r="FT10" i="4"/>
  <c r="FO10" i="4"/>
  <c r="FJ10" i="4"/>
  <c r="FE10" i="4"/>
  <c r="EZ10" i="4"/>
  <c r="EU10" i="4"/>
  <c r="EP10" i="4"/>
  <c r="EK10" i="4"/>
  <c r="EF10" i="4"/>
  <c r="EA10" i="4"/>
  <c r="DV10" i="4"/>
  <c r="DQ10" i="4"/>
  <c r="DL10" i="4"/>
  <c r="DG10" i="4"/>
  <c r="DB10" i="4"/>
  <c r="CW10" i="4"/>
  <c r="CR10" i="4"/>
  <c r="CM10" i="4"/>
  <c r="CH10" i="4"/>
  <c r="CC10" i="4"/>
  <c r="BX10" i="4"/>
  <c r="BS10" i="4"/>
  <c r="BN10" i="4"/>
  <c r="BI10" i="4"/>
  <c r="BD10" i="4"/>
  <c r="AY10" i="4"/>
  <c r="AT10" i="4"/>
  <c r="AO10" i="4"/>
  <c r="AJ10" i="4"/>
  <c r="AE10" i="4"/>
  <c r="Z10" i="4"/>
  <c r="U10" i="4"/>
  <c r="P10" i="4"/>
  <c r="K10" i="4"/>
  <c r="F10" i="4"/>
  <c r="JZ62" i="3"/>
  <c r="JU62" i="3"/>
  <c r="JP62" i="3"/>
  <c r="JK62" i="3"/>
  <c r="JF62" i="3"/>
  <c r="JA62" i="3"/>
  <c r="IV62" i="3"/>
  <c r="IQ62" i="3"/>
  <c r="IL62" i="3"/>
  <c r="IG62" i="3"/>
  <c r="IB62" i="3"/>
  <c r="HW62" i="3"/>
  <c r="HR62" i="3"/>
  <c r="HM62" i="3"/>
  <c r="HH62" i="3"/>
  <c r="HC62" i="3"/>
  <c r="GX62" i="3"/>
  <c r="GS62" i="3"/>
  <c r="GN62" i="3"/>
  <c r="GI62" i="3"/>
  <c r="GD62" i="3"/>
  <c r="FY62" i="3"/>
  <c r="FT62" i="3"/>
  <c r="FO62" i="3"/>
  <c r="FJ62" i="3"/>
  <c r="FE62" i="3"/>
  <c r="EZ62" i="3"/>
  <c r="EU62" i="3"/>
  <c r="EP62" i="3"/>
  <c r="EK62" i="3"/>
  <c r="EF62" i="3"/>
  <c r="EA62" i="3"/>
  <c r="DV62" i="3"/>
  <c r="DQ62" i="3"/>
  <c r="DL62" i="3"/>
  <c r="DG62" i="3"/>
  <c r="DB62" i="3"/>
  <c r="CW62" i="3"/>
  <c r="CR62" i="3"/>
  <c r="CM62" i="3"/>
  <c r="CH62" i="3"/>
  <c r="CC62" i="3"/>
  <c r="BX62" i="3"/>
  <c r="BS62" i="3"/>
  <c r="BN62" i="3"/>
  <c r="BI62" i="3"/>
  <c r="BD62" i="3"/>
  <c r="AY62" i="3"/>
  <c r="AT62" i="3"/>
  <c r="AO62" i="3"/>
  <c r="AJ62" i="3"/>
  <c r="AE62" i="3"/>
  <c r="Z62" i="3"/>
  <c r="U62" i="3"/>
  <c r="P62" i="3"/>
  <c r="K62" i="3"/>
  <c r="F62" i="3"/>
  <c r="JZ61" i="3"/>
  <c r="JU61" i="3"/>
  <c r="JP61" i="3"/>
  <c r="JK61" i="3"/>
  <c r="JF61" i="3"/>
  <c r="JA61" i="3"/>
  <c r="IV61" i="3"/>
  <c r="IQ61" i="3"/>
  <c r="IL61" i="3"/>
  <c r="IG61" i="3"/>
  <c r="IB61" i="3"/>
  <c r="HW61" i="3"/>
  <c r="HR61" i="3"/>
  <c r="HM61" i="3"/>
  <c r="HH61" i="3"/>
  <c r="HC61" i="3"/>
  <c r="GX61" i="3"/>
  <c r="GS61" i="3"/>
  <c r="GN61" i="3"/>
  <c r="GI61" i="3"/>
  <c r="GD61" i="3"/>
  <c r="FY61" i="3"/>
  <c r="FT61" i="3"/>
  <c r="FO61" i="3"/>
  <c r="FJ61" i="3"/>
  <c r="FE61" i="3"/>
  <c r="EZ61" i="3"/>
  <c r="EU61" i="3"/>
  <c r="EP61" i="3"/>
  <c r="EK61" i="3"/>
  <c r="EF61" i="3"/>
  <c r="EA61" i="3"/>
  <c r="DV61" i="3"/>
  <c r="DQ61" i="3"/>
  <c r="DL61" i="3"/>
  <c r="DG61" i="3"/>
  <c r="DB61" i="3"/>
  <c r="CW61" i="3"/>
  <c r="CR61" i="3"/>
  <c r="CM61" i="3"/>
  <c r="CH61" i="3"/>
  <c r="CC61" i="3"/>
  <c r="BX61" i="3"/>
  <c r="BS61" i="3"/>
  <c r="BN61" i="3"/>
  <c r="BI61" i="3"/>
  <c r="BD61" i="3"/>
  <c r="AY61" i="3"/>
  <c r="AT61" i="3"/>
  <c r="AO61" i="3"/>
  <c r="AJ61" i="3"/>
  <c r="AE61" i="3"/>
  <c r="Z61" i="3"/>
  <c r="U61" i="3"/>
  <c r="P61" i="3"/>
  <c r="K61" i="3"/>
  <c r="F61" i="3"/>
  <c r="JZ60" i="3"/>
  <c r="JU60" i="3"/>
  <c r="JP60" i="3"/>
  <c r="JK60" i="3"/>
  <c r="JF60" i="3"/>
  <c r="JA60" i="3"/>
  <c r="IV60" i="3"/>
  <c r="IQ60" i="3"/>
  <c r="IL60" i="3"/>
  <c r="IG60" i="3"/>
  <c r="IB60" i="3"/>
  <c r="HW60" i="3"/>
  <c r="HR60" i="3"/>
  <c r="HM60" i="3"/>
  <c r="HH60" i="3"/>
  <c r="HC60" i="3"/>
  <c r="GX60" i="3"/>
  <c r="GS60" i="3"/>
  <c r="GN60" i="3"/>
  <c r="GI60" i="3"/>
  <c r="GD60" i="3"/>
  <c r="FY60" i="3"/>
  <c r="FT60" i="3"/>
  <c r="FO60" i="3"/>
  <c r="FJ60" i="3"/>
  <c r="FE60" i="3"/>
  <c r="EZ60" i="3"/>
  <c r="EU60" i="3"/>
  <c r="EP60" i="3"/>
  <c r="EK60" i="3"/>
  <c r="EF60" i="3"/>
  <c r="EA60" i="3"/>
  <c r="DV60" i="3"/>
  <c r="DQ60" i="3"/>
  <c r="DL60" i="3"/>
  <c r="DG60" i="3"/>
  <c r="DB60" i="3"/>
  <c r="CW60" i="3"/>
  <c r="CR60" i="3"/>
  <c r="CM60" i="3"/>
  <c r="CH60" i="3"/>
  <c r="CC60" i="3"/>
  <c r="BX60" i="3"/>
  <c r="BS60" i="3"/>
  <c r="BN60" i="3"/>
  <c r="BI60" i="3"/>
  <c r="BD60" i="3"/>
  <c r="AY60" i="3"/>
  <c r="AT60" i="3"/>
  <c r="AO60" i="3"/>
  <c r="AJ60" i="3"/>
  <c r="AE60" i="3"/>
  <c r="Z60" i="3"/>
  <c r="U60" i="3"/>
  <c r="P60" i="3"/>
  <c r="K60" i="3"/>
  <c r="F60" i="3"/>
  <c r="JZ59" i="3"/>
  <c r="JU59" i="3"/>
  <c r="JP59" i="3"/>
  <c r="JK59" i="3"/>
  <c r="JF59" i="3"/>
  <c r="JA59" i="3"/>
  <c r="IV59" i="3"/>
  <c r="IQ59" i="3"/>
  <c r="IL59" i="3"/>
  <c r="IG59" i="3"/>
  <c r="IB59" i="3"/>
  <c r="HW59" i="3"/>
  <c r="HR59" i="3"/>
  <c r="HM59" i="3"/>
  <c r="HH59" i="3"/>
  <c r="HC59" i="3"/>
  <c r="GX59" i="3"/>
  <c r="GS59" i="3"/>
  <c r="GN59" i="3"/>
  <c r="GI59" i="3"/>
  <c r="GD59" i="3"/>
  <c r="FY59" i="3"/>
  <c r="FT59" i="3"/>
  <c r="FO59" i="3"/>
  <c r="FJ59" i="3"/>
  <c r="FE59" i="3"/>
  <c r="EZ59" i="3"/>
  <c r="EU59" i="3"/>
  <c r="EP59" i="3"/>
  <c r="EK59" i="3"/>
  <c r="EF59" i="3"/>
  <c r="EA59" i="3"/>
  <c r="DV59" i="3"/>
  <c r="DQ59" i="3"/>
  <c r="DL59" i="3"/>
  <c r="DG59" i="3"/>
  <c r="DB59" i="3"/>
  <c r="CW59" i="3"/>
  <c r="CR59" i="3"/>
  <c r="CM59" i="3"/>
  <c r="CH59" i="3"/>
  <c r="CC59" i="3"/>
  <c r="BX59" i="3"/>
  <c r="BS59" i="3"/>
  <c r="BN59" i="3"/>
  <c r="BI59" i="3"/>
  <c r="BD59" i="3"/>
  <c r="AY59" i="3"/>
  <c r="AT59" i="3"/>
  <c r="AO59" i="3"/>
  <c r="AJ59" i="3"/>
  <c r="AE59" i="3"/>
  <c r="Z59" i="3"/>
  <c r="U59" i="3"/>
  <c r="P59" i="3"/>
  <c r="K59" i="3"/>
  <c r="F59" i="3"/>
  <c r="JZ58" i="3"/>
  <c r="JU58" i="3"/>
  <c r="JP58" i="3"/>
  <c r="JK58" i="3"/>
  <c r="JF58" i="3"/>
  <c r="JA58" i="3"/>
  <c r="IV58" i="3"/>
  <c r="IQ58" i="3"/>
  <c r="IL58" i="3"/>
  <c r="IG58" i="3"/>
  <c r="IB58" i="3"/>
  <c r="HW58" i="3"/>
  <c r="HR58" i="3"/>
  <c r="HM58" i="3"/>
  <c r="HH58" i="3"/>
  <c r="HC58" i="3"/>
  <c r="GX58" i="3"/>
  <c r="GS58" i="3"/>
  <c r="GN58" i="3"/>
  <c r="GI58" i="3"/>
  <c r="GD58" i="3"/>
  <c r="FY58" i="3"/>
  <c r="FT58" i="3"/>
  <c r="FO58" i="3"/>
  <c r="FJ58" i="3"/>
  <c r="FE58" i="3"/>
  <c r="EZ58" i="3"/>
  <c r="EU58" i="3"/>
  <c r="EP58" i="3"/>
  <c r="EK58" i="3"/>
  <c r="EF58" i="3"/>
  <c r="EA58" i="3"/>
  <c r="DV58" i="3"/>
  <c r="DQ58" i="3"/>
  <c r="DL58" i="3"/>
  <c r="DG58" i="3"/>
  <c r="DB58" i="3"/>
  <c r="CW58" i="3"/>
  <c r="CR58" i="3"/>
  <c r="CM58" i="3"/>
  <c r="CH58" i="3"/>
  <c r="CC58" i="3"/>
  <c r="BX58" i="3"/>
  <c r="BS58" i="3"/>
  <c r="BN58" i="3"/>
  <c r="BI58" i="3"/>
  <c r="BD58" i="3"/>
  <c r="AY58" i="3"/>
  <c r="AT58" i="3"/>
  <c r="AO58" i="3"/>
  <c r="AJ58" i="3"/>
  <c r="AE58" i="3"/>
  <c r="Z58" i="3"/>
  <c r="U58" i="3"/>
  <c r="P58" i="3"/>
  <c r="K58" i="3"/>
  <c r="F58" i="3"/>
  <c r="JZ57" i="3"/>
  <c r="JU57" i="3"/>
  <c r="JP57" i="3"/>
  <c r="JK57" i="3"/>
  <c r="JF57" i="3"/>
  <c r="JA57" i="3"/>
  <c r="IV57" i="3"/>
  <c r="IQ57" i="3"/>
  <c r="IL57" i="3"/>
  <c r="IG57" i="3"/>
  <c r="IB57" i="3"/>
  <c r="HW57" i="3"/>
  <c r="HR57" i="3"/>
  <c r="HM57" i="3"/>
  <c r="HH57" i="3"/>
  <c r="HC57" i="3"/>
  <c r="GX57" i="3"/>
  <c r="GS57" i="3"/>
  <c r="GN57" i="3"/>
  <c r="GI57" i="3"/>
  <c r="GD57" i="3"/>
  <c r="FY57" i="3"/>
  <c r="FT57" i="3"/>
  <c r="FO57" i="3"/>
  <c r="FJ57" i="3"/>
  <c r="FE57" i="3"/>
  <c r="EZ57" i="3"/>
  <c r="EU57" i="3"/>
  <c r="EP57" i="3"/>
  <c r="EK57" i="3"/>
  <c r="EF57" i="3"/>
  <c r="EA57" i="3"/>
  <c r="DV57" i="3"/>
  <c r="DQ57" i="3"/>
  <c r="DL57" i="3"/>
  <c r="DG57" i="3"/>
  <c r="DB57" i="3"/>
  <c r="CW57" i="3"/>
  <c r="CR57" i="3"/>
  <c r="CM57" i="3"/>
  <c r="CH57" i="3"/>
  <c r="CC57" i="3"/>
  <c r="BX57" i="3"/>
  <c r="BS57" i="3"/>
  <c r="BN57" i="3"/>
  <c r="BI57" i="3"/>
  <c r="BD57" i="3"/>
  <c r="AY57" i="3"/>
  <c r="AT57" i="3"/>
  <c r="AO57" i="3"/>
  <c r="AJ57" i="3"/>
  <c r="AE57" i="3"/>
  <c r="Z57" i="3"/>
  <c r="U57" i="3"/>
  <c r="P57" i="3"/>
  <c r="K57" i="3"/>
  <c r="F57" i="3"/>
  <c r="JZ56" i="3"/>
  <c r="JU56" i="3"/>
  <c r="JP56" i="3"/>
  <c r="JK56" i="3"/>
  <c r="JF56" i="3"/>
  <c r="JA56" i="3"/>
  <c r="IV56" i="3"/>
  <c r="IQ56" i="3"/>
  <c r="IL56" i="3"/>
  <c r="IG56" i="3"/>
  <c r="IB56" i="3"/>
  <c r="HW56" i="3"/>
  <c r="HR56" i="3"/>
  <c r="HM56" i="3"/>
  <c r="HH56" i="3"/>
  <c r="HC56" i="3"/>
  <c r="GX56" i="3"/>
  <c r="GS56" i="3"/>
  <c r="GN56" i="3"/>
  <c r="GI56" i="3"/>
  <c r="GD56" i="3"/>
  <c r="FY56" i="3"/>
  <c r="FT56" i="3"/>
  <c r="FO56" i="3"/>
  <c r="FJ56" i="3"/>
  <c r="FE56" i="3"/>
  <c r="EZ56" i="3"/>
  <c r="EU56" i="3"/>
  <c r="EP56" i="3"/>
  <c r="EK56" i="3"/>
  <c r="EF56" i="3"/>
  <c r="EA56" i="3"/>
  <c r="DV56" i="3"/>
  <c r="DQ56" i="3"/>
  <c r="DL56" i="3"/>
  <c r="DG56" i="3"/>
  <c r="DB56" i="3"/>
  <c r="CW56" i="3"/>
  <c r="CR56" i="3"/>
  <c r="CM56" i="3"/>
  <c r="CH56" i="3"/>
  <c r="CC56" i="3"/>
  <c r="BX56" i="3"/>
  <c r="BS56" i="3"/>
  <c r="BN56" i="3"/>
  <c r="BI56" i="3"/>
  <c r="BD56" i="3"/>
  <c r="AY56" i="3"/>
  <c r="AT56" i="3"/>
  <c r="AO56" i="3"/>
  <c r="AJ56" i="3"/>
  <c r="AE56" i="3"/>
  <c r="Z56" i="3"/>
  <c r="U56" i="3"/>
  <c r="P56" i="3"/>
  <c r="K56" i="3"/>
  <c r="F56" i="3"/>
  <c r="JZ55" i="3"/>
  <c r="JU55" i="3"/>
  <c r="JP55" i="3"/>
  <c r="JK55" i="3"/>
  <c r="JF55" i="3"/>
  <c r="JA55" i="3"/>
  <c r="IV55" i="3"/>
  <c r="IQ55" i="3"/>
  <c r="IL55" i="3"/>
  <c r="IG55" i="3"/>
  <c r="IB55" i="3"/>
  <c r="HW55" i="3"/>
  <c r="HR55" i="3"/>
  <c r="HM55" i="3"/>
  <c r="HH55" i="3"/>
  <c r="HC55" i="3"/>
  <c r="GX55" i="3"/>
  <c r="GS55" i="3"/>
  <c r="GN55" i="3"/>
  <c r="GI55" i="3"/>
  <c r="GD55" i="3"/>
  <c r="FY55" i="3"/>
  <c r="FT55" i="3"/>
  <c r="FO55" i="3"/>
  <c r="FJ55" i="3"/>
  <c r="FE55" i="3"/>
  <c r="EZ55" i="3"/>
  <c r="EU55" i="3"/>
  <c r="EP55" i="3"/>
  <c r="EK55" i="3"/>
  <c r="EF55" i="3"/>
  <c r="EA55" i="3"/>
  <c r="DV55" i="3"/>
  <c r="DQ55" i="3"/>
  <c r="DL55" i="3"/>
  <c r="DG55" i="3"/>
  <c r="DB55" i="3"/>
  <c r="CW55" i="3"/>
  <c r="CR55" i="3"/>
  <c r="CM55" i="3"/>
  <c r="CH55" i="3"/>
  <c r="CC55" i="3"/>
  <c r="BX55" i="3"/>
  <c r="BS55" i="3"/>
  <c r="BN55" i="3"/>
  <c r="BI55" i="3"/>
  <c r="BD55" i="3"/>
  <c r="AY55" i="3"/>
  <c r="AT55" i="3"/>
  <c r="AO55" i="3"/>
  <c r="AJ55" i="3"/>
  <c r="AE55" i="3"/>
  <c r="Z55" i="3"/>
  <c r="U55" i="3"/>
  <c r="P55" i="3"/>
  <c r="K55" i="3"/>
  <c r="F55" i="3"/>
  <c r="JZ54" i="3"/>
  <c r="JU54" i="3"/>
  <c r="JP54" i="3"/>
  <c r="JK54" i="3"/>
  <c r="JF54" i="3"/>
  <c r="JA54" i="3"/>
  <c r="IV54" i="3"/>
  <c r="IQ54" i="3"/>
  <c r="IL54" i="3"/>
  <c r="IG54" i="3"/>
  <c r="IB54" i="3"/>
  <c r="HW54" i="3"/>
  <c r="HR54" i="3"/>
  <c r="HM54" i="3"/>
  <c r="HH54" i="3"/>
  <c r="HC54" i="3"/>
  <c r="GX54" i="3"/>
  <c r="GS54" i="3"/>
  <c r="GN54" i="3"/>
  <c r="GI54" i="3"/>
  <c r="GD54" i="3"/>
  <c r="FY54" i="3"/>
  <c r="FT54" i="3"/>
  <c r="FO54" i="3"/>
  <c r="FJ54" i="3"/>
  <c r="FE54" i="3"/>
  <c r="EZ54" i="3"/>
  <c r="EU54" i="3"/>
  <c r="EP54" i="3"/>
  <c r="EK54" i="3"/>
  <c r="EF54" i="3"/>
  <c r="EA54" i="3"/>
  <c r="DV54" i="3"/>
  <c r="DQ54" i="3"/>
  <c r="DL54" i="3"/>
  <c r="DG54" i="3"/>
  <c r="DB54" i="3"/>
  <c r="CW54" i="3"/>
  <c r="CR54" i="3"/>
  <c r="CM54" i="3"/>
  <c r="CH54" i="3"/>
  <c r="CC54" i="3"/>
  <c r="BX54" i="3"/>
  <c r="BS54" i="3"/>
  <c r="BN54" i="3"/>
  <c r="BI54" i="3"/>
  <c r="BD54" i="3"/>
  <c r="AY54" i="3"/>
  <c r="AT54" i="3"/>
  <c r="AO54" i="3"/>
  <c r="AJ54" i="3"/>
  <c r="AE54" i="3"/>
  <c r="Z54" i="3"/>
  <c r="U54" i="3"/>
  <c r="P54" i="3"/>
  <c r="K54" i="3"/>
  <c r="F54" i="3"/>
  <c r="JZ53" i="3"/>
  <c r="JU53" i="3"/>
  <c r="JP53" i="3"/>
  <c r="JK53" i="3"/>
  <c r="JF53" i="3"/>
  <c r="JA53" i="3"/>
  <c r="IV53" i="3"/>
  <c r="IQ53" i="3"/>
  <c r="IL53" i="3"/>
  <c r="IG53" i="3"/>
  <c r="IB53" i="3"/>
  <c r="HW53" i="3"/>
  <c r="HR53" i="3"/>
  <c r="HM53" i="3"/>
  <c r="HH53" i="3"/>
  <c r="HC53" i="3"/>
  <c r="GX53" i="3"/>
  <c r="GS53" i="3"/>
  <c r="GN53" i="3"/>
  <c r="GI53" i="3"/>
  <c r="GD53" i="3"/>
  <c r="FY53" i="3"/>
  <c r="FT53" i="3"/>
  <c r="FO53" i="3"/>
  <c r="FJ53" i="3"/>
  <c r="FE53" i="3"/>
  <c r="EZ53" i="3"/>
  <c r="EU53" i="3"/>
  <c r="EP53" i="3"/>
  <c r="EK53" i="3"/>
  <c r="EF53" i="3"/>
  <c r="EA53" i="3"/>
  <c r="DV53" i="3"/>
  <c r="DQ53" i="3"/>
  <c r="DL53" i="3"/>
  <c r="DG53" i="3"/>
  <c r="DB53" i="3"/>
  <c r="CW53" i="3"/>
  <c r="CR53" i="3"/>
  <c r="CM53" i="3"/>
  <c r="CH53" i="3"/>
  <c r="CC53" i="3"/>
  <c r="BX53" i="3"/>
  <c r="BS53" i="3"/>
  <c r="BN53" i="3"/>
  <c r="BI53" i="3"/>
  <c r="BD53" i="3"/>
  <c r="AY53" i="3"/>
  <c r="AT53" i="3"/>
  <c r="AO53" i="3"/>
  <c r="AJ53" i="3"/>
  <c r="AE53" i="3"/>
  <c r="Z53" i="3"/>
  <c r="U53" i="3"/>
  <c r="P53" i="3"/>
  <c r="K53" i="3"/>
  <c r="F53" i="3"/>
  <c r="JZ52" i="3"/>
  <c r="JU52" i="3"/>
  <c r="JP52" i="3"/>
  <c r="JK52" i="3"/>
  <c r="JF52" i="3"/>
  <c r="JA52" i="3"/>
  <c r="IV52" i="3"/>
  <c r="IQ52" i="3"/>
  <c r="IL52" i="3"/>
  <c r="IG52" i="3"/>
  <c r="IB52" i="3"/>
  <c r="HW52" i="3"/>
  <c r="HR52" i="3"/>
  <c r="HM52" i="3"/>
  <c r="HH52" i="3"/>
  <c r="HC52" i="3"/>
  <c r="GX52" i="3"/>
  <c r="GS52" i="3"/>
  <c r="GN52" i="3"/>
  <c r="GI52" i="3"/>
  <c r="GD52" i="3"/>
  <c r="FY52" i="3"/>
  <c r="FT52" i="3"/>
  <c r="FO52" i="3"/>
  <c r="FJ52" i="3"/>
  <c r="FE52" i="3"/>
  <c r="EZ52" i="3"/>
  <c r="EU52" i="3"/>
  <c r="EP52" i="3"/>
  <c r="EK52" i="3"/>
  <c r="EF52" i="3"/>
  <c r="EA52" i="3"/>
  <c r="DV52" i="3"/>
  <c r="DQ52" i="3"/>
  <c r="DL52" i="3"/>
  <c r="DG52" i="3"/>
  <c r="DB52" i="3"/>
  <c r="CW52" i="3"/>
  <c r="CR52" i="3"/>
  <c r="CM52" i="3"/>
  <c r="CH52" i="3"/>
  <c r="CC52" i="3"/>
  <c r="BX52" i="3"/>
  <c r="BS52" i="3"/>
  <c r="BN52" i="3"/>
  <c r="BI52" i="3"/>
  <c r="BD52" i="3"/>
  <c r="AY52" i="3"/>
  <c r="AT52" i="3"/>
  <c r="AO52" i="3"/>
  <c r="AJ52" i="3"/>
  <c r="AE52" i="3"/>
  <c r="Z52" i="3"/>
  <c r="U52" i="3"/>
  <c r="P52" i="3"/>
  <c r="K52" i="3"/>
  <c r="F52" i="3"/>
  <c r="JZ51" i="3"/>
  <c r="JU51" i="3"/>
  <c r="JP51" i="3"/>
  <c r="JK51" i="3"/>
  <c r="JF51" i="3"/>
  <c r="JA51" i="3"/>
  <c r="IV51" i="3"/>
  <c r="IQ51" i="3"/>
  <c r="IL51" i="3"/>
  <c r="IG51" i="3"/>
  <c r="IB51" i="3"/>
  <c r="HW51" i="3"/>
  <c r="HR51" i="3"/>
  <c r="HM51" i="3"/>
  <c r="HH51" i="3"/>
  <c r="HC51" i="3"/>
  <c r="GX51" i="3"/>
  <c r="GS51" i="3"/>
  <c r="GN51" i="3"/>
  <c r="GI51" i="3"/>
  <c r="GD51" i="3"/>
  <c r="FY51" i="3"/>
  <c r="FT51" i="3"/>
  <c r="FO51" i="3"/>
  <c r="FJ51" i="3"/>
  <c r="FE51" i="3"/>
  <c r="EZ51" i="3"/>
  <c r="EU51" i="3"/>
  <c r="EP51" i="3"/>
  <c r="EK51" i="3"/>
  <c r="EF51" i="3"/>
  <c r="EA51" i="3"/>
  <c r="DV51" i="3"/>
  <c r="DQ51" i="3"/>
  <c r="DL51" i="3"/>
  <c r="DG51" i="3"/>
  <c r="DB51" i="3"/>
  <c r="CW51" i="3"/>
  <c r="CR51" i="3"/>
  <c r="CM51" i="3"/>
  <c r="CH51" i="3"/>
  <c r="CC51" i="3"/>
  <c r="BX51" i="3"/>
  <c r="BS51" i="3"/>
  <c r="BN51" i="3"/>
  <c r="BI51" i="3"/>
  <c r="BD51" i="3"/>
  <c r="AY51" i="3"/>
  <c r="AT51" i="3"/>
  <c r="AO51" i="3"/>
  <c r="AJ51" i="3"/>
  <c r="AE51" i="3"/>
  <c r="Z51" i="3"/>
  <c r="U51" i="3"/>
  <c r="P51" i="3"/>
  <c r="K51" i="3"/>
  <c r="F51" i="3"/>
  <c r="JZ50" i="3"/>
  <c r="JU50" i="3"/>
  <c r="JP50" i="3"/>
  <c r="JK50" i="3"/>
  <c r="JF50" i="3"/>
  <c r="JA50" i="3"/>
  <c r="IV50" i="3"/>
  <c r="IQ50" i="3"/>
  <c r="IL50" i="3"/>
  <c r="IG50" i="3"/>
  <c r="IB50" i="3"/>
  <c r="HW50" i="3"/>
  <c r="HR50" i="3"/>
  <c r="HM50" i="3"/>
  <c r="HH50" i="3"/>
  <c r="HC50" i="3"/>
  <c r="GX50" i="3"/>
  <c r="GS50" i="3"/>
  <c r="GN50" i="3"/>
  <c r="GI50" i="3"/>
  <c r="GD50" i="3"/>
  <c r="FY50" i="3"/>
  <c r="FT50" i="3"/>
  <c r="FO50" i="3"/>
  <c r="FJ50" i="3"/>
  <c r="FE50" i="3"/>
  <c r="EZ50" i="3"/>
  <c r="EU50" i="3"/>
  <c r="EP50" i="3"/>
  <c r="EK50" i="3"/>
  <c r="EF50" i="3"/>
  <c r="EA50" i="3"/>
  <c r="DV50" i="3"/>
  <c r="DQ50" i="3"/>
  <c r="DL50" i="3"/>
  <c r="DG50" i="3"/>
  <c r="DB50" i="3"/>
  <c r="CW50" i="3"/>
  <c r="CR50" i="3"/>
  <c r="CM50" i="3"/>
  <c r="CH50" i="3"/>
  <c r="CC50" i="3"/>
  <c r="BX50" i="3"/>
  <c r="BS50" i="3"/>
  <c r="BN50" i="3"/>
  <c r="BI50" i="3"/>
  <c r="BD50" i="3"/>
  <c r="AY50" i="3"/>
  <c r="AT50" i="3"/>
  <c r="AO50" i="3"/>
  <c r="AJ50" i="3"/>
  <c r="AE50" i="3"/>
  <c r="Z50" i="3"/>
  <c r="U50" i="3"/>
  <c r="P50" i="3"/>
  <c r="K50" i="3"/>
  <c r="F50" i="3"/>
  <c r="JZ49" i="3"/>
  <c r="JU49" i="3"/>
  <c r="JP49" i="3"/>
  <c r="JK49" i="3"/>
  <c r="JF49" i="3"/>
  <c r="JA49" i="3"/>
  <c r="IV49" i="3"/>
  <c r="IQ49" i="3"/>
  <c r="IL49" i="3"/>
  <c r="IG49" i="3"/>
  <c r="IB49" i="3"/>
  <c r="HW49" i="3"/>
  <c r="HR49" i="3"/>
  <c r="HM49" i="3"/>
  <c r="HH49" i="3"/>
  <c r="HC49" i="3"/>
  <c r="GX49" i="3"/>
  <c r="GS49" i="3"/>
  <c r="GN49" i="3"/>
  <c r="GI49" i="3"/>
  <c r="GD49" i="3"/>
  <c r="FY49" i="3"/>
  <c r="FT49" i="3"/>
  <c r="FO49" i="3"/>
  <c r="FJ49" i="3"/>
  <c r="FE49" i="3"/>
  <c r="EZ49" i="3"/>
  <c r="EU49" i="3"/>
  <c r="EP49" i="3"/>
  <c r="EK49" i="3"/>
  <c r="EF49" i="3"/>
  <c r="EA49" i="3"/>
  <c r="DV49" i="3"/>
  <c r="DQ49" i="3"/>
  <c r="DL49" i="3"/>
  <c r="DG49" i="3"/>
  <c r="DB49" i="3"/>
  <c r="CW49" i="3"/>
  <c r="CR49" i="3"/>
  <c r="CM49" i="3"/>
  <c r="CH49" i="3"/>
  <c r="CC49" i="3"/>
  <c r="BX49" i="3"/>
  <c r="BS49" i="3"/>
  <c r="BN49" i="3"/>
  <c r="BI49" i="3"/>
  <c r="BD49" i="3"/>
  <c r="AY49" i="3"/>
  <c r="AT49" i="3"/>
  <c r="AO49" i="3"/>
  <c r="AJ49" i="3"/>
  <c r="AE49" i="3"/>
  <c r="Z49" i="3"/>
  <c r="U49" i="3"/>
  <c r="P49" i="3"/>
  <c r="K49" i="3"/>
  <c r="F49" i="3"/>
  <c r="JZ48" i="3"/>
  <c r="JU48" i="3"/>
  <c r="JP48" i="3"/>
  <c r="JK48" i="3"/>
  <c r="JF48" i="3"/>
  <c r="JA48" i="3"/>
  <c r="IV48" i="3"/>
  <c r="IQ48" i="3"/>
  <c r="IL48" i="3"/>
  <c r="IG48" i="3"/>
  <c r="IB48" i="3"/>
  <c r="HW48" i="3"/>
  <c r="HR48" i="3"/>
  <c r="HM48" i="3"/>
  <c r="HH48" i="3"/>
  <c r="HC48" i="3"/>
  <c r="GX48" i="3"/>
  <c r="GS48" i="3"/>
  <c r="GN48" i="3"/>
  <c r="GI48" i="3"/>
  <c r="GD48" i="3"/>
  <c r="FY48" i="3"/>
  <c r="FT48" i="3"/>
  <c r="FO48" i="3"/>
  <c r="FJ48" i="3"/>
  <c r="FE48" i="3"/>
  <c r="EZ48" i="3"/>
  <c r="EU48" i="3"/>
  <c r="EP48" i="3"/>
  <c r="EK48" i="3"/>
  <c r="EF48" i="3"/>
  <c r="EA48" i="3"/>
  <c r="DV48" i="3"/>
  <c r="DQ48" i="3"/>
  <c r="DL48" i="3"/>
  <c r="DG48" i="3"/>
  <c r="DB48" i="3"/>
  <c r="CW48" i="3"/>
  <c r="CR48" i="3"/>
  <c r="CM48" i="3"/>
  <c r="CH48" i="3"/>
  <c r="CC48" i="3"/>
  <c r="BX48" i="3"/>
  <c r="BS48" i="3"/>
  <c r="BN48" i="3"/>
  <c r="BI48" i="3"/>
  <c r="BD48" i="3"/>
  <c r="AY48" i="3"/>
  <c r="AT48" i="3"/>
  <c r="AO48" i="3"/>
  <c r="AJ48" i="3"/>
  <c r="AE48" i="3"/>
  <c r="Z48" i="3"/>
  <c r="U48" i="3"/>
  <c r="P48" i="3"/>
  <c r="K48" i="3"/>
  <c r="F48" i="3"/>
  <c r="JZ47" i="3"/>
  <c r="JU47" i="3"/>
  <c r="JP47" i="3"/>
  <c r="JK47" i="3"/>
  <c r="JF47" i="3"/>
  <c r="JA47" i="3"/>
  <c r="IV47" i="3"/>
  <c r="IQ47" i="3"/>
  <c r="IL47" i="3"/>
  <c r="IG47" i="3"/>
  <c r="IB47" i="3"/>
  <c r="HW47" i="3"/>
  <c r="HR47" i="3"/>
  <c r="HM47" i="3"/>
  <c r="HH47" i="3"/>
  <c r="HC47" i="3"/>
  <c r="GX47" i="3"/>
  <c r="GS47" i="3"/>
  <c r="GN47" i="3"/>
  <c r="GI47" i="3"/>
  <c r="GD47" i="3"/>
  <c r="FY47" i="3"/>
  <c r="FT47" i="3"/>
  <c r="FO47" i="3"/>
  <c r="FJ47" i="3"/>
  <c r="FE47" i="3"/>
  <c r="EZ47" i="3"/>
  <c r="EU47" i="3"/>
  <c r="EP47" i="3"/>
  <c r="EK47" i="3"/>
  <c r="EF47" i="3"/>
  <c r="EA47" i="3"/>
  <c r="DV47" i="3"/>
  <c r="DQ47" i="3"/>
  <c r="DL47" i="3"/>
  <c r="DG47" i="3"/>
  <c r="DB47" i="3"/>
  <c r="CW47" i="3"/>
  <c r="CR47" i="3"/>
  <c r="CM47" i="3"/>
  <c r="CH47" i="3"/>
  <c r="CC47" i="3"/>
  <c r="BX47" i="3"/>
  <c r="BS47" i="3"/>
  <c r="BN47" i="3"/>
  <c r="BI47" i="3"/>
  <c r="BD47" i="3"/>
  <c r="AY47" i="3"/>
  <c r="AT47" i="3"/>
  <c r="AO47" i="3"/>
  <c r="AJ47" i="3"/>
  <c r="AE47" i="3"/>
  <c r="Z47" i="3"/>
  <c r="U47" i="3"/>
  <c r="P47" i="3"/>
  <c r="K47" i="3"/>
  <c r="F47" i="3"/>
  <c r="JZ46" i="3"/>
  <c r="JU46" i="3"/>
  <c r="JP46" i="3"/>
  <c r="JK46" i="3"/>
  <c r="JF46" i="3"/>
  <c r="JA46" i="3"/>
  <c r="IV46" i="3"/>
  <c r="IQ46" i="3"/>
  <c r="IL46" i="3"/>
  <c r="IG46" i="3"/>
  <c r="IB46" i="3"/>
  <c r="HW46" i="3"/>
  <c r="HR46" i="3"/>
  <c r="HM46" i="3"/>
  <c r="HH46" i="3"/>
  <c r="HC46" i="3"/>
  <c r="GX46" i="3"/>
  <c r="GS46" i="3"/>
  <c r="GN46" i="3"/>
  <c r="GI46" i="3"/>
  <c r="GD46" i="3"/>
  <c r="FY46" i="3"/>
  <c r="FT46" i="3"/>
  <c r="FO46" i="3"/>
  <c r="FJ46" i="3"/>
  <c r="FE46" i="3"/>
  <c r="EZ46" i="3"/>
  <c r="EU46" i="3"/>
  <c r="EP46" i="3"/>
  <c r="EK46" i="3"/>
  <c r="EF46" i="3"/>
  <c r="EA46" i="3"/>
  <c r="DV46" i="3"/>
  <c r="DQ46" i="3"/>
  <c r="DL46" i="3"/>
  <c r="DG46" i="3"/>
  <c r="DB46" i="3"/>
  <c r="CW46" i="3"/>
  <c r="CR46" i="3"/>
  <c r="CM46" i="3"/>
  <c r="CH46" i="3"/>
  <c r="CC46" i="3"/>
  <c r="BX46" i="3"/>
  <c r="BS46" i="3"/>
  <c r="BN46" i="3"/>
  <c r="BI46" i="3"/>
  <c r="BD46" i="3"/>
  <c r="AY46" i="3"/>
  <c r="AT46" i="3"/>
  <c r="AO46" i="3"/>
  <c r="AJ46" i="3"/>
  <c r="AE46" i="3"/>
  <c r="Z46" i="3"/>
  <c r="U46" i="3"/>
  <c r="P46" i="3"/>
  <c r="K46" i="3"/>
  <c r="F46" i="3"/>
  <c r="JZ45" i="3"/>
  <c r="JU45" i="3"/>
  <c r="JP45" i="3"/>
  <c r="JK45" i="3"/>
  <c r="JF45" i="3"/>
  <c r="JA45" i="3"/>
  <c r="IV45" i="3"/>
  <c r="IQ45" i="3"/>
  <c r="IL45" i="3"/>
  <c r="IG45" i="3"/>
  <c r="IB45" i="3"/>
  <c r="HW45" i="3"/>
  <c r="HR45" i="3"/>
  <c r="HM45" i="3"/>
  <c r="HH45" i="3"/>
  <c r="HC45" i="3"/>
  <c r="GX45" i="3"/>
  <c r="GS45" i="3"/>
  <c r="GN45" i="3"/>
  <c r="GI45" i="3"/>
  <c r="GD45" i="3"/>
  <c r="FY45" i="3"/>
  <c r="FT45" i="3"/>
  <c r="FO45" i="3"/>
  <c r="FJ45" i="3"/>
  <c r="FE45" i="3"/>
  <c r="EZ45" i="3"/>
  <c r="EU45" i="3"/>
  <c r="EP45" i="3"/>
  <c r="EK45" i="3"/>
  <c r="EF45" i="3"/>
  <c r="EA45" i="3"/>
  <c r="DV45" i="3"/>
  <c r="DQ45" i="3"/>
  <c r="DL45" i="3"/>
  <c r="DG45" i="3"/>
  <c r="DB45" i="3"/>
  <c r="CW45" i="3"/>
  <c r="CR45" i="3"/>
  <c r="CM45" i="3"/>
  <c r="CH45" i="3"/>
  <c r="CC45" i="3"/>
  <c r="BX45" i="3"/>
  <c r="BS45" i="3"/>
  <c r="BN45" i="3"/>
  <c r="BI45" i="3"/>
  <c r="BD45" i="3"/>
  <c r="AY45" i="3"/>
  <c r="AT45" i="3"/>
  <c r="AO45" i="3"/>
  <c r="AJ45" i="3"/>
  <c r="AE45" i="3"/>
  <c r="Z45" i="3"/>
  <c r="U45" i="3"/>
  <c r="P45" i="3"/>
  <c r="K45" i="3"/>
  <c r="F45" i="3"/>
  <c r="JZ44" i="3"/>
  <c r="JU44" i="3"/>
  <c r="JP44" i="3"/>
  <c r="JK44" i="3"/>
  <c r="JF44" i="3"/>
  <c r="JA44" i="3"/>
  <c r="IV44" i="3"/>
  <c r="IQ44" i="3"/>
  <c r="IL44" i="3"/>
  <c r="IG44" i="3"/>
  <c r="IB44" i="3"/>
  <c r="HW44" i="3"/>
  <c r="HR44" i="3"/>
  <c r="HM44" i="3"/>
  <c r="HH44" i="3"/>
  <c r="HC44" i="3"/>
  <c r="GX44" i="3"/>
  <c r="GS44" i="3"/>
  <c r="GN44" i="3"/>
  <c r="GI44" i="3"/>
  <c r="GD44" i="3"/>
  <c r="FY44" i="3"/>
  <c r="FT44" i="3"/>
  <c r="FO44" i="3"/>
  <c r="FJ44" i="3"/>
  <c r="FE44" i="3"/>
  <c r="EZ44" i="3"/>
  <c r="EU44" i="3"/>
  <c r="EP44" i="3"/>
  <c r="EK44" i="3"/>
  <c r="EF44" i="3"/>
  <c r="EA44" i="3"/>
  <c r="DV44" i="3"/>
  <c r="DQ44" i="3"/>
  <c r="DL44" i="3"/>
  <c r="DG44" i="3"/>
  <c r="DB44" i="3"/>
  <c r="CW44" i="3"/>
  <c r="CR44" i="3"/>
  <c r="CM44" i="3"/>
  <c r="CH44" i="3"/>
  <c r="CC44" i="3"/>
  <c r="BX44" i="3"/>
  <c r="BS44" i="3"/>
  <c r="BN44" i="3"/>
  <c r="BI44" i="3"/>
  <c r="BD44" i="3"/>
  <c r="AY44" i="3"/>
  <c r="AT44" i="3"/>
  <c r="AO44" i="3"/>
  <c r="AJ44" i="3"/>
  <c r="AE44" i="3"/>
  <c r="Z44" i="3"/>
  <c r="U44" i="3"/>
  <c r="P44" i="3"/>
  <c r="K44" i="3"/>
  <c r="F44" i="3"/>
  <c r="JZ43" i="3"/>
  <c r="JU43" i="3"/>
  <c r="JP43" i="3"/>
  <c r="JK43" i="3"/>
  <c r="JF43" i="3"/>
  <c r="JA43" i="3"/>
  <c r="IV43" i="3"/>
  <c r="IQ43" i="3"/>
  <c r="IL43" i="3"/>
  <c r="IG43" i="3"/>
  <c r="IB43" i="3"/>
  <c r="HW43" i="3"/>
  <c r="HR43" i="3"/>
  <c r="HM43" i="3"/>
  <c r="HH43" i="3"/>
  <c r="HC43" i="3"/>
  <c r="GX43" i="3"/>
  <c r="GS43" i="3"/>
  <c r="GN43" i="3"/>
  <c r="GI43" i="3"/>
  <c r="GD43" i="3"/>
  <c r="FY43" i="3"/>
  <c r="FT43" i="3"/>
  <c r="FO43" i="3"/>
  <c r="FJ43" i="3"/>
  <c r="FE43" i="3"/>
  <c r="EZ43" i="3"/>
  <c r="EU43" i="3"/>
  <c r="EP43" i="3"/>
  <c r="EK43" i="3"/>
  <c r="EF43" i="3"/>
  <c r="EA43" i="3"/>
  <c r="DV43" i="3"/>
  <c r="DQ43" i="3"/>
  <c r="DL43" i="3"/>
  <c r="DG43" i="3"/>
  <c r="DB43" i="3"/>
  <c r="CW43" i="3"/>
  <c r="CR43" i="3"/>
  <c r="CM43" i="3"/>
  <c r="CH43" i="3"/>
  <c r="CC43" i="3"/>
  <c r="BX43" i="3"/>
  <c r="BS43" i="3"/>
  <c r="BN43" i="3"/>
  <c r="BI43" i="3"/>
  <c r="BD43" i="3"/>
  <c r="AY43" i="3"/>
  <c r="AT43" i="3"/>
  <c r="AO43" i="3"/>
  <c r="AJ43" i="3"/>
  <c r="AE43" i="3"/>
  <c r="Z43" i="3"/>
  <c r="U43" i="3"/>
  <c r="P43" i="3"/>
  <c r="K43" i="3"/>
  <c r="F43" i="3"/>
  <c r="JZ42" i="3"/>
  <c r="JU42" i="3"/>
  <c r="JP42" i="3"/>
  <c r="JK42" i="3"/>
  <c r="JF42" i="3"/>
  <c r="JA42" i="3"/>
  <c r="IV42" i="3"/>
  <c r="IQ42" i="3"/>
  <c r="IL42" i="3"/>
  <c r="IG42" i="3"/>
  <c r="IB42" i="3"/>
  <c r="HW42" i="3"/>
  <c r="HR42" i="3"/>
  <c r="HM42" i="3"/>
  <c r="HH42" i="3"/>
  <c r="HC42" i="3"/>
  <c r="GX42" i="3"/>
  <c r="GS42" i="3"/>
  <c r="GN42" i="3"/>
  <c r="GI42" i="3"/>
  <c r="GD42" i="3"/>
  <c r="FY42" i="3"/>
  <c r="FT42" i="3"/>
  <c r="FO42" i="3"/>
  <c r="FJ42" i="3"/>
  <c r="FE42" i="3"/>
  <c r="EZ42" i="3"/>
  <c r="EU42" i="3"/>
  <c r="EP42" i="3"/>
  <c r="EK42" i="3"/>
  <c r="EF42" i="3"/>
  <c r="EA42" i="3"/>
  <c r="DV42" i="3"/>
  <c r="DQ42" i="3"/>
  <c r="DL42" i="3"/>
  <c r="DG42" i="3"/>
  <c r="DB42" i="3"/>
  <c r="CW42" i="3"/>
  <c r="CR42" i="3"/>
  <c r="CM42" i="3"/>
  <c r="CH42" i="3"/>
  <c r="CC42" i="3"/>
  <c r="BX42" i="3"/>
  <c r="BS42" i="3"/>
  <c r="BN42" i="3"/>
  <c r="BI42" i="3"/>
  <c r="BD42" i="3"/>
  <c r="AY42" i="3"/>
  <c r="AT42" i="3"/>
  <c r="AO42" i="3"/>
  <c r="AJ42" i="3"/>
  <c r="AE42" i="3"/>
  <c r="Z42" i="3"/>
  <c r="U42" i="3"/>
  <c r="P42" i="3"/>
  <c r="K42" i="3"/>
  <c r="F42" i="3"/>
  <c r="JZ41" i="3"/>
  <c r="JU41" i="3"/>
  <c r="JP41" i="3"/>
  <c r="JK41" i="3"/>
  <c r="JF41" i="3"/>
  <c r="JA41" i="3"/>
  <c r="IV41" i="3"/>
  <c r="IQ41" i="3"/>
  <c r="IL41" i="3"/>
  <c r="IG41" i="3"/>
  <c r="IB41" i="3"/>
  <c r="HW41" i="3"/>
  <c r="HR41" i="3"/>
  <c r="HM41" i="3"/>
  <c r="HH41" i="3"/>
  <c r="HC41" i="3"/>
  <c r="GX41" i="3"/>
  <c r="GS41" i="3"/>
  <c r="GN41" i="3"/>
  <c r="GI41" i="3"/>
  <c r="GD41" i="3"/>
  <c r="FY41" i="3"/>
  <c r="FT41" i="3"/>
  <c r="FO41" i="3"/>
  <c r="FJ41" i="3"/>
  <c r="FE41" i="3"/>
  <c r="EZ41" i="3"/>
  <c r="EU41" i="3"/>
  <c r="EP41" i="3"/>
  <c r="EK41" i="3"/>
  <c r="EF41" i="3"/>
  <c r="EA41" i="3"/>
  <c r="DV41" i="3"/>
  <c r="DQ41" i="3"/>
  <c r="DL41" i="3"/>
  <c r="DG41" i="3"/>
  <c r="DB41" i="3"/>
  <c r="CW41" i="3"/>
  <c r="CR41" i="3"/>
  <c r="CM41" i="3"/>
  <c r="CH41" i="3"/>
  <c r="CC41" i="3"/>
  <c r="BX41" i="3"/>
  <c r="BS41" i="3"/>
  <c r="BN41" i="3"/>
  <c r="BI41" i="3"/>
  <c r="BD41" i="3"/>
  <c r="AY41" i="3"/>
  <c r="AT41" i="3"/>
  <c r="AO41" i="3"/>
  <c r="AJ41" i="3"/>
  <c r="AE41" i="3"/>
  <c r="Z41" i="3"/>
  <c r="U41" i="3"/>
  <c r="P41" i="3"/>
  <c r="K41" i="3"/>
  <c r="F41" i="3"/>
  <c r="JZ40" i="3"/>
  <c r="JU40" i="3"/>
  <c r="JP40" i="3"/>
  <c r="JK40" i="3"/>
  <c r="JF40" i="3"/>
  <c r="JA40" i="3"/>
  <c r="IV40" i="3"/>
  <c r="IQ40" i="3"/>
  <c r="IL40" i="3"/>
  <c r="IG40" i="3"/>
  <c r="IB40" i="3"/>
  <c r="HW40" i="3"/>
  <c r="HR40" i="3"/>
  <c r="HM40" i="3"/>
  <c r="HH40" i="3"/>
  <c r="HC40" i="3"/>
  <c r="GX40" i="3"/>
  <c r="GS40" i="3"/>
  <c r="GN40" i="3"/>
  <c r="GI40" i="3"/>
  <c r="GD40" i="3"/>
  <c r="FY40" i="3"/>
  <c r="FT40" i="3"/>
  <c r="FO40" i="3"/>
  <c r="FJ40" i="3"/>
  <c r="FE40" i="3"/>
  <c r="EZ40" i="3"/>
  <c r="EU40" i="3"/>
  <c r="EP40" i="3"/>
  <c r="EK40" i="3"/>
  <c r="EF40" i="3"/>
  <c r="EA40" i="3"/>
  <c r="DV40" i="3"/>
  <c r="DQ40" i="3"/>
  <c r="DL40" i="3"/>
  <c r="DG40" i="3"/>
  <c r="DB40" i="3"/>
  <c r="CW40" i="3"/>
  <c r="CR40" i="3"/>
  <c r="CM40" i="3"/>
  <c r="CH40" i="3"/>
  <c r="CC40" i="3"/>
  <c r="BX40" i="3"/>
  <c r="BS40" i="3"/>
  <c r="BN40" i="3"/>
  <c r="BI40" i="3"/>
  <c r="BD40" i="3"/>
  <c r="AY40" i="3"/>
  <c r="AT40" i="3"/>
  <c r="AO40" i="3"/>
  <c r="AJ40" i="3"/>
  <c r="AE40" i="3"/>
  <c r="Z40" i="3"/>
  <c r="U40" i="3"/>
  <c r="P40" i="3"/>
  <c r="K40" i="3"/>
  <c r="F40" i="3"/>
  <c r="JZ39" i="3"/>
  <c r="JU39" i="3"/>
  <c r="JP39" i="3"/>
  <c r="JK39" i="3"/>
  <c r="JF39" i="3"/>
  <c r="JA39" i="3"/>
  <c r="IV39" i="3"/>
  <c r="IQ39" i="3"/>
  <c r="IL39" i="3"/>
  <c r="IG39" i="3"/>
  <c r="IB39" i="3"/>
  <c r="HW39" i="3"/>
  <c r="HR39" i="3"/>
  <c r="HM39" i="3"/>
  <c r="HH39" i="3"/>
  <c r="HC39" i="3"/>
  <c r="GX39" i="3"/>
  <c r="GS39" i="3"/>
  <c r="GN39" i="3"/>
  <c r="GI39" i="3"/>
  <c r="GD39" i="3"/>
  <c r="FY39" i="3"/>
  <c r="FT39" i="3"/>
  <c r="FO39" i="3"/>
  <c r="FJ39" i="3"/>
  <c r="FE39" i="3"/>
  <c r="EZ39" i="3"/>
  <c r="EU39" i="3"/>
  <c r="EP39" i="3"/>
  <c r="EK39" i="3"/>
  <c r="EF39" i="3"/>
  <c r="EA39" i="3"/>
  <c r="DV39" i="3"/>
  <c r="DQ39" i="3"/>
  <c r="DL39" i="3"/>
  <c r="DG39" i="3"/>
  <c r="DB39" i="3"/>
  <c r="CW39" i="3"/>
  <c r="CR39" i="3"/>
  <c r="CM39" i="3"/>
  <c r="CH39" i="3"/>
  <c r="CC39" i="3"/>
  <c r="BX39" i="3"/>
  <c r="BS39" i="3"/>
  <c r="BN39" i="3"/>
  <c r="BI39" i="3"/>
  <c r="BD39" i="3"/>
  <c r="AY39" i="3"/>
  <c r="AT39" i="3"/>
  <c r="AO39" i="3"/>
  <c r="AJ39" i="3"/>
  <c r="AE39" i="3"/>
  <c r="Z39" i="3"/>
  <c r="U39" i="3"/>
  <c r="P39" i="3"/>
  <c r="K39" i="3"/>
  <c r="F39" i="3"/>
  <c r="JZ38" i="3"/>
  <c r="JU38" i="3"/>
  <c r="JP38" i="3"/>
  <c r="JK38" i="3"/>
  <c r="JF38" i="3"/>
  <c r="JA38" i="3"/>
  <c r="IV38" i="3"/>
  <c r="IQ38" i="3"/>
  <c r="IL38" i="3"/>
  <c r="IG38" i="3"/>
  <c r="IB38" i="3"/>
  <c r="HW38" i="3"/>
  <c r="HR38" i="3"/>
  <c r="HM38" i="3"/>
  <c r="HH38" i="3"/>
  <c r="HC38" i="3"/>
  <c r="GX38" i="3"/>
  <c r="GS38" i="3"/>
  <c r="GN38" i="3"/>
  <c r="GI38" i="3"/>
  <c r="GD38" i="3"/>
  <c r="FY38" i="3"/>
  <c r="FT38" i="3"/>
  <c r="FO38" i="3"/>
  <c r="FJ38" i="3"/>
  <c r="FE38" i="3"/>
  <c r="EZ38" i="3"/>
  <c r="EU38" i="3"/>
  <c r="EP38" i="3"/>
  <c r="EK38" i="3"/>
  <c r="EF38" i="3"/>
  <c r="EA38" i="3"/>
  <c r="DV38" i="3"/>
  <c r="DQ38" i="3"/>
  <c r="DL38" i="3"/>
  <c r="DG38" i="3"/>
  <c r="DB38" i="3"/>
  <c r="CW38" i="3"/>
  <c r="CR38" i="3"/>
  <c r="CM38" i="3"/>
  <c r="CH38" i="3"/>
  <c r="CC38" i="3"/>
  <c r="BX38" i="3"/>
  <c r="BS38" i="3"/>
  <c r="BN38" i="3"/>
  <c r="BI38" i="3"/>
  <c r="BD38" i="3"/>
  <c r="AY38" i="3"/>
  <c r="AT38" i="3"/>
  <c r="AO38" i="3"/>
  <c r="AJ38" i="3"/>
  <c r="AE38" i="3"/>
  <c r="Z38" i="3"/>
  <c r="U38" i="3"/>
  <c r="P38" i="3"/>
  <c r="K38" i="3"/>
  <c r="F38" i="3"/>
  <c r="JZ37" i="3"/>
  <c r="JU37" i="3"/>
  <c r="JP37" i="3"/>
  <c r="JK37" i="3"/>
  <c r="JF37" i="3"/>
  <c r="JA37" i="3"/>
  <c r="IV37" i="3"/>
  <c r="IQ37" i="3"/>
  <c r="IL37" i="3"/>
  <c r="IG37" i="3"/>
  <c r="IB37" i="3"/>
  <c r="HW37" i="3"/>
  <c r="HR37" i="3"/>
  <c r="HM37" i="3"/>
  <c r="HH37" i="3"/>
  <c r="HC37" i="3"/>
  <c r="GX37" i="3"/>
  <c r="GS37" i="3"/>
  <c r="GN37" i="3"/>
  <c r="GI37" i="3"/>
  <c r="GD37" i="3"/>
  <c r="FY37" i="3"/>
  <c r="FT37" i="3"/>
  <c r="FO37" i="3"/>
  <c r="FJ37" i="3"/>
  <c r="FE37" i="3"/>
  <c r="EZ37" i="3"/>
  <c r="EU37" i="3"/>
  <c r="EP37" i="3"/>
  <c r="EK37" i="3"/>
  <c r="EF37" i="3"/>
  <c r="EA37" i="3"/>
  <c r="DV37" i="3"/>
  <c r="DQ37" i="3"/>
  <c r="DL37" i="3"/>
  <c r="DG37" i="3"/>
  <c r="DB37" i="3"/>
  <c r="CW37" i="3"/>
  <c r="CR37" i="3"/>
  <c r="CM37" i="3"/>
  <c r="CH37" i="3"/>
  <c r="CC37" i="3"/>
  <c r="BX37" i="3"/>
  <c r="BS37" i="3"/>
  <c r="BN37" i="3"/>
  <c r="BI37" i="3"/>
  <c r="BD37" i="3"/>
  <c r="AY37" i="3"/>
  <c r="AT37" i="3"/>
  <c r="AO37" i="3"/>
  <c r="AJ37" i="3"/>
  <c r="AE37" i="3"/>
  <c r="Z37" i="3"/>
  <c r="U37" i="3"/>
  <c r="P37" i="3"/>
  <c r="K37" i="3"/>
  <c r="F37" i="3"/>
  <c r="JZ36" i="3"/>
  <c r="JU36" i="3"/>
  <c r="JP36" i="3"/>
  <c r="JK36" i="3"/>
  <c r="JF36" i="3"/>
  <c r="JA36" i="3"/>
  <c r="IV36" i="3"/>
  <c r="IQ36" i="3"/>
  <c r="IL36" i="3"/>
  <c r="IG36" i="3"/>
  <c r="IB36" i="3"/>
  <c r="HW36" i="3"/>
  <c r="HR36" i="3"/>
  <c r="HM36" i="3"/>
  <c r="HH36" i="3"/>
  <c r="HC36" i="3"/>
  <c r="GX36" i="3"/>
  <c r="GS36" i="3"/>
  <c r="GN36" i="3"/>
  <c r="GI36" i="3"/>
  <c r="GD36" i="3"/>
  <c r="FY36" i="3"/>
  <c r="FT36" i="3"/>
  <c r="FO36" i="3"/>
  <c r="FJ36" i="3"/>
  <c r="FE36" i="3"/>
  <c r="EZ36" i="3"/>
  <c r="EU36" i="3"/>
  <c r="EP36" i="3"/>
  <c r="EK36" i="3"/>
  <c r="EF36" i="3"/>
  <c r="EA36" i="3"/>
  <c r="DV36" i="3"/>
  <c r="DQ36" i="3"/>
  <c r="DL36" i="3"/>
  <c r="DG36" i="3"/>
  <c r="DB36" i="3"/>
  <c r="CW36" i="3"/>
  <c r="CR36" i="3"/>
  <c r="CM36" i="3"/>
  <c r="CH36" i="3"/>
  <c r="CC36" i="3"/>
  <c r="BX36" i="3"/>
  <c r="BS36" i="3"/>
  <c r="BN36" i="3"/>
  <c r="BI36" i="3"/>
  <c r="BD36" i="3"/>
  <c r="AY36" i="3"/>
  <c r="AT36" i="3"/>
  <c r="AO36" i="3"/>
  <c r="AJ36" i="3"/>
  <c r="AE36" i="3"/>
  <c r="Z36" i="3"/>
  <c r="U36" i="3"/>
  <c r="P36" i="3"/>
  <c r="K36" i="3"/>
  <c r="F36" i="3"/>
  <c r="JZ35" i="3"/>
  <c r="JU35" i="3"/>
  <c r="JP35" i="3"/>
  <c r="JK35" i="3"/>
  <c r="JF35" i="3"/>
  <c r="JA35" i="3"/>
  <c r="IV35" i="3"/>
  <c r="IQ35" i="3"/>
  <c r="IL35" i="3"/>
  <c r="IG35" i="3"/>
  <c r="IB35" i="3"/>
  <c r="HW35" i="3"/>
  <c r="HR35" i="3"/>
  <c r="HM35" i="3"/>
  <c r="HH35" i="3"/>
  <c r="HC35" i="3"/>
  <c r="GX35" i="3"/>
  <c r="GS35" i="3"/>
  <c r="GN35" i="3"/>
  <c r="GI35" i="3"/>
  <c r="GD35" i="3"/>
  <c r="FY35" i="3"/>
  <c r="FT35" i="3"/>
  <c r="FO35" i="3"/>
  <c r="FJ35" i="3"/>
  <c r="FE35" i="3"/>
  <c r="EZ35" i="3"/>
  <c r="EU35" i="3"/>
  <c r="EP35" i="3"/>
  <c r="EK35" i="3"/>
  <c r="EF35" i="3"/>
  <c r="EA35" i="3"/>
  <c r="DV35" i="3"/>
  <c r="DQ35" i="3"/>
  <c r="DL35" i="3"/>
  <c r="DG35" i="3"/>
  <c r="DB35" i="3"/>
  <c r="CW35" i="3"/>
  <c r="CR35" i="3"/>
  <c r="CM35" i="3"/>
  <c r="CH35" i="3"/>
  <c r="CC35" i="3"/>
  <c r="BX35" i="3"/>
  <c r="BS35" i="3"/>
  <c r="BN35" i="3"/>
  <c r="BI35" i="3"/>
  <c r="BD35" i="3"/>
  <c r="AY35" i="3"/>
  <c r="AT35" i="3"/>
  <c r="AO35" i="3"/>
  <c r="AJ35" i="3"/>
  <c r="AE35" i="3"/>
  <c r="Z35" i="3"/>
  <c r="U35" i="3"/>
  <c r="P35" i="3"/>
  <c r="K35" i="3"/>
  <c r="F35" i="3"/>
  <c r="JZ34" i="3"/>
  <c r="JU34" i="3"/>
  <c r="JP34" i="3"/>
  <c r="JK34" i="3"/>
  <c r="JF34" i="3"/>
  <c r="JA34" i="3"/>
  <c r="IV34" i="3"/>
  <c r="IQ34" i="3"/>
  <c r="IL34" i="3"/>
  <c r="IG34" i="3"/>
  <c r="IB34" i="3"/>
  <c r="HW34" i="3"/>
  <c r="HR34" i="3"/>
  <c r="HM34" i="3"/>
  <c r="HH34" i="3"/>
  <c r="HC34" i="3"/>
  <c r="GX34" i="3"/>
  <c r="GS34" i="3"/>
  <c r="GN34" i="3"/>
  <c r="GI34" i="3"/>
  <c r="GD34" i="3"/>
  <c r="FY34" i="3"/>
  <c r="FT34" i="3"/>
  <c r="FO34" i="3"/>
  <c r="FJ34" i="3"/>
  <c r="FE34" i="3"/>
  <c r="EZ34" i="3"/>
  <c r="EU34" i="3"/>
  <c r="EP34" i="3"/>
  <c r="EK34" i="3"/>
  <c r="EF34" i="3"/>
  <c r="EA34" i="3"/>
  <c r="DV34" i="3"/>
  <c r="DQ34" i="3"/>
  <c r="DL34" i="3"/>
  <c r="DG34" i="3"/>
  <c r="DB34" i="3"/>
  <c r="CW34" i="3"/>
  <c r="CR34" i="3"/>
  <c r="CM34" i="3"/>
  <c r="CH34" i="3"/>
  <c r="CC34" i="3"/>
  <c r="BX34" i="3"/>
  <c r="BS34" i="3"/>
  <c r="BN34" i="3"/>
  <c r="BI34" i="3"/>
  <c r="BD34" i="3"/>
  <c r="AY34" i="3"/>
  <c r="AT34" i="3"/>
  <c r="AO34" i="3"/>
  <c r="AJ34" i="3"/>
  <c r="AE34" i="3"/>
  <c r="Z34" i="3"/>
  <c r="U34" i="3"/>
  <c r="P34" i="3"/>
  <c r="K34" i="3"/>
  <c r="F34" i="3"/>
  <c r="JZ33" i="3"/>
  <c r="JU33" i="3"/>
  <c r="JP33" i="3"/>
  <c r="JK33" i="3"/>
  <c r="JF33" i="3"/>
  <c r="JA33" i="3"/>
  <c r="IV33" i="3"/>
  <c r="IQ33" i="3"/>
  <c r="IL33" i="3"/>
  <c r="IG33" i="3"/>
  <c r="IB33" i="3"/>
  <c r="HW33" i="3"/>
  <c r="HR33" i="3"/>
  <c r="HM33" i="3"/>
  <c r="HH33" i="3"/>
  <c r="HC33" i="3"/>
  <c r="GX33" i="3"/>
  <c r="GS33" i="3"/>
  <c r="GN33" i="3"/>
  <c r="GI33" i="3"/>
  <c r="GD33" i="3"/>
  <c r="FY33" i="3"/>
  <c r="FT33" i="3"/>
  <c r="FO33" i="3"/>
  <c r="FJ33" i="3"/>
  <c r="FE33" i="3"/>
  <c r="EZ33" i="3"/>
  <c r="EU33" i="3"/>
  <c r="EP33" i="3"/>
  <c r="EK33" i="3"/>
  <c r="EF33" i="3"/>
  <c r="EA33" i="3"/>
  <c r="DV33" i="3"/>
  <c r="DQ33" i="3"/>
  <c r="DL33" i="3"/>
  <c r="DG33" i="3"/>
  <c r="DB33" i="3"/>
  <c r="CW33" i="3"/>
  <c r="CR33" i="3"/>
  <c r="CM33" i="3"/>
  <c r="CH33" i="3"/>
  <c r="CC33" i="3"/>
  <c r="BX33" i="3"/>
  <c r="BS33" i="3"/>
  <c r="BN33" i="3"/>
  <c r="BI33" i="3"/>
  <c r="BD33" i="3"/>
  <c r="AY33" i="3"/>
  <c r="AT33" i="3"/>
  <c r="AO33" i="3"/>
  <c r="AJ33" i="3"/>
  <c r="AE33" i="3"/>
  <c r="Z33" i="3"/>
  <c r="U33" i="3"/>
  <c r="P33" i="3"/>
  <c r="K33" i="3"/>
  <c r="F33" i="3"/>
  <c r="JZ32" i="3"/>
  <c r="JU32" i="3"/>
  <c r="JP32" i="3"/>
  <c r="JK32" i="3"/>
  <c r="JF32" i="3"/>
  <c r="JA32" i="3"/>
  <c r="IV32" i="3"/>
  <c r="IQ32" i="3"/>
  <c r="IL32" i="3"/>
  <c r="IG32" i="3"/>
  <c r="IB32" i="3"/>
  <c r="HW32" i="3"/>
  <c r="HR32" i="3"/>
  <c r="HM32" i="3"/>
  <c r="HH32" i="3"/>
  <c r="HC32" i="3"/>
  <c r="GX32" i="3"/>
  <c r="GS32" i="3"/>
  <c r="GN32" i="3"/>
  <c r="GI32" i="3"/>
  <c r="GD32" i="3"/>
  <c r="FY32" i="3"/>
  <c r="FT32" i="3"/>
  <c r="FO32" i="3"/>
  <c r="FJ32" i="3"/>
  <c r="FE32" i="3"/>
  <c r="EZ32" i="3"/>
  <c r="EU32" i="3"/>
  <c r="EP32" i="3"/>
  <c r="EK32" i="3"/>
  <c r="EF32" i="3"/>
  <c r="EA32" i="3"/>
  <c r="DV32" i="3"/>
  <c r="DQ32" i="3"/>
  <c r="DL32" i="3"/>
  <c r="DG32" i="3"/>
  <c r="DB32" i="3"/>
  <c r="CW32" i="3"/>
  <c r="CR32" i="3"/>
  <c r="CM32" i="3"/>
  <c r="CH32" i="3"/>
  <c r="CC32" i="3"/>
  <c r="BX32" i="3"/>
  <c r="BS32" i="3"/>
  <c r="BN32" i="3"/>
  <c r="BI32" i="3"/>
  <c r="BD32" i="3"/>
  <c r="AY32" i="3"/>
  <c r="AT32" i="3"/>
  <c r="AO32" i="3"/>
  <c r="AJ32" i="3"/>
  <c r="AE32" i="3"/>
  <c r="Z32" i="3"/>
  <c r="U32" i="3"/>
  <c r="P32" i="3"/>
  <c r="K32" i="3"/>
  <c r="F32" i="3"/>
  <c r="JZ31" i="3"/>
  <c r="JU31" i="3"/>
  <c r="JP31" i="3"/>
  <c r="JK31" i="3"/>
  <c r="JF31" i="3"/>
  <c r="JA31" i="3"/>
  <c r="IV31" i="3"/>
  <c r="IQ31" i="3"/>
  <c r="IL31" i="3"/>
  <c r="IG31" i="3"/>
  <c r="IB31" i="3"/>
  <c r="HW31" i="3"/>
  <c r="HR31" i="3"/>
  <c r="HM31" i="3"/>
  <c r="HH31" i="3"/>
  <c r="HC31" i="3"/>
  <c r="GX31" i="3"/>
  <c r="GS31" i="3"/>
  <c r="GN31" i="3"/>
  <c r="GI31" i="3"/>
  <c r="GD31" i="3"/>
  <c r="FY31" i="3"/>
  <c r="FT31" i="3"/>
  <c r="FO31" i="3"/>
  <c r="FJ31" i="3"/>
  <c r="FE31" i="3"/>
  <c r="EZ31" i="3"/>
  <c r="EU31" i="3"/>
  <c r="EP31" i="3"/>
  <c r="EK31" i="3"/>
  <c r="EF31" i="3"/>
  <c r="EA31" i="3"/>
  <c r="DV31" i="3"/>
  <c r="DQ31" i="3"/>
  <c r="DL31" i="3"/>
  <c r="DG31" i="3"/>
  <c r="DB31" i="3"/>
  <c r="CW31" i="3"/>
  <c r="CR31" i="3"/>
  <c r="CM31" i="3"/>
  <c r="CH31" i="3"/>
  <c r="CC31" i="3"/>
  <c r="BX31" i="3"/>
  <c r="BS31" i="3"/>
  <c r="BN31" i="3"/>
  <c r="BI31" i="3"/>
  <c r="BD31" i="3"/>
  <c r="AY31" i="3"/>
  <c r="AT31" i="3"/>
  <c r="AO31" i="3"/>
  <c r="AJ31" i="3"/>
  <c r="AE31" i="3"/>
  <c r="Z31" i="3"/>
  <c r="U31" i="3"/>
  <c r="P31" i="3"/>
  <c r="K31" i="3"/>
  <c r="F31" i="3"/>
  <c r="JZ30" i="3"/>
  <c r="JU30" i="3"/>
  <c r="JP30" i="3"/>
  <c r="JK30" i="3"/>
  <c r="JF30" i="3"/>
  <c r="JA30" i="3"/>
  <c r="IV30" i="3"/>
  <c r="IQ30" i="3"/>
  <c r="IL30" i="3"/>
  <c r="IG30" i="3"/>
  <c r="IB30" i="3"/>
  <c r="HW30" i="3"/>
  <c r="HR30" i="3"/>
  <c r="HM30" i="3"/>
  <c r="HH30" i="3"/>
  <c r="HC30" i="3"/>
  <c r="GX30" i="3"/>
  <c r="GS30" i="3"/>
  <c r="GN30" i="3"/>
  <c r="GI30" i="3"/>
  <c r="GD30" i="3"/>
  <c r="FY30" i="3"/>
  <c r="FT30" i="3"/>
  <c r="FO30" i="3"/>
  <c r="FJ30" i="3"/>
  <c r="FE30" i="3"/>
  <c r="EZ30" i="3"/>
  <c r="EU30" i="3"/>
  <c r="EP30" i="3"/>
  <c r="EK30" i="3"/>
  <c r="EF30" i="3"/>
  <c r="EA30" i="3"/>
  <c r="DV30" i="3"/>
  <c r="DQ30" i="3"/>
  <c r="DL30" i="3"/>
  <c r="DG30" i="3"/>
  <c r="DB30" i="3"/>
  <c r="CW30" i="3"/>
  <c r="CR30" i="3"/>
  <c r="CM30" i="3"/>
  <c r="CH30" i="3"/>
  <c r="CC30" i="3"/>
  <c r="BX30" i="3"/>
  <c r="BS30" i="3"/>
  <c r="BN30" i="3"/>
  <c r="BI30" i="3"/>
  <c r="BD30" i="3"/>
  <c r="AY30" i="3"/>
  <c r="AT30" i="3"/>
  <c r="AO30" i="3"/>
  <c r="AJ30" i="3"/>
  <c r="AE30" i="3"/>
  <c r="Z30" i="3"/>
  <c r="U30" i="3"/>
  <c r="P30" i="3"/>
  <c r="K30" i="3"/>
  <c r="F30" i="3"/>
  <c r="JZ29" i="3"/>
  <c r="JU29" i="3"/>
  <c r="JP29" i="3"/>
  <c r="JK29" i="3"/>
  <c r="JF29" i="3"/>
  <c r="JA29" i="3"/>
  <c r="IV29" i="3"/>
  <c r="IQ29" i="3"/>
  <c r="IL29" i="3"/>
  <c r="IG29" i="3"/>
  <c r="IB29" i="3"/>
  <c r="HW29" i="3"/>
  <c r="HR29" i="3"/>
  <c r="HM29" i="3"/>
  <c r="HH29" i="3"/>
  <c r="HC29" i="3"/>
  <c r="GX29" i="3"/>
  <c r="GS29" i="3"/>
  <c r="GN29" i="3"/>
  <c r="GI29" i="3"/>
  <c r="GD29" i="3"/>
  <c r="FY29" i="3"/>
  <c r="FT29" i="3"/>
  <c r="FO29" i="3"/>
  <c r="FJ29" i="3"/>
  <c r="FE29" i="3"/>
  <c r="EZ29" i="3"/>
  <c r="EU29" i="3"/>
  <c r="EP29" i="3"/>
  <c r="EK29" i="3"/>
  <c r="EF29" i="3"/>
  <c r="EA29" i="3"/>
  <c r="DV29" i="3"/>
  <c r="DQ29" i="3"/>
  <c r="DL29" i="3"/>
  <c r="DG29" i="3"/>
  <c r="DB29" i="3"/>
  <c r="CW29" i="3"/>
  <c r="CR29" i="3"/>
  <c r="CM29" i="3"/>
  <c r="CH29" i="3"/>
  <c r="CC29" i="3"/>
  <c r="BX29" i="3"/>
  <c r="BS29" i="3"/>
  <c r="BN29" i="3"/>
  <c r="BI29" i="3"/>
  <c r="BD29" i="3"/>
  <c r="AY29" i="3"/>
  <c r="AT29" i="3"/>
  <c r="AO29" i="3"/>
  <c r="AJ29" i="3"/>
  <c r="AE29" i="3"/>
  <c r="Z29" i="3"/>
  <c r="U29" i="3"/>
  <c r="P29" i="3"/>
  <c r="K29" i="3"/>
  <c r="F29" i="3"/>
  <c r="JZ28" i="3"/>
  <c r="JU28" i="3"/>
  <c r="JP28" i="3"/>
  <c r="JK28" i="3"/>
  <c r="JF28" i="3"/>
  <c r="JA28" i="3"/>
  <c r="IV28" i="3"/>
  <c r="IQ28" i="3"/>
  <c r="IL28" i="3"/>
  <c r="IG28" i="3"/>
  <c r="IB28" i="3"/>
  <c r="HW28" i="3"/>
  <c r="HR28" i="3"/>
  <c r="HM28" i="3"/>
  <c r="HH28" i="3"/>
  <c r="HC28" i="3"/>
  <c r="GX28" i="3"/>
  <c r="GS28" i="3"/>
  <c r="GN28" i="3"/>
  <c r="GI28" i="3"/>
  <c r="GD28" i="3"/>
  <c r="FY28" i="3"/>
  <c r="FT28" i="3"/>
  <c r="FO28" i="3"/>
  <c r="FJ28" i="3"/>
  <c r="FE28" i="3"/>
  <c r="EZ28" i="3"/>
  <c r="EU28" i="3"/>
  <c r="EP28" i="3"/>
  <c r="EK28" i="3"/>
  <c r="EF28" i="3"/>
  <c r="EA28" i="3"/>
  <c r="DV28" i="3"/>
  <c r="DQ28" i="3"/>
  <c r="DL28" i="3"/>
  <c r="DG28" i="3"/>
  <c r="DB28" i="3"/>
  <c r="CW28" i="3"/>
  <c r="CR28" i="3"/>
  <c r="CM28" i="3"/>
  <c r="CH28" i="3"/>
  <c r="CC28" i="3"/>
  <c r="BX28" i="3"/>
  <c r="BS28" i="3"/>
  <c r="BN28" i="3"/>
  <c r="BI28" i="3"/>
  <c r="BD28" i="3"/>
  <c r="AY28" i="3"/>
  <c r="AT28" i="3"/>
  <c r="AO28" i="3"/>
  <c r="AJ28" i="3"/>
  <c r="AE28" i="3"/>
  <c r="Z28" i="3"/>
  <c r="U28" i="3"/>
  <c r="P28" i="3"/>
  <c r="K28" i="3"/>
  <c r="F28" i="3"/>
  <c r="JZ27" i="3"/>
  <c r="JU27" i="3"/>
  <c r="JP27" i="3"/>
  <c r="JK27" i="3"/>
  <c r="JF27" i="3"/>
  <c r="JA27" i="3"/>
  <c r="IV27" i="3"/>
  <c r="IQ27" i="3"/>
  <c r="IL27" i="3"/>
  <c r="IG27" i="3"/>
  <c r="IB27" i="3"/>
  <c r="HW27" i="3"/>
  <c r="HR27" i="3"/>
  <c r="HM27" i="3"/>
  <c r="HH27" i="3"/>
  <c r="HC27" i="3"/>
  <c r="GX27" i="3"/>
  <c r="GS27" i="3"/>
  <c r="GN27" i="3"/>
  <c r="GI27" i="3"/>
  <c r="GD27" i="3"/>
  <c r="FY27" i="3"/>
  <c r="FT27" i="3"/>
  <c r="FO27" i="3"/>
  <c r="FJ27" i="3"/>
  <c r="FE27" i="3"/>
  <c r="EZ27" i="3"/>
  <c r="EU27" i="3"/>
  <c r="EP27" i="3"/>
  <c r="EK27" i="3"/>
  <c r="EF27" i="3"/>
  <c r="EA27" i="3"/>
  <c r="DV27" i="3"/>
  <c r="DQ27" i="3"/>
  <c r="DL27" i="3"/>
  <c r="DG27" i="3"/>
  <c r="DB27" i="3"/>
  <c r="CW27" i="3"/>
  <c r="CR27" i="3"/>
  <c r="CM27" i="3"/>
  <c r="CH27" i="3"/>
  <c r="CC27" i="3"/>
  <c r="BX27" i="3"/>
  <c r="BS27" i="3"/>
  <c r="BN27" i="3"/>
  <c r="BI27" i="3"/>
  <c r="BD27" i="3"/>
  <c r="AY27" i="3"/>
  <c r="AT27" i="3"/>
  <c r="AO27" i="3"/>
  <c r="AJ27" i="3"/>
  <c r="AE27" i="3"/>
  <c r="Z27" i="3"/>
  <c r="U27" i="3"/>
  <c r="P27" i="3"/>
  <c r="K27" i="3"/>
  <c r="F27" i="3"/>
  <c r="JZ26" i="3"/>
  <c r="JU26" i="3"/>
  <c r="JP26" i="3"/>
  <c r="JK26" i="3"/>
  <c r="JF26" i="3"/>
  <c r="JA26" i="3"/>
  <c r="IV26" i="3"/>
  <c r="IQ26" i="3"/>
  <c r="IL26" i="3"/>
  <c r="IG26" i="3"/>
  <c r="IB26" i="3"/>
  <c r="HW26" i="3"/>
  <c r="HR26" i="3"/>
  <c r="HM26" i="3"/>
  <c r="HH26" i="3"/>
  <c r="HC26" i="3"/>
  <c r="GX26" i="3"/>
  <c r="GS26" i="3"/>
  <c r="GN26" i="3"/>
  <c r="GI26" i="3"/>
  <c r="GD26" i="3"/>
  <c r="FY26" i="3"/>
  <c r="FT26" i="3"/>
  <c r="FO26" i="3"/>
  <c r="FJ26" i="3"/>
  <c r="FE26" i="3"/>
  <c r="EZ26" i="3"/>
  <c r="EU26" i="3"/>
  <c r="EP26" i="3"/>
  <c r="EK26" i="3"/>
  <c r="EF26" i="3"/>
  <c r="EA26" i="3"/>
  <c r="DV26" i="3"/>
  <c r="DQ26" i="3"/>
  <c r="DL26" i="3"/>
  <c r="DG26" i="3"/>
  <c r="DB26" i="3"/>
  <c r="CW26" i="3"/>
  <c r="CR26" i="3"/>
  <c r="CM26" i="3"/>
  <c r="CH26" i="3"/>
  <c r="CC26" i="3"/>
  <c r="BX26" i="3"/>
  <c r="BS26" i="3"/>
  <c r="BN26" i="3"/>
  <c r="BI26" i="3"/>
  <c r="BD26" i="3"/>
  <c r="AY26" i="3"/>
  <c r="AT26" i="3"/>
  <c r="AO26" i="3"/>
  <c r="AJ26" i="3"/>
  <c r="AE26" i="3"/>
  <c r="Z26" i="3"/>
  <c r="U26" i="3"/>
  <c r="P26" i="3"/>
  <c r="K26" i="3"/>
  <c r="F26" i="3"/>
  <c r="JZ25" i="3"/>
  <c r="JU25" i="3"/>
  <c r="JP25" i="3"/>
  <c r="JK25" i="3"/>
  <c r="JF25" i="3"/>
  <c r="JA25" i="3"/>
  <c r="IV25" i="3"/>
  <c r="IQ25" i="3"/>
  <c r="IL25" i="3"/>
  <c r="IG25" i="3"/>
  <c r="IB25" i="3"/>
  <c r="HW25" i="3"/>
  <c r="HR25" i="3"/>
  <c r="HM25" i="3"/>
  <c r="HH25" i="3"/>
  <c r="HC25" i="3"/>
  <c r="GX25" i="3"/>
  <c r="GS25" i="3"/>
  <c r="GN25" i="3"/>
  <c r="GI25" i="3"/>
  <c r="GD25" i="3"/>
  <c r="FY25" i="3"/>
  <c r="FT25" i="3"/>
  <c r="FO25" i="3"/>
  <c r="FJ25" i="3"/>
  <c r="FE25" i="3"/>
  <c r="EZ25" i="3"/>
  <c r="EU25" i="3"/>
  <c r="EP25" i="3"/>
  <c r="EK25" i="3"/>
  <c r="EF25" i="3"/>
  <c r="EA25" i="3"/>
  <c r="DV25" i="3"/>
  <c r="DQ25" i="3"/>
  <c r="DL25" i="3"/>
  <c r="DG25" i="3"/>
  <c r="DB25" i="3"/>
  <c r="CW25" i="3"/>
  <c r="CR25" i="3"/>
  <c r="CM25" i="3"/>
  <c r="CH25" i="3"/>
  <c r="CC25" i="3"/>
  <c r="BX25" i="3"/>
  <c r="BS25" i="3"/>
  <c r="BN25" i="3"/>
  <c r="BI25" i="3"/>
  <c r="BD25" i="3"/>
  <c r="AY25" i="3"/>
  <c r="AT25" i="3"/>
  <c r="AO25" i="3"/>
  <c r="AJ25" i="3"/>
  <c r="AE25" i="3"/>
  <c r="Z25" i="3"/>
  <c r="U25" i="3"/>
  <c r="P25" i="3"/>
  <c r="K25" i="3"/>
  <c r="F25" i="3"/>
  <c r="JZ24" i="3"/>
  <c r="JU24" i="3"/>
  <c r="JP24" i="3"/>
  <c r="JK24" i="3"/>
  <c r="JF24" i="3"/>
  <c r="JA24" i="3"/>
  <c r="IV24" i="3"/>
  <c r="IQ24" i="3"/>
  <c r="IL24" i="3"/>
  <c r="IG24" i="3"/>
  <c r="IB24" i="3"/>
  <c r="HW24" i="3"/>
  <c r="HR24" i="3"/>
  <c r="HM24" i="3"/>
  <c r="HH24" i="3"/>
  <c r="HC24" i="3"/>
  <c r="GX24" i="3"/>
  <c r="GS24" i="3"/>
  <c r="GN24" i="3"/>
  <c r="GI24" i="3"/>
  <c r="GD24" i="3"/>
  <c r="FY24" i="3"/>
  <c r="FT24" i="3"/>
  <c r="FO24" i="3"/>
  <c r="FJ24" i="3"/>
  <c r="FE24" i="3"/>
  <c r="EZ24" i="3"/>
  <c r="EU24" i="3"/>
  <c r="EP24" i="3"/>
  <c r="EK24" i="3"/>
  <c r="EF24" i="3"/>
  <c r="EA24" i="3"/>
  <c r="DV24" i="3"/>
  <c r="DQ24" i="3"/>
  <c r="DL24" i="3"/>
  <c r="DG24" i="3"/>
  <c r="DB24" i="3"/>
  <c r="CW24" i="3"/>
  <c r="CR24" i="3"/>
  <c r="CM24" i="3"/>
  <c r="CH24" i="3"/>
  <c r="CC24" i="3"/>
  <c r="BX24" i="3"/>
  <c r="BS24" i="3"/>
  <c r="BN24" i="3"/>
  <c r="BI24" i="3"/>
  <c r="BD24" i="3"/>
  <c r="AY24" i="3"/>
  <c r="AT24" i="3"/>
  <c r="AO24" i="3"/>
  <c r="AJ24" i="3"/>
  <c r="AE24" i="3"/>
  <c r="Z24" i="3"/>
  <c r="U24" i="3"/>
  <c r="P24" i="3"/>
  <c r="K24" i="3"/>
  <c r="F24" i="3"/>
  <c r="JZ23" i="3"/>
  <c r="JU23" i="3"/>
  <c r="JP23" i="3"/>
  <c r="JK23" i="3"/>
  <c r="JF23" i="3"/>
  <c r="JA23" i="3"/>
  <c r="IV23" i="3"/>
  <c r="IQ23" i="3"/>
  <c r="IL23" i="3"/>
  <c r="IG23" i="3"/>
  <c r="IB23" i="3"/>
  <c r="HW23" i="3"/>
  <c r="HR23" i="3"/>
  <c r="HM23" i="3"/>
  <c r="HH23" i="3"/>
  <c r="HC23" i="3"/>
  <c r="GX23" i="3"/>
  <c r="GS23" i="3"/>
  <c r="GN23" i="3"/>
  <c r="GI23" i="3"/>
  <c r="GD23" i="3"/>
  <c r="FY23" i="3"/>
  <c r="FT23" i="3"/>
  <c r="FO23" i="3"/>
  <c r="FJ23" i="3"/>
  <c r="FE23" i="3"/>
  <c r="EZ23" i="3"/>
  <c r="EU23" i="3"/>
  <c r="EP23" i="3"/>
  <c r="EK23" i="3"/>
  <c r="EF23" i="3"/>
  <c r="EA23" i="3"/>
  <c r="DV23" i="3"/>
  <c r="DQ23" i="3"/>
  <c r="DL23" i="3"/>
  <c r="DG23" i="3"/>
  <c r="DB23" i="3"/>
  <c r="CW23" i="3"/>
  <c r="CR23" i="3"/>
  <c r="CM23" i="3"/>
  <c r="CH23" i="3"/>
  <c r="CC23" i="3"/>
  <c r="BX23" i="3"/>
  <c r="BS23" i="3"/>
  <c r="BN23" i="3"/>
  <c r="BI23" i="3"/>
  <c r="BD23" i="3"/>
  <c r="AY23" i="3"/>
  <c r="AT23" i="3"/>
  <c r="AO23" i="3"/>
  <c r="AJ23" i="3"/>
  <c r="AE23" i="3"/>
  <c r="Z23" i="3"/>
  <c r="U23" i="3"/>
  <c r="P23" i="3"/>
  <c r="K23" i="3"/>
  <c r="F23" i="3"/>
  <c r="JZ22" i="3"/>
  <c r="JU22" i="3"/>
  <c r="JP22" i="3"/>
  <c r="JK22" i="3"/>
  <c r="JF22" i="3"/>
  <c r="JA22" i="3"/>
  <c r="IV22" i="3"/>
  <c r="IQ22" i="3"/>
  <c r="IL22" i="3"/>
  <c r="IG22" i="3"/>
  <c r="IB22" i="3"/>
  <c r="HW22" i="3"/>
  <c r="HR22" i="3"/>
  <c r="HM22" i="3"/>
  <c r="HH22" i="3"/>
  <c r="HC22" i="3"/>
  <c r="GX22" i="3"/>
  <c r="GS22" i="3"/>
  <c r="GN22" i="3"/>
  <c r="GI22" i="3"/>
  <c r="GD22" i="3"/>
  <c r="FY22" i="3"/>
  <c r="FT22" i="3"/>
  <c r="FO22" i="3"/>
  <c r="FJ22" i="3"/>
  <c r="FE22" i="3"/>
  <c r="EZ22" i="3"/>
  <c r="EU22" i="3"/>
  <c r="EP22" i="3"/>
  <c r="EK22" i="3"/>
  <c r="EF22" i="3"/>
  <c r="EA22" i="3"/>
  <c r="DV22" i="3"/>
  <c r="DQ22" i="3"/>
  <c r="DL22" i="3"/>
  <c r="DG22" i="3"/>
  <c r="DB22" i="3"/>
  <c r="CW22" i="3"/>
  <c r="CR22" i="3"/>
  <c r="CM22" i="3"/>
  <c r="CH22" i="3"/>
  <c r="CC22" i="3"/>
  <c r="BX22" i="3"/>
  <c r="BS22" i="3"/>
  <c r="BN22" i="3"/>
  <c r="BI22" i="3"/>
  <c r="BD22" i="3"/>
  <c r="AY22" i="3"/>
  <c r="AT22" i="3"/>
  <c r="AO22" i="3"/>
  <c r="AJ22" i="3"/>
  <c r="AE22" i="3"/>
  <c r="Z22" i="3"/>
  <c r="U22" i="3"/>
  <c r="P22" i="3"/>
  <c r="K22" i="3"/>
  <c r="F22" i="3"/>
  <c r="JZ21" i="3"/>
  <c r="JU21" i="3"/>
  <c r="JP21" i="3"/>
  <c r="JK21" i="3"/>
  <c r="JF21" i="3"/>
  <c r="JA21" i="3"/>
  <c r="IV21" i="3"/>
  <c r="IQ21" i="3"/>
  <c r="IL21" i="3"/>
  <c r="IG21" i="3"/>
  <c r="IB21" i="3"/>
  <c r="HW21" i="3"/>
  <c r="HR21" i="3"/>
  <c r="HM21" i="3"/>
  <c r="HH21" i="3"/>
  <c r="HC21" i="3"/>
  <c r="GX21" i="3"/>
  <c r="GS21" i="3"/>
  <c r="GN21" i="3"/>
  <c r="GI21" i="3"/>
  <c r="GD21" i="3"/>
  <c r="FY21" i="3"/>
  <c r="FT21" i="3"/>
  <c r="FO21" i="3"/>
  <c r="FJ21" i="3"/>
  <c r="FE21" i="3"/>
  <c r="EZ21" i="3"/>
  <c r="EU21" i="3"/>
  <c r="EP21" i="3"/>
  <c r="EK21" i="3"/>
  <c r="EF21" i="3"/>
  <c r="EA21" i="3"/>
  <c r="DV21" i="3"/>
  <c r="DQ21" i="3"/>
  <c r="DL21" i="3"/>
  <c r="DG21" i="3"/>
  <c r="DB21" i="3"/>
  <c r="CW21" i="3"/>
  <c r="CR21" i="3"/>
  <c r="CM21" i="3"/>
  <c r="CH21" i="3"/>
  <c r="CC21" i="3"/>
  <c r="BX21" i="3"/>
  <c r="BS21" i="3"/>
  <c r="BN21" i="3"/>
  <c r="BI21" i="3"/>
  <c r="BD21" i="3"/>
  <c r="AY21" i="3"/>
  <c r="AT21" i="3"/>
  <c r="AO21" i="3"/>
  <c r="AJ21" i="3"/>
  <c r="AE21" i="3"/>
  <c r="Z21" i="3"/>
  <c r="U21" i="3"/>
  <c r="P21" i="3"/>
  <c r="K21" i="3"/>
  <c r="F21" i="3"/>
  <c r="JZ20" i="3"/>
  <c r="JU20" i="3"/>
  <c r="JP20" i="3"/>
  <c r="JK20" i="3"/>
  <c r="JF20" i="3"/>
  <c r="JA20" i="3"/>
  <c r="IV20" i="3"/>
  <c r="IQ20" i="3"/>
  <c r="IL20" i="3"/>
  <c r="IG20" i="3"/>
  <c r="IB20" i="3"/>
  <c r="HW20" i="3"/>
  <c r="HR20" i="3"/>
  <c r="HM20" i="3"/>
  <c r="HH20" i="3"/>
  <c r="HC20" i="3"/>
  <c r="GX20" i="3"/>
  <c r="GS20" i="3"/>
  <c r="GN20" i="3"/>
  <c r="GI20" i="3"/>
  <c r="GD20" i="3"/>
  <c r="FY20" i="3"/>
  <c r="FT20" i="3"/>
  <c r="FO20" i="3"/>
  <c r="FJ20" i="3"/>
  <c r="FE20" i="3"/>
  <c r="EZ20" i="3"/>
  <c r="EU20" i="3"/>
  <c r="EP20" i="3"/>
  <c r="EK20" i="3"/>
  <c r="EF20" i="3"/>
  <c r="EA20" i="3"/>
  <c r="DV20" i="3"/>
  <c r="DQ20" i="3"/>
  <c r="DL20" i="3"/>
  <c r="DG20" i="3"/>
  <c r="DB20" i="3"/>
  <c r="CW20" i="3"/>
  <c r="CR20" i="3"/>
  <c r="CM20" i="3"/>
  <c r="CH20" i="3"/>
  <c r="CC20" i="3"/>
  <c r="BX20" i="3"/>
  <c r="BS20" i="3"/>
  <c r="BN20" i="3"/>
  <c r="BI20" i="3"/>
  <c r="BD20" i="3"/>
  <c r="AY20" i="3"/>
  <c r="AT20" i="3"/>
  <c r="AO20" i="3"/>
  <c r="AJ20" i="3"/>
  <c r="AE20" i="3"/>
  <c r="Z20" i="3"/>
  <c r="U20" i="3"/>
  <c r="P20" i="3"/>
  <c r="K20" i="3"/>
  <c r="F20" i="3"/>
  <c r="JZ19" i="3"/>
  <c r="JU19" i="3"/>
  <c r="JP19" i="3"/>
  <c r="JK19" i="3"/>
  <c r="JF19" i="3"/>
  <c r="JA19" i="3"/>
  <c r="IV19" i="3"/>
  <c r="IQ19" i="3"/>
  <c r="IL19" i="3"/>
  <c r="IG19" i="3"/>
  <c r="IB19" i="3"/>
  <c r="HW19" i="3"/>
  <c r="HR19" i="3"/>
  <c r="HM19" i="3"/>
  <c r="HH19" i="3"/>
  <c r="HC19" i="3"/>
  <c r="GX19" i="3"/>
  <c r="GS19" i="3"/>
  <c r="GN19" i="3"/>
  <c r="GI19" i="3"/>
  <c r="GD19" i="3"/>
  <c r="FY19" i="3"/>
  <c r="FT19" i="3"/>
  <c r="FO19" i="3"/>
  <c r="FJ19" i="3"/>
  <c r="FE19" i="3"/>
  <c r="EZ19" i="3"/>
  <c r="EU19" i="3"/>
  <c r="EP19" i="3"/>
  <c r="EK19" i="3"/>
  <c r="EF19" i="3"/>
  <c r="EA19" i="3"/>
  <c r="DV19" i="3"/>
  <c r="DQ19" i="3"/>
  <c r="DL19" i="3"/>
  <c r="DG19" i="3"/>
  <c r="DB19" i="3"/>
  <c r="CW19" i="3"/>
  <c r="CR19" i="3"/>
  <c r="CM19" i="3"/>
  <c r="CH19" i="3"/>
  <c r="CC19" i="3"/>
  <c r="BX19" i="3"/>
  <c r="BS19" i="3"/>
  <c r="BN19" i="3"/>
  <c r="BI19" i="3"/>
  <c r="BD19" i="3"/>
  <c r="AY19" i="3"/>
  <c r="AT19" i="3"/>
  <c r="AO19" i="3"/>
  <c r="AJ19" i="3"/>
  <c r="AE19" i="3"/>
  <c r="Z19" i="3"/>
  <c r="U19" i="3"/>
  <c r="P19" i="3"/>
  <c r="K19" i="3"/>
  <c r="F19" i="3"/>
  <c r="JZ18" i="3"/>
  <c r="JU18" i="3"/>
  <c r="JP18" i="3"/>
  <c r="JK18" i="3"/>
  <c r="JF18" i="3"/>
  <c r="JA18" i="3"/>
  <c r="IV18" i="3"/>
  <c r="IQ18" i="3"/>
  <c r="IL18" i="3"/>
  <c r="IG18" i="3"/>
  <c r="IB18" i="3"/>
  <c r="HW18" i="3"/>
  <c r="HR18" i="3"/>
  <c r="HM18" i="3"/>
  <c r="HH18" i="3"/>
  <c r="HC18" i="3"/>
  <c r="GX18" i="3"/>
  <c r="GS18" i="3"/>
  <c r="GN18" i="3"/>
  <c r="GI18" i="3"/>
  <c r="GD18" i="3"/>
  <c r="FY18" i="3"/>
  <c r="FT18" i="3"/>
  <c r="FO18" i="3"/>
  <c r="FJ18" i="3"/>
  <c r="FE18" i="3"/>
  <c r="EZ18" i="3"/>
  <c r="EU18" i="3"/>
  <c r="EP18" i="3"/>
  <c r="EK18" i="3"/>
  <c r="EF18" i="3"/>
  <c r="EA18" i="3"/>
  <c r="DV18" i="3"/>
  <c r="DQ18" i="3"/>
  <c r="DL18" i="3"/>
  <c r="DG18" i="3"/>
  <c r="DB18" i="3"/>
  <c r="CW18" i="3"/>
  <c r="CR18" i="3"/>
  <c r="CM18" i="3"/>
  <c r="CH18" i="3"/>
  <c r="CC18" i="3"/>
  <c r="BX18" i="3"/>
  <c r="BS18" i="3"/>
  <c r="BN18" i="3"/>
  <c r="BI18" i="3"/>
  <c r="BD18" i="3"/>
  <c r="AY18" i="3"/>
  <c r="AT18" i="3"/>
  <c r="AO18" i="3"/>
  <c r="AJ18" i="3"/>
  <c r="AE18" i="3"/>
  <c r="Z18" i="3"/>
  <c r="U18" i="3"/>
  <c r="P18" i="3"/>
  <c r="K18" i="3"/>
  <c r="F18" i="3"/>
  <c r="JZ17" i="3"/>
  <c r="JU17" i="3"/>
  <c r="JP17" i="3"/>
  <c r="JK17" i="3"/>
  <c r="JF17" i="3"/>
  <c r="JA17" i="3"/>
  <c r="IV17" i="3"/>
  <c r="IQ17" i="3"/>
  <c r="IL17" i="3"/>
  <c r="IG17" i="3"/>
  <c r="IB17" i="3"/>
  <c r="HW17" i="3"/>
  <c r="HR17" i="3"/>
  <c r="HM17" i="3"/>
  <c r="HH17" i="3"/>
  <c r="HC17" i="3"/>
  <c r="GX17" i="3"/>
  <c r="GS17" i="3"/>
  <c r="GN17" i="3"/>
  <c r="GI17" i="3"/>
  <c r="GD17" i="3"/>
  <c r="FY17" i="3"/>
  <c r="FT17" i="3"/>
  <c r="FO17" i="3"/>
  <c r="FJ17" i="3"/>
  <c r="FE17" i="3"/>
  <c r="EZ17" i="3"/>
  <c r="EU17" i="3"/>
  <c r="EP17" i="3"/>
  <c r="EK17" i="3"/>
  <c r="EF17" i="3"/>
  <c r="EA17" i="3"/>
  <c r="DV17" i="3"/>
  <c r="DQ17" i="3"/>
  <c r="DL17" i="3"/>
  <c r="DG17" i="3"/>
  <c r="DB17" i="3"/>
  <c r="CW17" i="3"/>
  <c r="CR17" i="3"/>
  <c r="CM17" i="3"/>
  <c r="CH17" i="3"/>
  <c r="CC17" i="3"/>
  <c r="BX17" i="3"/>
  <c r="BS17" i="3"/>
  <c r="BN17" i="3"/>
  <c r="BI17" i="3"/>
  <c r="BD17" i="3"/>
  <c r="AY17" i="3"/>
  <c r="AT17" i="3"/>
  <c r="AO17" i="3"/>
  <c r="AJ17" i="3"/>
  <c r="AE17" i="3"/>
  <c r="Z17" i="3"/>
  <c r="U17" i="3"/>
  <c r="P17" i="3"/>
  <c r="K17" i="3"/>
  <c r="F17" i="3"/>
  <c r="JZ16" i="3"/>
  <c r="JU16" i="3"/>
  <c r="JP16" i="3"/>
  <c r="JK16" i="3"/>
  <c r="JF16" i="3"/>
  <c r="JA16" i="3"/>
  <c r="IV16" i="3"/>
  <c r="IQ16" i="3"/>
  <c r="IL16" i="3"/>
  <c r="IG16" i="3"/>
  <c r="IB16" i="3"/>
  <c r="HW16" i="3"/>
  <c r="HR16" i="3"/>
  <c r="HM16" i="3"/>
  <c r="HH16" i="3"/>
  <c r="HC16" i="3"/>
  <c r="GX16" i="3"/>
  <c r="GS16" i="3"/>
  <c r="GN16" i="3"/>
  <c r="GI16" i="3"/>
  <c r="GD16" i="3"/>
  <c r="FY16" i="3"/>
  <c r="FT16" i="3"/>
  <c r="FO16" i="3"/>
  <c r="FJ16" i="3"/>
  <c r="FE16" i="3"/>
  <c r="EZ16" i="3"/>
  <c r="EU16" i="3"/>
  <c r="EP16" i="3"/>
  <c r="EK16" i="3"/>
  <c r="EF16" i="3"/>
  <c r="EA16" i="3"/>
  <c r="DV16" i="3"/>
  <c r="DQ16" i="3"/>
  <c r="DL16" i="3"/>
  <c r="DG16" i="3"/>
  <c r="DB16" i="3"/>
  <c r="CW16" i="3"/>
  <c r="CR16" i="3"/>
  <c r="CM16" i="3"/>
  <c r="CH16" i="3"/>
  <c r="CC16" i="3"/>
  <c r="BX16" i="3"/>
  <c r="BS16" i="3"/>
  <c r="BN16" i="3"/>
  <c r="BI16" i="3"/>
  <c r="BD16" i="3"/>
  <c r="AY16" i="3"/>
  <c r="AT16" i="3"/>
  <c r="AO16" i="3"/>
  <c r="AJ16" i="3"/>
  <c r="AE16" i="3"/>
  <c r="Z16" i="3"/>
  <c r="U16" i="3"/>
  <c r="P16" i="3"/>
  <c r="K16" i="3"/>
  <c r="F16" i="3"/>
  <c r="JZ15" i="3"/>
  <c r="JU15" i="3"/>
  <c r="JP15" i="3"/>
  <c r="JK15" i="3"/>
  <c r="JF15" i="3"/>
  <c r="JA15" i="3"/>
  <c r="IV15" i="3"/>
  <c r="IQ15" i="3"/>
  <c r="IL15" i="3"/>
  <c r="IG15" i="3"/>
  <c r="IB15" i="3"/>
  <c r="HW15" i="3"/>
  <c r="HR15" i="3"/>
  <c r="HM15" i="3"/>
  <c r="HH15" i="3"/>
  <c r="HC15" i="3"/>
  <c r="GX15" i="3"/>
  <c r="GS15" i="3"/>
  <c r="GN15" i="3"/>
  <c r="GI15" i="3"/>
  <c r="GD15" i="3"/>
  <c r="FY15" i="3"/>
  <c r="FT15" i="3"/>
  <c r="FO15" i="3"/>
  <c r="FJ15" i="3"/>
  <c r="FE15" i="3"/>
  <c r="EZ15" i="3"/>
  <c r="EU15" i="3"/>
  <c r="EP15" i="3"/>
  <c r="EK15" i="3"/>
  <c r="EF15" i="3"/>
  <c r="EA15" i="3"/>
  <c r="DV15" i="3"/>
  <c r="DQ15" i="3"/>
  <c r="DL15" i="3"/>
  <c r="DG15" i="3"/>
  <c r="DB15" i="3"/>
  <c r="CW15" i="3"/>
  <c r="CR15" i="3"/>
  <c r="CM15" i="3"/>
  <c r="CH15" i="3"/>
  <c r="CC15" i="3"/>
  <c r="BX15" i="3"/>
  <c r="BS15" i="3"/>
  <c r="BN15" i="3"/>
  <c r="BI15" i="3"/>
  <c r="BD15" i="3"/>
  <c r="AY15" i="3"/>
  <c r="AT15" i="3"/>
  <c r="AO15" i="3"/>
  <c r="AJ15" i="3"/>
  <c r="AE15" i="3"/>
  <c r="Z15" i="3"/>
  <c r="U15" i="3"/>
  <c r="P15" i="3"/>
  <c r="K15" i="3"/>
  <c r="F15" i="3"/>
  <c r="JZ14" i="3"/>
  <c r="JU14" i="3"/>
  <c r="JP14" i="3"/>
  <c r="JK14" i="3"/>
  <c r="JF14" i="3"/>
  <c r="JA14" i="3"/>
  <c r="IV14" i="3"/>
  <c r="IQ14" i="3"/>
  <c r="IL14" i="3"/>
  <c r="IG14" i="3"/>
  <c r="IB14" i="3"/>
  <c r="HW14" i="3"/>
  <c r="HR14" i="3"/>
  <c r="HM14" i="3"/>
  <c r="HH14" i="3"/>
  <c r="HC14" i="3"/>
  <c r="GX14" i="3"/>
  <c r="GS14" i="3"/>
  <c r="GN14" i="3"/>
  <c r="GI14" i="3"/>
  <c r="GD14" i="3"/>
  <c r="FY14" i="3"/>
  <c r="FT14" i="3"/>
  <c r="FO14" i="3"/>
  <c r="FJ14" i="3"/>
  <c r="FE14" i="3"/>
  <c r="EZ14" i="3"/>
  <c r="EU14" i="3"/>
  <c r="EP14" i="3"/>
  <c r="EK14" i="3"/>
  <c r="EF14" i="3"/>
  <c r="EA14" i="3"/>
  <c r="DV14" i="3"/>
  <c r="DQ14" i="3"/>
  <c r="DL14" i="3"/>
  <c r="DG14" i="3"/>
  <c r="DB14" i="3"/>
  <c r="CW14" i="3"/>
  <c r="CR14" i="3"/>
  <c r="CM14" i="3"/>
  <c r="CH14" i="3"/>
  <c r="CC14" i="3"/>
  <c r="BX14" i="3"/>
  <c r="BS14" i="3"/>
  <c r="BN14" i="3"/>
  <c r="BI14" i="3"/>
  <c r="BD14" i="3"/>
  <c r="AY14" i="3"/>
  <c r="AT14" i="3"/>
  <c r="AO14" i="3"/>
  <c r="AJ14" i="3"/>
  <c r="AE14" i="3"/>
  <c r="Z14" i="3"/>
  <c r="U14" i="3"/>
  <c r="P14" i="3"/>
  <c r="K14" i="3"/>
  <c r="F14" i="3"/>
  <c r="JZ13" i="3"/>
  <c r="JU13" i="3"/>
  <c r="JP13" i="3"/>
  <c r="JK13" i="3"/>
  <c r="JF13" i="3"/>
  <c r="JA13" i="3"/>
  <c r="IV13" i="3"/>
  <c r="IQ13" i="3"/>
  <c r="IL13" i="3"/>
  <c r="IG13" i="3"/>
  <c r="IB13" i="3"/>
  <c r="HW13" i="3"/>
  <c r="HR13" i="3"/>
  <c r="HM13" i="3"/>
  <c r="HH13" i="3"/>
  <c r="HC13" i="3"/>
  <c r="GX13" i="3"/>
  <c r="GS13" i="3"/>
  <c r="GN13" i="3"/>
  <c r="GI13" i="3"/>
  <c r="GD13" i="3"/>
  <c r="FY13" i="3"/>
  <c r="FT13" i="3"/>
  <c r="FO13" i="3"/>
  <c r="FJ13" i="3"/>
  <c r="FE13" i="3"/>
  <c r="EZ13" i="3"/>
  <c r="EU13" i="3"/>
  <c r="EP13" i="3"/>
  <c r="EK13" i="3"/>
  <c r="EF13" i="3"/>
  <c r="EA13" i="3"/>
  <c r="DV13" i="3"/>
  <c r="DQ13" i="3"/>
  <c r="DL13" i="3"/>
  <c r="DG13" i="3"/>
  <c r="DB13" i="3"/>
  <c r="CW13" i="3"/>
  <c r="CR13" i="3"/>
  <c r="CM13" i="3"/>
  <c r="CH13" i="3"/>
  <c r="CC13" i="3"/>
  <c r="BX13" i="3"/>
  <c r="BS13" i="3"/>
  <c r="BN13" i="3"/>
  <c r="BI13" i="3"/>
  <c r="BD13" i="3"/>
  <c r="AY13" i="3"/>
  <c r="AT13" i="3"/>
  <c r="AO13" i="3"/>
  <c r="AJ13" i="3"/>
  <c r="AE13" i="3"/>
  <c r="Z13" i="3"/>
  <c r="U13" i="3"/>
  <c r="P13" i="3"/>
  <c r="K13" i="3"/>
  <c r="F13" i="3"/>
  <c r="JZ12" i="3"/>
  <c r="JU12" i="3"/>
  <c r="JP12" i="3"/>
  <c r="JK12" i="3"/>
  <c r="JF12" i="3"/>
  <c r="JA12" i="3"/>
  <c r="IV12" i="3"/>
  <c r="IQ12" i="3"/>
  <c r="IL12" i="3"/>
  <c r="IG12" i="3"/>
  <c r="IB12" i="3"/>
  <c r="HW12" i="3"/>
  <c r="HR12" i="3"/>
  <c r="HM12" i="3"/>
  <c r="HH12" i="3"/>
  <c r="HC12" i="3"/>
  <c r="GX12" i="3"/>
  <c r="GS12" i="3"/>
  <c r="GN12" i="3"/>
  <c r="GI12" i="3"/>
  <c r="GD12" i="3"/>
  <c r="FY12" i="3"/>
  <c r="FT12" i="3"/>
  <c r="FO12" i="3"/>
  <c r="FJ12" i="3"/>
  <c r="FE12" i="3"/>
  <c r="EZ12" i="3"/>
  <c r="EU12" i="3"/>
  <c r="EP12" i="3"/>
  <c r="EK12" i="3"/>
  <c r="EF12" i="3"/>
  <c r="EA12" i="3"/>
  <c r="DV12" i="3"/>
  <c r="DQ12" i="3"/>
  <c r="DL12" i="3"/>
  <c r="DG12" i="3"/>
  <c r="DB12" i="3"/>
  <c r="CW12" i="3"/>
  <c r="CR12" i="3"/>
  <c r="CM12" i="3"/>
  <c r="CH12" i="3"/>
  <c r="CC12" i="3"/>
  <c r="BX12" i="3"/>
  <c r="BS12" i="3"/>
  <c r="BN12" i="3"/>
  <c r="BI12" i="3"/>
  <c r="BD12" i="3"/>
  <c r="AY12" i="3"/>
  <c r="AT12" i="3"/>
  <c r="AO12" i="3"/>
  <c r="AJ12" i="3"/>
  <c r="AE12" i="3"/>
  <c r="Z12" i="3"/>
  <c r="U12" i="3"/>
  <c r="P12" i="3"/>
  <c r="K12" i="3"/>
  <c r="F12" i="3"/>
  <c r="JZ11" i="3"/>
  <c r="JU11" i="3"/>
  <c r="JP11" i="3"/>
  <c r="JK11" i="3"/>
  <c r="JF11" i="3"/>
  <c r="JA11" i="3"/>
  <c r="IV11" i="3"/>
  <c r="IQ11" i="3"/>
  <c r="IL11" i="3"/>
  <c r="IG11" i="3"/>
  <c r="IB11" i="3"/>
  <c r="HW11" i="3"/>
  <c r="HR11" i="3"/>
  <c r="HM11" i="3"/>
  <c r="HH11" i="3"/>
  <c r="HC11" i="3"/>
  <c r="GX11" i="3"/>
  <c r="GS11" i="3"/>
  <c r="GN11" i="3"/>
  <c r="GI11" i="3"/>
  <c r="GD11" i="3"/>
  <c r="FY11" i="3"/>
  <c r="FT11" i="3"/>
  <c r="FO11" i="3"/>
  <c r="FJ11" i="3"/>
  <c r="FE11" i="3"/>
  <c r="EZ11" i="3"/>
  <c r="EU11" i="3"/>
  <c r="EP11" i="3"/>
  <c r="EK11" i="3"/>
  <c r="EF11" i="3"/>
  <c r="EA11" i="3"/>
  <c r="DV11" i="3"/>
  <c r="DQ11" i="3"/>
  <c r="DL11" i="3"/>
  <c r="DG11" i="3"/>
  <c r="DB11" i="3"/>
  <c r="CW11" i="3"/>
  <c r="CR11" i="3"/>
  <c r="CM11" i="3"/>
  <c r="CH11" i="3"/>
  <c r="CC11" i="3"/>
  <c r="BX11" i="3"/>
  <c r="BS11" i="3"/>
  <c r="BN11" i="3"/>
  <c r="BI11" i="3"/>
  <c r="BD11" i="3"/>
  <c r="AY11" i="3"/>
  <c r="AT11" i="3"/>
  <c r="AO11" i="3"/>
  <c r="AJ11" i="3"/>
  <c r="AE11" i="3"/>
  <c r="Z11" i="3"/>
  <c r="U11" i="3"/>
  <c r="P11" i="3"/>
  <c r="K11" i="3"/>
  <c r="F11" i="3"/>
  <c r="JZ10" i="3"/>
  <c r="JU10" i="3"/>
  <c r="JP10" i="3"/>
  <c r="JK10" i="3"/>
  <c r="JF10" i="3"/>
  <c r="JA10" i="3"/>
  <c r="IV10" i="3"/>
  <c r="IQ10" i="3"/>
  <c r="IL10" i="3"/>
  <c r="IG10" i="3"/>
  <c r="IB10" i="3"/>
  <c r="HW10" i="3"/>
  <c r="HR10" i="3"/>
  <c r="HM10" i="3"/>
  <c r="HH10" i="3"/>
  <c r="HC10" i="3"/>
  <c r="GX10" i="3"/>
  <c r="GS10" i="3"/>
  <c r="GN10" i="3"/>
  <c r="GI10" i="3"/>
  <c r="GD10" i="3"/>
  <c r="FY10" i="3"/>
  <c r="FT10" i="3"/>
  <c r="FO10" i="3"/>
  <c r="FJ10" i="3"/>
  <c r="FE10" i="3"/>
  <c r="EZ10" i="3"/>
  <c r="EU10" i="3"/>
  <c r="EP10" i="3"/>
  <c r="EK10" i="3"/>
  <c r="EF10" i="3"/>
  <c r="EA10" i="3"/>
  <c r="DV10" i="3"/>
  <c r="DQ10" i="3"/>
  <c r="DL10" i="3"/>
  <c r="DG10" i="3"/>
  <c r="DB10" i="3"/>
  <c r="CW10" i="3"/>
  <c r="CR10" i="3"/>
  <c r="CM10" i="3"/>
  <c r="CH10" i="3"/>
  <c r="CC10" i="3"/>
  <c r="BX10" i="3"/>
  <c r="BS10" i="3"/>
  <c r="BN10" i="3"/>
  <c r="BI10" i="3"/>
  <c r="BD10" i="3"/>
  <c r="AY10" i="3"/>
  <c r="AT10" i="3"/>
  <c r="AO10" i="3"/>
  <c r="AJ10" i="3"/>
  <c r="AE10" i="3"/>
  <c r="Z10" i="3"/>
  <c r="U10" i="3"/>
  <c r="P10" i="3"/>
  <c r="K10" i="3"/>
  <c r="F10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Alejandra González San José</author>
    <author>tc={22387C97-145B-8D44-9230-ED225D3477E0}</author>
  </authors>
  <commentList>
    <comment ref="A2" authorId="0" shapeId="0" xr:uid="{9DB1DFAF-5F33-464A-9EFA-8540C02AFA1D}">
      <text>
        <r>
          <rPr>
            <b/>
            <sz val="10"/>
            <color rgb="FF000000"/>
            <rFont val="Tahoma"/>
            <family val="2"/>
          </rPr>
          <t>Alejandra González San José: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https://resultados.as.com/resultados/futbol/primera/2002_2003/calendario/regular_a</t>
        </r>
      </text>
    </comment>
    <comment ref="A26" authorId="1" shapeId="0" xr:uid="{22387C97-145B-8D44-9230-ED225D3477E0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https://www.resultados-futbol.com/Mirandes/2001
</t>
      </text>
    </comment>
    <comment ref="A28" authorId="0" shapeId="0" xr:uid="{85C805B6-4B2D-C54C-9235-593FBC795B9C}">
      <text>
        <r>
          <rPr>
            <b/>
            <sz val="10"/>
            <color rgb="FF000000"/>
            <rFont val="Tahoma"/>
            <family val="2"/>
          </rPr>
          <t>Alejandra González San José: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https://resultados.as.com/resultados/futbol/primera/2002_2003/calendario/regular_a</t>
        </r>
      </text>
    </comment>
  </commentList>
</comments>
</file>

<file path=xl/sharedStrings.xml><?xml version="1.0" encoding="utf-8"?>
<sst xmlns="http://schemas.openxmlformats.org/spreadsheetml/2006/main" count="50189" uniqueCount="601">
  <si>
    <t>PROVINCIA</t>
  </si>
  <si>
    <t>AÑO</t>
  </si>
  <si>
    <t>A Coruña</t>
  </si>
  <si>
    <t>Álava</t>
  </si>
  <si>
    <t>Albacete</t>
  </si>
  <si>
    <t>Alicante</t>
  </si>
  <si>
    <t>Almería</t>
  </si>
  <si>
    <t>Asturias</t>
  </si>
  <si>
    <t>Ávila</t>
  </si>
  <si>
    <t>Badajoz</t>
  </si>
  <si>
    <t>Baleares</t>
  </si>
  <si>
    <t>Barcelona</t>
  </si>
  <si>
    <t>Burgos</t>
  </si>
  <si>
    <t>Cáceres</t>
  </si>
  <si>
    <t>Cádiz</t>
  </si>
  <si>
    <t>Cantabria</t>
  </si>
  <si>
    <t>Castellón</t>
  </si>
  <si>
    <t>Ceuta</t>
  </si>
  <si>
    <t>Ciudad Real</t>
  </si>
  <si>
    <t>Córboda</t>
  </si>
  <si>
    <t>Cuenca</t>
  </si>
  <si>
    <t>Girona</t>
  </si>
  <si>
    <t>Granada</t>
  </si>
  <si>
    <t>Guadalajara</t>
  </si>
  <si>
    <t>Guipuzkoa</t>
  </si>
  <si>
    <t>Huelva</t>
  </si>
  <si>
    <t>Huesca</t>
  </si>
  <si>
    <t>Jaen</t>
  </si>
  <si>
    <t>La Rioja</t>
  </si>
  <si>
    <t>Las Palmas</t>
  </si>
  <si>
    <t>Leon</t>
  </si>
  <si>
    <t>Lugo</t>
  </si>
  <si>
    <t>Madrid</t>
  </si>
  <si>
    <t>Málaga</t>
  </si>
  <si>
    <t>Melilla</t>
  </si>
  <si>
    <t>Murcia</t>
  </si>
  <si>
    <t>Navarra</t>
  </si>
  <si>
    <t>Ourense</t>
  </si>
  <si>
    <t>Palencia</t>
  </si>
  <si>
    <t>Pontevedra</t>
  </si>
  <si>
    <t>Salamanca</t>
  </si>
  <si>
    <t>Segovia</t>
  </si>
  <si>
    <t>Soria</t>
  </si>
  <si>
    <t>Tarragona</t>
  </si>
  <si>
    <t>Santa Cruz de Tenerife</t>
  </si>
  <si>
    <t>Teruel</t>
  </si>
  <si>
    <t>Toledo</t>
  </si>
  <si>
    <t>Valencia</t>
  </si>
  <si>
    <t>Valladolid</t>
  </si>
  <si>
    <t>Vizcaya</t>
  </si>
  <si>
    <t>Zamora</t>
  </si>
  <si>
    <t>Zaragoza</t>
  </si>
  <si>
    <t>Sevilla</t>
  </si>
  <si>
    <t>NA</t>
  </si>
  <si>
    <t>no compite</t>
  </si>
  <si>
    <t>Lleida</t>
  </si>
  <si>
    <t>Cifras oficiales de población resultantes de la revisión del Padrón municipal a 1 de enero</t>
  </si>
  <si>
    <t>Resumen por provincias</t>
  </si>
  <si>
    <t/>
  </si>
  <si>
    <t>Población por provincias y sexo.</t>
  </si>
  <si>
    <t>Unidades: Personas</t>
  </si>
  <si>
    <t xml:space="preserve"> </t>
  </si>
  <si>
    <t>Total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</si>
  <si>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</si>
  <si>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</si>
  <si>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</si>
  <si>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</si>
  <si>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</si>
  <si>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</si>
  <si>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</si>
  <si>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</si>
  <si>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</si>
  <si>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</si>
  <si>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</si>
  <si>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</si>
  <si>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</si>
  <si>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</si>
  <si>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</si>
  <si>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</si>
  <si>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</si>
  <si>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</si>
  <si>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</si>
  <si>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</si>
  <si>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</si>
  <si>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02 Albacete</t>
  </si>
  <si>
    <t>03 Alicante/Alacant</t>
  </si>
  <si>
    <t>04 Almería</t>
  </si>
  <si>
    <t>01 Araba/Álava</t>
  </si>
  <si>
    <t>33 Asturias</t>
  </si>
  <si>
    <t>05 Ávila</t>
  </si>
  <si>
    <t>06 Badajoz</t>
  </si>
  <si>
    <t>07 Balears, Illes</t>
  </si>
  <si>
    <t>08 Barcelona</t>
  </si>
  <si>
    <t>48 Bizkaia</t>
  </si>
  <si>
    <t>09 Burgos</t>
  </si>
  <si>
    <t>10 Cáceres</t>
  </si>
  <si>
    <t>11 Cádiz</t>
  </si>
  <si>
    <t>39 Cantabria</t>
  </si>
  <si>
    <t>12 Castellón/Castelló</t>
  </si>
  <si>
    <t>13 Ciudad Real</t>
  </si>
  <si>
    <t>14 Córdoba</t>
  </si>
  <si>
    <t>15 Coruña, A</t>
  </si>
  <si>
    <t>16 Cuenca</t>
  </si>
  <si>
    <t>20 Gipuzkoa</t>
  </si>
  <si>
    <t>17 Girona</t>
  </si>
  <si>
    <t>18 Granada</t>
  </si>
  <si>
    <t>19 Guadalajara</t>
  </si>
  <si>
    <t>21 Huelva</t>
  </si>
  <si>
    <t>22 Huesca</t>
  </si>
  <si>
    <t>23 Jaén</t>
  </si>
  <si>
    <t>24 León</t>
  </si>
  <si>
    <t>25 Lleida</t>
  </si>
  <si>
    <t>27 Lugo</t>
  </si>
  <si>
    <t>28 Madrid</t>
  </si>
  <si>
    <t>29 Málaga</t>
  </si>
  <si>
    <t>30 Murcia</t>
  </si>
  <si>
    <t>31 Navarra</t>
  </si>
  <si>
    <t>32 Ourense</t>
  </si>
  <si>
    <t>34 Palencia</t>
  </si>
  <si>
    <t>35 Palmas, Las</t>
  </si>
  <si>
    <t>36 Pontevedra</t>
  </si>
  <si>
    <t>26 Rioja, La</t>
  </si>
  <si>
    <t>37 Salamanca</t>
  </si>
  <si>
    <t>38 Santa Cruz de Tenerife</t>
  </si>
  <si>
    <t>40 Segovia</t>
  </si>
  <si>
    <t>41 Sevilla</t>
  </si>
  <si>
    <t>42 Soria</t>
  </si>
  <si>
    <t>43 Tarragona</t>
  </si>
  <si>
    <t>44 Teruel</t>
  </si>
  <si>
    <t>45 Toledo</t>
  </si>
  <si>
    <t>46 Valencia/València</t>
  </si>
  <si>
    <t>47 Valladolid</t>
  </si>
  <si>
    <t>49 Zamora</t>
  </si>
  <si>
    <t>50 Zaragoza</t>
  </si>
  <si>
    <t>51 Ceuta</t>
  </si>
  <si>
    <t>52 Melilla</t>
  </si>
  <si>
    <t>Notas:</t>
  </si>
  <si>
    <t>Las cifras de 1996 están referidas a 1 de mayo y  las demás a 1 de enero.</t>
  </si>
  <si>
    <t>No existen cifras a 1 de enero de 1997 porque no se realizó revisión del padrón para ese año</t>
  </si>
  <si>
    <t xml:space="preserve">Fuente: </t>
  </si>
  <si>
    <t>Instituto Nacional de Estadística</t>
  </si>
  <si>
    <t>https://www.ine.es/jaxiT3/Datos.htm?t=2852</t>
  </si>
  <si>
    <t>Resultados provinciales</t>
  </si>
  <si>
    <t>Población en viviendas familiares (incluye parados)</t>
  </si>
  <si>
    <t>Tasas de actividad, paro y empleo por provincia y sexo</t>
  </si>
  <si>
    <t>Unidades: Tasas</t>
  </si>
  <si>
    <t>Tasa de actividad</t>
  </si>
  <si>
    <t>Tasa de paro de la población</t>
  </si>
  <si>
    <t>Tasa de empleo de la población</t>
  </si>
  <si>
    <t>2020T4</t>
  </si>
  <si>
    <t>2020T3</t>
  </si>
  <si>
    <t>2020T2</t>
  </si>
  <si>
    <t>2020T1</t>
  </si>
  <si>
    <t>MEDIA 2020</t>
  </si>
  <si>
    <t>2019T4</t>
  </si>
  <si>
    <t>2019T3</t>
  </si>
  <si>
    <t>2019T2</t>
  </si>
  <si>
    <t>2019T1</t>
  </si>
  <si>
    <t>MEDIA 2019</t>
  </si>
  <si>
    <t>2018T4</t>
  </si>
  <si>
    <t>2018T3</t>
  </si>
  <si>
    <t>2018T2</t>
  </si>
  <si>
    <t>2018T1</t>
  </si>
  <si>
    <t>MEDIA 2018</t>
  </si>
  <si>
    <t>2017T4</t>
  </si>
  <si>
    <t>2017T3</t>
  </si>
  <si>
    <t>2017T2</t>
  </si>
  <si>
    <t>2017T1</t>
  </si>
  <si>
    <t>MEDIA 2017</t>
  </si>
  <si>
    <t>2016T4</t>
  </si>
  <si>
    <t>2016T3</t>
  </si>
  <si>
    <t>2016T2</t>
  </si>
  <si>
    <t>2016T1</t>
  </si>
  <si>
    <t>MEDIA 2016</t>
  </si>
  <si>
    <t>2015T4</t>
  </si>
  <si>
    <t>2015T3</t>
  </si>
  <si>
    <t>2015T2</t>
  </si>
  <si>
    <t>2015T1</t>
  </si>
  <si>
    <t>MEDIA 2015</t>
  </si>
  <si>
    <t>2014T4</t>
  </si>
  <si>
    <t>2014T3</t>
  </si>
  <si>
    <t>2014T2</t>
  </si>
  <si>
    <t>2014T1</t>
  </si>
  <si>
    <t>MEDIA 2014</t>
  </si>
  <si>
    <t>2013T4</t>
  </si>
  <si>
    <t>2013T3</t>
  </si>
  <si>
    <t>2013T2</t>
  </si>
  <si>
    <t>2013T1</t>
  </si>
  <si>
    <t>MEDIA 2013</t>
  </si>
  <si>
    <t>2012T4</t>
  </si>
  <si>
    <t>2012T3</t>
  </si>
  <si>
    <t>2012T2</t>
  </si>
  <si>
    <t>2012T1</t>
  </si>
  <si>
    <t>MEDIA 2012</t>
  </si>
  <si>
    <t>2011T4</t>
  </si>
  <si>
    <t>2011T3</t>
  </si>
  <si>
    <t>2011T2</t>
  </si>
  <si>
    <t>2011T1</t>
  </si>
  <si>
    <t>MEDIA 2011</t>
  </si>
  <si>
    <t>2010T4</t>
  </si>
  <si>
    <t>2010T3</t>
  </si>
  <si>
    <t>2010T2</t>
  </si>
  <si>
    <t>2010T1</t>
  </si>
  <si>
    <t>MEDIA 2010</t>
  </si>
  <si>
    <t>2009T4</t>
  </si>
  <si>
    <t>2009T3</t>
  </si>
  <si>
    <t>2009T2</t>
  </si>
  <si>
    <t>2009T1</t>
  </si>
  <si>
    <t>MEDIA 2009</t>
  </si>
  <si>
    <t>2008T4</t>
  </si>
  <si>
    <t>2008T3</t>
  </si>
  <si>
    <t>2008T2</t>
  </si>
  <si>
    <t>2008T1</t>
  </si>
  <si>
    <t>MEDIA 2008</t>
  </si>
  <si>
    <t>2007T4</t>
  </si>
  <si>
    <t>2007T3</t>
  </si>
  <si>
    <t>2007T2</t>
  </si>
  <si>
    <t>2007T1</t>
  </si>
  <si>
    <t>MEDIA 2007</t>
  </si>
  <si>
    <t>2006T4</t>
  </si>
  <si>
    <t>2006T3</t>
  </si>
  <si>
    <t>2006T2</t>
  </si>
  <si>
    <t>2006T1</t>
  </si>
  <si>
    <t>MEDIA 2006</t>
  </si>
  <si>
    <t>2005T4</t>
  </si>
  <si>
    <t>2005T3</t>
  </si>
  <si>
    <t>2005T2</t>
  </si>
  <si>
    <t>2005T1</t>
  </si>
  <si>
    <t>MEDIA 2005</t>
  </si>
  <si>
    <t>2004T4</t>
  </si>
  <si>
    <t>2004T3</t>
  </si>
  <si>
    <t>2004T2</t>
  </si>
  <si>
    <t>2004T1</t>
  </si>
  <si>
    <t>MEDIA 2004</t>
  </si>
  <si>
    <t>2003T4</t>
  </si>
  <si>
    <t>2003T3</t>
  </si>
  <si>
    <t>2003T2</t>
  </si>
  <si>
    <t>2003T1</t>
  </si>
  <si>
    <t>MEDIA 2003</t>
  </si>
  <si>
    <t>2002T4</t>
  </si>
  <si>
    <t>2002T3</t>
  </si>
  <si>
    <t>2002T2</t>
  </si>
  <si>
    <t>2002T1</t>
  </si>
  <si>
    <t>MEDIA 2002</t>
  </si>
  <si>
    <t>Hombres</t>
  </si>
  <si>
    <t xml:space="preserve">    Total Nacional</t>
  </si>
  <si>
    <t xml:space="preserve">    02 Albacete</t>
  </si>
  <si>
    <t xml:space="preserve">    03 Alicante/Alacant</t>
  </si>
  <si>
    <t xml:space="preserve">    04 Almería</t>
  </si>
  <si>
    <t xml:space="preserve">    01 Araba/Álava</t>
  </si>
  <si>
    <t xml:space="preserve">    33 Asturias</t>
  </si>
  <si>
    <t xml:space="preserve">    05 Ávila</t>
  </si>
  <si>
    <t xml:space="preserve">    06 Badajoz</t>
  </si>
  <si>
    <t xml:space="preserve">    07 Balears, Illes</t>
  </si>
  <si>
    <t xml:space="preserve">    08 Barcelona</t>
  </si>
  <si>
    <t xml:space="preserve">    48 Bizkaia</t>
  </si>
  <si>
    <t xml:space="preserve">    09 Burgos</t>
  </si>
  <si>
    <t xml:space="preserve">    10 Cáceres</t>
  </si>
  <si>
    <t xml:space="preserve">    11 Cádiz</t>
  </si>
  <si>
    <t xml:space="preserve">    39 Cantabria</t>
  </si>
  <si>
    <t xml:space="preserve">    12 Castellón/Castelló</t>
  </si>
  <si>
    <t xml:space="preserve">    13 Ciudad Real</t>
  </si>
  <si>
    <t xml:space="preserve">    14 Córdoba</t>
  </si>
  <si>
    <t xml:space="preserve">    15 Coruña, A</t>
  </si>
  <si>
    <t xml:space="preserve">    16 Cuenca</t>
  </si>
  <si>
    <t xml:space="preserve">    20 Gipuzkoa</t>
  </si>
  <si>
    <t xml:space="preserve">    17 Girona</t>
  </si>
  <si>
    <t xml:space="preserve">    18 Granada</t>
  </si>
  <si>
    <t xml:space="preserve">    19 Guadalajara</t>
  </si>
  <si>
    <t xml:space="preserve">    21 Huelva</t>
  </si>
  <si>
    <t xml:space="preserve">    22 Huesca</t>
  </si>
  <si>
    <t xml:space="preserve">    23 Jaén</t>
  </si>
  <si>
    <t xml:space="preserve">    24 León</t>
  </si>
  <si>
    <t xml:space="preserve">    25 Lleida</t>
  </si>
  <si>
    <t xml:space="preserve">    27 Lugo</t>
  </si>
  <si>
    <t xml:space="preserve">    28 Madrid</t>
  </si>
  <si>
    <t xml:space="preserve">    29 Málaga</t>
  </si>
  <si>
    <t xml:space="preserve">    30 Murcia</t>
  </si>
  <si>
    <t xml:space="preserve">    31 Navarra</t>
  </si>
  <si>
    <t xml:space="preserve">    32 Ourense</t>
  </si>
  <si>
    <t xml:space="preserve">    34 Palencia</t>
  </si>
  <si>
    <t xml:space="preserve">    35 Palmas, Las</t>
  </si>
  <si>
    <t xml:space="preserve">    36 Pontevedra</t>
  </si>
  <si>
    <t xml:space="preserve">    26 Rioja, La</t>
  </si>
  <si>
    <t xml:space="preserve">    37 Salamanca</t>
  </si>
  <si>
    <t xml:space="preserve">    38 Santa Cruz de Tenerife</t>
  </si>
  <si>
    <t xml:space="preserve">    40 Segovia</t>
  </si>
  <si>
    <t xml:space="preserve">    41 Sevilla</t>
  </si>
  <si>
    <t xml:space="preserve">    42 Soria</t>
  </si>
  <si>
    <t xml:space="preserve">    43 Tarragona</t>
  </si>
  <si>
    <t xml:space="preserve">    44 Teruel</t>
  </si>
  <si>
    <t xml:space="preserve">    45 Toledo</t>
  </si>
  <si>
    <t xml:space="preserve">    46 Valencia/València</t>
  </si>
  <si>
    <t xml:space="preserve">    47 Valladolid</t>
  </si>
  <si>
    <t xml:space="preserve">    49 Zamora</t>
  </si>
  <si>
    <t xml:space="preserve">    50 Zaragoza</t>
  </si>
  <si>
    <t xml:space="preserve">    51 Ceuta</t>
  </si>
  <si>
    <t xml:space="preserve">    52 Melilla</t>
  </si>
  <si>
    <t>..</t>
  </si>
  <si>
    <t>Los resultados de Ceuta y Melilla deben tomarse con precaución porque pueden estar afectados por grandes errores de muestreo.</t>
  </si>
  <si>
    <t>En el primer trimestre de 2020, como consecuencia de la declaración del estado de alarma (Reales Decretos 463/2020 y 487/2020) motivado por la pandemia del COVID-19, el tamaño muestral de las primeras entrevistas de EPA en las semanas 11 a 13 ha sido inferior al de otros trimestres, por lo que los coeficientes de variación de las estimaciones más desagregadas pueden ser superiores a lo habitual.  Se recomienda consultar las tablas de INEbase relativas a dichos &lt;a href="https://ine.es/dynt3/inebase/es/index.htm?padre=979&amp;capsel=1002"&gt;coeficientes de variación.&lt;/a&gt;</t>
  </si>
  <si>
    <t>TASA ACTIVIDAD</t>
  </si>
  <si>
    <t>TASA DE PARO</t>
  </si>
  <si>
    <t>TASA DE EMPLEO</t>
  </si>
  <si>
    <t>Año</t>
  </si>
  <si>
    <t>Provincia</t>
  </si>
  <si>
    <t>Llamante</t>
  </si>
  <si>
    <t>Número de llamadas pertinentes</t>
  </si>
  <si>
    <t>Año 2007</t>
  </si>
  <si>
    <t>Usuaria</t>
  </si>
  <si>
    <t>Familiares/Personas allegadas</t>
  </si>
  <si>
    <t>Otros</t>
  </si>
  <si>
    <t>Córdoba</t>
  </si>
  <si>
    <t>Jaén</t>
  </si>
  <si>
    <t>Illes Balears</t>
  </si>
  <si>
    <t>León</t>
  </si>
  <si>
    <t>Alicante/Alacant</t>
  </si>
  <si>
    <t>Castellón/Castelló</t>
  </si>
  <si>
    <t>Valencia/València</t>
  </si>
  <si>
    <t>Araba/Álava</t>
  </si>
  <si>
    <t>Gipuzkoa</t>
  </si>
  <si>
    <t>Bizkaia</t>
  </si>
  <si>
    <t>No consta</t>
  </si>
  <si>
    <t>Año 2008</t>
  </si>
  <si>
    <t>Año 2009</t>
  </si>
  <si>
    <t>Año 2010</t>
  </si>
  <si>
    <t>Año 2011</t>
  </si>
  <si>
    <t>Año 2012</t>
  </si>
  <si>
    <t>Año 2013</t>
  </si>
  <si>
    <t>Desconocido</t>
  </si>
  <si>
    <t>Año 2014</t>
  </si>
  <si>
    <t>Año 2015</t>
  </si>
  <si>
    <t>Año 2016</t>
  </si>
  <si>
    <t>Año 2017</t>
  </si>
  <si>
    <t>Año 2018</t>
  </si>
  <si>
    <t>No Consta</t>
  </si>
  <si>
    <t>Año 2019</t>
  </si>
  <si>
    <t>Año 2020</t>
  </si>
  <si>
    <t>Año 2021</t>
  </si>
  <si>
    <t>Número de denuncias por violencia de género</t>
  </si>
  <si>
    <t>Origen de la denuncia</t>
  </si>
  <si>
    <t>Presentada directamente por victima</t>
  </si>
  <si>
    <t>Presentada directamente por familiares</t>
  </si>
  <si>
    <t>Atestados policiales - con denuncia victima</t>
  </si>
  <si>
    <t>Atestados policiales - con denuncia familiar</t>
  </si>
  <si>
    <t>Atestados policiales - por intervención directa policial</t>
  </si>
  <si>
    <t>Parte de lesiones</t>
  </si>
  <si>
    <t>Servicios asistencia-Terceros  en general</t>
  </si>
  <si>
    <t>MEDiA 2014</t>
  </si>
  <si>
    <t>Mujeres</t>
  </si>
  <si>
    <t>TASA DE DESEMPLEO</t>
  </si>
  <si>
    <t xml:space="preserve">izquierda = 1; derecha = 0 </t>
  </si>
  <si>
    <t>Lérida</t>
  </si>
  <si>
    <t>Fuente: Webs Ayuntamientos</t>
  </si>
  <si>
    <t>SE TOMA 1 COMO VICTORIA, 0 COMO EMPATE Y -1 COMO DERROTA</t>
  </si>
  <si>
    <t>ALAVES</t>
  </si>
  <si>
    <t>ALBACETE</t>
  </si>
  <si>
    <t>ATHLETIC CLUB</t>
  </si>
  <si>
    <t>ATLÉTICO DE MADRID</t>
  </si>
  <si>
    <t>F.C.BARCELONA</t>
  </si>
  <si>
    <t>REAL BETIS</t>
  </si>
  <si>
    <t>CELTA DE VIGO</t>
  </si>
  <si>
    <t>DEPORTIVO LA CORUÑA</t>
  </si>
  <si>
    <t>ESPANYOL</t>
  </si>
  <si>
    <t>GRANADA</t>
  </si>
  <si>
    <t>GETAFE</t>
  </si>
  <si>
    <t>LEGANES</t>
  </si>
  <si>
    <t>MALLORCA</t>
  </si>
  <si>
    <t>MÁLAGA</t>
  </si>
  <si>
    <t>OSASUNA</t>
  </si>
  <si>
    <t>REAL SOCIEDAD</t>
  </si>
  <si>
    <t>RACING DE SANTANDER</t>
  </si>
  <si>
    <t>RAYO VALLECANO</t>
  </si>
  <si>
    <t>REAL MADRID</t>
  </si>
  <si>
    <t>RECREATIVO DE HUELVA</t>
  </si>
  <si>
    <t>SEVILLA</t>
  </si>
  <si>
    <t>VALENCIA</t>
  </si>
  <si>
    <t>VALLADOLID</t>
  </si>
  <si>
    <t>VILLAREAL (CASTELLÓN)</t>
  </si>
  <si>
    <t>LEVANTE</t>
  </si>
  <si>
    <t>REAL ZARAGOZA</t>
  </si>
  <si>
    <t>MURCIA</t>
  </si>
  <si>
    <t>NUMANCIA</t>
  </si>
  <si>
    <t>REAL CADIZ</t>
  </si>
  <si>
    <t>GIMNASTIC (TARRAGONA)</t>
  </si>
  <si>
    <t>ALMERÍA</t>
  </si>
  <si>
    <t>SPORTING</t>
  </si>
  <si>
    <t>TENERIFE</t>
  </si>
  <si>
    <t>XEREZ</t>
  </si>
  <si>
    <t>HERCULES (ALICANTE)</t>
  </si>
  <si>
    <t>ELCHE</t>
  </si>
  <si>
    <t>EIBAR</t>
  </si>
  <si>
    <t>CÓRDOBA</t>
  </si>
  <si>
    <t>HUESCA</t>
  </si>
  <si>
    <t>LAS PALMAS</t>
  </si>
  <si>
    <t>GIRONA</t>
  </si>
  <si>
    <t>2002/2003</t>
  </si>
  <si>
    <t>2003/2004</t>
  </si>
  <si>
    <t>2004/2005</t>
  </si>
  <si>
    <t>2005/2006</t>
  </si>
  <si>
    <t>2006/2007</t>
  </si>
  <si>
    <t>2007/2008</t>
  </si>
  <si>
    <t>2008/2009</t>
  </si>
  <si>
    <t>2009/2010</t>
  </si>
  <si>
    <t>2010/2011</t>
  </si>
  <si>
    <t>2011/2012</t>
  </si>
  <si>
    <t>2012/2013</t>
  </si>
  <si>
    <t>2013/2014</t>
  </si>
  <si>
    <t>2014/2015</t>
  </si>
  <si>
    <t>2015/2016</t>
  </si>
  <si>
    <t>2016/2017</t>
  </si>
  <si>
    <t>2017/2018</t>
  </si>
  <si>
    <t>2018/2019</t>
  </si>
  <si>
    <t>2019/2020</t>
  </si>
  <si>
    <t>Fuente: Diario As y Liga de Fútbol Profesional</t>
  </si>
  <si>
    <t>Total Nacional</t>
  </si>
  <si>
    <t>PIB per cápita</t>
  </si>
  <si>
    <t>Unidad: Euros</t>
  </si>
  <si>
    <t>Comunidad Autónoma</t>
  </si>
  <si>
    <t>2018 (P)</t>
  </si>
  <si>
    <t>2019 (A)</t>
  </si>
  <si>
    <t>Valor</t>
  </si>
  <si>
    <t>Índice España = 100</t>
  </si>
  <si>
    <t>Tasa de Variación Interanual</t>
  </si>
  <si>
    <t>ASTURIAS, PRINCIPADO DE</t>
  </si>
  <si>
    <t>BALEARS, ILLES</t>
  </si>
  <si>
    <t>Palmas, Las</t>
  </si>
  <si>
    <t>CANTABRIA</t>
  </si>
  <si>
    <t>Coruña, A</t>
  </si>
  <si>
    <t>MADRID, COMUNIDAD DE</t>
  </si>
  <si>
    <t>MURCIA, REGIÓN DE</t>
  </si>
  <si>
    <t>NAVARRA, COMUNIDAD FORAL DE</t>
  </si>
  <si>
    <t>RIOJA, LA</t>
  </si>
  <si>
    <t>CEUTA</t>
  </si>
  <si>
    <t>MELILLA</t>
  </si>
  <si>
    <t>Idioma de la llamada</t>
  </si>
  <si>
    <t>Español</t>
  </si>
  <si>
    <t>Catalán</t>
  </si>
  <si>
    <t>Inglés</t>
  </si>
  <si>
    <t>Francés</t>
  </si>
  <si>
    <t>Alemán</t>
  </si>
  <si>
    <t>Árabe</t>
  </si>
  <si>
    <t>Euskera</t>
  </si>
  <si>
    <t>Bambara</t>
  </si>
  <si>
    <t>Chino Mand</t>
  </si>
  <si>
    <t>Tabanés</t>
  </si>
  <si>
    <t>Ruso</t>
  </si>
  <si>
    <t>Turco</t>
  </si>
  <si>
    <t>Brasileiro</t>
  </si>
  <si>
    <t>Bosnio</t>
  </si>
  <si>
    <t>Bereber</t>
  </si>
  <si>
    <t>Sueco</t>
  </si>
  <si>
    <t>Búlgaro</t>
  </si>
  <si>
    <t>Indi</t>
  </si>
  <si>
    <t>Italiano</t>
  </si>
  <si>
    <t>Portugués</t>
  </si>
  <si>
    <t>Rumano</t>
  </si>
  <si>
    <t>Húngaro</t>
  </si>
  <si>
    <t>Gallego</t>
  </si>
  <si>
    <t>Holandés</t>
  </si>
  <si>
    <t>Polaco</t>
  </si>
  <si>
    <t>Ucraniano</t>
  </si>
  <si>
    <t>PORTAL ESTADÍSTICO DE CRIMINALIDAD</t>
  </si>
  <si>
    <t>Series anuales. Hechos conocidos</t>
  </si>
  <si>
    <t>Hechos conocidos por provincias, tipología penal y periodo.</t>
  </si>
  <si>
    <t>Unidades: Hechos conocidos</t>
  </si>
  <si>
    <t>    1. CONTRA LAS PERSONAS</t>
  </si>
  <si>
    <t>    2. CONTRA LA LIBERTAD</t>
  </si>
  <si>
    <t>    3. LIBERTAD SEXUAL</t>
  </si>
  <si>
    <t>    4. RELACIONES FAMILIARES</t>
  </si>
  <si>
    <t>    5. PATRIMONIO</t>
  </si>
  <si>
    <t>    6. SEGURIDAD COLECTIVA</t>
  </si>
  <si>
    <t>    7. FALSEDADES</t>
  </si>
  <si>
    <t>    8. ADMÓN. PÚBLICA</t>
  </si>
  <si>
    <t>    9. ADMÓN. JUSTICIA</t>
  </si>
  <si>
    <t>    10. ORDEN PÚBLICO</t>
  </si>
  <si>
    <t>    11. LEGISLACIÓN ESPECIAL</t>
  </si>
  <si>
    <t>    12. OTRAS INFRACCIONES PENALES</t>
  </si>
  <si>
    <t>    TOTAL INFRACCIONES PENALES</t>
  </si>
  <si>
    <t>Balears (Illes)</t>
  </si>
  <si>
    <t>Coruña (A)</t>
  </si>
  <si>
    <t>Rioja (La)</t>
  </si>
  <si>
    <t>Palmas (Las)</t>
  </si>
  <si>
    <t>En el extranjero</t>
  </si>
  <si>
    <t>Desconocida</t>
  </si>
  <si>
    <t>(*) Se computan datos provenientes de la Policía Nacional, Guardia  Civil, policías autonómicas y policías locales que proporcionan datos  al Sistema Estadístico de Criminalidad. No se incluyen datos de los  Mossos d'Esquadra de robos con fuerza o con violencia/intimidación en  establecimientos, ni de robos con violencia/intimidación en vía  pública.</t>
  </si>
  <si>
    <t>Fuente: </t>
  </si>
  <si>
    <t>DELITOS</t>
  </si>
  <si>
    <t xml:space="preserve">NA </t>
  </si>
  <si>
    <t>Principales series de población desde 1998</t>
  </si>
  <si>
    <t>Provincias</t>
  </si>
  <si>
    <t>Población por provincias, edad (grupos quinquenales),  Españoles/Extranjeros, Sexo y Año.</t>
  </si>
  <si>
    <t>Ambos sexos</t>
  </si>
  <si>
    <t xml:space="preserve">        Extranjeros</t>
  </si>
  <si>
    <t>ASTURIAS</t>
  </si>
  <si>
    <t>BALEARES</t>
  </si>
  <si>
    <t>NAVARRA</t>
  </si>
  <si>
    <t>MADRID</t>
  </si>
  <si>
    <t>    02 Albacete</t>
  </si>
  <si>
    <t>    03 Alicante/Alacant</t>
  </si>
  <si>
    <t>    04 Almería</t>
  </si>
  <si>
    <t>    01 Araba/Álava</t>
  </si>
  <si>
    <t>    33 Asturias</t>
  </si>
  <si>
    <t>    05 Ávila</t>
  </si>
  <si>
    <t>    06 Badajoz</t>
  </si>
  <si>
    <t>    07 Balears, Illes</t>
  </si>
  <si>
    <t>    08 Barcelona</t>
  </si>
  <si>
    <t>    48 Bizkaia</t>
  </si>
  <si>
    <t>    09 Burgos</t>
  </si>
  <si>
    <t>    10 Cáceres</t>
  </si>
  <si>
    <t>    11 Cádiz</t>
  </si>
  <si>
    <t>    39 Cantabria</t>
  </si>
  <si>
    <t>    12 Castellón/Castelló</t>
  </si>
  <si>
    <t>    13 Ciudad Real</t>
  </si>
  <si>
    <t>    14 Córdoba</t>
  </si>
  <si>
    <t>    15 Coruña, A</t>
  </si>
  <si>
    <t>    16 Cuenca</t>
  </si>
  <si>
    <t>    20 Gipuzkoa</t>
  </si>
  <si>
    <t>    17 Girona</t>
  </si>
  <si>
    <t>    18 Granada</t>
  </si>
  <si>
    <t>    19 Guadalajara</t>
  </si>
  <si>
    <t>    21 Huelva</t>
  </si>
  <si>
    <t>    22 Huesca</t>
  </si>
  <si>
    <t>    23 Jaén</t>
  </si>
  <si>
    <t>    24 León</t>
  </si>
  <si>
    <t>    25 Lleida</t>
  </si>
  <si>
    <t>    27 Lugo</t>
  </si>
  <si>
    <t>    28 Madrid</t>
  </si>
  <si>
    <t>    29 Málaga</t>
  </si>
  <si>
    <t>    30 Murcia</t>
  </si>
  <si>
    <t>    31 Navarra</t>
  </si>
  <si>
    <t>    32 Ourense</t>
  </si>
  <si>
    <t>    34 Palencia</t>
  </si>
  <si>
    <t>    35 Palmas, Las</t>
  </si>
  <si>
    <t>    36 Pontevedra</t>
  </si>
  <si>
    <t>    26 Rioja, La</t>
  </si>
  <si>
    <t>    37 Salamanca</t>
  </si>
  <si>
    <t>    38 Santa Cruz de Tenerife</t>
  </si>
  <si>
    <t>    40 Segovia</t>
  </si>
  <si>
    <t>    41 Sevilla</t>
  </si>
  <si>
    <t>    42 Soria</t>
  </si>
  <si>
    <t>    43 Tarragona</t>
  </si>
  <si>
    <t>    44 Teruel</t>
  </si>
  <si>
    <t>    45 Toledo</t>
  </si>
  <si>
    <t>    46 Valencia/València</t>
  </si>
  <si>
    <t>    47 Valladolid</t>
  </si>
  <si>
    <t>    49 Zamora</t>
  </si>
  <si>
    <t>    50 Zaragoza</t>
  </si>
  <si>
    <t>    51 Ceuta</t>
  </si>
  <si>
    <t>    52 Melilla</t>
  </si>
  <si>
    <t>ORIENTAPOL</t>
  </si>
  <si>
    <t>FUTLOCAL</t>
  </si>
  <si>
    <t>FUTPREF</t>
  </si>
  <si>
    <t>FUTPREF2</t>
  </si>
  <si>
    <t>ACTIVM</t>
  </si>
  <si>
    <t>EMPLEOM</t>
  </si>
  <si>
    <t>DENUNCIAS</t>
  </si>
  <si>
    <t>DESEMPH</t>
  </si>
  <si>
    <t>ACTIVH</t>
  </si>
  <si>
    <t>EMPLEOH</t>
  </si>
  <si>
    <t>POBTOT</t>
  </si>
  <si>
    <t>DESEMP</t>
  </si>
  <si>
    <t>INMIGRANTES</t>
  </si>
  <si>
    <t>2001/2002</t>
  </si>
  <si>
    <t>DEPORTIVO MIRANDES</t>
  </si>
  <si>
    <t>2000/2001</t>
  </si>
  <si>
    <t>BURGOS</t>
  </si>
  <si>
    <t>DESEMPM</t>
  </si>
  <si>
    <t>LLAM016TOT</t>
  </si>
  <si>
    <t>LLAM016EXT</t>
  </si>
  <si>
    <t>LLAM016UNK</t>
  </si>
  <si>
    <t>PIBPC</t>
  </si>
  <si>
    <t>RICOPOBRE</t>
  </si>
  <si>
    <t>EMPLEOMREL</t>
  </si>
  <si>
    <t>ANDALUCÍA</t>
  </si>
  <si>
    <t>ARAGÓN</t>
  </si>
  <si>
    <t>CANARIAS</t>
  </si>
  <si>
    <t>CASTILLA Y LEÓN</t>
  </si>
  <si>
    <t>CASTILLA - LA MANCHA</t>
  </si>
  <si>
    <t>CATALUÑA</t>
  </si>
  <si>
    <t>COMUNITAT VALENCIANA</t>
  </si>
  <si>
    <t>EXTREMADURA</t>
  </si>
  <si>
    <t>GALICIA</t>
  </si>
  <si>
    <t>PAÍS VASCO</t>
  </si>
  <si>
    <t>(P) Estimación provisional</t>
  </si>
  <si>
    <t>(A) Estimación avance</t>
  </si>
  <si>
    <t>PIBPCREL</t>
  </si>
  <si>
    <t>Tasa de Actividad</t>
  </si>
  <si>
    <t>Tasa de Desempleo</t>
  </si>
  <si>
    <t>Empleo POB</t>
  </si>
  <si>
    <t>TOTAL</t>
  </si>
  <si>
    <t>HOMBRES</t>
  </si>
  <si>
    <t>MUJERES</t>
  </si>
  <si>
    <t>DESEMPHREL</t>
  </si>
  <si>
    <t>2020/2021</t>
  </si>
  <si>
    <t>KM2</t>
  </si>
  <si>
    <t>POBKM2</t>
  </si>
  <si>
    <t>DESEMPREL</t>
  </si>
  <si>
    <t>DESEMPESP</t>
  </si>
  <si>
    <t>PERC_INMIGRANTES</t>
  </si>
  <si>
    <t>PERC_DELITOS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</si>
</sst>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&lt;1]0.####;#,##0"/>
    <numFmt numFmtId="165" formatCode="0.0%"/>
  </numFmts>
  <fonts count="50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Arial"/>
      <family val="2"/>
    </font>
    <font>
      <sz val="11"/>
      <name val="Arial"/>
      <family val="2"/>
    </font>
    <font>
      <sz val="12"/>
      <color indexed="8"/>
      <name val="Calibri"/>
      <family val="2"/>
      <scheme val="minor"/>
    </font>
    <font>
      <b/>
      <sz val="11"/>
      <color indexed="8"/>
      <name val="Arial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9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1"/>
      <name val="Arial"/>
      <family val="2"/>
    </font>
    <font>
      <sz val="11"/>
      <name val="Arial"/>
      <family val="2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sz val="18"/>
      <color theme="1"/>
      <name val="Univers"/>
      <family val="2"/>
    </font>
    <font>
      <b/>
      <sz val="14"/>
      <name val="Univers"/>
      <family val="2"/>
    </font>
    <font>
      <sz val="10"/>
      <name val="Univers"/>
      <family val="2"/>
    </font>
    <font>
      <b/>
      <sz val="14"/>
      <color indexed="58"/>
      <name val="Univers"/>
      <family val="2"/>
    </font>
    <font>
      <sz val="13"/>
      <name val="Univers"/>
      <family val="2"/>
    </font>
    <font>
      <b/>
      <sz val="11"/>
      <name val="Univers"/>
      <family val="2"/>
    </font>
    <font>
      <b/>
      <sz val="11"/>
      <name val="Arial"/>
      <family val="2"/>
    </font>
    <font>
      <b/>
      <sz val="9"/>
      <name val="Univers"/>
      <family val="2"/>
    </font>
    <font>
      <b/>
      <sz val="11"/>
      <name val="Arial Greek"/>
      <family val="2"/>
      <charset val="161"/>
    </font>
    <font>
      <b/>
      <sz val="10"/>
      <name val="Arial Greek"/>
      <family val="2"/>
      <charset val="161"/>
    </font>
    <font>
      <sz val="10"/>
      <name val="Arial Greek"/>
      <family val="2"/>
      <charset val="161"/>
    </font>
    <font>
      <sz val="10"/>
      <name val="Arial Greek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sz val="11"/>
      <color rgb="FFFFFFFF"/>
      <name val="Calibri"/>
      <family val="2"/>
      <scheme val="minor"/>
    </font>
    <font>
      <sz val="9"/>
      <color theme="1"/>
      <name val="Arial"/>
      <family val="2"/>
    </font>
    <font>
      <sz val="11"/>
      <color rgb="FF000000"/>
      <name val="Arial"/>
      <family val="2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Helvetica"/>
      <family val="2"/>
    </font>
    <font>
      <sz val="10"/>
      <color theme="1"/>
      <name val="Helvetica"/>
      <family val="2"/>
    </font>
    <font>
      <b/>
      <sz val="14"/>
      <color rgb="FF003300"/>
      <name val="Helvetica"/>
      <family val="2"/>
    </font>
    <font>
      <sz val="13"/>
      <color theme="1"/>
      <name val="Helvetica"/>
      <family val="2"/>
    </font>
    <font>
      <b/>
      <sz val="11"/>
      <color theme="1"/>
      <name val="Helvetica"/>
      <family val="2"/>
    </font>
    <font>
      <b/>
      <sz val="9"/>
      <color theme="1"/>
      <name val="Helvetica"/>
      <family val="2"/>
    </font>
    <font>
      <b/>
      <sz val="10"/>
      <color theme="1"/>
      <name val="Helvetica"/>
      <family val="2"/>
    </font>
    <font>
      <sz val="10"/>
      <color theme="1"/>
      <name val="Arial"/>
      <family val="2"/>
    </font>
    <font>
      <b/>
      <sz val="11"/>
      <color indexed="8"/>
      <name val="Arial"/>
    </font>
    <font>
      <b/>
      <sz val="10"/>
      <color indexed="8"/>
      <name val="Arial"/>
    </font>
    <font>
      <sz val="11"/>
      <color indexed="9"/>
      <name val="Calibri"/>
    </font>
    <font>
      <sz val="9"/>
      <color indexed="8"/>
      <name val="Arial"/>
    </font>
  </fonts>
  <fills count="3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D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3A6D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FF8400"/>
        <bgColor indexed="64"/>
      </patternFill>
    </fill>
    <fill>
      <patternFill patternType="solid">
        <fgColor rgb="FFC2A7E7"/>
        <bgColor indexed="64"/>
      </patternFill>
    </fill>
    <fill>
      <patternFill patternType="solid">
        <fgColor rgb="FFA400FF"/>
        <bgColor indexed="64"/>
      </patternFill>
    </fill>
    <fill>
      <patternFill patternType="solid">
        <fgColor rgb="FF7A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9BEBA"/>
      </patternFill>
    </fill>
    <fill>
      <patternFill patternType="solid">
        <fgColor rgb="FFDDEEEC"/>
      </patternFill>
    </fill>
    <fill>
      <patternFill patternType="solid">
        <fgColor rgb="FFFFFFFF"/>
      </patternFill>
    </fill>
    <fill>
      <patternFill patternType="solid">
        <fgColor rgb="FFF3F4F7"/>
      </patternFill>
    </fill>
    <fill>
      <patternFill patternType="solid">
        <fgColor indexed="9"/>
      </patternFill>
    </fill>
    <fill>
      <patternFill patternType="solid">
        <fgColor rgb="FF00F292"/>
        <bgColor indexed="64"/>
      </patternFill>
    </fill>
    <fill>
      <patternFill patternType="solid">
        <fgColor rgb="FFF9AE00"/>
        <bgColor indexed="64"/>
      </patternFill>
    </fill>
    <fill>
      <patternFill patternType="solid">
        <fgColor rgb="FF939BF4"/>
        <bgColor indexed="64"/>
      </patternFill>
    </fill>
    <fill>
      <patternFill patternType="solid">
        <fgColor indexed="22"/>
      </patternFill>
    </fill>
    <fill>
      <patternFill patternType="solid">
        <fgColor rgb="FF00CE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D93FF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7CF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0B0FF"/>
        <bgColor indexed="64"/>
      </patternFill>
    </fill>
    <fill>
      <patternFill patternType="solid">
        <fgColor rgb="FFFF771D"/>
        <bgColor indexed="64"/>
      </patternFill>
    </fill>
    <fill>
      <patternFill patternType="solid">
        <fgColor rgb="FF009EFF"/>
        <bgColor indexed="64"/>
      </patternFill>
    </fill>
    <fill>
      <patternFill patternType="solid">
        <fgColor rgb="FFA5FF6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hair">
        <color theme="4" tint="0.59996337778862885"/>
      </top>
      <bottom style="hair">
        <color theme="4" tint="0.59996337778862885"/>
      </bottom>
      <diagonal/>
    </border>
    <border>
      <left/>
      <right/>
      <top/>
      <bottom style="hair">
        <color indexed="51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9" fillId="0" borderId="0"/>
  </cellStyleXfs>
  <cellXfs count="157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164" fontId="3" fillId="0" borderId="0" xfId="0" applyNumberFormat="1" applyFont="1" applyBorder="1" applyAlignment="1">
      <alignment horizontal="right"/>
    </xf>
    <xf numFmtId="1" fontId="3" fillId="0" borderId="0" xfId="1" applyNumberFormat="1" applyFont="1" applyBorder="1" applyAlignment="1">
      <alignment horizontal="right"/>
    </xf>
    <xf numFmtId="0" fontId="0" fillId="13" borderId="0" xfId="0" applyFill="1"/>
    <xf numFmtId="0" fontId="4" fillId="0" borderId="0" xfId="0" applyNumberFormat="1" applyFont="1" applyBorder="1" applyAlignment="1">
      <alignment horizontal="right"/>
    </xf>
    <xf numFmtId="0" fontId="3" fillId="0" borderId="0" xfId="0" applyNumberFormat="1" applyFont="1" applyBorder="1" applyAlignment="1">
      <alignment horizontal="right"/>
    </xf>
    <xf numFmtId="0" fontId="5" fillId="0" borderId="0" xfId="0" applyNumberFormat="1" applyFont="1" applyFill="1" applyBorder="1" applyAlignment="1">
      <alignment horizontal="right"/>
    </xf>
    <xf numFmtId="0" fontId="0" fillId="14" borderId="1" xfId="0" applyFill="1" applyBorder="1"/>
    <xf numFmtId="0" fontId="7" fillId="15" borderId="1" xfId="0" applyFont="1" applyFill="1" applyBorder="1" applyAlignment="1">
      <alignment horizontal="center" wrapText="1"/>
    </xf>
    <xf numFmtId="0" fontId="7" fillId="14" borderId="1" xfId="0" applyFont="1" applyFill="1" applyBorder="1" applyAlignment="1">
      <alignment horizontal="left" wrapText="1"/>
    </xf>
    <xf numFmtId="3" fontId="9" fillId="17" borderId="1" xfId="0" applyNumberFormat="1" applyFont="1" applyFill="1" applyBorder="1" applyAlignment="1">
      <alignment horizontal="right"/>
    </xf>
    <xf numFmtId="0" fontId="7" fillId="18" borderId="1" xfId="0" applyFont="1" applyFill="1" applyBorder="1"/>
    <xf numFmtId="0" fontId="7" fillId="14" borderId="0" xfId="0" applyFont="1" applyFill="1" applyAlignment="1">
      <alignment horizontal="left" wrapText="1"/>
    </xf>
    <xf numFmtId="0" fontId="7" fillId="15" borderId="1" xfId="0" applyFont="1" applyFill="1" applyBorder="1" applyAlignment="1">
      <alignment horizontal="left" wrapText="1"/>
    </xf>
    <xf numFmtId="0" fontId="7" fillId="19" borderId="1" xfId="0" applyFont="1" applyFill="1" applyBorder="1" applyAlignment="1">
      <alignment horizontal="left" wrapText="1"/>
    </xf>
    <xf numFmtId="0" fontId="7" fillId="20" borderId="1" xfId="0" applyFont="1" applyFill="1" applyBorder="1" applyAlignment="1">
      <alignment horizontal="left" wrapText="1"/>
    </xf>
    <xf numFmtId="0" fontId="7" fillId="21" borderId="1" xfId="0" applyFont="1" applyFill="1" applyBorder="1" applyAlignment="1">
      <alignment horizontal="left" wrapText="1"/>
    </xf>
    <xf numFmtId="0" fontId="7" fillId="21" borderId="0" xfId="0" applyFont="1" applyFill="1" applyAlignment="1">
      <alignment horizontal="left" wrapText="1"/>
    </xf>
    <xf numFmtId="4" fontId="9" fillId="17" borderId="1" xfId="0" applyNumberFormat="1" applyFont="1" applyFill="1" applyBorder="1" applyAlignment="1">
      <alignment horizontal="right"/>
    </xf>
    <xf numFmtId="4" fontId="9" fillId="19" borderId="1" xfId="0" applyNumberFormat="1" applyFont="1" applyFill="1" applyBorder="1" applyAlignment="1">
      <alignment horizontal="right"/>
    </xf>
    <xf numFmtId="4" fontId="9" fillId="20" borderId="1" xfId="0" applyNumberFormat="1" applyFont="1" applyFill="1" applyBorder="1" applyAlignment="1">
      <alignment horizontal="right"/>
    </xf>
    <xf numFmtId="4" fontId="9" fillId="21" borderId="1" xfId="0" applyNumberFormat="1" applyFont="1" applyFill="1" applyBorder="1" applyAlignment="1">
      <alignment horizontal="right"/>
    </xf>
    <xf numFmtId="4" fontId="9" fillId="21" borderId="0" xfId="0" applyNumberFormat="1" applyFont="1" applyFill="1" applyAlignment="1">
      <alignment horizontal="right"/>
    </xf>
    <xf numFmtId="0" fontId="9" fillId="17" borderId="1" xfId="0" applyFont="1" applyFill="1" applyBorder="1" applyAlignment="1">
      <alignment horizontal="right"/>
    </xf>
    <xf numFmtId="0" fontId="0" fillId="19" borderId="0" xfId="0" applyFill="1"/>
    <xf numFmtId="0" fontId="10" fillId="20" borderId="0" xfId="0" applyFont="1" applyFill="1"/>
    <xf numFmtId="0" fontId="0" fillId="20" borderId="0" xfId="0" applyFill="1"/>
    <xf numFmtId="0" fontId="0" fillId="21" borderId="0" xfId="0" applyFill="1"/>
    <xf numFmtId="0" fontId="11" fillId="22" borderId="2" xfId="0" applyFont="1" applyFill="1" applyBorder="1" applyAlignment="1">
      <alignment horizontal="center"/>
    </xf>
    <xf numFmtId="0" fontId="12" fillId="0" borderId="2" xfId="0" applyFont="1" applyBorder="1" applyAlignment="1">
      <alignment horizontal="left"/>
    </xf>
    <xf numFmtId="164" fontId="12" fillId="0" borderId="2" xfId="0" applyNumberFormat="1" applyFont="1" applyBorder="1" applyAlignment="1">
      <alignment horizontal="right"/>
    </xf>
    <xf numFmtId="0" fontId="7" fillId="10" borderId="1" xfId="0" applyFont="1" applyFill="1" applyBorder="1" applyAlignment="1">
      <alignment horizontal="left" wrapText="1"/>
    </xf>
    <xf numFmtId="0" fontId="7" fillId="23" borderId="1" xfId="0" applyFont="1" applyFill="1" applyBorder="1" applyAlignment="1">
      <alignment horizontal="left" wrapText="1"/>
    </xf>
    <xf numFmtId="0" fontId="7" fillId="24" borderId="1" xfId="0" applyFont="1" applyFill="1" applyBorder="1" applyAlignment="1">
      <alignment horizontal="left" wrapText="1"/>
    </xf>
    <xf numFmtId="0" fontId="7" fillId="24" borderId="0" xfId="0" applyFont="1" applyFill="1" applyAlignment="1">
      <alignment horizontal="left" wrapText="1"/>
    </xf>
    <xf numFmtId="4" fontId="9" fillId="10" borderId="1" xfId="0" applyNumberFormat="1" applyFont="1" applyFill="1" applyBorder="1" applyAlignment="1">
      <alignment horizontal="right"/>
    </xf>
    <xf numFmtId="4" fontId="9" fillId="23" borderId="1" xfId="0" applyNumberFormat="1" applyFont="1" applyFill="1" applyBorder="1" applyAlignment="1">
      <alignment horizontal="right"/>
    </xf>
    <xf numFmtId="4" fontId="9" fillId="24" borderId="1" xfId="0" applyNumberFormat="1" applyFont="1" applyFill="1" applyBorder="1" applyAlignment="1">
      <alignment horizontal="right"/>
    </xf>
    <xf numFmtId="4" fontId="9" fillId="24" borderId="0" xfId="0" applyNumberFormat="1" applyFont="1" applyFill="1" applyAlignment="1">
      <alignment horizontal="right"/>
    </xf>
    <xf numFmtId="0" fontId="0" fillId="25" borderId="0" xfId="0" applyFill="1"/>
    <xf numFmtId="0" fontId="0" fillId="23" borderId="0" xfId="0" applyFill="1"/>
    <xf numFmtId="0" fontId="0" fillId="24" borderId="0" xfId="0" applyFill="1"/>
    <xf numFmtId="0" fontId="13" fillId="26" borderId="0" xfId="0" applyFont="1" applyFill="1"/>
    <xf numFmtId="0" fontId="14" fillId="27" borderId="0" xfId="0" applyFont="1" applyFill="1"/>
    <xf numFmtId="0" fontId="17" fillId="28" borderId="0" xfId="0" applyFont="1" applyFill="1" applyAlignment="1">
      <alignment vertical="center" wrapText="1"/>
    </xf>
    <xf numFmtId="0" fontId="0" fillId="28" borderId="0" xfId="0" applyFill="1"/>
    <xf numFmtId="0" fontId="18" fillId="29" borderId="0" xfId="0" applyFont="1" applyFill="1"/>
    <xf numFmtId="0" fontId="19" fillId="28" borderId="0" xfId="0" applyFont="1" applyFill="1"/>
    <xf numFmtId="0" fontId="20" fillId="29" borderId="0" xfId="0" applyFont="1" applyFill="1" applyAlignment="1">
      <alignment vertical="top"/>
    </xf>
    <xf numFmtId="0" fontId="21" fillId="29" borderId="0" xfId="0" applyFont="1" applyFill="1"/>
    <xf numFmtId="0" fontId="19" fillId="28" borderId="0" xfId="0" applyFont="1" applyFill="1" applyAlignment="1">
      <alignment vertical="center" wrapText="1"/>
    </xf>
    <xf numFmtId="0" fontId="24" fillId="30" borderId="0" xfId="0" applyFont="1" applyFill="1" applyAlignment="1">
      <alignment horizontal="center" vertical="center" wrapText="1"/>
    </xf>
    <xf numFmtId="0" fontId="25" fillId="0" borderId="3" xfId="0" applyFont="1" applyBorder="1"/>
    <xf numFmtId="3" fontId="26" fillId="0" borderId="3" xfId="0" applyNumberFormat="1" applyFont="1" applyBorder="1" applyAlignment="1">
      <alignment horizontal="right"/>
    </xf>
    <xf numFmtId="165" fontId="26" fillId="0" borderId="3" xfId="0" applyNumberFormat="1" applyFont="1" applyBorder="1" applyAlignment="1">
      <alignment horizontal="right"/>
    </xf>
    <xf numFmtId="10" fontId="0" fillId="28" borderId="0" xfId="2" applyNumberFormat="1" applyFont="1" applyFill="1" applyBorder="1"/>
    <xf numFmtId="0" fontId="19" fillId="28" borderId="3" xfId="3" applyFill="1" applyBorder="1" applyAlignment="1">
      <alignment horizontal="left" wrapText="1"/>
    </xf>
    <xf numFmtId="3" fontId="27" fillId="0" borderId="3" xfId="0" applyNumberFormat="1" applyFont="1" applyBorder="1" applyAlignment="1">
      <alignment horizontal="right"/>
    </xf>
    <xf numFmtId="165" fontId="27" fillId="0" borderId="3" xfId="0" applyNumberFormat="1" applyFont="1" applyBorder="1" applyAlignment="1">
      <alignment horizontal="right"/>
    </xf>
    <xf numFmtId="3" fontId="28" fillId="0" borderId="3" xfId="0" applyNumberFormat="1" applyFont="1" applyBorder="1" applyAlignment="1">
      <alignment horizontal="right"/>
    </xf>
    <xf numFmtId="165" fontId="28" fillId="0" borderId="3" xfId="0" applyNumberFormat="1" applyFont="1" applyBorder="1" applyAlignment="1">
      <alignment horizontal="right"/>
    </xf>
    <xf numFmtId="0" fontId="25" fillId="0" borderId="4" xfId="0" applyFont="1" applyBorder="1"/>
    <xf numFmtId="3" fontId="26" fillId="0" borderId="4" xfId="0" applyNumberFormat="1" applyFont="1" applyBorder="1" applyAlignment="1">
      <alignment horizontal="right"/>
    </xf>
    <xf numFmtId="165" fontId="26" fillId="0" borderId="4" xfId="0" applyNumberFormat="1" applyFont="1" applyBorder="1" applyAlignment="1">
      <alignment horizontal="right"/>
    </xf>
    <xf numFmtId="0" fontId="25" fillId="0" borderId="5" xfId="0" applyFont="1" applyBorder="1"/>
    <xf numFmtId="3" fontId="26" fillId="0" borderId="6" xfId="0" applyNumberFormat="1" applyFont="1" applyBorder="1" applyAlignment="1">
      <alignment horizontal="right"/>
    </xf>
    <xf numFmtId="165" fontId="26" fillId="0" borderId="6" xfId="0" applyNumberFormat="1" applyFont="1" applyBorder="1" applyAlignment="1">
      <alignment horizontal="right"/>
    </xf>
    <xf numFmtId="3" fontId="0" fillId="28" borderId="0" xfId="0" applyNumberFormat="1" applyFill="1"/>
    <xf numFmtId="0" fontId="19" fillId="28" borderId="0" xfId="3" applyFill="1" applyAlignment="1">
      <alignment horizontal="left" wrapText="1"/>
    </xf>
    <xf numFmtId="0" fontId="3" fillId="0" borderId="2" xfId="0" applyFont="1" applyBorder="1" applyAlignment="1">
      <alignment horizontal="left"/>
    </xf>
    <xf numFmtId="164" fontId="3" fillId="0" borderId="2" xfId="0" applyNumberFormat="1" applyFont="1" applyBorder="1" applyAlignment="1">
      <alignment horizontal="right"/>
    </xf>
    <xf numFmtId="0" fontId="30" fillId="0" borderId="0" xfId="0" applyFont="1"/>
    <xf numFmtId="0" fontId="10" fillId="0" borderId="0" xfId="0" applyFont="1"/>
    <xf numFmtId="0" fontId="31" fillId="0" borderId="0" xfId="0" applyFont="1"/>
    <xf numFmtId="0" fontId="32" fillId="0" borderId="0" xfId="0" applyFont="1"/>
    <xf numFmtId="3" fontId="33" fillId="0" borderId="0" xfId="0" applyNumberFormat="1" applyFont="1"/>
    <xf numFmtId="0" fontId="33" fillId="0" borderId="0" xfId="0" applyFont="1"/>
    <xf numFmtId="0" fontId="0" fillId="31" borderId="0" xfId="0" applyFill="1"/>
    <xf numFmtId="0" fontId="0" fillId="33" borderId="0" xfId="0" applyFill="1"/>
    <xf numFmtId="0" fontId="0" fillId="34" borderId="0" xfId="0" applyFill="1"/>
    <xf numFmtId="0" fontId="29" fillId="0" borderId="0" xfId="0" applyFont="1"/>
    <xf numFmtId="3" fontId="29" fillId="0" borderId="0" xfId="0" applyNumberFormat="1" applyFont="1"/>
    <xf numFmtId="0" fontId="29" fillId="0" borderId="0" xfId="0" applyFont="1" applyFill="1"/>
    <xf numFmtId="0" fontId="0" fillId="12" borderId="0" xfId="0" applyNumberFormat="1" applyFill="1" applyBorder="1"/>
    <xf numFmtId="0" fontId="0" fillId="0" borderId="0" xfId="0" applyNumberFormat="1" applyBorder="1"/>
    <xf numFmtId="0" fontId="29" fillId="0" borderId="0" xfId="0" applyNumberFormat="1" applyFont="1" applyBorder="1"/>
    <xf numFmtId="0" fontId="34" fillId="0" borderId="0" xfId="0" applyFont="1"/>
    <xf numFmtId="0" fontId="7" fillId="31" borderId="1" xfId="0" applyFont="1" applyFill="1" applyBorder="1" applyAlignment="1">
      <alignment horizontal="left" wrapText="1"/>
    </xf>
    <xf numFmtId="0" fontId="0" fillId="0" borderId="0" xfId="0" applyFill="1"/>
    <xf numFmtId="0" fontId="0" fillId="32" borderId="0" xfId="0" applyFill="1" applyBorder="1"/>
    <xf numFmtId="0" fontId="10" fillId="32" borderId="0" xfId="0" applyFont="1" applyFill="1"/>
    <xf numFmtId="0" fontId="19" fillId="28" borderId="3" xfId="3" applyFont="1" applyFill="1" applyBorder="1" applyAlignment="1">
      <alignment horizontal="left" wrapText="1"/>
    </xf>
    <xf numFmtId="0" fontId="26" fillId="0" borderId="3" xfId="0" applyFont="1" applyBorder="1"/>
    <xf numFmtId="0" fontId="26" fillId="0" borderId="4" xfId="0" applyFont="1" applyBorder="1"/>
    <xf numFmtId="0" fontId="0" fillId="31" borderId="0" xfId="0" applyNumberFormat="1" applyFont="1" applyFill="1"/>
    <xf numFmtId="0" fontId="0" fillId="0" borderId="0" xfId="0" applyNumberFormat="1" applyFont="1"/>
    <xf numFmtId="0" fontId="0" fillId="2" borderId="0" xfId="0" applyNumberFormat="1" applyFont="1" applyFill="1"/>
    <xf numFmtId="0" fontId="35" fillId="0" borderId="3" xfId="0" applyNumberFormat="1" applyFont="1" applyBorder="1" applyAlignment="1">
      <alignment horizontal="right"/>
    </xf>
    <xf numFmtId="0" fontId="36" fillId="0" borderId="3" xfId="0" applyNumberFormat="1" applyFont="1" applyBorder="1" applyAlignment="1">
      <alignment horizontal="right"/>
    </xf>
    <xf numFmtId="0" fontId="35" fillId="0" borderId="4" xfId="0" applyNumberFormat="1" applyFont="1" applyBorder="1" applyAlignment="1">
      <alignment horizontal="right"/>
    </xf>
    <xf numFmtId="0" fontId="19" fillId="0" borderId="3" xfId="3" applyFill="1" applyBorder="1" applyAlignment="1">
      <alignment horizontal="left" wrapText="1"/>
    </xf>
    <xf numFmtId="3" fontId="27" fillId="0" borderId="3" xfId="0" applyNumberFormat="1" applyFont="1" applyFill="1" applyBorder="1" applyAlignment="1">
      <alignment horizontal="right"/>
    </xf>
    <xf numFmtId="165" fontId="27" fillId="0" borderId="3" xfId="0" applyNumberFormat="1" applyFont="1" applyFill="1" applyBorder="1" applyAlignment="1">
      <alignment horizontal="right"/>
    </xf>
    <xf numFmtId="165" fontId="26" fillId="0" borderId="3" xfId="0" applyNumberFormat="1" applyFont="1" applyFill="1" applyBorder="1" applyAlignment="1">
      <alignment horizontal="right"/>
    </xf>
    <xf numFmtId="3" fontId="28" fillId="0" borderId="3" xfId="0" applyNumberFormat="1" applyFont="1" applyFill="1" applyBorder="1" applyAlignment="1">
      <alignment horizontal="right"/>
    </xf>
    <xf numFmtId="165" fontId="28" fillId="0" borderId="3" xfId="0" applyNumberFormat="1" applyFont="1" applyFill="1" applyBorder="1" applyAlignment="1">
      <alignment horizontal="right"/>
    </xf>
    <xf numFmtId="0" fontId="25" fillId="0" borderId="3" xfId="0" applyFont="1" applyFill="1" applyBorder="1"/>
    <xf numFmtId="3" fontId="26" fillId="0" borderId="3" xfId="0" applyNumberFormat="1" applyFont="1" applyFill="1" applyBorder="1" applyAlignment="1">
      <alignment horizontal="right"/>
    </xf>
    <xf numFmtId="0" fontId="38" fillId="0" borderId="0" xfId="0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3" fontId="44" fillId="0" borderId="0" xfId="0" applyNumberFormat="1" applyFont="1"/>
    <xf numFmtId="10" fontId="44" fillId="0" borderId="0" xfId="0" applyNumberFormat="1" applyFont="1"/>
    <xf numFmtId="0" fontId="45" fillId="0" borderId="0" xfId="0" applyFont="1"/>
    <xf numFmtId="3" fontId="39" fillId="0" borderId="0" xfId="0" applyNumberFormat="1" applyFont="1"/>
    <xf numFmtId="10" fontId="39" fillId="0" borderId="0" xfId="0" applyNumberFormat="1" applyFont="1"/>
    <xf numFmtId="0" fontId="44" fillId="0" borderId="0" xfId="0" applyFont="1"/>
    <xf numFmtId="0" fontId="42" fillId="7" borderId="0" xfId="0" applyFont="1" applyFill="1"/>
    <xf numFmtId="3" fontId="44" fillId="7" borderId="0" xfId="0" applyNumberFormat="1" applyFont="1" applyFill="1"/>
    <xf numFmtId="10" fontId="44" fillId="7" borderId="0" xfId="0" applyNumberFormat="1" applyFont="1" applyFill="1"/>
    <xf numFmtId="0" fontId="45" fillId="7" borderId="0" xfId="0" applyFont="1" applyFill="1"/>
    <xf numFmtId="0" fontId="47" fillId="14" borderId="1" xfId="0" applyFont="1" applyFill="1" applyBorder="1" applyAlignment="1">
      <alignment horizontal="left" wrapText="1"/>
    </xf>
    <xf numFmtId="0" fontId="47" fillId="15" borderId="1" xfId="0" applyFont="1" applyFill="1" applyBorder="1" applyAlignment="1">
      <alignment horizontal="left" wrapText="1"/>
    </xf>
    <xf numFmtId="4" fontId="49" fillId="17" borderId="1" xfId="0" applyNumberFormat="1" applyFont="1" applyFill="1" applyBorder="1" applyAlignment="1">
      <alignment horizontal="right"/>
    </xf>
    <xf numFmtId="0" fontId="47" fillId="18" borderId="1" xfId="0" applyFont="1" applyFill="1" applyBorder="1"/>
    <xf numFmtId="0" fontId="47" fillId="10" borderId="1" xfId="0" applyFont="1" applyFill="1" applyBorder="1" applyAlignment="1">
      <alignment horizontal="left" wrapText="1"/>
    </xf>
    <xf numFmtId="0" fontId="0" fillId="32" borderId="0" xfId="0" applyFill="1"/>
    <xf numFmtId="0" fontId="0" fillId="35" borderId="0" xfId="0" applyFill="1"/>
    <xf numFmtId="0" fontId="47" fillId="14" borderId="1" xfId="0" applyFont="1" applyFill="1" applyBorder="1" applyAlignment="1">
      <alignment horizontal="left" wrapText="1"/>
    </xf>
    <xf numFmtId="0" fontId="46" fillId="14" borderId="1" xfId="0" applyFont="1" applyFill="1" applyBorder="1"/>
    <xf numFmtId="0" fontId="47" fillId="15" borderId="1" xfId="0" applyFont="1" applyFill="1" applyBorder="1"/>
    <xf numFmtId="0" fontId="48" fillId="16" borderId="1" xfId="0" applyFont="1" applyFill="1" applyBorder="1"/>
    <xf numFmtId="0" fontId="46" fillId="16" borderId="1" xfId="0" applyFont="1" applyFill="1" applyBorder="1"/>
    <xf numFmtId="0" fontId="47" fillId="16" borderId="1" xfId="0" applyFont="1" applyFill="1" applyBorder="1"/>
    <xf numFmtId="0" fontId="7" fillId="14" borderId="1" xfId="0" applyFont="1" applyFill="1" applyBorder="1" applyAlignment="1">
      <alignment horizontal="left" wrapText="1"/>
    </xf>
    <xf numFmtId="0" fontId="6" fillId="14" borderId="1" xfId="0" applyFont="1" applyFill="1" applyBorder="1"/>
    <xf numFmtId="0" fontId="7" fillId="15" borderId="1" xfId="0" applyFont="1" applyFill="1" applyBorder="1"/>
    <xf numFmtId="0" fontId="8" fillId="16" borderId="1" xfId="0" applyFont="1" applyFill="1" applyBorder="1"/>
    <xf numFmtId="0" fontId="6" fillId="16" borderId="1" xfId="0" applyFont="1" applyFill="1" applyBorder="1"/>
    <xf numFmtId="0" fontId="7" fillId="16" borderId="1" xfId="0" applyFont="1" applyFill="1" applyBorder="1"/>
    <xf numFmtId="0" fontId="22" fillId="30" borderId="0" xfId="0" applyFont="1" applyFill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</cellXfs>
  <cellStyles count="4">
    <cellStyle name="Millares" xfId="1" builtinId="3"/>
    <cellStyle name="Normal" xfId="0" builtinId="0"/>
    <cellStyle name="Normal_cuadrosWEB" xfId="3" xr:uid="{DF637F8E-C073-BE40-9087-3351820A7562}"/>
    <cellStyle name="Porcentaje" xfId="2" builtinId="5"/>
  </cellStyles>
  <dxfs count="0"/>
  <tableStyles count="0" defaultTableStyle="TableStyleMedium2" defaultPivotStyle="PivotStyleLight16"/>
  <colors>
    <mruColors>
      <color rgb="FFFF3A6D"/>
      <color rgb="FFC2A7E7"/>
      <color rgb="FFFF771D"/>
      <color rgb="FFF0B0FF"/>
      <color rgb="FF00FF99"/>
      <color rgb="FFA5FF60"/>
      <color rgb="FF009EFF"/>
      <color rgb="FFFF8400"/>
      <color rgb="FFA400FF"/>
      <color rgb="FF7A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lejandra González San José" id="{6A032C08-CAC1-E848-9C8E-1FEC627E217A}" userId="S::100385166@alumnos.uc3m.es::cda6da14-f576-4b19-a717-e47e49c7bc08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26" dT="2021-05-15T07:55:11.59" personId="{6A032C08-CAC1-E848-9C8E-1FEC627E217A}" id="{22387C97-145B-8D44-9230-ED225D3477E0}">
    <text xml:space="preserve">https://www.resultados-futbol.com/Mirandes/2001
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0CD26-0A9D-554C-B714-09331DF7BC55}">
  <dimension ref="A1:AE989"/>
  <sheetViews>
    <sheetView tabSelected="1" zoomScale="80" zoomScaleNormal="80" workbookViewId="0">
      <pane xSplit="1" topLeftCell="S1" activePane="topRight" state="frozen"/>
      <selection pane="topRight" activeCell="AE1" sqref="AE1"/>
    </sheetView>
  </sheetViews>
  <sheetFormatPr baseColWidth="10" defaultRowHeight="16"/>
  <cols>
    <col min="1" max="1" width="20.6640625" customWidth="1"/>
    <col min="3" max="3" width="21" customWidth="1"/>
    <col min="4" max="4" width="16.6640625" customWidth="1"/>
    <col min="5" max="5" width="19.33203125" customWidth="1"/>
    <col min="6" max="6" width="11" customWidth="1"/>
    <col min="7" max="7" width="12" customWidth="1"/>
    <col min="8" max="8" width="12.1640625" customWidth="1"/>
    <col min="9" max="9" width="11.6640625" customWidth="1"/>
    <col min="10" max="10" width="13.1640625" customWidth="1"/>
    <col min="11" max="11" width="13.33203125" customWidth="1"/>
    <col min="12" max="12" width="15.1640625" customWidth="1"/>
    <col min="13" max="14" width="12" customWidth="1"/>
    <col min="15" max="16" width="11.6640625" customWidth="1"/>
    <col min="17" max="17" width="13.1640625" customWidth="1"/>
    <col min="18" max="18" width="13.6640625" style="107" customWidth="1"/>
    <col min="19" max="19" width="14.33203125" style="107" customWidth="1"/>
    <col min="20" max="20" width="14.6640625" customWidth="1"/>
    <col min="21" max="21" width="15" customWidth="1"/>
    <col min="22" max="22" width="11.5" customWidth="1"/>
    <col min="23" max="23" width="13.83203125" customWidth="1"/>
    <col min="24" max="24" width="16.6640625" customWidth="1"/>
    <col min="25" max="25" width="19.6640625" customWidth="1"/>
    <col min="26" max="26" width="16" customWidth="1"/>
    <col min="28" max="28" width="14.6640625" customWidth="1"/>
    <col min="29" max="29" width="12.6640625" customWidth="1"/>
    <col min="30" max="30" width="17.6640625" customWidth="1"/>
    <col min="31" max="31" width="19.33203125" customWidth="1"/>
  </cols>
  <sheetData>
    <row r="1" spans="1:31">
      <c r="A1" s="3" t="s">
        <v>0</v>
      </c>
      <c r="B1" s="1" t="s">
        <v>1</v>
      </c>
      <c r="C1" s="4" t="s">
        <v>550</v>
      </c>
      <c r="D1" s="5" t="s">
        <v>551</v>
      </c>
      <c r="E1" s="6" t="s">
        <v>552</v>
      </c>
      <c r="F1" s="10" t="s">
        <v>553</v>
      </c>
      <c r="G1" s="8" t="s">
        <v>567</v>
      </c>
      <c r="H1" s="9" t="s">
        <v>554</v>
      </c>
      <c r="I1" s="7" t="s">
        <v>555</v>
      </c>
      <c r="J1" s="95" t="s">
        <v>568</v>
      </c>
      <c r="K1" s="12" t="s">
        <v>569</v>
      </c>
      <c r="L1" s="12" t="s">
        <v>570</v>
      </c>
      <c r="M1" s="11" t="s">
        <v>556</v>
      </c>
      <c r="N1" s="8" t="s">
        <v>557</v>
      </c>
      <c r="O1" s="9" t="s">
        <v>558</v>
      </c>
      <c r="P1" s="7" t="s">
        <v>559</v>
      </c>
      <c r="Q1" s="15" t="s">
        <v>560</v>
      </c>
      <c r="R1" s="108" t="s">
        <v>571</v>
      </c>
      <c r="S1" s="106" t="s">
        <v>487</v>
      </c>
      <c r="T1" s="101" t="s">
        <v>562</v>
      </c>
      <c r="U1" s="91" t="s">
        <v>572</v>
      </c>
      <c r="V1" s="90" t="s">
        <v>561</v>
      </c>
      <c r="W1" s="7" t="s">
        <v>586</v>
      </c>
      <c r="X1" s="8" t="s">
        <v>593</v>
      </c>
      <c r="Y1" s="89" t="s">
        <v>573</v>
      </c>
      <c r="Z1" s="141" t="s">
        <v>596</v>
      </c>
      <c r="AA1" s="142" t="s">
        <v>595</v>
      </c>
      <c r="AB1" s="1" t="s">
        <v>597</v>
      </c>
      <c r="AC1" s="3" t="s">
        <v>598</v>
      </c>
      <c r="AD1" s="10" t="s">
        <v>599</v>
      </c>
      <c r="AE1" s="7" t="s">
        <v>600</v>
      </c>
    </row>
    <row r="2" spans="1:31">
      <c r="A2" t="s">
        <v>2</v>
      </c>
      <c r="B2">
        <v>2002</v>
      </c>
      <c r="C2" s="2">
        <v>1</v>
      </c>
      <c r="D2">
        <v>12</v>
      </c>
      <c r="E2">
        <v>12</v>
      </c>
      <c r="F2" t="s">
        <v>53</v>
      </c>
      <c r="G2">
        <v>17.787500000000001</v>
      </c>
      <c r="H2">
        <v>40.997500000000002</v>
      </c>
      <c r="I2">
        <v>33.707499999999996</v>
      </c>
      <c r="J2" s="96" t="s">
        <v>53</v>
      </c>
      <c r="K2" t="s">
        <v>53</v>
      </c>
      <c r="L2" t="s">
        <v>53</v>
      </c>
      <c r="M2" t="s">
        <v>53</v>
      </c>
      <c r="N2">
        <v>9.2149999999999999</v>
      </c>
      <c r="O2">
        <v>61.534999999999997</v>
      </c>
      <c r="P2">
        <v>55.862499999999997</v>
      </c>
      <c r="Q2" s="18">
        <v>1111886</v>
      </c>
      <c r="R2" s="109">
        <v>14848</v>
      </c>
      <c r="S2" s="107" t="s">
        <v>53</v>
      </c>
      <c r="T2" s="18">
        <v>13885</v>
      </c>
      <c r="U2">
        <v>0</v>
      </c>
      <c r="V2">
        <v>12.852499999999999</v>
      </c>
      <c r="W2">
        <f>R2/18095</f>
        <v>0.82055816523901626</v>
      </c>
      <c r="X2">
        <f>N2/8.3</f>
        <v>1.1102409638554216</v>
      </c>
      <c r="Y2">
        <f>I2/35.8425</f>
        <v>0.9404338425054054</v>
      </c>
      <c r="Z2">
        <f t="shared" ref="Z2:Z20" si="0">Q2/7950</f>
        <v>139.85987421383649</v>
      </c>
      <c r="AA2">
        <v>7950</v>
      </c>
      <c r="AB2">
        <f>V2/AC2</f>
        <v>1.1224890829694323</v>
      </c>
      <c r="AC2">
        <v>11.45</v>
      </c>
      <c r="AD2">
        <f>T2/Q2</f>
        <v>1.2487791014546456E-2</v>
      </c>
      <c r="AE2" s="107" t="s">
        <v>53</v>
      </c>
    </row>
    <row r="3" spans="1:31">
      <c r="A3" t="s">
        <v>2</v>
      </c>
      <c r="B3">
        <v>2003</v>
      </c>
      <c r="C3" s="2">
        <v>1</v>
      </c>
      <c r="D3">
        <v>12</v>
      </c>
      <c r="E3">
        <v>12</v>
      </c>
      <c r="F3" t="s">
        <v>53</v>
      </c>
      <c r="G3">
        <v>19.7225</v>
      </c>
      <c r="H3">
        <v>44.14</v>
      </c>
      <c r="I3">
        <v>35.419999999999995</v>
      </c>
      <c r="J3" s="96" t="s">
        <v>53</v>
      </c>
      <c r="K3" t="s">
        <v>53</v>
      </c>
      <c r="L3" t="s">
        <v>53</v>
      </c>
      <c r="M3" t="s">
        <v>53</v>
      </c>
      <c r="N3">
        <v>9.1474999999999991</v>
      </c>
      <c r="O3">
        <v>63.207500000000003</v>
      </c>
      <c r="P3">
        <v>57.424999999999997</v>
      </c>
      <c r="Q3" s="18">
        <v>1120814</v>
      </c>
      <c r="R3" s="109">
        <v>15838</v>
      </c>
      <c r="S3" s="107" t="s">
        <v>53</v>
      </c>
      <c r="T3" s="18">
        <v>18212</v>
      </c>
      <c r="U3">
        <v>0</v>
      </c>
      <c r="V3">
        <v>13.754999999999999</v>
      </c>
      <c r="W3">
        <f>R3/19013</f>
        <v>0.83300899384631566</v>
      </c>
      <c r="X3">
        <f>N3/8.5</f>
        <v>1.0761764705882353</v>
      </c>
      <c r="Y3">
        <f>I3/37.35</f>
        <v>0.94832663989290478</v>
      </c>
      <c r="Z3">
        <f t="shared" si="0"/>
        <v>140.98289308176101</v>
      </c>
      <c r="AA3">
        <v>7950</v>
      </c>
      <c r="AB3">
        <f t="shared" ref="AB3:AB20" si="1">V3/AC3</f>
        <v>1.1971279373368144</v>
      </c>
      <c r="AC3">
        <v>11.49</v>
      </c>
      <c r="AD3">
        <f t="shared" ref="AD3:AD66" si="2">T3/Q3</f>
        <v>1.6248904813822809E-2</v>
      </c>
      <c r="AE3" s="107" t="s">
        <v>53</v>
      </c>
    </row>
    <row r="4" spans="1:31">
      <c r="A4" t="s">
        <v>2</v>
      </c>
      <c r="B4">
        <v>2004</v>
      </c>
      <c r="C4" s="2">
        <v>1</v>
      </c>
      <c r="D4">
        <v>1</v>
      </c>
      <c r="E4">
        <v>1</v>
      </c>
      <c r="F4" t="s">
        <v>53</v>
      </c>
      <c r="G4">
        <v>20.200000000000003</v>
      </c>
      <c r="H4">
        <v>45.36</v>
      </c>
      <c r="I4">
        <v>36.204999999999998</v>
      </c>
      <c r="J4" s="96" t="s">
        <v>53</v>
      </c>
      <c r="K4" t="s">
        <v>53</v>
      </c>
      <c r="L4" t="s">
        <v>53</v>
      </c>
      <c r="M4" t="s">
        <v>53</v>
      </c>
      <c r="N4">
        <v>9.9649999999999999</v>
      </c>
      <c r="O4">
        <v>62.752499999999998</v>
      </c>
      <c r="P4">
        <v>56.497500000000002</v>
      </c>
      <c r="Q4" s="18">
        <v>1121344</v>
      </c>
      <c r="R4" s="109">
        <v>16992</v>
      </c>
      <c r="S4" s="107" t="s">
        <v>53</v>
      </c>
      <c r="T4" s="18">
        <v>19945</v>
      </c>
      <c r="U4">
        <v>0</v>
      </c>
      <c r="V4">
        <v>14.5075</v>
      </c>
      <c r="W4">
        <f>R4/20053</f>
        <v>0.84735451054705035</v>
      </c>
      <c r="X4">
        <f>N4/8.26</f>
        <v>1.2064164648910412</v>
      </c>
      <c r="Y4">
        <f>I4/38.95</f>
        <v>0.9295250320924261</v>
      </c>
      <c r="Z4">
        <f t="shared" si="0"/>
        <v>141.04955974842767</v>
      </c>
      <c r="AA4">
        <v>7950</v>
      </c>
      <c r="AB4">
        <f t="shared" si="1"/>
        <v>1.3224703737465815</v>
      </c>
      <c r="AC4">
        <v>10.97</v>
      </c>
      <c r="AD4">
        <f t="shared" si="2"/>
        <v>1.7786691684264597E-2</v>
      </c>
      <c r="AE4" s="107" t="s">
        <v>53</v>
      </c>
    </row>
    <row r="5" spans="1:31">
      <c r="A5" t="s">
        <v>2</v>
      </c>
      <c r="B5">
        <v>2005</v>
      </c>
      <c r="C5" s="2">
        <v>1</v>
      </c>
      <c r="D5">
        <v>2</v>
      </c>
      <c r="E5">
        <v>2</v>
      </c>
      <c r="F5" t="s">
        <v>53</v>
      </c>
      <c r="G5">
        <v>12.334999999999999</v>
      </c>
      <c r="H5">
        <v>46.282500000000006</v>
      </c>
      <c r="I5">
        <v>40.58</v>
      </c>
      <c r="J5" s="96" t="s">
        <v>53</v>
      </c>
      <c r="K5" t="s">
        <v>53</v>
      </c>
      <c r="L5" t="s">
        <v>53</v>
      </c>
      <c r="M5" t="s">
        <v>53</v>
      </c>
      <c r="N5">
        <v>7.4049999999999994</v>
      </c>
      <c r="O5">
        <v>62.210000000000008</v>
      </c>
      <c r="P5">
        <v>57.597499999999997</v>
      </c>
      <c r="Q5" s="18">
        <v>1126707</v>
      </c>
      <c r="R5" s="109">
        <v>18376</v>
      </c>
      <c r="S5" s="107" t="s">
        <v>53</v>
      </c>
      <c r="T5" s="18">
        <v>23855</v>
      </c>
      <c r="U5">
        <v>0</v>
      </c>
      <c r="V5">
        <v>9.6325000000000003</v>
      </c>
      <c r="W5">
        <f>R5/21239</f>
        <v>0.86520080983097136</v>
      </c>
      <c r="X5">
        <f>N5/7.14</f>
        <v>1.0371148459383752</v>
      </c>
      <c r="Y5">
        <f>I5/41.39</f>
        <v>0.980430055568978</v>
      </c>
      <c r="Z5">
        <f t="shared" si="0"/>
        <v>141.72415094339624</v>
      </c>
      <c r="AA5">
        <v>7950</v>
      </c>
      <c r="AB5">
        <f t="shared" si="1"/>
        <v>1.0527322404371584</v>
      </c>
      <c r="AC5">
        <v>9.15</v>
      </c>
      <c r="AD5">
        <f t="shared" si="2"/>
        <v>2.117231897911347E-2</v>
      </c>
      <c r="AE5" s="107" t="s">
        <v>53</v>
      </c>
    </row>
    <row r="6" spans="1:31">
      <c r="A6" t="s">
        <v>2</v>
      </c>
      <c r="B6">
        <v>2006</v>
      </c>
      <c r="C6" s="2">
        <v>1</v>
      </c>
      <c r="D6">
        <v>-3</v>
      </c>
      <c r="E6">
        <v>-3</v>
      </c>
      <c r="F6" t="s">
        <v>53</v>
      </c>
      <c r="G6">
        <v>10.494999999999999</v>
      </c>
      <c r="H6">
        <v>46.849999999999994</v>
      </c>
      <c r="I6">
        <v>41.932500000000005</v>
      </c>
      <c r="J6" s="96" t="s">
        <v>53</v>
      </c>
      <c r="K6" t="s">
        <v>53</v>
      </c>
      <c r="L6" t="s">
        <v>53</v>
      </c>
      <c r="M6" t="s">
        <v>53</v>
      </c>
      <c r="N6">
        <v>6.120000000000001</v>
      </c>
      <c r="O6">
        <v>61.36</v>
      </c>
      <c r="P6">
        <v>57.607499999999995</v>
      </c>
      <c r="Q6" s="18">
        <v>1129141</v>
      </c>
      <c r="R6" s="109">
        <v>19723</v>
      </c>
      <c r="S6" s="107" t="s">
        <v>53</v>
      </c>
      <c r="T6" s="18">
        <v>25468</v>
      </c>
      <c r="U6">
        <v>0</v>
      </c>
      <c r="V6">
        <v>8.1225000000000005</v>
      </c>
      <c r="W6">
        <f>R6/22629</f>
        <v>0.87158071501171064</v>
      </c>
      <c r="X6">
        <f>N6/6.35</f>
        <v>0.96377952755905538</v>
      </c>
      <c r="Y6">
        <f>I6/42.96</f>
        <v>0.97608240223463694</v>
      </c>
      <c r="Z6">
        <f t="shared" si="0"/>
        <v>142.03031446540879</v>
      </c>
      <c r="AA6">
        <v>7950</v>
      </c>
      <c r="AB6">
        <f t="shared" si="1"/>
        <v>0.961242603550296</v>
      </c>
      <c r="AC6">
        <v>8.4499999999999993</v>
      </c>
      <c r="AD6">
        <f t="shared" si="2"/>
        <v>2.2555199040686681E-2</v>
      </c>
      <c r="AE6" s="107" t="s">
        <v>53</v>
      </c>
    </row>
    <row r="7" spans="1:31">
      <c r="A7" t="s">
        <v>2</v>
      </c>
      <c r="B7">
        <v>2007</v>
      </c>
      <c r="C7" s="2">
        <v>1</v>
      </c>
      <c r="D7">
        <v>-1</v>
      </c>
      <c r="E7">
        <v>-1</v>
      </c>
      <c r="F7" t="s">
        <v>53</v>
      </c>
      <c r="G7">
        <v>10.774999999999999</v>
      </c>
      <c r="H7">
        <v>46.260000000000005</v>
      </c>
      <c r="I7">
        <v>41.282499999999999</v>
      </c>
      <c r="J7" s="17">
        <v>383</v>
      </c>
      <c r="K7" t="s">
        <v>53</v>
      </c>
      <c r="L7" s="92">
        <v>383</v>
      </c>
      <c r="M7" t="s">
        <v>53</v>
      </c>
      <c r="N7">
        <v>6.1625000000000005</v>
      </c>
      <c r="O7">
        <v>63.197499999999998</v>
      </c>
      <c r="P7">
        <v>59.305</v>
      </c>
      <c r="Q7" s="18">
        <v>1132792</v>
      </c>
      <c r="R7" s="109">
        <v>21305</v>
      </c>
      <c r="S7" s="107" t="s">
        <v>53</v>
      </c>
      <c r="T7" s="18">
        <v>28137</v>
      </c>
      <c r="U7">
        <v>0</v>
      </c>
      <c r="V7">
        <v>8.2225000000000001</v>
      </c>
      <c r="W7">
        <f>R7/23776</f>
        <v>0.89607166890982504</v>
      </c>
      <c r="X7">
        <f>N7/6.41</f>
        <v>0.96138845553822161</v>
      </c>
      <c r="Y7">
        <f>I7/44.21</f>
        <v>0.93378194978511642</v>
      </c>
      <c r="Z7">
        <f t="shared" si="0"/>
        <v>142.48955974842767</v>
      </c>
      <c r="AA7">
        <v>7950</v>
      </c>
      <c r="AB7">
        <f t="shared" si="1"/>
        <v>0.99908869987849325</v>
      </c>
      <c r="AC7">
        <v>8.23</v>
      </c>
      <c r="AD7">
        <f t="shared" si="2"/>
        <v>2.4838628803875735E-2</v>
      </c>
      <c r="AE7" s="107" t="s">
        <v>53</v>
      </c>
    </row>
    <row r="8" spans="1:31">
      <c r="A8" t="s">
        <v>2</v>
      </c>
      <c r="B8">
        <v>2008</v>
      </c>
      <c r="C8" s="2">
        <v>1</v>
      </c>
      <c r="D8">
        <v>14</v>
      </c>
      <c r="E8">
        <v>14</v>
      </c>
      <c r="F8" t="s">
        <v>53</v>
      </c>
      <c r="G8">
        <v>10.484999999999999</v>
      </c>
      <c r="H8">
        <v>47.537499999999994</v>
      </c>
      <c r="I8">
        <v>42.552500000000002</v>
      </c>
      <c r="J8" s="17">
        <v>1468</v>
      </c>
      <c r="K8" t="s">
        <v>53</v>
      </c>
      <c r="L8" s="93">
        <v>1468</v>
      </c>
      <c r="M8" t="s">
        <v>53</v>
      </c>
      <c r="N8">
        <v>7.6274999999999995</v>
      </c>
      <c r="O8">
        <v>63.832499999999996</v>
      </c>
      <c r="P8">
        <v>58.962499999999999</v>
      </c>
      <c r="Q8" s="18">
        <v>1139121</v>
      </c>
      <c r="R8" s="109">
        <v>22094</v>
      </c>
      <c r="S8" s="107" t="s">
        <v>53</v>
      </c>
      <c r="T8" s="18">
        <v>33711</v>
      </c>
      <c r="U8">
        <v>0</v>
      </c>
      <c r="V8">
        <v>8.9175000000000004</v>
      </c>
      <c r="W8">
        <f>R8/24129</f>
        <v>0.91566165195408011</v>
      </c>
      <c r="X8">
        <f>N8/10.05</f>
        <v>0.75895522388059689</v>
      </c>
      <c r="Y8">
        <f>I8/44.4</f>
        <v>0.95838963963963975</v>
      </c>
      <c r="Z8">
        <f t="shared" si="0"/>
        <v>143.28566037735848</v>
      </c>
      <c r="AA8">
        <v>7950</v>
      </c>
      <c r="AB8">
        <f t="shared" si="1"/>
        <v>0.79266666666666674</v>
      </c>
      <c r="AC8">
        <v>11.25</v>
      </c>
      <c r="AD8">
        <f t="shared" si="2"/>
        <v>2.9593871063741253E-2</v>
      </c>
      <c r="AE8" s="107" t="s">
        <v>53</v>
      </c>
    </row>
    <row r="9" spans="1:31">
      <c r="A9" t="s">
        <v>2</v>
      </c>
      <c r="B9">
        <v>2009</v>
      </c>
      <c r="C9" s="2">
        <v>1</v>
      </c>
      <c r="D9">
        <v>-4</v>
      </c>
      <c r="E9">
        <v>-4</v>
      </c>
      <c r="F9" t="s">
        <v>53</v>
      </c>
      <c r="G9">
        <v>12.262499999999999</v>
      </c>
      <c r="H9">
        <v>50.459999999999994</v>
      </c>
      <c r="I9">
        <v>44.27</v>
      </c>
      <c r="J9" s="17">
        <v>1433</v>
      </c>
      <c r="K9" t="s">
        <v>53</v>
      </c>
      <c r="L9" s="93">
        <v>1433</v>
      </c>
      <c r="M9">
        <v>2400</v>
      </c>
      <c r="N9">
        <v>10.775</v>
      </c>
      <c r="O9">
        <v>62.717500000000001</v>
      </c>
      <c r="P9">
        <v>55.957499999999996</v>
      </c>
      <c r="Q9" s="18">
        <v>1145488</v>
      </c>
      <c r="R9" s="109">
        <v>21618</v>
      </c>
      <c r="S9" s="107" t="s">
        <v>53</v>
      </c>
      <c r="T9" s="18">
        <v>37997</v>
      </c>
      <c r="U9">
        <v>0</v>
      </c>
      <c r="V9">
        <v>11.47</v>
      </c>
      <c r="W9">
        <f>R9/23062</f>
        <v>0.93738617639406818</v>
      </c>
      <c r="X9">
        <f>N9/17.65</f>
        <v>0.61048158640226635</v>
      </c>
      <c r="Y9">
        <f>I9/42.58</f>
        <v>1.0396899953029592</v>
      </c>
      <c r="Z9">
        <f t="shared" si="0"/>
        <v>144.08654088050315</v>
      </c>
      <c r="AA9">
        <v>7950</v>
      </c>
      <c r="AB9">
        <f t="shared" si="1"/>
        <v>0.64221724524076151</v>
      </c>
      <c r="AC9">
        <v>17.86</v>
      </c>
      <c r="AD9">
        <f t="shared" si="2"/>
        <v>3.3171015322727079E-2</v>
      </c>
      <c r="AE9" s="107" t="s">
        <v>53</v>
      </c>
    </row>
    <row r="10" spans="1:31">
      <c r="A10" t="s">
        <v>2</v>
      </c>
      <c r="B10">
        <v>2010</v>
      </c>
      <c r="C10" s="2">
        <v>1</v>
      </c>
      <c r="D10">
        <v>-5</v>
      </c>
      <c r="E10">
        <v>-5</v>
      </c>
      <c r="F10" t="s">
        <v>53</v>
      </c>
      <c r="G10">
        <v>14.99</v>
      </c>
      <c r="H10">
        <v>48.877499999999998</v>
      </c>
      <c r="I10">
        <v>41.55</v>
      </c>
      <c r="J10" s="17">
        <v>1422</v>
      </c>
      <c r="K10" t="s">
        <v>53</v>
      </c>
      <c r="L10" s="93">
        <v>1422</v>
      </c>
      <c r="M10">
        <v>1997</v>
      </c>
      <c r="N10">
        <v>13.105</v>
      </c>
      <c r="O10">
        <v>61.85</v>
      </c>
      <c r="P10">
        <v>53.744999999999997</v>
      </c>
      <c r="Q10" s="18">
        <v>1146458</v>
      </c>
      <c r="R10" s="109">
        <v>21856</v>
      </c>
      <c r="S10" s="107">
        <v>32471</v>
      </c>
      <c r="T10" s="18">
        <v>38989</v>
      </c>
      <c r="U10">
        <v>0</v>
      </c>
      <c r="V10">
        <v>13.98</v>
      </c>
      <c r="W10">
        <f>R10/23038</f>
        <v>0.94869346297421653</v>
      </c>
      <c r="X10">
        <f>N10/19.57</f>
        <v>0.66964741951967299</v>
      </c>
      <c r="Y10">
        <f>I10/42.04</f>
        <v>0.98834443387250237</v>
      </c>
      <c r="Z10">
        <f t="shared" si="0"/>
        <v>144.20855345911949</v>
      </c>
      <c r="AA10">
        <v>7950</v>
      </c>
      <c r="AB10">
        <f t="shared" si="1"/>
        <v>0.70392749244712993</v>
      </c>
      <c r="AC10">
        <v>19.86</v>
      </c>
      <c r="AD10">
        <f t="shared" si="2"/>
        <v>3.4008223589525301E-2</v>
      </c>
      <c r="AE10">
        <f t="shared" ref="AE10:AE57" si="3">S10/Q10</f>
        <v>2.8322886664840754E-2</v>
      </c>
    </row>
    <row r="11" spans="1:31">
      <c r="A11" t="s">
        <v>2</v>
      </c>
      <c r="B11">
        <v>2011</v>
      </c>
      <c r="C11" s="2">
        <v>0</v>
      </c>
      <c r="D11" t="s">
        <v>53</v>
      </c>
      <c r="E11" t="s">
        <v>53</v>
      </c>
      <c r="F11" t="s">
        <v>53</v>
      </c>
      <c r="G11">
        <v>16.7575</v>
      </c>
      <c r="H11">
        <v>50.472500000000004</v>
      </c>
      <c r="I11">
        <v>42.015000000000001</v>
      </c>
      <c r="J11" s="17">
        <v>1483</v>
      </c>
      <c r="K11" t="s">
        <v>53</v>
      </c>
      <c r="L11" s="93">
        <v>1483</v>
      </c>
      <c r="M11">
        <v>1875</v>
      </c>
      <c r="N11">
        <v>14.995000000000001</v>
      </c>
      <c r="O11">
        <v>61.497500000000002</v>
      </c>
      <c r="P11">
        <v>52.275000000000006</v>
      </c>
      <c r="Q11" s="18">
        <v>1147124</v>
      </c>
      <c r="R11" s="109">
        <v>21352</v>
      </c>
      <c r="S11" s="107">
        <v>33479</v>
      </c>
      <c r="T11" s="18">
        <v>39302</v>
      </c>
      <c r="U11">
        <v>0</v>
      </c>
      <c r="V11">
        <v>15.827499999999999</v>
      </c>
      <c r="W11">
        <f>R11/22761</f>
        <v>0.93809586573524895</v>
      </c>
      <c r="X11">
        <f>N11/21.05</f>
        <v>0.71235154394299294</v>
      </c>
      <c r="Y11">
        <f>I11/41.74</f>
        <v>1.0065884044082414</v>
      </c>
      <c r="Z11">
        <f t="shared" si="0"/>
        <v>144.29232704402517</v>
      </c>
      <c r="AA11">
        <v>7950</v>
      </c>
      <c r="AB11">
        <f t="shared" si="1"/>
        <v>0.73994857410004666</v>
      </c>
      <c r="AC11">
        <v>21.39</v>
      </c>
      <c r="AD11">
        <f t="shared" si="2"/>
        <v>3.4261335304640129E-2</v>
      </c>
      <c r="AE11">
        <f t="shared" si="3"/>
        <v>2.9185162196937734E-2</v>
      </c>
    </row>
    <row r="12" spans="1:31">
      <c r="A12" t="s">
        <v>2</v>
      </c>
      <c r="B12">
        <v>2012</v>
      </c>
      <c r="C12" s="2">
        <v>0</v>
      </c>
      <c r="D12">
        <v>-11</v>
      </c>
      <c r="E12">
        <v>-11</v>
      </c>
      <c r="F12" t="s">
        <v>53</v>
      </c>
      <c r="G12">
        <v>17.897499999999997</v>
      </c>
      <c r="H12">
        <v>51.192499999999995</v>
      </c>
      <c r="I12">
        <v>42.03</v>
      </c>
      <c r="J12" s="17">
        <v>1191</v>
      </c>
      <c r="K12" t="s">
        <v>53</v>
      </c>
      <c r="L12" s="93">
        <v>1191</v>
      </c>
      <c r="M12">
        <v>1633</v>
      </c>
      <c r="N12">
        <v>18.817500000000003</v>
      </c>
      <c r="O12">
        <v>61.847500000000004</v>
      </c>
      <c r="P12">
        <v>50.21</v>
      </c>
      <c r="Q12" s="18">
        <v>1143911</v>
      </c>
      <c r="R12" s="109">
        <v>20530</v>
      </c>
      <c r="S12" s="107">
        <v>33872</v>
      </c>
      <c r="T12" s="18">
        <v>39861</v>
      </c>
      <c r="U12">
        <v>0</v>
      </c>
      <c r="V12">
        <v>18.38</v>
      </c>
      <c r="W12">
        <f>R12/22048</f>
        <v>0.93115021770682149</v>
      </c>
      <c r="X12">
        <f>N12/24.58</f>
        <v>0.7655614320585844</v>
      </c>
      <c r="Y12">
        <f>I12/40.47</f>
        <v>1.0385470719051149</v>
      </c>
      <c r="Z12">
        <f t="shared" si="0"/>
        <v>143.88817610062893</v>
      </c>
      <c r="AA12">
        <v>7950</v>
      </c>
      <c r="AB12">
        <f t="shared" si="1"/>
        <v>0.74142799515933844</v>
      </c>
      <c r="AC12">
        <v>24.79</v>
      </c>
      <c r="AD12">
        <f t="shared" si="2"/>
        <v>3.4846242408718857E-2</v>
      </c>
      <c r="AE12">
        <f t="shared" si="3"/>
        <v>2.9610695237653979E-2</v>
      </c>
    </row>
    <row r="13" spans="1:31">
      <c r="A13" t="s">
        <v>2</v>
      </c>
      <c r="B13">
        <v>2013</v>
      </c>
      <c r="C13" s="2">
        <v>0</v>
      </c>
      <c r="D13" t="s">
        <v>53</v>
      </c>
      <c r="E13" t="s">
        <v>53</v>
      </c>
      <c r="F13" t="s">
        <v>53</v>
      </c>
      <c r="G13">
        <v>19.7425</v>
      </c>
      <c r="H13">
        <v>50.25</v>
      </c>
      <c r="I13">
        <v>40.33</v>
      </c>
      <c r="J13" s="17">
        <v>1222</v>
      </c>
      <c r="K13" t="s">
        <v>53</v>
      </c>
      <c r="L13" s="93">
        <v>1222</v>
      </c>
      <c r="M13">
        <v>1772</v>
      </c>
      <c r="N13">
        <v>20.5825</v>
      </c>
      <c r="O13">
        <v>60.835000000000001</v>
      </c>
      <c r="P13">
        <v>48.3125</v>
      </c>
      <c r="Q13" s="18">
        <v>1138161</v>
      </c>
      <c r="R13" s="109">
        <v>20575</v>
      </c>
      <c r="S13" s="107">
        <v>32381</v>
      </c>
      <c r="T13" s="18">
        <v>39373</v>
      </c>
      <c r="U13">
        <v>0</v>
      </c>
      <c r="V13">
        <v>20.18</v>
      </c>
      <c r="W13">
        <f>R13/21899</f>
        <v>0.93954061829307278</v>
      </c>
      <c r="X13">
        <f>N13/25.6</f>
        <v>0.80400390624999996</v>
      </c>
      <c r="Y13">
        <f>I13/39.56</f>
        <v>1.0194641051567239</v>
      </c>
      <c r="Z13">
        <f t="shared" si="0"/>
        <v>143.16490566037737</v>
      </c>
      <c r="AA13">
        <v>7950</v>
      </c>
      <c r="AB13">
        <f t="shared" si="1"/>
        <v>0.77318007662835242</v>
      </c>
      <c r="AC13">
        <v>26.1</v>
      </c>
      <c r="AD13">
        <f t="shared" si="2"/>
        <v>3.4593524114778139E-2</v>
      </c>
      <c r="AE13">
        <f t="shared" si="3"/>
        <v>2.8450280759927636E-2</v>
      </c>
    </row>
    <row r="14" spans="1:31">
      <c r="A14" t="s">
        <v>2</v>
      </c>
      <c r="B14">
        <v>2014</v>
      </c>
      <c r="C14" s="2">
        <v>0</v>
      </c>
      <c r="D14">
        <v>-10</v>
      </c>
      <c r="E14">
        <v>-10</v>
      </c>
      <c r="F14" t="s">
        <v>53</v>
      </c>
      <c r="G14">
        <v>19.369999999999997</v>
      </c>
      <c r="H14">
        <v>50.22</v>
      </c>
      <c r="I14">
        <v>40.487499999999997</v>
      </c>
      <c r="J14" s="17">
        <v>903</v>
      </c>
      <c r="K14" t="s">
        <v>53</v>
      </c>
      <c r="L14" t="s">
        <v>53</v>
      </c>
      <c r="M14">
        <v>1928</v>
      </c>
      <c r="N14">
        <v>20.494999999999997</v>
      </c>
      <c r="O14">
        <v>60.444999999999993</v>
      </c>
      <c r="P14">
        <v>48.0625</v>
      </c>
      <c r="Q14" s="18">
        <v>1132735</v>
      </c>
      <c r="R14" s="109">
        <v>20513</v>
      </c>
      <c r="S14" s="107">
        <v>32101</v>
      </c>
      <c r="T14" s="18">
        <v>35259</v>
      </c>
      <c r="U14">
        <v>0</v>
      </c>
      <c r="V14">
        <v>19.954999999999998</v>
      </c>
      <c r="W14">
        <f>R14/22218</f>
        <v>0.92326041947970117</v>
      </c>
      <c r="X14">
        <f>N14/23.6</f>
        <v>0.86843220338983029</v>
      </c>
      <c r="Y14">
        <f>I14/40.03</f>
        <v>1.0114289283037721</v>
      </c>
      <c r="Z14">
        <f t="shared" si="0"/>
        <v>142.48238993710692</v>
      </c>
      <c r="AA14">
        <v>7950</v>
      </c>
      <c r="AB14">
        <f t="shared" si="1"/>
        <v>0.81648936170212749</v>
      </c>
      <c r="AC14">
        <v>24.44</v>
      </c>
      <c r="AD14">
        <f t="shared" si="2"/>
        <v>3.1127315744635772E-2</v>
      </c>
      <c r="AE14">
        <f t="shared" si="3"/>
        <v>2.8339373286779344E-2</v>
      </c>
    </row>
    <row r="15" spans="1:31">
      <c r="A15" t="s">
        <v>2</v>
      </c>
      <c r="B15">
        <v>2015</v>
      </c>
      <c r="C15" s="2">
        <v>0</v>
      </c>
      <c r="D15">
        <v>-4</v>
      </c>
      <c r="E15">
        <v>-4</v>
      </c>
      <c r="F15" t="s">
        <v>53</v>
      </c>
      <c r="G15">
        <v>17.87</v>
      </c>
      <c r="H15">
        <v>49.81</v>
      </c>
      <c r="I15">
        <v>40.910000000000004</v>
      </c>
      <c r="J15" s="17">
        <v>919</v>
      </c>
      <c r="K15" t="s">
        <v>53</v>
      </c>
      <c r="L15" t="s">
        <v>53</v>
      </c>
      <c r="M15">
        <v>1925</v>
      </c>
      <c r="N15">
        <v>16.984999999999999</v>
      </c>
      <c r="O15">
        <v>60.14</v>
      </c>
      <c r="P15">
        <v>49.915000000000006</v>
      </c>
      <c r="Q15" s="18">
        <v>1127196</v>
      </c>
      <c r="R15" s="109">
        <v>21698</v>
      </c>
      <c r="S15" s="107">
        <v>32658</v>
      </c>
      <c r="T15" s="18">
        <v>32480</v>
      </c>
      <c r="U15">
        <v>0</v>
      </c>
      <c r="V15">
        <v>17.407499999999999</v>
      </c>
      <c r="W15">
        <f>R15/23219</f>
        <v>0.93449330289848831</v>
      </c>
      <c r="X15">
        <f>N15/20.77</f>
        <v>0.81776600866634563</v>
      </c>
      <c r="Y15">
        <f>I15/41.06</f>
        <v>0.99634680954700439</v>
      </c>
      <c r="Z15">
        <f t="shared" si="0"/>
        <v>141.78566037735848</v>
      </c>
      <c r="AA15">
        <v>7950</v>
      </c>
      <c r="AB15">
        <f t="shared" si="1"/>
        <v>0.7890979147778785</v>
      </c>
      <c r="AC15">
        <v>22.06</v>
      </c>
      <c r="AD15">
        <f t="shared" si="2"/>
        <v>2.8814864495615669E-2</v>
      </c>
      <c r="AE15">
        <f t="shared" si="3"/>
        <v>2.897277846976036E-2</v>
      </c>
    </row>
    <row r="16" spans="1:31">
      <c r="A16" t="s">
        <v>2</v>
      </c>
      <c r="B16">
        <v>2016</v>
      </c>
      <c r="C16" s="2">
        <v>1</v>
      </c>
      <c r="D16">
        <v>-10</v>
      </c>
      <c r="E16">
        <v>-10</v>
      </c>
      <c r="F16" t="s">
        <v>53</v>
      </c>
      <c r="G16">
        <v>16.407499999999999</v>
      </c>
      <c r="H16">
        <v>50.344999999999999</v>
      </c>
      <c r="I16">
        <v>42.08</v>
      </c>
      <c r="J16" s="17">
        <v>1691</v>
      </c>
      <c r="K16">
        <v>1</v>
      </c>
      <c r="L16" t="s">
        <v>53</v>
      </c>
      <c r="M16">
        <v>2193</v>
      </c>
      <c r="N16">
        <v>14.487500000000001</v>
      </c>
      <c r="O16">
        <v>59.75</v>
      </c>
      <c r="P16">
        <v>51.094999999999999</v>
      </c>
      <c r="Q16" s="18">
        <v>1122799</v>
      </c>
      <c r="R16" s="109">
        <v>22351</v>
      </c>
      <c r="S16" s="107">
        <v>32559</v>
      </c>
      <c r="T16" s="18">
        <v>31690</v>
      </c>
      <c r="U16">
        <v>0</v>
      </c>
      <c r="V16">
        <v>15.4125</v>
      </c>
      <c r="W16">
        <f>R16/23979</f>
        <v>0.93210726051962134</v>
      </c>
      <c r="X16">
        <f>N16/18.12</f>
        <v>0.79953090507726265</v>
      </c>
      <c r="Y16">
        <f>I16/42.17</f>
        <v>0.99786578136115711</v>
      </c>
      <c r="Z16">
        <f t="shared" si="0"/>
        <v>141.23257861635221</v>
      </c>
      <c r="AA16">
        <v>7950</v>
      </c>
      <c r="AB16">
        <f t="shared" si="1"/>
        <v>0.78475050916496936</v>
      </c>
      <c r="AC16">
        <v>19.64</v>
      </c>
      <c r="AD16">
        <f t="shared" si="2"/>
        <v>2.8224107787769671E-2</v>
      </c>
      <c r="AE16">
        <f t="shared" si="3"/>
        <v>2.8998066439318168E-2</v>
      </c>
    </row>
    <row r="17" spans="1:31">
      <c r="A17" t="s">
        <v>2</v>
      </c>
      <c r="B17">
        <v>2017</v>
      </c>
      <c r="C17" s="2">
        <v>1</v>
      </c>
      <c r="D17">
        <v>-15</v>
      </c>
      <c r="E17">
        <v>-15</v>
      </c>
      <c r="F17" t="s">
        <v>53</v>
      </c>
      <c r="G17">
        <v>14.6675</v>
      </c>
      <c r="H17">
        <v>50.54</v>
      </c>
      <c r="I17">
        <v>43.127499999999998</v>
      </c>
      <c r="J17" s="17">
        <v>1681</v>
      </c>
      <c r="K17">
        <v>1</v>
      </c>
      <c r="L17" t="s">
        <v>53</v>
      </c>
      <c r="M17">
        <v>2442</v>
      </c>
      <c r="N17">
        <v>13.69</v>
      </c>
      <c r="O17">
        <v>59.482499999999995</v>
      </c>
      <c r="P17">
        <v>51.34</v>
      </c>
      <c r="Q17" s="18">
        <v>1120294</v>
      </c>
      <c r="R17" s="109">
        <v>22941</v>
      </c>
      <c r="S17" s="107">
        <v>33232</v>
      </c>
      <c r="T17" s="18">
        <v>31657</v>
      </c>
      <c r="U17">
        <v>0</v>
      </c>
      <c r="V17">
        <v>14.1625</v>
      </c>
      <c r="W17">
        <f>R17/24969</f>
        <v>0.91877928631503059</v>
      </c>
      <c r="X17">
        <f>N17/15.66</f>
        <v>0.87420178799489145</v>
      </c>
      <c r="Y17">
        <f>I17/43.11</f>
        <v>1.0004059382973787</v>
      </c>
      <c r="Z17">
        <f t="shared" si="0"/>
        <v>140.91748427672957</v>
      </c>
      <c r="AA17">
        <v>7950</v>
      </c>
      <c r="AB17">
        <f t="shared" si="1"/>
        <v>0.82196749854904227</v>
      </c>
      <c r="AC17">
        <v>17.23</v>
      </c>
      <c r="AD17">
        <f t="shared" si="2"/>
        <v>2.8257760909189911E-2</v>
      </c>
      <c r="AE17">
        <f t="shared" si="3"/>
        <v>2.9663641865438895E-2</v>
      </c>
    </row>
    <row r="18" spans="1:31">
      <c r="A18" t="s">
        <v>2</v>
      </c>
      <c r="B18">
        <v>2018</v>
      </c>
      <c r="C18" s="2">
        <v>1</v>
      </c>
      <c r="D18" t="s">
        <v>53</v>
      </c>
      <c r="E18" t="s">
        <v>53</v>
      </c>
      <c r="F18" t="s">
        <v>53</v>
      </c>
      <c r="G18">
        <v>12.625</v>
      </c>
      <c r="H18">
        <v>50.8</v>
      </c>
      <c r="I18">
        <v>44.385000000000005</v>
      </c>
      <c r="J18" s="17">
        <v>1398</v>
      </c>
      <c r="K18" t="s">
        <v>53</v>
      </c>
      <c r="L18" s="92">
        <v>46</v>
      </c>
      <c r="M18">
        <v>2652</v>
      </c>
      <c r="N18">
        <v>11.86</v>
      </c>
      <c r="O18">
        <v>59.19</v>
      </c>
      <c r="P18">
        <v>52.169999999999995</v>
      </c>
      <c r="Q18" s="18">
        <v>1119351</v>
      </c>
      <c r="R18" s="109">
        <v>23816</v>
      </c>
      <c r="S18" s="107">
        <v>35333</v>
      </c>
      <c r="T18" s="18">
        <v>34483</v>
      </c>
      <c r="U18">
        <v>0</v>
      </c>
      <c r="V18">
        <v>12.23</v>
      </c>
      <c r="W18">
        <f>R18/25771</f>
        <v>0.92413953668852589</v>
      </c>
      <c r="X18">
        <f>N18/13.72</f>
        <v>0.86443148688046634</v>
      </c>
      <c r="Y18">
        <f>I18/44.03</f>
        <v>1.008062684533273</v>
      </c>
      <c r="Z18">
        <f t="shared" si="0"/>
        <v>140.79886792452831</v>
      </c>
      <c r="AA18">
        <v>7950</v>
      </c>
      <c r="AB18">
        <f t="shared" si="1"/>
        <v>0.80144167758846663</v>
      </c>
      <c r="AC18">
        <v>15.26</v>
      </c>
      <c r="AD18">
        <f t="shared" si="2"/>
        <v>3.0806243975303547E-2</v>
      </c>
      <c r="AE18">
        <f t="shared" si="3"/>
        <v>3.156561257371459E-2</v>
      </c>
    </row>
    <row r="19" spans="1:31">
      <c r="A19" t="s">
        <v>2</v>
      </c>
      <c r="B19">
        <v>2019</v>
      </c>
      <c r="C19" s="2">
        <v>1</v>
      </c>
      <c r="D19" t="s">
        <v>53</v>
      </c>
      <c r="E19" t="s">
        <v>53</v>
      </c>
      <c r="F19" t="s">
        <v>53</v>
      </c>
      <c r="G19">
        <v>11.182500000000001</v>
      </c>
      <c r="H19">
        <v>50.597499999999997</v>
      </c>
      <c r="I19">
        <v>44.9375</v>
      </c>
      <c r="J19" s="17">
        <v>1243</v>
      </c>
      <c r="K19" t="s">
        <v>53</v>
      </c>
      <c r="L19" s="92">
        <v>3</v>
      </c>
      <c r="M19">
        <v>2788</v>
      </c>
      <c r="N19">
        <v>9.2825000000000006</v>
      </c>
      <c r="O19">
        <v>59.475000000000001</v>
      </c>
      <c r="P19">
        <v>53.954999999999998</v>
      </c>
      <c r="Q19" s="18">
        <v>1119596</v>
      </c>
      <c r="R19" s="107" t="s">
        <v>53</v>
      </c>
      <c r="S19" s="107">
        <v>35472</v>
      </c>
      <c r="T19" s="18">
        <v>38107</v>
      </c>
      <c r="U19" s="107" t="s">
        <v>53</v>
      </c>
      <c r="V19">
        <v>10.202500000000001</v>
      </c>
      <c r="W19" s="107" t="s">
        <v>53</v>
      </c>
      <c r="X19">
        <f>N19/12.45</f>
        <v>0.7455823293172692</v>
      </c>
      <c r="Y19">
        <f>I19/44.78</f>
        <v>1.0035171951764179</v>
      </c>
      <c r="Z19">
        <f t="shared" si="0"/>
        <v>140.82968553459119</v>
      </c>
      <c r="AA19">
        <v>7950</v>
      </c>
      <c r="AB19">
        <f t="shared" si="1"/>
        <v>0.72306874557051748</v>
      </c>
      <c r="AC19">
        <v>14.11</v>
      </c>
      <c r="AD19">
        <f t="shared" si="2"/>
        <v>3.4036384552999475E-2</v>
      </c>
      <c r="AE19">
        <f t="shared" si="3"/>
        <v>3.1682857030571741E-2</v>
      </c>
    </row>
    <row r="20" spans="1:31">
      <c r="A20" t="s">
        <v>2</v>
      </c>
      <c r="B20">
        <v>2020</v>
      </c>
      <c r="C20" s="2">
        <v>1</v>
      </c>
      <c r="D20" t="s">
        <v>53</v>
      </c>
      <c r="E20" t="s">
        <v>53</v>
      </c>
      <c r="F20" t="s">
        <v>53</v>
      </c>
      <c r="G20">
        <v>12.182500000000001</v>
      </c>
      <c r="H20">
        <v>48.715000000000003</v>
      </c>
      <c r="I20">
        <v>42.77</v>
      </c>
      <c r="J20" s="17">
        <v>1441</v>
      </c>
      <c r="K20" t="s">
        <v>53</v>
      </c>
      <c r="L20" s="92">
        <v>2</v>
      </c>
      <c r="M20">
        <v>2524</v>
      </c>
      <c r="N20">
        <v>10.342499999999999</v>
      </c>
      <c r="O20">
        <v>57.64</v>
      </c>
      <c r="P20">
        <v>51.68</v>
      </c>
      <c r="Q20" s="18">
        <v>1121815</v>
      </c>
      <c r="R20" s="107" t="s">
        <v>53</v>
      </c>
      <c r="S20" s="107" t="s">
        <v>53</v>
      </c>
      <c r="T20" s="18">
        <v>43052</v>
      </c>
      <c r="U20" s="107" t="s">
        <v>53</v>
      </c>
      <c r="V20">
        <v>11.2325</v>
      </c>
      <c r="W20" s="107" t="s">
        <v>53</v>
      </c>
      <c r="X20">
        <f>N20/13.87</f>
        <v>0.74567411679884643</v>
      </c>
      <c r="Y20">
        <f>I20/43.14</f>
        <v>0.99142327306444145</v>
      </c>
      <c r="Z20">
        <f t="shared" si="0"/>
        <v>141.10880503144654</v>
      </c>
      <c r="AA20">
        <v>7950</v>
      </c>
      <c r="AB20">
        <f t="shared" si="1"/>
        <v>0.72327752736638762</v>
      </c>
      <c r="AC20">
        <v>15.53</v>
      </c>
      <c r="AD20">
        <f t="shared" si="2"/>
        <v>3.8377094262422952E-2</v>
      </c>
      <c r="AE20" s="107" t="s">
        <v>53</v>
      </c>
    </row>
    <row r="21" spans="1:31">
      <c r="A21" t="s">
        <v>3</v>
      </c>
      <c r="B21" s="2">
        <v>2002</v>
      </c>
      <c r="C21">
        <v>0</v>
      </c>
      <c r="D21">
        <v>-11</v>
      </c>
      <c r="E21">
        <v>-11</v>
      </c>
      <c r="F21" t="s">
        <v>53</v>
      </c>
      <c r="G21">
        <v>12.427499999999998</v>
      </c>
      <c r="H21">
        <v>48.432500000000005</v>
      </c>
      <c r="I21">
        <v>42.425000000000004</v>
      </c>
      <c r="J21" s="96" t="s">
        <v>53</v>
      </c>
      <c r="K21" t="s">
        <v>53</v>
      </c>
      <c r="L21" t="s">
        <v>53</v>
      </c>
      <c r="M21" t="s">
        <v>53</v>
      </c>
      <c r="N21">
        <v>6.6724999999999994</v>
      </c>
      <c r="O21">
        <v>70.83</v>
      </c>
      <c r="P21">
        <v>66.099999999999994</v>
      </c>
      <c r="Q21" s="18">
        <v>291860</v>
      </c>
      <c r="R21" s="109">
        <v>25689</v>
      </c>
      <c r="S21" s="107" t="s">
        <v>53</v>
      </c>
      <c r="T21" s="18">
        <v>8031</v>
      </c>
      <c r="U21">
        <v>1</v>
      </c>
      <c r="V21">
        <v>9.0250000000000004</v>
      </c>
      <c r="W21">
        <f>R21/18095</f>
        <v>1.4196739430781984</v>
      </c>
      <c r="X21">
        <f>N21/8.3</f>
        <v>0.80391566265060233</v>
      </c>
      <c r="Y21">
        <f>I21/35.8425</f>
        <v>1.1836506940085096</v>
      </c>
      <c r="Z21">
        <f t="shared" ref="Z21:Z39" si="4">Q21/2963</f>
        <v>98.501518731015864</v>
      </c>
      <c r="AA21">
        <v>2963</v>
      </c>
      <c r="AB21">
        <f>V21/AC21</f>
        <v>0.78820960698689968</v>
      </c>
      <c r="AC21">
        <v>11.45</v>
      </c>
      <c r="AD21">
        <f t="shared" si="2"/>
        <v>2.751661755636264E-2</v>
      </c>
      <c r="AE21" s="107" t="s">
        <v>53</v>
      </c>
    </row>
    <row r="22" spans="1:31">
      <c r="A22" t="s">
        <v>3</v>
      </c>
      <c r="B22" s="2">
        <v>2003</v>
      </c>
      <c r="C22">
        <v>0</v>
      </c>
      <c r="D22" t="s">
        <v>53</v>
      </c>
      <c r="E22" t="s">
        <v>53</v>
      </c>
      <c r="F22" t="s">
        <v>53</v>
      </c>
      <c r="G22">
        <v>13.3</v>
      </c>
      <c r="H22">
        <v>50.767499999999991</v>
      </c>
      <c r="I22">
        <v>44.012500000000003</v>
      </c>
      <c r="J22" s="96" t="s">
        <v>53</v>
      </c>
      <c r="K22" t="s">
        <v>53</v>
      </c>
      <c r="L22" t="s">
        <v>53</v>
      </c>
      <c r="M22" t="s">
        <v>53</v>
      </c>
      <c r="N22">
        <v>6.4774999999999991</v>
      </c>
      <c r="O22">
        <v>70.86</v>
      </c>
      <c r="P22">
        <v>66.275000000000006</v>
      </c>
      <c r="Q22" s="18">
        <v>294360</v>
      </c>
      <c r="R22" s="109">
        <v>26888</v>
      </c>
      <c r="S22" s="107" t="s">
        <v>53</v>
      </c>
      <c r="T22" s="18">
        <v>10445</v>
      </c>
      <c r="U22">
        <v>1</v>
      </c>
      <c r="V22">
        <v>9.3449999999999989</v>
      </c>
      <c r="W22">
        <f>R22/19013</f>
        <v>1.4141902908536266</v>
      </c>
      <c r="X22">
        <f>N22/8.5</f>
        <v>0.76205882352941168</v>
      </c>
      <c r="Y22">
        <f>I22/37.35</f>
        <v>1.178380187416332</v>
      </c>
      <c r="Z22">
        <f t="shared" si="4"/>
        <v>99.345258184272694</v>
      </c>
      <c r="AA22">
        <v>2963</v>
      </c>
      <c r="AB22">
        <f t="shared" ref="AB22:AB39" si="5">V22/AC22</f>
        <v>0.81331592689295029</v>
      </c>
      <c r="AC22">
        <v>11.49</v>
      </c>
      <c r="AD22">
        <f t="shared" si="2"/>
        <v>3.548376138062237E-2</v>
      </c>
      <c r="AE22" s="107" t="s">
        <v>53</v>
      </c>
    </row>
    <row r="23" spans="1:31">
      <c r="A23" t="s">
        <v>3</v>
      </c>
      <c r="B23" s="2">
        <v>2004</v>
      </c>
      <c r="C23">
        <v>0</v>
      </c>
      <c r="D23" t="s">
        <v>53</v>
      </c>
      <c r="E23" t="s">
        <v>53</v>
      </c>
      <c r="F23" t="s">
        <v>53</v>
      </c>
      <c r="G23">
        <v>13.48</v>
      </c>
      <c r="H23">
        <v>54.287500000000001</v>
      </c>
      <c r="I23">
        <v>46.972500000000004</v>
      </c>
      <c r="J23" s="96" t="s">
        <v>53</v>
      </c>
      <c r="K23" t="s">
        <v>53</v>
      </c>
      <c r="L23" t="s">
        <v>53</v>
      </c>
      <c r="M23" t="s">
        <v>53</v>
      </c>
      <c r="N23">
        <v>6.1875</v>
      </c>
      <c r="O23">
        <v>70.392499999999998</v>
      </c>
      <c r="P23">
        <v>66.037499999999994</v>
      </c>
      <c r="Q23" s="18">
        <v>295905</v>
      </c>
      <c r="R23" s="109">
        <v>28566</v>
      </c>
      <c r="S23" s="107" t="s">
        <v>53</v>
      </c>
      <c r="T23" s="18">
        <v>12058</v>
      </c>
      <c r="U23">
        <v>1</v>
      </c>
      <c r="V23">
        <v>9.3825000000000003</v>
      </c>
      <c r="W23">
        <f>R23/20053</f>
        <v>1.4245250087268737</v>
      </c>
      <c r="X23">
        <f>N23/8.26</f>
        <v>0.74909200968523004</v>
      </c>
      <c r="Y23">
        <f>I23/38.95</f>
        <v>1.2059691912708601</v>
      </c>
      <c r="Z23">
        <f t="shared" si="4"/>
        <v>99.866689166385427</v>
      </c>
      <c r="AA23">
        <v>2963</v>
      </c>
      <c r="AB23">
        <f t="shared" si="5"/>
        <v>0.8552871467639015</v>
      </c>
      <c r="AC23">
        <v>10.97</v>
      </c>
      <c r="AD23">
        <f t="shared" si="2"/>
        <v>4.0749564894138321E-2</v>
      </c>
      <c r="AE23" s="107" t="s">
        <v>53</v>
      </c>
    </row>
    <row r="24" spans="1:31">
      <c r="A24" t="s">
        <v>3</v>
      </c>
      <c r="B24" s="2">
        <v>2005</v>
      </c>
      <c r="C24">
        <v>0</v>
      </c>
      <c r="D24">
        <v>-8</v>
      </c>
      <c r="E24">
        <v>-8</v>
      </c>
      <c r="F24" t="s">
        <v>53</v>
      </c>
      <c r="G24">
        <v>9.4175000000000004</v>
      </c>
      <c r="H24">
        <v>50.155000000000001</v>
      </c>
      <c r="I24">
        <v>45.427500000000002</v>
      </c>
      <c r="J24" s="96" t="s">
        <v>53</v>
      </c>
      <c r="K24" t="s">
        <v>53</v>
      </c>
      <c r="L24" t="s">
        <v>53</v>
      </c>
      <c r="M24" t="s">
        <v>53</v>
      </c>
      <c r="N24">
        <v>5.5</v>
      </c>
      <c r="O24">
        <v>69.257500000000007</v>
      </c>
      <c r="P24">
        <v>65.45</v>
      </c>
      <c r="Q24" s="18">
        <v>299957</v>
      </c>
      <c r="R24" s="109">
        <v>30696</v>
      </c>
      <c r="S24" s="107" t="s">
        <v>53</v>
      </c>
      <c r="T24" s="18">
        <v>15141</v>
      </c>
      <c r="U24">
        <v>1</v>
      </c>
      <c r="V24">
        <v>7.1575000000000006</v>
      </c>
      <c r="W24">
        <f>R24/21239</f>
        <v>1.4452657846414614</v>
      </c>
      <c r="X24">
        <f>N24/7.14</f>
        <v>0.77030812324929976</v>
      </c>
      <c r="Y24">
        <f>I24/41.39</f>
        <v>1.0975477168398164</v>
      </c>
      <c r="Z24">
        <f t="shared" si="4"/>
        <v>101.2342220722241</v>
      </c>
      <c r="AA24">
        <v>2963</v>
      </c>
      <c r="AB24">
        <f t="shared" si="5"/>
        <v>0.78224043715847003</v>
      </c>
      <c r="AC24">
        <v>9.15</v>
      </c>
      <c r="AD24">
        <f t="shared" si="2"/>
        <v>5.0477235070360088E-2</v>
      </c>
      <c r="AE24" s="107" t="s">
        <v>53</v>
      </c>
    </row>
    <row r="25" spans="1:31">
      <c r="A25" t="s">
        <v>3</v>
      </c>
      <c r="B25" s="2">
        <v>2006</v>
      </c>
      <c r="C25">
        <v>0</v>
      </c>
      <c r="D25" t="s">
        <v>53</v>
      </c>
      <c r="E25" t="s">
        <v>53</v>
      </c>
      <c r="F25" t="s">
        <v>53</v>
      </c>
      <c r="G25">
        <v>9.6174999999999997</v>
      </c>
      <c r="H25">
        <v>50.929999999999993</v>
      </c>
      <c r="I25">
        <v>46.017499999999998</v>
      </c>
      <c r="J25" s="96" t="s">
        <v>53</v>
      </c>
      <c r="K25" t="s">
        <v>53</v>
      </c>
      <c r="L25" t="s">
        <v>53</v>
      </c>
      <c r="M25" t="s">
        <v>53</v>
      </c>
      <c r="N25">
        <v>5.6</v>
      </c>
      <c r="O25">
        <v>70.762500000000003</v>
      </c>
      <c r="P25">
        <v>66.802500000000009</v>
      </c>
      <c r="Q25" s="18">
        <v>301926</v>
      </c>
      <c r="R25" s="109">
        <v>33689</v>
      </c>
      <c r="S25" s="107" t="s">
        <v>53</v>
      </c>
      <c r="T25" s="18">
        <v>16857</v>
      </c>
      <c r="U25">
        <v>1</v>
      </c>
      <c r="V25">
        <v>7.29</v>
      </c>
      <c r="W25">
        <f>R25/22629</f>
        <v>1.4887533695700208</v>
      </c>
      <c r="X25">
        <f>N25/6.35</f>
        <v>0.88188976377952755</v>
      </c>
      <c r="Y25">
        <f>I25/42.96</f>
        <v>1.0711708566108007</v>
      </c>
      <c r="Z25">
        <f t="shared" si="4"/>
        <v>101.89875126560918</v>
      </c>
      <c r="AA25">
        <v>2963</v>
      </c>
      <c r="AB25">
        <f t="shared" si="5"/>
        <v>0.86272189349112438</v>
      </c>
      <c r="AC25">
        <v>8.4499999999999993</v>
      </c>
      <c r="AD25">
        <f t="shared" si="2"/>
        <v>5.5831561375966295E-2</v>
      </c>
      <c r="AE25" s="107" t="s">
        <v>53</v>
      </c>
    </row>
    <row r="26" spans="1:31">
      <c r="A26" t="s">
        <v>3</v>
      </c>
      <c r="B26" s="2">
        <v>2007</v>
      </c>
      <c r="C26">
        <v>1</v>
      </c>
      <c r="D26" t="s">
        <v>53</v>
      </c>
      <c r="E26" t="s">
        <v>53</v>
      </c>
      <c r="F26" t="s">
        <v>53</v>
      </c>
      <c r="G26">
        <v>8.5724999999999998</v>
      </c>
      <c r="H26">
        <v>50.024999999999999</v>
      </c>
      <c r="I26">
        <v>45.745000000000005</v>
      </c>
      <c r="J26" s="17">
        <v>84</v>
      </c>
      <c r="K26" t="s">
        <v>53</v>
      </c>
      <c r="L26" s="92">
        <v>84</v>
      </c>
      <c r="M26" t="s">
        <v>53</v>
      </c>
      <c r="N26">
        <v>3.1800000000000006</v>
      </c>
      <c r="O26">
        <v>69.525000000000006</v>
      </c>
      <c r="P26">
        <v>67.314999999999998</v>
      </c>
      <c r="Q26" s="18">
        <v>305459</v>
      </c>
      <c r="R26" s="109">
        <v>36055</v>
      </c>
      <c r="S26" s="107" t="s">
        <v>53</v>
      </c>
      <c r="T26" s="18">
        <v>19392</v>
      </c>
      <c r="U26">
        <v>1</v>
      </c>
      <c r="V26">
        <v>5.44</v>
      </c>
      <c r="W26">
        <f>R26/23776</f>
        <v>1.5164451547779274</v>
      </c>
      <c r="X26">
        <f>N26/6.41</f>
        <v>0.49609984399375984</v>
      </c>
      <c r="Y26">
        <f>I26/44.21</f>
        <v>1.0347206514363267</v>
      </c>
      <c r="Z26">
        <f t="shared" si="4"/>
        <v>103.09112386095174</v>
      </c>
      <c r="AA26">
        <v>2963</v>
      </c>
      <c r="AB26">
        <f t="shared" si="5"/>
        <v>0.66099635479951402</v>
      </c>
      <c r="AC26">
        <v>8.23</v>
      </c>
      <c r="AD26">
        <f t="shared" si="2"/>
        <v>6.3484788465882486E-2</v>
      </c>
      <c r="AE26" s="107" t="s">
        <v>53</v>
      </c>
    </row>
    <row r="27" spans="1:31">
      <c r="A27" t="s">
        <v>3</v>
      </c>
      <c r="B27" s="2">
        <v>2008</v>
      </c>
      <c r="C27">
        <v>1</v>
      </c>
      <c r="D27" t="s">
        <v>53</v>
      </c>
      <c r="E27" t="s">
        <v>53</v>
      </c>
      <c r="F27" t="s">
        <v>53</v>
      </c>
      <c r="G27">
        <v>5.6724999999999994</v>
      </c>
      <c r="H27">
        <v>52.83</v>
      </c>
      <c r="I27">
        <v>49.832499999999996</v>
      </c>
      <c r="J27" s="17">
        <v>269</v>
      </c>
      <c r="K27" t="s">
        <v>53</v>
      </c>
      <c r="L27" s="92">
        <v>269</v>
      </c>
      <c r="M27" t="s">
        <v>53</v>
      </c>
      <c r="N27">
        <v>4.4874999999999998</v>
      </c>
      <c r="O27">
        <v>70.472499999999997</v>
      </c>
      <c r="P27">
        <v>67.3</v>
      </c>
      <c r="Q27" s="18">
        <v>309635</v>
      </c>
      <c r="R27" s="109">
        <v>37413</v>
      </c>
      <c r="S27" s="107" t="s">
        <v>53</v>
      </c>
      <c r="T27" s="18">
        <v>22840</v>
      </c>
      <c r="U27">
        <v>1</v>
      </c>
      <c r="V27">
        <v>4.9850000000000003</v>
      </c>
      <c r="W27">
        <f>R27/24129</f>
        <v>1.5505408429690415</v>
      </c>
      <c r="X27">
        <f>N27/10.05</f>
        <v>0.44651741293532332</v>
      </c>
      <c r="Y27">
        <f>I27/44.4</f>
        <v>1.1223536036036035</v>
      </c>
      <c r="Z27">
        <f t="shared" si="4"/>
        <v>104.50050624367195</v>
      </c>
      <c r="AA27">
        <v>2963</v>
      </c>
      <c r="AB27">
        <f t="shared" si="5"/>
        <v>0.44311111111111112</v>
      </c>
      <c r="AC27">
        <v>11.25</v>
      </c>
      <c r="AD27">
        <f t="shared" si="2"/>
        <v>7.3764270835015425E-2</v>
      </c>
      <c r="AE27" s="107" t="s">
        <v>53</v>
      </c>
    </row>
    <row r="28" spans="1:31">
      <c r="A28" t="s">
        <v>3</v>
      </c>
      <c r="B28" s="2">
        <v>2009</v>
      </c>
      <c r="C28">
        <v>1</v>
      </c>
      <c r="D28" t="s">
        <v>53</v>
      </c>
      <c r="E28" t="s">
        <v>53</v>
      </c>
      <c r="F28" t="s">
        <v>53</v>
      </c>
      <c r="G28">
        <v>11.68</v>
      </c>
      <c r="H28">
        <v>54.367499999999993</v>
      </c>
      <c r="I28">
        <v>48.0075</v>
      </c>
      <c r="J28" s="17">
        <v>230</v>
      </c>
      <c r="K28" t="s">
        <v>53</v>
      </c>
      <c r="L28" s="92">
        <v>230</v>
      </c>
      <c r="M28">
        <v>740</v>
      </c>
      <c r="N28">
        <v>11.797499999999999</v>
      </c>
      <c r="O28">
        <v>68.335000000000008</v>
      </c>
      <c r="P28">
        <v>60.292500000000004</v>
      </c>
      <c r="Q28" s="18">
        <v>313819</v>
      </c>
      <c r="R28" s="109">
        <v>34303</v>
      </c>
      <c r="S28" s="107" t="s">
        <v>53</v>
      </c>
      <c r="T28" s="18">
        <v>26021</v>
      </c>
      <c r="U28">
        <v>1</v>
      </c>
      <c r="V28">
        <v>11.7425</v>
      </c>
      <c r="W28">
        <f>R28/23062</f>
        <v>1.4874252016303877</v>
      </c>
      <c r="X28">
        <f>N28/17.65</f>
        <v>0.66841359773371112</v>
      </c>
      <c r="Y28">
        <f>I28/42.58</f>
        <v>1.1274659464537342</v>
      </c>
      <c r="Z28">
        <f t="shared" si="4"/>
        <v>105.91258859264259</v>
      </c>
      <c r="AA28">
        <v>2963</v>
      </c>
      <c r="AB28">
        <f t="shared" si="5"/>
        <v>0.65747480403135494</v>
      </c>
      <c r="AC28">
        <v>17.86</v>
      </c>
      <c r="AD28">
        <f t="shared" si="2"/>
        <v>8.2917222985223971E-2</v>
      </c>
      <c r="AE28" s="107" t="s">
        <v>53</v>
      </c>
    </row>
    <row r="29" spans="1:31">
      <c r="A29" t="s">
        <v>3</v>
      </c>
      <c r="B29" s="2">
        <v>2010</v>
      </c>
      <c r="C29">
        <v>1</v>
      </c>
      <c r="D29" t="s">
        <v>53</v>
      </c>
      <c r="E29" t="s">
        <v>53</v>
      </c>
      <c r="F29" t="s">
        <v>53</v>
      </c>
      <c r="G29">
        <v>11.647499999999999</v>
      </c>
      <c r="H29">
        <v>53.482500000000002</v>
      </c>
      <c r="I29">
        <v>47.2425</v>
      </c>
      <c r="J29" s="17">
        <v>240</v>
      </c>
      <c r="K29" t="s">
        <v>53</v>
      </c>
      <c r="L29" s="92">
        <v>240</v>
      </c>
      <c r="M29">
        <v>763</v>
      </c>
      <c r="N29">
        <v>11.0975</v>
      </c>
      <c r="O29">
        <v>69.09</v>
      </c>
      <c r="P29">
        <v>61.424999999999997</v>
      </c>
      <c r="Q29" s="18">
        <v>317352</v>
      </c>
      <c r="R29" s="109">
        <v>33968</v>
      </c>
      <c r="S29" s="107">
        <v>14948</v>
      </c>
      <c r="T29" s="18">
        <v>28210</v>
      </c>
      <c r="U29">
        <v>1</v>
      </c>
      <c r="V29">
        <v>11.34</v>
      </c>
      <c r="W29">
        <f>R29/23038</f>
        <v>1.4744335445785224</v>
      </c>
      <c r="X29">
        <f>N29/19.57</f>
        <v>0.56706693919264184</v>
      </c>
      <c r="Y29">
        <f>I29/42.04</f>
        <v>1.1237511893434824</v>
      </c>
      <c r="Z29">
        <f t="shared" si="4"/>
        <v>107.10496118798515</v>
      </c>
      <c r="AA29">
        <v>2963</v>
      </c>
      <c r="AB29">
        <f t="shared" si="5"/>
        <v>0.57099697885196377</v>
      </c>
      <c r="AC29">
        <v>19.86</v>
      </c>
      <c r="AD29">
        <f t="shared" si="2"/>
        <v>8.8891829892359275E-2</v>
      </c>
      <c r="AE29">
        <f t="shared" si="3"/>
        <v>4.7102271294965845E-2</v>
      </c>
    </row>
    <row r="30" spans="1:31">
      <c r="A30" t="s">
        <v>3</v>
      </c>
      <c r="B30" s="2">
        <v>2011</v>
      </c>
      <c r="C30">
        <v>1</v>
      </c>
      <c r="D30" t="s">
        <v>53</v>
      </c>
      <c r="E30" t="s">
        <v>53</v>
      </c>
      <c r="F30" t="s">
        <v>53</v>
      </c>
      <c r="G30">
        <v>11.032500000000001</v>
      </c>
      <c r="H30">
        <v>52.752500000000005</v>
      </c>
      <c r="I30">
        <v>46.927499999999995</v>
      </c>
      <c r="J30" s="17">
        <v>270</v>
      </c>
      <c r="K30" t="s">
        <v>53</v>
      </c>
      <c r="L30" s="92">
        <v>270</v>
      </c>
      <c r="M30">
        <v>808</v>
      </c>
      <c r="N30">
        <v>10.545</v>
      </c>
      <c r="O30">
        <v>70.887500000000003</v>
      </c>
      <c r="P30">
        <v>63.414999999999999</v>
      </c>
      <c r="Q30" s="18">
        <v>319227</v>
      </c>
      <c r="R30" s="109">
        <v>34060</v>
      </c>
      <c r="S30" s="107">
        <v>14693</v>
      </c>
      <c r="T30" s="18">
        <v>28821</v>
      </c>
      <c r="U30">
        <v>1</v>
      </c>
      <c r="V30">
        <v>10.75</v>
      </c>
      <c r="W30">
        <f>R30/22761</f>
        <v>1.4964193137384123</v>
      </c>
      <c r="X30">
        <f>N30/21.05</f>
        <v>0.50095011876484563</v>
      </c>
      <c r="Y30">
        <f>I30/41.74</f>
        <v>1.1242812649736462</v>
      </c>
      <c r="Z30">
        <f t="shared" si="4"/>
        <v>107.73776577792778</v>
      </c>
      <c r="AA30">
        <v>2963</v>
      </c>
      <c r="AB30">
        <f t="shared" si="5"/>
        <v>0.5025712949976624</v>
      </c>
      <c r="AC30">
        <v>21.39</v>
      </c>
      <c r="AD30">
        <f t="shared" si="2"/>
        <v>9.0283716602918923E-2</v>
      </c>
      <c r="AE30">
        <f t="shared" si="3"/>
        <v>4.6026808509305288E-2</v>
      </c>
    </row>
    <row r="31" spans="1:31">
      <c r="A31" t="s">
        <v>3</v>
      </c>
      <c r="B31" s="2">
        <v>2012</v>
      </c>
      <c r="C31">
        <v>0</v>
      </c>
      <c r="D31" t="s">
        <v>53</v>
      </c>
      <c r="E31" t="s">
        <v>53</v>
      </c>
      <c r="F31" t="s">
        <v>53</v>
      </c>
      <c r="G31">
        <v>16.344999999999999</v>
      </c>
      <c r="H31">
        <v>53.824999999999996</v>
      </c>
      <c r="I31">
        <v>45.004999999999995</v>
      </c>
      <c r="J31" s="17">
        <v>244</v>
      </c>
      <c r="K31" t="s">
        <v>53</v>
      </c>
      <c r="L31" s="92">
        <v>244</v>
      </c>
      <c r="M31">
        <v>734</v>
      </c>
      <c r="N31">
        <v>16.765000000000001</v>
      </c>
      <c r="O31">
        <v>68.467500000000001</v>
      </c>
      <c r="P31">
        <v>57</v>
      </c>
      <c r="Q31" s="18">
        <v>322557</v>
      </c>
      <c r="R31" s="109">
        <v>33222</v>
      </c>
      <c r="S31" s="107">
        <v>14062</v>
      </c>
      <c r="T31" s="18">
        <v>30228</v>
      </c>
      <c r="U31">
        <v>1</v>
      </c>
      <c r="V31">
        <v>16.572499999999998</v>
      </c>
      <c r="W31">
        <f>R31/22048</f>
        <v>1.5068033381712627</v>
      </c>
      <c r="X31">
        <f>N31/24.58</f>
        <v>0.68205858421480881</v>
      </c>
      <c r="Y31">
        <f>I31/40.47</f>
        <v>1.1120583148010872</v>
      </c>
      <c r="Z31">
        <f t="shared" si="4"/>
        <v>108.86162672966589</v>
      </c>
      <c r="AA31">
        <v>2963</v>
      </c>
      <c r="AB31">
        <f t="shared" si="5"/>
        <v>0.6685155304558289</v>
      </c>
      <c r="AC31">
        <v>24.79</v>
      </c>
      <c r="AD31">
        <f t="shared" si="2"/>
        <v>9.3713669211953232E-2</v>
      </c>
      <c r="AE31">
        <f t="shared" si="3"/>
        <v>4.3595395542493268E-2</v>
      </c>
    </row>
    <row r="32" spans="1:31">
      <c r="A32" t="s">
        <v>3</v>
      </c>
      <c r="B32" s="2">
        <v>2013</v>
      </c>
      <c r="C32">
        <v>0</v>
      </c>
      <c r="D32" t="s">
        <v>53</v>
      </c>
      <c r="E32" t="s">
        <v>53</v>
      </c>
      <c r="F32" t="s">
        <v>53</v>
      </c>
      <c r="G32">
        <v>17.175000000000001</v>
      </c>
      <c r="H32">
        <v>55.052499999999995</v>
      </c>
      <c r="I32">
        <v>45.597500000000004</v>
      </c>
      <c r="J32" s="17">
        <v>228</v>
      </c>
      <c r="K32" t="s">
        <v>53</v>
      </c>
      <c r="L32" s="92">
        <v>228</v>
      </c>
      <c r="M32">
        <v>751</v>
      </c>
      <c r="N32">
        <v>17.805</v>
      </c>
      <c r="O32">
        <v>68.342500000000001</v>
      </c>
      <c r="P32">
        <v>56.174999999999997</v>
      </c>
      <c r="Q32" s="18">
        <v>321417</v>
      </c>
      <c r="R32" s="109">
        <v>33531</v>
      </c>
      <c r="S32" s="107">
        <v>13285</v>
      </c>
      <c r="T32" s="18">
        <v>28325</v>
      </c>
      <c r="U32">
        <v>1</v>
      </c>
      <c r="V32">
        <v>17.512500000000003</v>
      </c>
      <c r="W32">
        <f>R32/21899</f>
        <v>1.5311658066578382</v>
      </c>
      <c r="X32">
        <f>N32/25.6</f>
        <v>0.69550781249999993</v>
      </c>
      <c r="Y32">
        <f>I32/39.56</f>
        <v>1.1526162790697674</v>
      </c>
      <c r="Z32">
        <f t="shared" si="4"/>
        <v>108.47688153898076</v>
      </c>
      <c r="AA32">
        <v>2963</v>
      </c>
      <c r="AB32">
        <f t="shared" si="5"/>
        <v>0.67097701149425293</v>
      </c>
      <c r="AC32">
        <v>26.1</v>
      </c>
      <c r="AD32">
        <f t="shared" si="2"/>
        <v>8.812539473643273E-2</v>
      </c>
      <c r="AE32">
        <f t="shared" si="3"/>
        <v>4.1332599084678158E-2</v>
      </c>
    </row>
    <row r="33" spans="1:31">
      <c r="A33" t="s">
        <v>3</v>
      </c>
      <c r="B33" s="2">
        <v>2014</v>
      </c>
      <c r="C33">
        <v>0</v>
      </c>
      <c r="D33" t="s">
        <v>53</v>
      </c>
      <c r="E33" t="s">
        <v>53</v>
      </c>
      <c r="F33" t="s">
        <v>53</v>
      </c>
      <c r="G33">
        <v>18.692500000000003</v>
      </c>
      <c r="H33">
        <v>56.317500000000003</v>
      </c>
      <c r="I33">
        <v>45.79</v>
      </c>
      <c r="J33" s="17">
        <v>276</v>
      </c>
      <c r="K33">
        <v>1</v>
      </c>
      <c r="L33" t="s">
        <v>53</v>
      </c>
      <c r="M33">
        <v>663</v>
      </c>
      <c r="N33">
        <v>15.86</v>
      </c>
      <c r="O33">
        <v>65.625</v>
      </c>
      <c r="P33">
        <v>55.204999999999998</v>
      </c>
      <c r="Q33" s="18">
        <v>321932</v>
      </c>
      <c r="R33" s="109">
        <v>34436</v>
      </c>
      <c r="S33" s="107">
        <v>12640</v>
      </c>
      <c r="T33" s="18">
        <v>26693</v>
      </c>
      <c r="U33">
        <v>1</v>
      </c>
      <c r="V33">
        <v>17.197500000000002</v>
      </c>
      <c r="W33">
        <f>R33/22218</f>
        <v>1.5499144837519128</v>
      </c>
      <c r="X33">
        <f>N33/23.6</f>
        <v>0.67203389830508464</v>
      </c>
      <c r="Y33">
        <f>I33/40.03</f>
        <v>1.1438920809392954</v>
      </c>
      <c r="Z33">
        <f t="shared" si="4"/>
        <v>108.65069186635166</v>
      </c>
      <c r="AA33">
        <v>2963</v>
      </c>
      <c r="AB33">
        <f t="shared" si="5"/>
        <v>0.70366202945990186</v>
      </c>
      <c r="AC33">
        <v>24.44</v>
      </c>
      <c r="AD33">
        <f t="shared" si="2"/>
        <v>8.2915025533342443E-2</v>
      </c>
      <c r="AE33">
        <f t="shared" si="3"/>
        <v>3.9262949939738827E-2</v>
      </c>
    </row>
    <row r="34" spans="1:31">
      <c r="A34" t="s">
        <v>3</v>
      </c>
      <c r="B34" s="2">
        <v>2015</v>
      </c>
      <c r="C34">
        <v>0</v>
      </c>
      <c r="D34" t="s">
        <v>53</v>
      </c>
      <c r="E34" t="s">
        <v>53</v>
      </c>
      <c r="F34" t="s">
        <v>53</v>
      </c>
      <c r="G34">
        <v>15.669999999999998</v>
      </c>
      <c r="H34">
        <v>55.197499999999998</v>
      </c>
      <c r="I34">
        <v>46.515000000000001</v>
      </c>
      <c r="J34" s="17">
        <v>377</v>
      </c>
      <c r="K34" t="s">
        <v>53</v>
      </c>
      <c r="L34" t="s">
        <v>53</v>
      </c>
      <c r="M34">
        <v>826</v>
      </c>
      <c r="N34">
        <v>14.4275</v>
      </c>
      <c r="O34">
        <v>64.240000000000009</v>
      </c>
      <c r="P34">
        <v>54.96</v>
      </c>
      <c r="Q34" s="18">
        <v>323648</v>
      </c>
      <c r="R34" s="109">
        <v>35182</v>
      </c>
      <c r="S34" s="107">
        <v>12501</v>
      </c>
      <c r="T34" s="18">
        <v>26013</v>
      </c>
      <c r="U34">
        <v>1</v>
      </c>
      <c r="V34">
        <v>15.012499999999999</v>
      </c>
      <c r="W34">
        <f>R34/23219</f>
        <v>1.5152246005426591</v>
      </c>
      <c r="X34">
        <f>N34/20.77</f>
        <v>0.69463168030813671</v>
      </c>
      <c r="Y34">
        <f>I34/41.06</f>
        <v>1.1328543594739404</v>
      </c>
      <c r="Z34">
        <f t="shared" si="4"/>
        <v>109.22983462706716</v>
      </c>
      <c r="AA34">
        <v>2963</v>
      </c>
      <c r="AB34">
        <f t="shared" si="5"/>
        <v>0.68053037171350861</v>
      </c>
      <c r="AC34">
        <v>22.06</v>
      </c>
      <c r="AD34">
        <f t="shared" si="2"/>
        <v>8.0374357326478144E-2</v>
      </c>
      <c r="AE34">
        <f t="shared" si="3"/>
        <v>3.8625296618548549E-2</v>
      </c>
    </row>
    <row r="35" spans="1:31">
      <c r="A35" t="s">
        <v>3</v>
      </c>
      <c r="B35" s="2">
        <v>2016</v>
      </c>
      <c r="C35">
        <v>0</v>
      </c>
      <c r="D35">
        <v>3</v>
      </c>
      <c r="E35">
        <v>3</v>
      </c>
      <c r="F35" t="s">
        <v>53</v>
      </c>
      <c r="G35">
        <v>12.64</v>
      </c>
      <c r="H35">
        <v>54.292499999999997</v>
      </c>
      <c r="I35">
        <v>47.435000000000002</v>
      </c>
      <c r="J35" s="17">
        <v>387</v>
      </c>
      <c r="K35" t="s">
        <v>53</v>
      </c>
      <c r="L35" t="s">
        <v>53</v>
      </c>
      <c r="M35">
        <v>884</v>
      </c>
      <c r="N35">
        <v>11.395</v>
      </c>
      <c r="O35">
        <v>62.817499999999995</v>
      </c>
      <c r="P35">
        <v>55.66</v>
      </c>
      <c r="Q35" s="18">
        <v>324126</v>
      </c>
      <c r="R35" s="109">
        <v>34619</v>
      </c>
      <c r="S35" s="107">
        <v>11854</v>
      </c>
      <c r="T35" s="18">
        <v>25547</v>
      </c>
      <c r="U35">
        <v>1</v>
      </c>
      <c r="V35">
        <v>11.987500000000001</v>
      </c>
      <c r="W35">
        <f>R35/23979</f>
        <v>1.4437215897243421</v>
      </c>
      <c r="X35">
        <f>N35/18.12</f>
        <v>0.62886313465783661</v>
      </c>
      <c r="Y35">
        <f>I35/42.17</f>
        <v>1.1248517903723025</v>
      </c>
      <c r="Z35">
        <f t="shared" si="4"/>
        <v>109.39115761052987</v>
      </c>
      <c r="AA35">
        <v>2963</v>
      </c>
      <c r="AB35">
        <f t="shared" si="5"/>
        <v>0.61036150712830961</v>
      </c>
      <c r="AC35">
        <v>19.64</v>
      </c>
      <c r="AD35">
        <f t="shared" si="2"/>
        <v>7.8818113943343024E-2</v>
      </c>
      <c r="AE35">
        <f t="shared" si="3"/>
        <v>3.6572197231940662E-2</v>
      </c>
    </row>
    <row r="36" spans="1:31">
      <c r="A36" t="s">
        <v>3</v>
      </c>
      <c r="B36" s="2">
        <v>2017</v>
      </c>
      <c r="C36">
        <v>0</v>
      </c>
      <c r="D36">
        <v>-6</v>
      </c>
      <c r="E36">
        <v>-6</v>
      </c>
      <c r="F36" t="s">
        <v>53</v>
      </c>
      <c r="G36">
        <v>13.5075</v>
      </c>
      <c r="H36">
        <v>52.69</v>
      </c>
      <c r="I36">
        <v>45.5625</v>
      </c>
      <c r="J36" s="17">
        <v>322</v>
      </c>
      <c r="K36" t="s">
        <v>53</v>
      </c>
      <c r="L36" t="s">
        <v>53</v>
      </c>
      <c r="M36">
        <v>935</v>
      </c>
      <c r="N36">
        <v>9.23</v>
      </c>
      <c r="O36">
        <v>61.884999999999998</v>
      </c>
      <c r="P36">
        <v>56.1875</v>
      </c>
      <c r="Q36" s="18">
        <v>326574</v>
      </c>
      <c r="R36" s="109">
        <v>35542</v>
      </c>
      <c r="S36" s="107">
        <v>12138</v>
      </c>
      <c r="T36" s="18">
        <v>26634</v>
      </c>
      <c r="U36">
        <v>1</v>
      </c>
      <c r="V36">
        <v>11.2675</v>
      </c>
      <c r="W36">
        <f>R36/24969</f>
        <v>1.4234450718891425</v>
      </c>
      <c r="X36">
        <f>N36/15.66</f>
        <v>0.58939974457215838</v>
      </c>
      <c r="Y36">
        <f>I36/43.11</f>
        <v>1.0568893528183716</v>
      </c>
      <c r="Z36">
        <f t="shared" si="4"/>
        <v>110.21734728315896</v>
      </c>
      <c r="AA36">
        <v>2963</v>
      </c>
      <c r="AB36">
        <f t="shared" si="5"/>
        <v>0.65394660475914101</v>
      </c>
      <c r="AC36">
        <v>17.23</v>
      </c>
      <c r="AD36">
        <f t="shared" si="2"/>
        <v>8.1555788274633015E-2</v>
      </c>
      <c r="AE36">
        <f t="shared" si="3"/>
        <v>3.7167686343677085E-2</v>
      </c>
    </row>
    <row r="37" spans="1:31">
      <c r="A37" t="s">
        <v>3</v>
      </c>
      <c r="B37" s="2">
        <v>2018</v>
      </c>
      <c r="C37">
        <v>0</v>
      </c>
      <c r="D37">
        <v>-1</v>
      </c>
      <c r="E37">
        <v>-1</v>
      </c>
      <c r="F37" t="s">
        <v>53</v>
      </c>
      <c r="G37">
        <v>10.307499999999999</v>
      </c>
      <c r="H37">
        <v>52.342500000000001</v>
      </c>
      <c r="I37">
        <v>46.945000000000007</v>
      </c>
      <c r="J37" s="17">
        <v>323</v>
      </c>
      <c r="K37" t="s">
        <v>53</v>
      </c>
      <c r="L37" s="92">
        <v>9</v>
      </c>
      <c r="M37">
        <v>940</v>
      </c>
      <c r="N37">
        <v>8.0599999999999987</v>
      </c>
      <c r="O37">
        <v>63.56</v>
      </c>
      <c r="P37">
        <v>58.444999999999993</v>
      </c>
      <c r="Q37" s="18">
        <v>328868</v>
      </c>
      <c r="R37" s="109">
        <v>36404</v>
      </c>
      <c r="S37" s="107">
        <v>12781</v>
      </c>
      <c r="T37" s="18">
        <v>28271</v>
      </c>
      <c r="U37">
        <v>1</v>
      </c>
      <c r="V37">
        <v>9.1124999999999989</v>
      </c>
      <c r="W37">
        <f>R37/25771</f>
        <v>1.4125955531411276</v>
      </c>
      <c r="X37">
        <f>N37/13.72</f>
        <v>0.5874635568513118</v>
      </c>
      <c r="Y37">
        <f>I37/44.03</f>
        <v>1.0662048603225076</v>
      </c>
      <c r="Z37">
        <f t="shared" si="4"/>
        <v>110.99156260546744</v>
      </c>
      <c r="AA37">
        <v>2963</v>
      </c>
      <c r="AB37">
        <f t="shared" si="5"/>
        <v>0.59714941022280466</v>
      </c>
      <c r="AC37">
        <v>15.26</v>
      </c>
      <c r="AD37">
        <f t="shared" si="2"/>
        <v>8.5964581534232573E-2</v>
      </c>
      <c r="AE37">
        <f t="shared" si="3"/>
        <v>3.886361701351302E-2</v>
      </c>
    </row>
    <row r="38" spans="1:31">
      <c r="A38" t="s">
        <v>3</v>
      </c>
      <c r="B38" s="2">
        <v>2019</v>
      </c>
      <c r="C38">
        <v>0</v>
      </c>
      <c r="D38">
        <v>-9</v>
      </c>
      <c r="E38">
        <v>-9</v>
      </c>
      <c r="F38" t="s">
        <v>53</v>
      </c>
      <c r="G38">
        <v>8.9699999999999989</v>
      </c>
      <c r="H38">
        <v>54.234999999999999</v>
      </c>
      <c r="I38">
        <v>49.377500000000005</v>
      </c>
      <c r="J38" s="17">
        <v>309</v>
      </c>
      <c r="K38" t="s">
        <v>53</v>
      </c>
      <c r="L38" t="s">
        <v>53</v>
      </c>
      <c r="M38">
        <v>990</v>
      </c>
      <c r="N38">
        <v>7.64</v>
      </c>
      <c r="O38">
        <v>61.660000000000004</v>
      </c>
      <c r="P38">
        <v>56.952500000000001</v>
      </c>
      <c r="Q38" s="18">
        <v>331549</v>
      </c>
      <c r="R38" s="107" t="s">
        <v>53</v>
      </c>
      <c r="S38" s="107">
        <v>13011</v>
      </c>
      <c r="T38" s="18">
        <v>30335</v>
      </c>
      <c r="U38" s="107" t="s">
        <v>53</v>
      </c>
      <c r="V38">
        <v>8.2799999999999994</v>
      </c>
      <c r="W38" s="107" t="s">
        <v>53</v>
      </c>
      <c r="X38">
        <f>N38/12.45</f>
        <v>0.61365461847389557</v>
      </c>
      <c r="Y38">
        <f>I38/44.78</f>
        <v>1.1026686020544887</v>
      </c>
      <c r="Z38">
        <f t="shared" si="4"/>
        <v>111.89638879514006</v>
      </c>
      <c r="AA38">
        <v>2963</v>
      </c>
      <c r="AB38">
        <f t="shared" si="5"/>
        <v>0.58681785967399003</v>
      </c>
      <c r="AC38">
        <v>14.11</v>
      </c>
      <c r="AD38">
        <f t="shared" si="2"/>
        <v>9.1494771511903217E-2</v>
      </c>
      <c r="AE38">
        <f t="shared" si="3"/>
        <v>3.9243068143773617E-2</v>
      </c>
    </row>
    <row r="39" spans="1:31">
      <c r="A39" t="s">
        <v>3</v>
      </c>
      <c r="B39" s="2">
        <v>2020</v>
      </c>
      <c r="C39">
        <v>0</v>
      </c>
      <c r="D39">
        <v>-9</v>
      </c>
      <c r="E39">
        <v>-9</v>
      </c>
      <c r="F39" t="s">
        <v>53</v>
      </c>
      <c r="G39">
        <v>8.9725000000000001</v>
      </c>
      <c r="H39">
        <v>50.907499999999999</v>
      </c>
      <c r="I39">
        <v>46.335000000000001</v>
      </c>
      <c r="J39" s="17">
        <v>320</v>
      </c>
      <c r="K39" t="s">
        <v>53</v>
      </c>
      <c r="L39" t="s">
        <v>53</v>
      </c>
      <c r="M39">
        <v>889</v>
      </c>
      <c r="N39">
        <v>6.83</v>
      </c>
      <c r="O39">
        <v>58.96</v>
      </c>
      <c r="P39">
        <v>54.932500000000005</v>
      </c>
      <c r="Q39" s="18">
        <v>333940</v>
      </c>
      <c r="R39" s="107" t="s">
        <v>53</v>
      </c>
      <c r="S39" s="107" t="s">
        <v>53</v>
      </c>
      <c r="T39" s="18">
        <v>32416</v>
      </c>
      <c r="U39" s="107" t="s">
        <v>53</v>
      </c>
      <c r="V39">
        <v>7.8574999999999999</v>
      </c>
      <c r="W39" s="107" t="s">
        <v>53</v>
      </c>
      <c r="X39">
        <f>N39/13.87</f>
        <v>0.49242970439798128</v>
      </c>
      <c r="Y39">
        <f>I39/43.14</f>
        <v>1.0740611961057023</v>
      </c>
      <c r="Z39">
        <f t="shared" si="4"/>
        <v>112.7033412082349</v>
      </c>
      <c r="AA39">
        <v>2963</v>
      </c>
      <c r="AB39">
        <f t="shared" si="5"/>
        <v>0.50595621377978106</v>
      </c>
      <c r="AC39">
        <v>15.53</v>
      </c>
      <c r="AD39">
        <f t="shared" si="2"/>
        <v>9.7071330179074086E-2</v>
      </c>
      <c r="AE39" s="107" t="s">
        <v>53</v>
      </c>
    </row>
    <row r="40" spans="1:31">
      <c r="A40" t="s">
        <v>4</v>
      </c>
      <c r="B40" s="2">
        <v>2002</v>
      </c>
      <c r="C40">
        <v>1</v>
      </c>
      <c r="D40" t="s">
        <v>53</v>
      </c>
      <c r="E40">
        <v>18</v>
      </c>
      <c r="F40">
        <v>3</v>
      </c>
      <c r="G40">
        <v>11.32</v>
      </c>
      <c r="H40">
        <v>37.394999999999996</v>
      </c>
      <c r="I40">
        <v>33.147499999999994</v>
      </c>
      <c r="J40" s="96" t="s">
        <v>53</v>
      </c>
      <c r="K40" t="s">
        <v>53</v>
      </c>
      <c r="L40" t="s">
        <v>53</v>
      </c>
      <c r="M40" t="s">
        <v>53</v>
      </c>
      <c r="N40">
        <v>4.3475000000000001</v>
      </c>
      <c r="O40">
        <v>64.714999999999989</v>
      </c>
      <c r="P40">
        <v>61.900000000000006</v>
      </c>
      <c r="Q40" s="18">
        <v>371787</v>
      </c>
      <c r="R40" s="109">
        <v>13963</v>
      </c>
      <c r="S40" s="107" t="s">
        <v>53</v>
      </c>
      <c r="T40" s="18">
        <v>9487</v>
      </c>
      <c r="U40">
        <v>0</v>
      </c>
      <c r="V40">
        <v>6.9350000000000005</v>
      </c>
      <c r="W40">
        <f>R40/18095</f>
        <v>0.77164962696877593</v>
      </c>
      <c r="X40">
        <f>N40/8.3</f>
        <v>0.52379518072289155</v>
      </c>
      <c r="Y40">
        <f>I40/35.8425</f>
        <v>0.92480993234288877</v>
      </c>
      <c r="Z40">
        <f t="shared" ref="Z40:Z58" si="6">Q40/14918</f>
        <v>24.922040488001073</v>
      </c>
      <c r="AA40">
        <v>14918</v>
      </c>
      <c r="AB40">
        <f>V40/AC40</f>
        <v>0.6056768558951966</v>
      </c>
      <c r="AC40">
        <v>11.45</v>
      </c>
      <c r="AD40">
        <f t="shared" si="2"/>
        <v>2.5517298883500499E-2</v>
      </c>
      <c r="AE40" s="107" t="s">
        <v>53</v>
      </c>
    </row>
    <row r="41" spans="1:31">
      <c r="A41" t="s">
        <v>4</v>
      </c>
      <c r="B41" s="2">
        <v>2003</v>
      </c>
      <c r="C41">
        <v>1</v>
      </c>
      <c r="D41">
        <v>-4</v>
      </c>
      <c r="E41">
        <v>11</v>
      </c>
      <c r="F41">
        <v>13</v>
      </c>
      <c r="G41">
        <v>10.7875</v>
      </c>
      <c r="H41">
        <v>38.987500000000004</v>
      </c>
      <c r="I41">
        <v>34.765000000000001</v>
      </c>
      <c r="J41" s="96" t="s">
        <v>53</v>
      </c>
      <c r="K41" t="s">
        <v>53</v>
      </c>
      <c r="L41" t="s">
        <v>53</v>
      </c>
      <c r="M41" t="s">
        <v>53</v>
      </c>
      <c r="N41">
        <v>5.7874999999999996</v>
      </c>
      <c r="O41">
        <v>64.760000000000005</v>
      </c>
      <c r="P41">
        <v>61.010000000000005</v>
      </c>
      <c r="Q41" s="18">
        <v>376556</v>
      </c>
      <c r="R41" s="109">
        <v>14375</v>
      </c>
      <c r="S41" s="107" t="s">
        <v>53</v>
      </c>
      <c r="T41" s="18">
        <v>13318</v>
      </c>
      <c r="U41">
        <v>0</v>
      </c>
      <c r="V41">
        <v>7.7</v>
      </c>
      <c r="W41">
        <f>R41/19013</f>
        <v>0.75606164203439752</v>
      </c>
      <c r="X41">
        <f>N41/8.5</f>
        <v>0.68088235294117638</v>
      </c>
      <c r="Y41">
        <f>I41/37.35</f>
        <v>0.93078982597054882</v>
      </c>
      <c r="Z41">
        <f t="shared" si="6"/>
        <v>25.241721410376726</v>
      </c>
      <c r="AA41">
        <v>14918</v>
      </c>
      <c r="AB41">
        <f t="shared" ref="AB41:AB58" si="7">V41/AC41</f>
        <v>0.67014795474325506</v>
      </c>
      <c r="AC41">
        <v>11.49</v>
      </c>
      <c r="AD41">
        <f t="shared" si="2"/>
        <v>3.5367913404646324E-2</v>
      </c>
      <c r="AE41" s="107" t="s">
        <v>53</v>
      </c>
    </row>
    <row r="42" spans="1:31">
      <c r="A42" t="s">
        <v>4</v>
      </c>
      <c r="B42" s="2">
        <v>2004</v>
      </c>
      <c r="C42">
        <v>1</v>
      </c>
      <c r="D42">
        <v>-16</v>
      </c>
      <c r="E42">
        <v>16</v>
      </c>
      <c r="F42">
        <v>21</v>
      </c>
      <c r="G42">
        <v>14.737500000000001</v>
      </c>
      <c r="H42">
        <v>41.3125</v>
      </c>
      <c r="I42">
        <v>35.209999999999994</v>
      </c>
      <c r="J42" s="96" t="s">
        <v>53</v>
      </c>
      <c r="K42" t="s">
        <v>53</v>
      </c>
      <c r="L42" t="s">
        <v>53</v>
      </c>
      <c r="M42" t="s">
        <v>53</v>
      </c>
      <c r="N42">
        <v>5.3950000000000005</v>
      </c>
      <c r="O42">
        <v>66.45</v>
      </c>
      <c r="P42">
        <v>62.86</v>
      </c>
      <c r="Q42" s="18">
        <v>379448</v>
      </c>
      <c r="R42" s="109">
        <v>15194</v>
      </c>
      <c r="S42" s="107" t="s">
        <v>53</v>
      </c>
      <c r="T42" s="18">
        <v>16065</v>
      </c>
      <c r="U42">
        <v>0</v>
      </c>
      <c r="V42">
        <v>9.0050000000000008</v>
      </c>
      <c r="W42">
        <f>R42/20053</f>
        <v>0.75769211589288388</v>
      </c>
      <c r="X42">
        <f>N42/8.26</f>
        <v>0.65314769975786935</v>
      </c>
      <c r="Y42">
        <f>I42/38.95</f>
        <v>0.90397946084723979</v>
      </c>
      <c r="Z42">
        <f t="shared" si="6"/>
        <v>25.435581177101486</v>
      </c>
      <c r="AA42">
        <v>14918</v>
      </c>
      <c r="AB42">
        <f t="shared" si="7"/>
        <v>0.82087511394712853</v>
      </c>
      <c r="AC42">
        <v>10.97</v>
      </c>
      <c r="AD42">
        <f t="shared" si="2"/>
        <v>4.233781703948894E-2</v>
      </c>
      <c r="AE42" s="107" t="s">
        <v>53</v>
      </c>
    </row>
    <row r="43" spans="1:31">
      <c r="A43" t="s">
        <v>4</v>
      </c>
      <c r="B43" s="2">
        <v>2005</v>
      </c>
      <c r="C43">
        <v>1</v>
      </c>
      <c r="D43" t="s">
        <v>53</v>
      </c>
      <c r="E43">
        <v>12</v>
      </c>
      <c r="F43">
        <v>19</v>
      </c>
      <c r="G43">
        <v>15.157499999999999</v>
      </c>
      <c r="H43">
        <v>43.237499999999997</v>
      </c>
      <c r="I43">
        <v>36.675000000000004</v>
      </c>
      <c r="J43" s="96" t="s">
        <v>53</v>
      </c>
      <c r="K43" t="s">
        <v>53</v>
      </c>
      <c r="L43" t="s">
        <v>53</v>
      </c>
      <c r="M43" t="s">
        <v>53</v>
      </c>
      <c r="N43">
        <v>6.4375</v>
      </c>
      <c r="O43">
        <v>68.172499999999999</v>
      </c>
      <c r="P43">
        <v>63.774999999999999</v>
      </c>
      <c r="Q43" s="18">
        <v>384640</v>
      </c>
      <c r="R43" s="109">
        <v>16177</v>
      </c>
      <c r="S43" s="107" t="s">
        <v>53</v>
      </c>
      <c r="T43" s="18">
        <v>20552</v>
      </c>
      <c r="U43">
        <v>0</v>
      </c>
      <c r="V43">
        <v>9.84</v>
      </c>
      <c r="W43">
        <f>R43/21239</f>
        <v>0.76166486181081972</v>
      </c>
      <c r="X43">
        <f>N43/7.14</f>
        <v>0.9016106442577031</v>
      </c>
      <c r="Y43">
        <f>I43/41.39</f>
        <v>0.88608359507127332</v>
      </c>
      <c r="Z43">
        <f t="shared" si="6"/>
        <v>25.783617106850784</v>
      </c>
      <c r="AA43">
        <v>14918</v>
      </c>
      <c r="AB43">
        <f t="shared" si="7"/>
        <v>1.0754098360655737</v>
      </c>
      <c r="AC43">
        <v>9.15</v>
      </c>
      <c r="AD43">
        <f t="shared" si="2"/>
        <v>5.3431780366056572E-2</v>
      </c>
      <c r="AE43" s="107" t="s">
        <v>53</v>
      </c>
    </row>
    <row r="44" spans="1:31">
      <c r="A44" t="s">
        <v>4</v>
      </c>
      <c r="B44" s="2">
        <v>2006</v>
      </c>
      <c r="C44">
        <v>1</v>
      </c>
      <c r="D44" t="s">
        <v>53</v>
      </c>
      <c r="E44">
        <v>15</v>
      </c>
      <c r="F44">
        <v>16</v>
      </c>
      <c r="G44">
        <v>14.922499999999999</v>
      </c>
      <c r="H44">
        <v>42.045000000000002</v>
      </c>
      <c r="I44">
        <v>35.78</v>
      </c>
      <c r="J44" s="96" t="s">
        <v>53</v>
      </c>
      <c r="K44" t="s">
        <v>53</v>
      </c>
      <c r="L44" t="s">
        <v>53</v>
      </c>
      <c r="M44" t="s">
        <v>53</v>
      </c>
      <c r="N44">
        <v>7.0150000000000006</v>
      </c>
      <c r="O44">
        <v>68.912499999999994</v>
      </c>
      <c r="P44">
        <v>64.070000000000007</v>
      </c>
      <c r="Q44" s="18">
        <v>387658</v>
      </c>
      <c r="R44" s="109">
        <v>17178</v>
      </c>
      <c r="S44" s="107" t="s">
        <v>53</v>
      </c>
      <c r="T44" s="18">
        <v>22811</v>
      </c>
      <c r="U44">
        <v>0</v>
      </c>
      <c r="V44">
        <v>10.015000000000001</v>
      </c>
      <c r="W44">
        <f>R44/22629</f>
        <v>0.75911441071191832</v>
      </c>
      <c r="X44">
        <f>N44/6.35</f>
        <v>1.1047244094488191</v>
      </c>
      <c r="Y44">
        <f>I44/42.96</f>
        <v>0.83286778398510242</v>
      </c>
      <c r="Z44">
        <f t="shared" si="6"/>
        <v>25.985923045984716</v>
      </c>
      <c r="AA44">
        <v>14918</v>
      </c>
      <c r="AB44">
        <f t="shared" si="7"/>
        <v>1.1852071005917162</v>
      </c>
      <c r="AC44">
        <v>8.4499999999999993</v>
      </c>
      <c r="AD44">
        <f t="shared" si="2"/>
        <v>5.8843103973089679E-2</v>
      </c>
      <c r="AE44" s="107" t="s">
        <v>53</v>
      </c>
    </row>
    <row r="45" spans="1:31">
      <c r="A45" t="s">
        <v>4</v>
      </c>
      <c r="B45" s="2">
        <v>2007</v>
      </c>
      <c r="C45">
        <v>1</v>
      </c>
      <c r="D45" t="s">
        <v>53</v>
      </c>
      <c r="E45">
        <v>20</v>
      </c>
      <c r="F45">
        <v>10</v>
      </c>
      <c r="G45">
        <v>12.245000000000001</v>
      </c>
      <c r="H45">
        <v>47.842500000000001</v>
      </c>
      <c r="I45">
        <v>41.980000000000004</v>
      </c>
      <c r="J45" s="17">
        <v>65</v>
      </c>
      <c r="L45" s="92">
        <v>65</v>
      </c>
      <c r="M45" t="s">
        <v>53</v>
      </c>
      <c r="N45">
        <v>7.0299999999999994</v>
      </c>
      <c r="O45">
        <v>69.367500000000007</v>
      </c>
      <c r="P45">
        <v>64.489999999999995</v>
      </c>
      <c r="Q45" s="18">
        <v>392110</v>
      </c>
      <c r="R45" s="109">
        <v>17864</v>
      </c>
      <c r="S45" s="107" t="s">
        <v>53</v>
      </c>
      <c r="T45" s="18">
        <v>26348</v>
      </c>
      <c r="U45">
        <v>0</v>
      </c>
      <c r="V45">
        <v>9.1624999999999996</v>
      </c>
      <c r="W45">
        <f>R45/23776</f>
        <v>0.75134589502018845</v>
      </c>
      <c r="X45">
        <f>N45/6.41</f>
        <v>1.096723868954758</v>
      </c>
      <c r="Y45">
        <f>I45/44.21</f>
        <v>0.94955892332051584</v>
      </c>
      <c r="Z45">
        <f t="shared" si="6"/>
        <v>26.284354471108728</v>
      </c>
      <c r="AA45">
        <v>14918</v>
      </c>
      <c r="AB45">
        <f t="shared" si="7"/>
        <v>1.1133049817739975</v>
      </c>
      <c r="AC45">
        <v>8.23</v>
      </c>
      <c r="AD45">
        <f t="shared" si="2"/>
        <v>6.7195429853867533E-2</v>
      </c>
      <c r="AE45" s="107" t="s">
        <v>53</v>
      </c>
    </row>
    <row r="46" spans="1:31">
      <c r="A46" t="s">
        <v>4</v>
      </c>
      <c r="B46" s="2">
        <v>2008</v>
      </c>
      <c r="C46">
        <v>1</v>
      </c>
      <c r="D46" t="s">
        <v>53</v>
      </c>
      <c r="E46">
        <v>15</v>
      </c>
      <c r="F46">
        <v>22</v>
      </c>
      <c r="G46">
        <v>13.98</v>
      </c>
      <c r="H46">
        <v>50.055</v>
      </c>
      <c r="I46">
        <v>43.057500000000005</v>
      </c>
      <c r="J46" s="17">
        <v>412</v>
      </c>
      <c r="L46" s="92">
        <v>412</v>
      </c>
      <c r="M46" t="s">
        <v>53</v>
      </c>
      <c r="N46">
        <v>10.8825</v>
      </c>
      <c r="O46">
        <v>67.59</v>
      </c>
      <c r="P46">
        <v>60.227499999999999</v>
      </c>
      <c r="Q46" s="18">
        <v>397493</v>
      </c>
      <c r="R46" s="109">
        <v>18662</v>
      </c>
      <c r="S46" s="107" t="s">
        <v>53</v>
      </c>
      <c r="T46" s="18">
        <v>31128</v>
      </c>
      <c r="U46">
        <v>0</v>
      </c>
      <c r="V46">
        <v>12.197499999999998</v>
      </c>
      <c r="W46">
        <f>R46/24129</f>
        <v>0.77342616768204231</v>
      </c>
      <c r="X46">
        <f>N46/10.05</f>
        <v>1.0828358208955224</v>
      </c>
      <c r="Y46">
        <f>I46/44.4</f>
        <v>0.96976351351351364</v>
      </c>
      <c r="Z46">
        <f t="shared" si="6"/>
        <v>26.645193725700494</v>
      </c>
      <c r="AA46">
        <v>14918</v>
      </c>
      <c r="AB46">
        <f t="shared" si="7"/>
        <v>1.084222222222222</v>
      </c>
      <c r="AC46">
        <v>11.25</v>
      </c>
      <c r="AD46">
        <f t="shared" si="2"/>
        <v>7.8310813020606648E-2</v>
      </c>
      <c r="AE46" s="107" t="s">
        <v>53</v>
      </c>
    </row>
    <row r="47" spans="1:31">
      <c r="A47" t="s">
        <v>4</v>
      </c>
      <c r="B47" s="2">
        <v>2009</v>
      </c>
      <c r="C47">
        <v>1</v>
      </c>
      <c r="D47" t="s">
        <v>53</v>
      </c>
      <c r="E47">
        <v>27</v>
      </c>
      <c r="F47">
        <v>30</v>
      </c>
      <c r="G47">
        <v>20.705000000000002</v>
      </c>
      <c r="H47">
        <v>49.555</v>
      </c>
      <c r="I47">
        <v>39.297499999999999</v>
      </c>
      <c r="J47" s="17">
        <v>374</v>
      </c>
      <c r="L47" s="92">
        <v>374</v>
      </c>
      <c r="M47">
        <v>959</v>
      </c>
      <c r="N47">
        <v>19.080000000000002</v>
      </c>
      <c r="O47">
        <v>67.867499999999993</v>
      </c>
      <c r="P47">
        <v>54.932499999999997</v>
      </c>
      <c r="Q47" s="18">
        <v>400891</v>
      </c>
      <c r="R47" s="109">
        <v>18528</v>
      </c>
      <c r="S47" s="107" t="s">
        <v>53</v>
      </c>
      <c r="T47" s="18">
        <v>32811</v>
      </c>
      <c r="U47">
        <v>0</v>
      </c>
      <c r="V47">
        <v>19.77</v>
      </c>
      <c r="W47">
        <f>R47/23062</f>
        <v>0.80339953169716416</v>
      </c>
      <c r="X47">
        <f>N47/17.65</f>
        <v>1.0810198300283289</v>
      </c>
      <c r="Y47">
        <f>I47/42.58</f>
        <v>0.92290981681540629</v>
      </c>
      <c r="Z47">
        <f t="shared" si="6"/>
        <v>26.872972248290655</v>
      </c>
      <c r="AA47">
        <v>14918</v>
      </c>
      <c r="AB47">
        <f t="shared" si="7"/>
        <v>1.106942889137738</v>
      </c>
      <c r="AC47">
        <v>17.86</v>
      </c>
      <c r="AD47">
        <f t="shared" si="2"/>
        <v>8.1845189839632224E-2</v>
      </c>
      <c r="AE47" s="107" t="s">
        <v>53</v>
      </c>
    </row>
    <row r="48" spans="1:31">
      <c r="A48" t="s">
        <v>4</v>
      </c>
      <c r="B48" s="2">
        <v>2010</v>
      </c>
      <c r="C48">
        <v>1</v>
      </c>
      <c r="D48" t="s">
        <v>53</v>
      </c>
      <c r="E48">
        <v>25</v>
      </c>
      <c r="F48">
        <v>28</v>
      </c>
      <c r="G48">
        <v>23.172499999999999</v>
      </c>
      <c r="H48">
        <v>49.86</v>
      </c>
      <c r="I48">
        <v>38.314999999999998</v>
      </c>
      <c r="J48" s="17">
        <v>385</v>
      </c>
      <c r="L48" s="92">
        <v>385</v>
      </c>
      <c r="M48">
        <v>942</v>
      </c>
      <c r="N48">
        <v>22.282499999999999</v>
      </c>
      <c r="O48">
        <v>67.662499999999994</v>
      </c>
      <c r="P48">
        <v>52.582500000000003</v>
      </c>
      <c r="Q48" s="18">
        <v>401682</v>
      </c>
      <c r="R48" s="109">
        <v>18456</v>
      </c>
      <c r="S48" s="107">
        <v>13931</v>
      </c>
      <c r="T48" s="18">
        <v>32405</v>
      </c>
      <c r="U48">
        <v>0</v>
      </c>
      <c r="V48">
        <v>22.664999999999999</v>
      </c>
      <c r="W48">
        <f>R48/23038</f>
        <v>0.80111120757010157</v>
      </c>
      <c r="X48">
        <f>N48/19.57</f>
        <v>1.1386050076647929</v>
      </c>
      <c r="Y48">
        <f>I48/42.04</f>
        <v>0.91139391056137009</v>
      </c>
      <c r="Z48">
        <f t="shared" si="6"/>
        <v>26.925995441748224</v>
      </c>
      <c r="AA48">
        <v>14918</v>
      </c>
      <c r="AB48">
        <f t="shared" si="7"/>
        <v>1.1412386706948641</v>
      </c>
      <c r="AC48">
        <v>19.86</v>
      </c>
      <c r="AD48">
        <f t="shared" si="2"/>
        <v>8.0673268904257592E-2</v>
      </c>
      <c r="AE48">
        <f t="shared" si="3"/>
        <v>3.4681663604542896E-2</v>
      </c>
    </row>
    <row r="49" spans="1:31">
      <c r="A49" t="s">
        <v>4</v>
      </c>
      <c r="B49" s="2">
        <v>2011</v>
      </c>
      <c r="C49">
        <v>1</v>
      </c>
      <c r="D49" t="s">
        <v>53</v>
      </c>
      <c r="E49">
        <v>30</v>
      </c>
      <c r="F49">
        <v>25</v>
      </c>
      <c r="G49">
        <v>27.172500000000003</v>
      </c>
      <c r="H49">
        <v>52.922499999999999</v>
      </c>
      <c r="I49">
        <v>38.540000000000006</v>
      </c>
      <c r="J49" s="17">
        <v>408</v>
      </c>
      <c r="L49" s="92">
        <v>408</v>
      </c>
      <c r="M49">
        <v>884</v>
      </c>
      <c r="N49">
        <v>22.74</v>
      </c>
      <c r="O49">
        <v>65.832499999999996</v>
      </c>
      <c r="P49">
        <v>50.8675</v>
      </c>
      <c r="Q49" s="18">
        <v>402318</v>
      </c>
      <c r="R49" s="109">
        <v>18046</v>
      </c>
      <c r="S49" s="107">
        <v>14304</v>
      </c>
      <c r="T49" s="18">
        <v>32083</v>
      </c>
      <c r="U49">
        <v>0</v>
      </c>
      <c r="V49">
        <v>24.715</v>
      </c>
      <c r="W49">
        <f>R49/22761</f>
        <v>0.79284741443697548</v>
      </c>
      <c r="X49">
        <f>N49/21.05</f>
        <v>1.0802850356294535</v>
      </c>
      <c r="Y49">
        <f>I49/41.74</f>
        <v>0.92333493052228088</v>
      </c>
      <c r="Z49">
        <f t="shared" si="6"/>
        <v>26.968628502480225</v>
      </c>
      <c r="AA49">
        <v>14918</v>
      </c>
      <c r="AB49">
        <f t="shared" si="7"/>
        <v>1.1554464703132303</v>
      </c>
      <c r="AC49">
        <v>21.39</v>
      </c>
      <c r="AD49">
        <f t="shared" si="2"/>
        <v>7.9745375548695305E-2</v>
      </c>
      <c r="AE49">
        <f t="shared" si="3"/>
        <v>3.5553964774133896E-2</v>
      </c>
    </row>
    <row r="50" spans="1:31">
      <c r="A50" t="s">
        <v>4</v>
      </c>
      <c r="B50" s="2">
        <v>2012</v>
      </c>
      <c r="C50">
        <v>0</v>
      </c>
      <c r="D50" t="s">
        <v>53</v>
      </c>
      <c r="E50">
        <v>21</v>
      </c>
      <c r="F50">
        <v>30</v>
      </c>
      <c r="G50">
        <v>37.14</v>
      </c>
      <c r="H50">
        <v>50.295000000000002</v>
      </c>
      <c r="I50">
        <v>31.642500000000002</v>
      </c>
      <c r="J50" s="17">
        <v>297</v>
      </c>
      <c r="L50" s="92">
        <v>297</v>
      </c>
      <c r="M50">
        <v>704</v>
      </c>
      <c r="N50">
        <v>27.797499999999999</v>
      </c>
      <c r="O50">
        <v>64.150000000000006</v>
      </c>
      <c r="P50">
        <v>46.317499999999995</v>
      </c>
      <c r="Q50" s="18">
        <v>402837</v>
      </c>
      <c r="R50" s="109">
        <v>17587</v>
      </c>
      <c r="S50" s="107">
        <v>14269</v>
      </c>
      <c r="T50" s="18">
        <v>32102</v>
      </c>
      <c r="U50">
        <v>0</v>
      </c>
      <c r="V50">
        <v>31.9175</v>
      </c>
      <c r="W50">
        <f>R50/22048</f>
        <v>0.79766872278664736</v>
      </c>
      <c r="X50">
        <f>N50/24.58</f>
        <v>1.130899104963385</v>
      </c>
      <c r="Y50">
        <f>I50/40.47</f>
        <v>0.78187546330615276</v>
      </c>
      <c r="Z50">
        <f t="shared" si="6"/>
        <v>27.003418688832284</v>
      </c>
      <c r="AA50">
        <v>14918</v>
      </c>
      <c r="AB50">
        <f t="shared" si="7"/>
        <v>1.2875151270673659</v>
      </c>
      <c r="AC50">
        <v>24.79</v>
      </c>
      <c r="AD50">
        <f t="shared" si="2"/>
        <v>7.9689800092841517E-2</v>
      </c>
      <c r="AE50">
        <f t="shared" si="3"/>
        <v>3.542127460982978E-2</v>
      </c>
    </row>
    <row r="51" spans="1:31">
      <c r="A51" t="s">
        <v>4</v>
      </c>
      <c r="B51" s="2">
        <v>2013</v>
      </c>
      <c r="C51">
        <v>0</v>
      </c>
      <c r="D51" t="s">
        <v>53</v>
      </c>
      <c r="E51">
        <v>22</v>
      </c>
      <c r="F51">
        <v>22</v>
      </c>
      <c r="G51">
        <v>34.697500000000005</v>
      </c>
      <c r="H51">
        <v>51.5625</v>
      </c>
      <c r="I51">
        <v>33.674999999999997</v>
      </c>
      <c r="J51" s="17">
        <v>331</v>
      </c>
      <c r="L51" s="92">
        <v>331</v>
      </c>
      <c r="M51">
        <v>810</v>
      </c>
      <c r="N51">
        <v>28.02</v>
      </c>
      <c r="O51">
        <v>65.114999999999995</v>
      </c>
      <c r="P51">
        <v>46.87</v>
      </c>
      <c r="Q51" s="18">
        <v>400007</v>
      </c>
      <c r="R51" s="109">
        <v>17538</v>
      </c>
      <c r="S51" s="107">
        <v>13943</v>
      </c>
      <c r="T51" s="18">
        <v>30383</v>
      </c>
      <c r="U51">
        <v>0</v>
      </c>
      <c r="V51">
        <v>30.987500000000001</v>
      </c>
      <c r="W51">
        <f>R51/21899</f>
        <v>0.80085848668888993</v>
      </c>
      <c r="X51">
        <f>N51/25.6</f>
        <v>1.09453125</v>
      </c>
      <c r="Y51">
        <f>I51/39.56</f>
        <v>0.85123862487360957</v>
      </c>
      <c r="Z51">
        <f t="shared" si="6"/>
        <v>26.813714975197747</v>
      </c>
      <c r="AA51">
        <v>14918</v>
      </c>
      <c r="AB51">
        <f t="shared" si="7"/>
        <v>1.1872605363984674</v>
      </c>
      <c r="AC51">
        <v>26.1</v>
      </c>
      <c r="AD51">
        <f t="shared" si="2"/>
        <v>7.5956170767011583E-2</v>
      </c>
      <c r="AE51">
        <f t="shared" si="3"/>
        <v>3.485689000442492E-2</v>
      </c>
    </row>
    <row r="52" spans="1:31">
      <c r="A52" t="s">
        <v>4</v>
      </c>
      <c r="B52" s="2">
        <v>2014</v>
      </c>
      <c r="C52">
        <v>0</v>
      </c>
      <c r="D52" t="s">
        <v>53</v>
      </c>
      <c r="E52">
        <v>24</v>
      </c>
      <c r="F52">
        <v>26</v>
      </c>
      <c r="G52">
        <v>28.057500000000001</v>
      </c>
      <c r="H52">
        <v>50.972500000000004</v>
      </c>
      <c r="I52">
        <v>36.68</v>
      </c>
      <c r="J52" s="17">
        <v>394</v>
      </c>
      <c r="L52" t="s">
        <v>53</v>
      </c>
      <c r="M52">
        <v>808</v>
      </c>
      <c r="N52">
        <v>27.092500000000001</v>
      </c>
      <c r="O52">
        <v>63.41</v>
      </c>
      <c r="P52">
        <v>46.232500000000002</v>
      </c>
      <c r="Q52" s="18">
        <v>396987</v>
      </c>
      <c r="R52" s="109">
        <v>17385</v>
      </c>
      <c r="S52" s="107">
        <v>13029</v>
      </c>
      <c r="T52" s="18">
        <v>27052</v>
      </c>
      <c r="U52">
        <v>0</v>
      </c>
      <c r="V52">
        <v>27.517500000000002</v>
      </c>
      <c r="W52">
        <f>R52/22218</f>
        <v>0.7824736699972995</v>
      </c>
      <c r="X52">
        <f>N52/23.6</f>
        <v>1.1479872881355933</v>
      </c>
      <c r="Y52">
        <f>I52/40.03</f>
        <v>0.91631276542593054</v>
      </c>
      <c r="Z52">
        <f t="shared" si="6"/>
        <v>26.611274969835097</v>
      </c>
      <c r="AA52">
        <v>14918</v>
      </c>
      <c r="AB52">
        <f t="shared" si="7"/>
        <v>1.1259206219312603</v>
      </c>
      <c r="AC52">
        <v>24.44</v>
      </c>
      <c r="AD52">
        <f t="shared" si="2"/>
        <v>6.8143289326854525E-2</v>
      </c>
      <c r="AE52">
        <f t="shared" si="3"/>
        <v>3.2819714499467238E-2</v>
      </c>
    </row>
    <row r="53" spans="1:31">
      <c r="A53" t="s">
        <v>4</v>
      </c>
      <c r="B53" s="2">
        <v>2015</v>
      </c>
      <c r="C53">
        <v>0</v>
      </c>
      <c r="D53" t="s">
        <v>53</v>
      </c>
      <c r="E53">
        <v>24</v>
      </c>
      <c r="F53">
        <v>24</v>
      </c>
      <c r="G53">
        <v>28.234999999999999</v>
      </c>
      <c r="H53">
        <v>51.847499999999997</v>
      </c>
      <c r="I53">
        <v>37.227500000000006</v>
      </c>
      <c r="J53" s="17">
        <v>444</v>
      </c>
      <c r="L53" t="s">
        <v>53</v>
      </c>
      <c r="M53">
        <v>797</v>
      </c>
      <c r="N53">
        <v>21.754999999999999</v>
      </c>
      <c r="O53">
        <v>63.815000000000005</v>
      </c>
      <c r="P53">
        <v>49.924999999999997</v>
      </c>
      <c r="Q53" s="18">
        <v>394580</v>
      </c>
      <c r="R53" s="109">
        <v>18514</v>
      </c>
      <c r="S53" s="107">
        <v>12105</v>
      </c>
      <c r="T53" s="18">
        <v>25171</v>
      </c>
      <c r="U53">
        <v>0</v>
      </c>
      <c r="V53">
        <v>24.682499999999997</v>
      </c>
      <c r="W53">
        <f>R53/23219</f>
        <v>0.7973642275722469</v>
      </c>
      <c r="X53">
        <f>N53/20.77</f>
        <v>1.0474241694752047</v>
      </c>
      <c r="Y53">
        <f>I53/41.06</f>
        <v>0.90666098392596206</v>
      </c>
      <c r="Z53">
        <f t="shared" si="6"/>
        <v>26.449926263574206</v>
      </c>
      <c r="AA53">
        <v>14918</v>
      </c>
      <c r="AB53">
        <f t="shared" si="7"/>
        <v>1.1188803263825928</v>
      </c>
      <c r="AC53">
        <v>22.06</v>
      </c>
      <c r="AD53">
        <f t="shared" si="2"/>
        <v>6.3791879973642857E-2</v>
      </c>
      <c r="AE53">
        <f t="shared" si="3"/>
        <v>3.0678189467281666E-2</v>
      </c>
    </row>
    <row r="54" spans="1:31">
      <c r="A54" t="s">
        <v>4</v>
      </c>
      <c r="B54" s="2">
        <v>2016</v>
      </c>
      <c r="C54">
        <v>0</v>
      </c>
      <c r="D54" t="s">
        <v>53</v>
      </c>
      <c r="E54">
        <v>26</v>
      </c>
      <c r="F54">
        <v>24</v>
      </c>
      <c r="G54">
        <v>26.625</v>
      </c>
      <c r="H54">
        <v>51.5625</v>
      </c>
      <c r="I54">
        <v>37.824999999999996</v>
      </c>
      <c r="J54" s="17">
        <v>473</v>
      </c>
      <c r="L54" t="s">
        <v>53</v>
      </c>
      <c r="M54">
        <v>817</v>
      </c>
      <c r="N54">
        <v>21.397500000000001</v>
      </c>
      <c r="O54">
        <v>60.082499999999996</v>
      </c>
      <c r="P54">
        <v>47.227500000000006</v>
      </c>
      <c r="Q54" s="18">
        <v>392118</v>
      </c>
      <c r="R54" s="109">
        <v>19126</v>
      </c>
      <c r="S54" s="107">
        <v>11361</v>
      </c>
      <c r="T54" s="18">
        <v>23985</v>
      </c>
      <c r="U54">
        <v>0</v>
      </c>
      <c r="V54">
        <v>23.827500000000001</v>
      </c>
      <c r="W54">
        <f>R54/23979</f>
        <v>0.79761457942366232</v>
      </c>
      <c r="X54">
        <f>N54/18.12</f>
        <v>1.1808774834437086</v>
      </c>
      <c r="Y54">
        <f>I54/42.17</f>
        <v>0.89696466682475684</v>
      </c>
      <c r="Z54">
        <f t="shared" si="6"/>
        <v>26.284890736023595</v>
      </c>
      <c r="AA54">
        <v>14918</v>
      </c>
      <c r="AB54">
        <f t="shared" si="7"/>
        <v>1.2132128309572301</v>
      </c>
      <c r="AC54">
        <v>19.64</v>
      </c>
      <c r="AD54">
        <f t="shared" si="2"/>
        <v>6.1167811730142456E-2</v>
      </c>
      <c r="AE54">
        <f t="shared" si="3"/>
        <v>2.8973421266047465E-2</v>
      </c>
    </row>
    <row r="55" spans="1:31">
      <c r="A55" t="s">
        <v>4</v>
      </c>
      <c r="B55" s="2">
        <v>2017</v>
      </c>
      <c r="C55">
        <v>0</v>
      </c>
      <c r="D55" t="s">
        <v>53</v>
      </c>
      <c r="E55">
        <v>16</v>
      </c>
      <c r="F55">
        <v>27</v>
      </c>
      <c r="G55">
        <v>27.434999999999999</v>
      </c>
      <c r="H55">
        <v>52.552500000000002</v>
      </c>
      <c r="I55">
        <v>38.144999999999996</v>
      </c>
      <c r="J55" s="17">
        <v>384</v>
      </c>
      <c r="L55" t="s">
        <v>53</v>
      </c>
      <c r="M55">
        <v>820</v>
      </c>
      <c r="N55">
        <v>19.61</v>
      </c>
      <c r="O55">
        <v>64.484999999999999</v>
      </c>
      <c r="P55">
        <v>51.825000000000003</v>
      </c>
      <c r="Q55" s="18">
        <v>390032</v>
      </c>
      <c r="R55" s="109">
        <v>20261</v>
      </c>
      <c r="S55" s="107">
        <v>11786</v>
      </c>
      <c r="T55" s="18">
        <v>22966</v>
      </c>
      <c r="U55">
        <v>0</v>
      </c>
      <c r="V55">
        <v>23.155000000000001</v>
      </c>
      <c r="W55">
        <f>R55/24969</f>
        <v>0.81144619327966683</v>
      </c>
      <c r="X55">
        <f>N55/15.66</f>
        <v>1.252234993614304</v>
      </c>
      <c r="Y55">
        <f>I55/43.11</f>
        <v>0.88482950591510079</v>
      </c>
      <c r="Z55">
        <f t="shared" si="6"/>
        <v>26.14505965947178</v>
      </c>
      <c r="AA55">
        <v>14918</v>
      </c>
      <c r="AB55">
        <f t="shared" si="7"/>
        <v>1.3438769587928032</v>
      </c>
      <c r="AC55">
        <v>17.23</v>
      </c>
      <c r="AD55">
        <f t="shared" si="2"/>
        <v>5.8882348115026462E-2</v>
      </c>
      <c r="AE55">
        <f t="shared" si="3"/>
        <v>3.0218033392131926E-2</v>
      </c>
    </row>
    <row r="56" spans="1:31">
      <c r="A56" t="s">
        <v>4</v>
      </c>
      <c r="B56" s="2">
        <v>2018</v>
      </c>
      <c r="C56">
        <v>0</v>
      </c>
      <c r="D56" t="s">
        <v>53</v>
      </c>
      <c r="E56">
        <v>9</v>
      </c>
      <c r="F56">
        <v>23</v>
      </c>
      <c r="G56">
        <v>24.182499999999997</v>
      </c>
      <c r="H56">
        <v>51.827500000000001</v>
      </c>
      <c r="I56">
        <v>39.255000000000003</v>
      </c>
      <c r="J56" s="17">
        <v>367</v>
      </c>
      <c r="L56">
        <v>11</v>
      </c>
      <c r="M56">
        <v>901</v>
      </c>
      <c r="N56">
        <v>16.2075</v>
      </c>
      <c r="O56">
        <v>67.227499999999992</v>
      </c>
      <c r="P56">
        <v>56.339999999999996</v>
      </c>
      <c r="Q56" s="18">
        <v>388786</v>
      </c>
      <c r="R56" s="109">
        <v>21153</v>
      </c>
      <c r="S56" s="107">
        <v>12691</v>
      </c>
      <c r="T56" s="18">
        <v>23761</v>
      </c>
      <c r="U56">
        <v>0</v>
      </c>
      <c r="V56">
        <v>19.732500000000002</v>
      </c>
      <c r="W56">
        <f>R56/25771</f>
        <v>0.82080633269954595</v>
      </c>
      <c r="X56">
        <f>N56/13.72</f>
        <v>1.1813046647230321</v>
      </c>
      <c r="Y56">
        <f>I56/44.03</f>
        <v>0.89155121508062685</v>
      </c>
      <c r="Z56">
        <f t="shared" si="6"/>
        <v>26.061536398981097</v>
      </c>
      <c r="AA56">
        <v>14918</v>
      </c>
      <c r="AB56">
        <f t="shared" si="7"/>
        <v>1.2930865006553081</v>
      </c>
      <c r="AC56">
        <v>15.26</v>
      </c>
      <c r="AD56">
        <f t="shared" si="2"/>
        <v>6.1115883802400295E-2</v>
      </c>
      <c r="AE56">
        <f t="shared" si="3"/>
        <v>3.2642636308920586E-2</v>
      </c>
    </row>
    <row r="57" spans="1:31">
      <c r="A57" t="s">
        <v>4</v>
      </c>
      <c r="B57" s="2">
        <v>2019</v>
      </c>
      <c r="C57">
        <v>0</v>
      </c>
      <c r="D57" t="s">
        <v>53</v>
      </c>
      <c r="E57">
        <v>23</v>
      </c>
      <c r="F57">
        <v>21</v>
      </c>
      <c r="G57">
        <v>22.434999999999999</v>
      </c>
      <c r="H57">
        <v>48.642499999999998</v>
      </c>
      <c r="I57">
        <v>37.742499999999993</v>
      </c>
      <c r="J57" s="17">
        <v>305</v>
      </c>
      <c r="L57" t="s">
        <v>53</v>
      </c>
      <c r="M57">
        <v>969</v>
      </c>
      <c r="N57">
        <v>13.155000000000001</v>
      </c>
      <c r="O57">
        <v>63.912499999999994</v>
      </c>
      <c r="P57">
        <v>55.497500000000002</v>
      </c>
      <c r="Q57" s="18">
        <v>388167</v>
      </c>
      <c r="R57" s="107" t="s">
        <v>53</v>
      </c>
      <c r="S57" s="107">
        <v>13105</v>
      </c>
      <c r="T57" s="18">
        <v>24586</v>
      </c>
      <c r="U57" s="107" t="s">
        <v>53</v>
      </c>
      <c r="V57">
        <v>17.185000000000002</v>
      </c>
      <c r="W57" s="107" t="s">
        <v>53</v>
      </c>
      <c r="X57">
        <f>N57/12.45</f>
        <v>1.0566265060240965</v>
      </c>
      <c r="Y57">
        <f>I57/44.78</f>
        <v>0.84284278695846337</v>
      </c>
      <c r="Z57">
        <f t="shared" si="6"/>
        <v>26.02004290119319</v>
      </c>
      <c r="AA57">
        <v>14918</v>
      </c>
      <c r="AB57">
        <f t="shared" si="7"/>
        <v>1.2179305457122611</v>
      </c>
      <c r="AC57">
        <v>14.11</v>
      </c>
      <c r="AD57">
        <f t="shared" si="2"/>
        <v>6.3338717613810547E-2</v>
      </c>
      <c r="AE57">
        <f t="shared" si="3"/>
        <v>3.3761241939680602E-2</v>
      </c>
    </row>
    <row r="58" spans="1:31">
      <c r="A58" t="s">
        <v>4</v>
      </c>
      <c r="B58" s="2">
        <v>2020</v>
      </c>
      <c r="C58">
        <v>0</v>
      </c>
      <c r="D58" t="s">
        <v>53</v>
      </c>
      <c r="E58">
        <v>21</v>
      </c>
      <c r="F58" t="s">
        <v>53</v>
      </c>
      <c r="G58">
        <v>23.285000000000004</v>
      </c>
      <c r="H58">
        <v>50.542500000000004</v>
      </c>
      <c r="I58">
        <v>38.7575</v>
      </c>
      <c r="J58" s="17">
        <v>377</v>
      </c>
      <c r="L58">
        <v>1</v>
      </c>
      <c r="M58">
        <v>943</v>
      </c>
      <c r="N58">
        <v>14.125</v>
      </c>
      <c r="O58">
        <v>62.284999999999997</v>
      </c>
      <c r="P58">
        <v>53.490000000000009</v>
      </c>
      <c r="Q58" s="18">
        <v>388270</v>
      </c>
      <c r="R58" s="107" t="s">
        <v>53</v>
      </c>
      <c r="S58" s="107" t="s">
        <v>53</v>
      </c>
      <c r="T58" s="18">
        <v>26324</v>
      </c>
      <c r="U58" s="107" t="s">
        <v>53</v>
      </c>
      <c r="V58">
        <v>18.262499999999999</v>
      </c>
      <c r="W58" s="107" t="s">
        <v>53</v>
      </c>
      <c r="X58">
        <f>N58/13.87</f>
        <v>1.0183850036049027</v>
      </c>
      <c r="Y58">
        <f>I58/43.14</f>
        <v>0.89841214649976819</v>
      </c>
      <c r="Z58">
        <f t="shared" si="6"/>
        <v>26.026947311972116</v>
      </c>
      <c r="AA58">
        <v>14918</v>
      </c>
      <c r="AB58">
        <f t="shared" si="7"/>
        <v>1.1759497746297489</v>
      </c>
      <c r="AC58">
        <v>15.53</v>
      </c>
      <c r="AD58">
        <f t="shared" si="2"/>
        <v>6.7798181677698507E-2</v>
      </c>
      <c r="AE58" s="107" t="s">
        <v>53</v>
      </c>
    </row>
    <row r="59" spans="1:31">
      <c r="A59" t="s">
        <v>5</v>
      </c>
      <c r="B59" s="2">
        <v>2002</v>
      </c>
      <c r="C59">
        <v>0</v>
      </c>
      <c r="D59" t="s">
        <v>53</v>
      </c>
      <c r="E59">
        <v>18</v>
      </c>
      <c r="F59" t="s">
        <v>53</v>
      </c>
      <c r="G59">
        <v>14.594999999999999</v>
      </c>
      <c r="H59">
        <v>43.18</v>
      </c>
      <c r="I59">
        <v>36.872500000000002</v>
      </c>
      <c r="J59" s="96" t="s">
        <v>53</v>
      </c>
      <c r="K59" t="s">
        <v>53</v>
      </c>
      <c r="L59" t="s">
        <v>53</v>
      </c>
      <c r="M59" t="s">
        <v>53</v>
      </c>
      <c r="N59">
        <v>8.0875000000000004</v>
      </c>
      <c r="O59">
        <v>67.344999999999999</v>
      </c>
      <c r="P59">
        <v>61.895000000000003</v>
      </c>
      <c r="Q59" s="18">
        <v>1557968</v>
      </c>
      <c r="R59" s="109">
        <v>15840</v>
      </c>
      <c r="S59" s="107" t="s">
        <v>53</v>
      </c>
      <c r="T59" s="18">
        <v>185598</v>
      </c>
      <c r="U59">
        <v>0</v>
      </c>
      <c r="V59">
        <v>10.685</v>
      </c>
      <c r="W59">
        <f>R59/18095</f>
        <v>0.87537993920972645</v>
      </c>
      <c r="X59">
        <f>N59/8.3</f>
        <v>0.9743975903614458</v>
      </c>
      <c r="Y59">
        <f>I59/35.8425</f>
        <v>1.0287368347632002</v>
      </c>
      <c r="Z59">
        <f t="shared" ref="Z59:Z77" si="8">Q59/5817</f>
        <v>267.8301529998281</v>
      </c>
      <c r="AA59">
        <v>5817</v>
      </c>
      <c r="AB59">
        <f>V59/AC59</f>
        <v>0.93318777292576427</v>
      </c>
      <c r="AC59">
        <v>11.45</v>
      </c>
      <c r="AD59">
        <f t="shared" si="2"/>
        <v>0.11912824910396105</v>
      </c>
      <c r="AE59" s="107" t="s">
        <v>53</v>
      </c>
    </row>
    <row r="60" spans="1:31">
      <c r="A60" t="s">
        <v>5</v>
      </c>
      <c r="B60" s="2">
        <v>2003</v>
      </c>
      <c r="C60">
        <v>0</v>
      </c>
      <c r="D60" t="s">
        <v>53</v>
      </c>
      <c r="E60">
        <v>11</v>
      </c>
      <c r="F60" t="s">
        <v>53</v>
      </c>
      <c r="G60">
        <v>16.035</v>
      </c>
      <c r="H60">
        <v>44.147500000000001</v>
      </c>
      <c r="I60">
        <v>37.092500000000001</v>
      </c>
      <c r="J60" s="96" t="s">
        <v>53</v>
      </c>
      <c r="K60" t="s">
        <v>53</v>
      </c>
      <c r="L60" t="s">
        <v>53</v>
      </c>
      <c r="M60" t="s">
        <v>53</v>
      </c>
      <c r="N60">
        <v>9.8999999999999986</v>
      </c>
      <c r="O60">
        <v>68.364999999999995</v>
      </c>
      <c r="P60">
        <v>61.594999999999999</v>
      </c>
      <c r="Q60" s="18">
        <v>1632349</v>
      </c>
      <c r="R60" s="109">
        <v>16362</v>
      </c>
      <c r="S60" s="107" t="s">
        <v>53</v>
      </c>
      <c r="T60" s="18">
        <v>245883</v>
      </c>
      <c r="U60">
        <v>0</v>
      </c>
      <c r="V60">
        <v>12.337499999999999</v>
      </c>
      <c r="W60">
        <f>R60/19013</f>
        <v>0.86056908431073476</v>
      </c>
      <c r="X60">
        <f>N60/8.5</f>
        <v>1.164705882352941</v>
      </c>
      <c r="Y60">
        <f>I60/37.35</f>
        <v>0.99310575635876841</v>
      </c>
      <c r="Z60">
        <f t="shared" si="8"/>
        <v>280.61698470001721</v>
      </c>
      <c r="AA60">
        <v>5817</v>
      </c>
      <c r="AB60">
        <f t="shared" ref="AB60:AB77" si="9">V60/AC60</f>
        <v>1.0737597911227152</v>
      </c>
      <c r="AC60">
        <v>11.49</v>
      </c>
      <c r="AD60">
        <f t="shared" si="2"/>
        <v>0.15063139071362802</v>
      </c>
      <c r="AE60" s="107" t="s">
        <v>53</v>
      </c>
    </row>
    <row r="61" spans="1:31">
      <c r="A61" t="s">
        <v>5</v>
      </c>
      <c r="B61" s="2">
        <v>2004</v>
      </c>
      <c r="C61">
        <v>0</v>
      </c>
      <c r="D61" t="s">
        <v>53</v>
      </c>
      <c r="E61">
        <v>16</v>
      </c>
      <c r="F61" t="s">
        <v>53</v>
      </c>
      <c r="G61">
        <v>13.580000000000002</v>
      </c>
      <c r="H61">
        <v>47.397499999999994</v>
      </c>
      <c r="I61">
        <v>40.957500000000003</v>
      </c>
      <c r="J61" s="96" t="s">
        <v>53</v>
      </c>
      <c r="K61" t="s">
        <v>53</v>
      </c>
      <c r="L61" t="s">
        <v>53</v>
      </c>
      <c r="M61" t="s">
        <v>53</v>
      </c>
      <c r="N61">
        <v>8.5250000000000004</v>
      </c>
      <c r="O61">
        <v>68.81750000000001</v>
      </c>
      <c r="P61">
        <v>62.95</v>
      </c>
      <c r="Q61" s="18">
        <v>1657040</v>
      </c>
      <c r="R61" s="109">
        <v>17163</v>
      </c>
      <c r="S61" s="107" t="s">
        <v>53</v>
      </c>
      <c r="T61" s="18">
        <v>260316</v>
      </c>
      <c r="U61">
        <v>0</v>
      </c>
      <c r="V61">
        <v>10.614999999999998</v>
      </c>
      <c r="W61">
        <f>R61/20053</f>
        <v>0.85588191293073357</v>
      </c>
      <c r="X61">
        <f>N61/8.26</f>
        <v>1.032082324455206</v>
      </c>
      <c r="Y61">
        <f>I61/38.95</f>
        <v>1.0515404364569962</v>
      </c>
      <c r="Z61">
        <f t="shared" si="8"/>
        <v>284.86161251504211</v>
      </c>
      <c r="AA61">
        <v>5817</v>
      </c>
      <c r="AB61">
        <f t="shared" si="9"/>
        <v>0.96763901549680931</v>
      </c>
      <c r="AC61">
        <v>10.97</v>
      </c>
      <c r="AD61">
        <f t="shared" si="2"/>
        <v>0.15709699222710374</v>
      </c>
      <c r="AE61" s="107" t="s">
        <v>53</v>
      </c>
    </row>
    <row r="62" spans="1:31">
      <c r="A62" t="s">
        <v>5</v>
      </c>
      <c r="B62" s="2">
        <v>2005</v>
      </c>
      <c r="C62">
        <v>0</v>
      </c>
      <c r="D62" t="s">
        <v>53</v>
      </c>
      <c r="E62">
        <v>12</v>
      </c>
      <c r="F62" t="s">
        <v>53</v>
      </c>
      <c r="G62">
        <v>12.6875</v>
      </c>
      <c r="H62">
        <v>46.132500000000007</v>
      </c>
      <c r="I62">
        <v>40.282499999999999</v>
      </c>
      <c r="J62" s="96" t="s">
        <v>53</v>
      </c>
      <c r="K62" t="s">
        <v>53</v>
      </c>
      <c r="L62" t="s">
        <v>53</v>
      </c>
      <c r="M62" t="s">
        <v>53</v>
      </c>
      <c r="N62">
        <v>7.5500000000000007</v>
      </c>
      <c r="O62">
        <v>68.962500000000006</v>
      </c>
      <c r="P62">
        <v>63.757500000000007</v>
      </c>
      <c r="Q62" s="18">
        <v>1732389</v>
      </c>
      <c r="R62" s="109">
        <v>17986</v>
      </c>
      <c r="S62" s="107" t="s">
        <v>53</v>
      </c>
      <c r="T62" s="18">
        <v>321640</v>
      </c>
      <c r="U62">
        <v>0</v>
      </c>
      <c r="V62">
        <v>9.625</v>
      </c>
      <c r="W62">
        <f>R62/21239</f>
        <v>0.84683836338810681</v>
      </c>
      <c r="X62">
        <f>N62/7.14</f>
        <v>1.0574229691876753</v>
      </c>
      <c r="Y62">
        <f>I62/41.39</f>
        <v>0.97324232906499153</v>
      </c>
      <c r="Z62">
        <f t="shared" si="8"/>
        <v>297.81485301701906</v>
      </c>
      <c r="AA62">
        <v>5817</v>
      </c>
      <c r="AB62">
        <f t="shared" si="9"/>
        <v>1.0519125683060109</v>
      </c>
      <c r="AC62">
        <v>9.15</v>
      </c>
      <c r="AD62">
        <f t="shared" si="2"/>
        <v>0.18566268892263804</v>
      </c>
      <c r="AE62" s="107" t="s">
        <v>53</v>
      </c>
    </row>
    <row r="63" spans="1:31">
      <c r="A63" t="s">
        <v>5</v>
      </c>
      <c r="B63" s="2">
        <v>2006</v>
      </c>
      <c r="C63">
        <v>0</v>
      </c>
      <c r="D63" t="s">
        <v>53</v>
      </c>
      <c r="E63">
        <v>15</v>
      </c>
      <c r="F63" t="s">
        <v>53</v>
      </c>
      <c r="G63">
        <v>13.3225</v>
      </c>
      <c r="H63">
        <v>47.915000000000006</v>
      </c>
      <c r="I63">
        <v>41.53</v>
      </c>
      <c r="J63" s="96" t="s">
        <v>53</v>
      </c>
      <c r="K63" t="s">
        <v>53</v>
      </c>
      <c r="L63" t="s">
        <v>53</v>
      </c>
      <c r="M63" t="s">
        <v>53</v>
      </c>
      <c r="N63">
        <v>6.9950000000000001</v>
      </c>
      <c r="O63">
        <v>68.247500000000002</v>
      </c>
      <c r="P63">
        <v>63.472500000000004</v>
      </c>
      <c r="Q63" s="18">
        <v>1783555</v>
      </c>
      <c r="R63" s="109">
        <v>18810</v>
      </c>
      <c r="S63" s="107" t="s">
        <v>53</v>
      </c>
      <c r="T63" s="18">
        <v>359150</v>
      </c>
      <c r="U63">
        <v>0</v>
      </c>
      <c r="V63">
        <v>9.6224999999999987</v>
      </c>
      <c r="W63">
        <f>R63/22629</f>
        <v>0.83123425692695219</v>
      </c>
      <c r="X63">
        <f>N63/6.35</f>
        <v>1.1015748031496064</v>
      </c>
      <c r="Y63">
        <f>I63/42.96</f>
        <v>0.96671322160148976</v>
      </c>
      <c r="Z63">
        <f t="shared" si="8"/>
        <v>306.6107959429259</v>
      </c>
      <c r="AA63">
        <v>5817</v>
      </c>
      <c r="AB63">
        <f t="shared" si="9"/>
        <v>1.1387573964497042</v>
      </c>
      <c r="AC63">
        <v>8.4499999999999993</v>
      </c>
      <c r="AD63">
        <f t="shared" si="2"/>
        <v>0.20136749357322875</v>
      </c>
      <c r="AE63" s="107" t="s">
        <v>53</v>
      </c>
    </row>
    <row r="64" spans="1:31">
      <c r="A64" t="s">
        <v>5</v>
      </c>
      <c r="B64" s="2">
        <v>2007</v>
      </c>
      <c r="C64">
        <v>0</v>
      </c>
      <c r="D64" t="s">
        <v>53</v>
      </c>
      <c r="E64">
        <v>20</v>
      </c>
      <c r="F64" t="s">
        <v>53</v>
      </c>
      <c r="G64">
        <v>13.280000000000001</v>
      </c>
      <c r="H64">
        <v>47.877499999999998</v>
      </c>
      <c r="I64">
        <v>41.527500000000003</v>
      </c>
      <c r="J64" s="17">
        <v>598</v>
      </c>
      <c r="K64" t="s">
        <v>53</v>
      </c>
      <c r="L64" s="92">
        <v>598</v>
      </c>
      <c r="M64" t="s">
        <v>53</v>
      </c>
      <c r="N64">
        <v>8.5274999999999999</v>
      </c>
      <c r="O64">
        <v>67.662499999999994</v>
      </c>
      <c r="P64">
        <v>61.892499999999998</v>
      </c>
      <c r="Q64" s="18">
        <v>1825264</v>
      </c>
      <c r="R64" s="109">
        <v>19201</v>
      </c>
      <c r="S64" s="107" t="s">
        <v>53</v>
      </c>
      <c r="T64" s="18">
        <v>392907</v>
      </c>
      <c r="U64">
        <v>0</v>
      </c>
      <c r="V64">
        <v>10.502500000000001</v>
      </c>
      <c r="W64">
        <f>R64/23776</f>
        <v>0.80757907133243612</v>
      </c>
      <c r="X64">
        <f>N64/6.41</f>
        <v>1.3303432137285491</v>
      </c>
      <c r="Y64">
        <f>I64/44.21</f>
        <v>0.93932368242479081</v>
      </c>
      <c r="Z64">
        <f t="shared" si="8"/>
        <v>313.78098676293621</v>
      </c>
      <c r="AA64">
        <v>5817</v>
      </c>
      <c r="AB64">
        <f t="shared" si="9"/>
        <v>1.2761239368165249</v>
      </c>
      <c r="AC64">
        <v>8.23</v>
      </c>
      <c r="AD64">
        <f t="shared" si="2"/>
        <v>0.2152603678152859</v>
      </c>
      <c r="AE64" s="107" t="s">
        <v>53</v>
      </c>
    </row>
    <row r="65" spans="1:31">
      <c r="A65" t="s">
        <v>5</v>
      </c>
      <c r="B65" s="2">
        <v>2008</v>
      </c>
      <c r="C65">
        <v>0</v>
      </c>
      <c r="D65" t="s">
        <v>53</v>
      </c>
      <c r="E65">
        <v>15</v>
      </c>
      <c r="F65" t="s">
        <v>53</v>
      </c>
      <c r="G65">
        <v>14.957500000000001</v>
      </c>
      <c r="H65">
        <v>50.244999999999997</v>
      </c>
      <c r="I65">
        <v>42.690000000000005</v>
      </c>
      <c r="J65" s="17">
        <v>2897</v>
      </c>
      <c r="K65" t="s">
        <v>53</v>
      </c>
      <c r="L65" s="93">
        <v>2897</v>
      </c>
      <c r="M65" t="s">
        <v>53</v>
      </c>
      <c r="N65">
        <v>12.375</v>
      </c>
      <c r="O65">
        <v>67.952500000000001</v>
      </c>
      <c r="P65">
        <v>59.540000000000006</v>
      </c>
      <c r="Q65" s="18">
        <v>1891477</v>
      </c>
      <c r="R65" s="109">
        <v>19260</v>
      </c>
      <c r="S65" s="107" t="s">
        <v>53</v>
      </c>
      <c r="T65" s="18">
        <v>446368</v>
      </c>
      <c r="U65">
        <v>0</v>
      </c>
      <c r="V65">
        <v>13.487500000000001</v>
      </c>
      <c r="W65">
        <f>R65/24129</f>
        <v>0.79820962327489742</v>
      </c>
      <c r="X65">
        <f>N65/10.05</f>
        <v>1.2313432835820894</v>
      </c>
      <c r="Y65">
        <f>I65/44.4</f>
        <v>0.9614864864864866</v>
      </c>
      <c r="Z65">
        <f t="shared" si="8"/>
        <v>325.16365824308065</v>
      </c>
      <c r="AA65">
        <v>5817</v>
      </c>
      <c r="AB65">
        <f t="shared" si="9"/>
        <v>1.1988888888888889</v>
      </c>
      <c r="AC65">
        <v>11.25</v>
      </c>
      <c r="AD65">
        <f t="shared" si="2"/>
        <v>0.23598912384343029</v>
      </c>
      <c r="AE65" s="107" t="s">
        <v>53</v>
      </c>
    </row>
    <row r="66" spans="1:31">
      <c r="A66" t="s">
        <v>5</v>
      </c>
      <c r="B66" s="2">
        <v>2009</v>
      </c>
      <c r="C66">
        <v>0</v>
      </c>
      <c r="D66" t="s">
        <v>53</v>
      </c>
      <c r="E66">
        <v>27</v>
      </c>
      <c r="F66" t="s">
        <v>53</v>
      </c>
      <c r="G66">
        <v>22.204999999999998</v>
      </c>
      <c r="H66">
        <v>52.074999999999996</v>
      </c>
      <c r="I66">
        <v>40.512500000000003</v>
      </c>
      <c r="J66" s="17">
        <v>2647</v>
      </c>
      <c r="K66" t="s">
        <v>53</v>
      </c>
      <c r="L66" s="93">
        <v>2647</v>
      </c>
      <c r="M66">
        <v>7757</v>
      </c>
      <c r="N66">
        <v>21.762500000000003</v>
      </c>
      <c r="O66">
        <v>68.077499999999986</v>
      </c>
      <c r="P66">
        <v>53.257500000000007</v>
      </c>
      <c r="Q66" s="18">
        <v>1917012</v>
      </c>
      <c r="R66" s="109">
        <v>18007</v>
      </c>
      <c r="S66" s="107" t="s">
        <v>53</v>
      </c>
      <c r="T66" s="18">
        <v>462974</v>
      </c>
      <c r="U66">
        <v>0</v>
      </c>
      <c r="V66">
        <v>21.962499999999999</v>
      </c>
      <c r="W66">
        <f>R66/23062</f>
        <v>0.78080825600555026</v>
      </c>
      <c r="X66">
        <f>N66/17.65</f>
        <v>1.2330028328611902</v>
      </c>
      <c r="Y66">
        <f>I66/42.58</f>
        <v>0.95144434006575873</v>
      </c>
      <c r="Z66">
        <f t="shared" si="8"/>
        <v>329.55337802991232</v>
      </c>
      <c r="AA66">
        <v>5817</v>
      </c>
      <c r="AB66">
        <f t="shared" si="9"/>
        <v>1.229703247480403</v>
      </c>
      <c r="AC66">
        <v>17.86</v>
      </c>
      <c r="AD66">
        <f t="shared" si="2"/>
        <v>0.24150813870753027</v>
      </c>
      <c r="AE66" s="107" t="s">
        <v>53</v>
      </c>
    </row>
    <row r="67" spans="1:31">
      <c r="A67" t="s">
        <v>5</v>
      </c>
      <c r="B67" s="2">
        <v>2010</v>
      </c>
      <c r="C67">
        <v>0</v>
      </c>
      <c r="D67">
        <v>-12</v>
      </c>
      <c r="E67">
        <v>25</v>
      </c>
      <c r="F67" t="s">
        <v>53</v>
      </c>
      <c r="G67">
        <v>24.022500000000001</v>
      </c>
      <c r="H67">
        <v>51.087499999999999</v>
      </c>
      <c r="I67">
        <v>38.8125</v>
      </c>
      <c r="J67" s="17">
        <v>2595</v>
      </c>
      <c r="K67" t="s">
        <v>53</v>
      </c>
      <c r="L67" s="93">
        <v>2595</v>
      </c>
      <c r="M67">
        <v>7146</v>
      </c>
      <c r="N67">
        <v>24.27</v>
      </c>
      <c r="O67">
        <v>65.995000000000005</v>
      </c>
      <c r="P67">
        <v>49.977499999999999</v>
      </c>
      <c r="Q67" s="18">
        <v>1926285</v>
      </c>
      <c r="R67" s="109">
        <v>17722</v>
      </c>
      <c r="S67" s="107">
        <v>113114</v>
      </c>
      <c r="T67" s="18">
        <v>467099</v>
      </c>
      <c r="U67">
        <v>0</v>
      </c>
      <c r="V67">
        <v>24.16</v>
      </c>
      <c r="W67">
        <f>R67/23038</f>
        <v>0.76925080302109561</v>
      </c>
      <c r="X67">
        <f>N67/19.57</f>
        <v>1.2401635155850792</v>
      </c>
      <c r="Y67">
        <f>I67/42.04</f>
        <v>0.92322787821122743</v>
      </c>
      <c r="Z67">
        <f t="shared" si="8"/>
        <v>331.14749871067562</v>
      </c>
      <c r="AA67">
        <v>5817</v>
      </c>
      <c r="AB67">
        <f t="shared" si="9"/>
        <v>1.2165156092648539</v>
      </c>
      <c r="AC67">
        <v>19.86</v>
      </c>
      <c r="AD67">
        <f t="shared" ref="AD67:AD130" si="10">T67/Q67</f>
        <v>0.24248696324790983</v>
      </c>
      <c r="AE67">
        <f t="shared" ref="AE67:AE130" si="11">S67/Q67</f>
        <v>5.8721321092154069E-2</v>
      </c>
    </row>
    <row r="68" spans="1:31">
      <c r="A68" t="s">
        <v>5</v>
      </c>
      <c r="B68" s="2">
        <v>2011</v>
      </c>
      <c r="C68">
        <v>0</v>
      </c>
      <c r="D68" t="s">
        <v>53</v>
      </c>
      <c r="E68">
        <v>30</v>
      </c>
      <c r="F68" t="s">
        <v>53</v>
      </c>
      <c r="G68">
        <v>23.877500000000001</v>
      </c>
      <c r="H68">
        <v>50.65</v>
      </c>
      <c r="I68">
        <v>38.555</v>
      </c>
      <c r="J68" s="17">
        <v>2723</v>
      </c>
      <c r="K68" t="s">
        <v>53</v>
      </c>
      <c r="L68" s="93">
        <v>2723</v>
      </c>
      <c r="M68">
        <v>7287</v>
      </c>
      <c r="N68">
        <v>23.942499999999999</v>
      </c>
      <c r="O68">
        <v>64.857500000000002</v>
      </c>
      <c r="P68">
        <v>49.322499999999998</v>
      </c>
      <c r="Q68" s="18">
        <v>1934127</v>
      </c>
      <c r="R68" s="109">
        <v>17051</v>
      </c>
      <c r="S68" s="107">
        <v>112576</v>
      </c>
      <c r="T68" s="18">
        <v>466684</v>
      </c>
      <c r="U68">
        <v>0</v>
      </c>
      <c r="V68">
        <v>23.907499999999999</v>
      </c>
      <c r="W68">
        <f>R68/22761</f>
        <v>0.74913228768507534</v>
      </c>
      <c r="X68">
        <f>N68/21.05</f>
        <v>1.1374109263657957</v>
      </c>
      <c r="Y68">
        <f>I68/41.74</f>
        <v>0.92369429803545755</v>
      </c>
      <c r="Z68">
        <f t="shared" si="8"/>
        <v>332.49561629706034</v>
      </c>
      <c r="AA68">
        <v>5817</v>
      </c>
      <c r="AB68">
        <f t="shared" si="9"/>
        <v>1.1176951846657315</v>
      </c>
      <c r="AC68">
        <v>21.39</v>
      </c>
      <c r="AD68">
        <f t="shared" si="10"/>
        <v>0.24128922247608353</v>
      </c>
      <c r="AE68">
        <f t="shared" si="11"/>
        <v>5.8205071331923909E-2</v>
      </c>
    </row>
    <row r="69" spans="1:31">
      <c r="A69" t="s">
        <v>5</v>
      </c>
      <c r="B69" s="2">
        <v>2012</v>
      </c>
      <c r="C69">
        <v>0</v>
      </c>
      <c r="D69" t="s">
        <v>53</v>
      </c>
      <c r="E69">
        <v>21</v>
      </c>
      <c r="F69" t="s">
        <v>53</v>
      </c>
      <c r="G69">
        <v>29.1525</v>
      </c>
      <c r="H69">
        <v>49.857500000000002</v>
      </c>
      <c r="I69">
        <v>35.33</v>
      </c>
      <c r="J69" s="17">
        <v>2256</v>
      </c>
      <c r="K69" t="s">
        <v>53</v>
      </c>
      <c r="L69" s="93">
        <v>2256</v>
      </c>
      <c r="M69">
        <v>7246</v>
      </c>
      <c r="N69">
        <v>27.172499999999999</v>
      </c>
      <c r="O69">
        <v>66.44</v>
      </c>
      <c r="P69">
        <v>48.387500000000003</v>
      </c>
      <c r="Q69" s="18">
        <v>1943910</v>
      </c>
      <c r="R69" s="109">
        <v>16258</v>
      </c>
      <c r="S69" s="107">
        <v>107583</v>
      </c>
      <c r="T69" s="18">
        <v>472610</v>
      </c>
      <c r="U69">
        <v>0</v>
      </c>
      <c r="V69">
        <v>28.025000000000002</v>
      </c>
      <c r="W69">
        <f>R69/22048</f>
        <v>0.73739114658925975</v>
      </c>
      <c r="X69">
        <f>N69/24.58</f>
        <v>1.1054719283970709</v>
      </c>
      <c r="Y69">
        <f>I69/40.47</f>
        <v>0.87299234000494197</v>
      </c>
      <c r="Z69">
        <f t="shared" si="8"/>
        <v>334.17741103661683</v>
      </c>
      <c r="AA69">
        <v>5817</v>
      </c>
      <c r="AB69">
        <f t="shared" si="9"/>
        <v>1.1304961678096008</v>
      </c>
      <c r="AC69">
        <v>24.79</v>
      </c>
      <c r="AD69">
        <f t="shared" si="10"/>
        <v>0.24312339563045615</v>
      </c>
      <c r="AE69">
        <f t="shared" si="11"/>
        <v>5.5343611586956186E-2</v>
      </c>
    </row>
    <row r="70" spans="1:31">
      <c r="A70" t="s">
        <v>5</v>
      </c>
      <c r="B70" s="2">
        <v>2013</v>
      </c>
      <c r="C70">
        <v>0</v>
      </c>
      <c r="D70" t="s">
        <v>53</v>
      </c>
      <c r="E70">
        <v>22</v>
      </c>
      <c r="F70" t="s">
        <v>53</v>
      </c>
      <c r="G70">
        <v>31.799999999999997</v>
      </c>
      <c r="H70">
        <v>51.395000000000003</v>
      </c>
      <c r="I70">
        <v>35.049999999999997</v>
      </c>
      <c r="J70" s="17">
        <v>2194</v>
      </c>
      <c r="K70" t="s">
        <v>53</v>
      </c>
      <c r="L70" s="93">
        <v>2194</v>
      </c>
      <c r="M70">
        <v>6500</v>
      </c>
      <c r="N70">
        <v>25.4</v>
      </c>
      <c r="O70">
        <v>65.20750000000001</v>
      </c>
      <c r="P70">
        <v>48.650000000000006</v>
      </c>
      <c r="Q70" s="18">
        <v>1945642</v>
      </c>
      <c r="R70" s="109">
        <v>16141</v>
      </c>
      <c r="S70" s="107">
        <v>100886</v>
      </c>
      <c r="T70" s="18">
        <v>469417</v>
      </c>
      <c r="U70">
        <v>0</v>
      </c>
      <c r="V70">
        <v>28.255000000000003</v>
      </c>
      <c r="W70">
        <f>R70/21899</f>
        <v>0.73706561943467741</v>
      </c>
      <c r="X70">
        <f>N70/25.6</f>
        <v>0.99218749999999989</v>
      </c>
      <c r="Y70">
        <f>I70/39.56</f>
        <v>0.88599595551061672</v>
      </c>
      <c r="Z70">
        <f t="shared" si="8"/>
        <v>334.47515901667526</v>
      </c>
      <c r="AA70">
        <v>5817</v>
      </c>
      <c r="AB70">
        <f t="shared" si="9"/>
        <v>1.0825670498084292</v>
      </c>
      <c r="AC70">
        <v>26.1</v>
      </c>
      <c r="AD70">
        <f t="shared" si="10"/>
        <v>0.24126586494329377</v>
      </c>
      <c r="AE70">
        <f t="shared" si="11"/>
        <v>5.1852293484618443E-2</v>
      </c>
    </row>
    <row r="71" spans="1:31">
      <c r="A71" t="s">
        <v>5</v>
      </c>
      <c r="B71" s="2">
        <v>2014</v>
      </c>
      <c r="C71">
        <v>0</v>
      </c>
      <c r="D71" t="s">
        <v>53</v>
      </c>
      <c r="E71">
        <v>24</v>
      </c>
      <c r="F71" t="s">
        <v>53</v>
      </c>
      <c r="G71">
        <v>27.677499999999998</v>
      </c>
      <c r="H71">
        <v>51.325000000000003</v>
      </c>
      <c r="I71">
        <v>37.115000000000002</v>
      </c>
      <c r="J71" s="17">
        <v>3106</v>
      </c>
      <c r="K71">
        <v>4</v>
      </c>
      <c r="L71" t="s">
        <v>53</v>
      </c>
      <c r="M71">
        <v>6355</v>
      </c>
      <c r="N71">
        <v>24.672499999999999</v>
      </c>
      <c r="O71">
        <v>63.629999999999995</v>
      </c>
      <c r="P71">
        <v>47.932500000000005</v>
      </c>
      <c r="Q71" s="18">
        <v>1868438</v>
      </c>
      <c r="R71" s="109">
        <v>16625</v>
      </c>
      <c r="S71" s="107">
        <v>97408</v>
      </c>
      <c r="T71" s="18">
        <v>385225</v>
      </c>
      <c r="U71">
        <v>0</v>
      </c>
      <c r="V71">
        <v>26.03</v>
      </c>
      <c r="W71">
        <f>R71/22218</f>
        <v>0.74826717076244487</v>
      </c>
      <c r="X71">
        <f>N71/23.6</f>
        <v>1.0454449152542371</v>
      </c>
      <c r="Y71">
        <f>I71/40.03</f>
        <v>0.92717961528853365</v>
      </c>
      <c r="Z71">
        <f t="shared" si="8"/>
        <v>321.20302561457794</v>
      </c>
      <c r="AA71">
        <v>5817</v>
      </c>
      <c r="AB71">
        <f t="shared" si="9"/>
        <v>1.0650572831423895</v>
      </c>
      <c r="AC71">
        <v>24.44</v>
      </c>
      <c r="AD71">
        <f t="shared" si="10"/>
        <v>0.20617489047000756</v>
      </c>
      <c r="AE71">
        <f t="shared" si="11"/>
        <v>5.21333862830878E-2</v>
      </c>
    </row>
    <row r="72" spans="1:31">
      <c r="A72" t="s">
        <v>5</v>
      </c>
      <c r="B72" s="2">
        <v>2015</v>
      </c>
      <c r="C72">
        <v>1</v>
      </c>
      <c r="D72" t="s">
        <v>53</v>
      </c>
      <c r="E72">
        <v>24</v>
      </c>
      <c r="F72" t="s">
        <v>53</v>
      </c>
      <c r="G72">
        <v>25.057499999999997</v>
      </c>
      <c r="H72">
        <v>52.447499999999998</v>
      </c>
      <c r="I72">
        <v>39.31</v>
      </c>
      <c r="J72" s="17">
        <v>3823</v>
      </c>
      <c r="K72">
        <v>7</v>
      </c>
      <c r="L72" t="s">
        <v>53</v>
      </c>
      <c r="M72">
        <v>6760</v>
      </c>
      <c r="N72">
        <v>23.504999999999999</v>
      </c>
      <c r="O72">
        <v>63.954999999999998</v>
      </c>
      <c r="P72">
        <v>48.922500000000007</v>
      </c>
      <c r="Q72" s="18">
        <v>1855047</v>
      </c>
      <c r="R72" s="109">
        <v>17343</v>
      </c>
      <c r="S72" s="107">
        <v>92776</v>
      </c>
      <c r="T72" s="18">
        <v>364382</v>
      </c>
      <c r="U72">
        <v>0</v>
      </c>
      <c r="V72">
        <v>24.220000000000002</v>
      </c>
      <c r="W72">
        <f>R72/23219</f>
        <v>0.74693139239415995</v>
      </c>
      <c r="X72">
        <f>N72/20.77</f>
        <v>1.1316803081367357</v>
      </c>
      <c r="Y72">
        <f>I72/41.06</f>
        <v>0.9573794447150511</v>
      </c>
      <c r="Z72">
        <f t="shared" si="8"/>
        <v>318.90097988653946</v>
      </c>
      <c r="AA72">
        <v>5817</v>
      </c>
      <c r="AB72">
        <f t="shared" si="9"/>
        <v>1.0979147778785132</v>
      </c>
      <c r="AC72">
        <v>22.06</v>
      </c>
      <c r="AD72">
        <f t="shared" si="10"/>
        <v>0.19642736814754558</v>
      </c>
      <c r="AE72">
        <f t="shared" si="11"/>
        <v>5.0012749003124989E-2</v>
      </c>
    </row>
    <row r="73" spans="1:31">
      <c r="A73" t="s">
        <v>5</v>
      </c>
      <c r="B73" s="2">
        <v>2016</v>
      </c>
      <c r="C73">
        <v>1</v>
      </c>
      <c r="D73" t="s">
        <v>53</v>
      </c>
      <c r="E73">
        <v>26</v>
      </c>
      <c r="F73" t="s">
        <v>53</v>
      </c>
      <c r="G73">
        <v>22.594999999999999</v>
      </c>
      <c r="H73">
        <v>53.702500000000001</v>
      </c>
      <c r="I73">
        <v>41.575000000000003</v>
      </c>
      <c r="J73" s="17">
        <v>3420</v>
      </c>
      <c r="K73">
        <v>11</v>
      </c>
      <c r="L73" t="s">
        <v>53</v>
      </c>
      <c r="M73">
        <v>7496</v>
      </c>
      <c r="N73">
        <v>19.272500000000001</v>
      </c>
      <c r="O73">
        <v>64.849999999999994</v>
      </c>
      <c r="P73">
        <v>52.354999999999997</v>
      </c>
      <c r="Q73" s="18">
        <v>1836459</v>
      </c>
      <c r="R73" s="109">
        <v>18340</v>
      </c>
      <c r="S73" s="107">
        <v>91352</v>
      </c>
      <c r="T73" s="18">
        <v>342686</v>
      </c>
      <c r="U73">
        <v>0</v>
      </c>
      <c r="V73">
        <v>20.795000000000002</v>
      </c>
      <c r="W73">
        <f>R73/23979</f>
        <v>0.76483589807748442</v>
      </c>
      <c r="X73">
        <f>N73/18.12</f>
        <v>1.0636037527593818</v>
      </c>
      <c r="Y73">
        <f>I73/42.17</f>
        <v>0.98589044344320609</v>
      </c>
      <c r="Z73">
        <f t="shared" si="8"/>
        <v>315.7055183084064</v>
      </c>
      <c r="AA73">
        <v>5817</v>
      </c>
      <c r="AB73">
        <f t="shared" si="9"/>
        <v>1.0588085539714869</v>
      </c>
      <c r="AC73">
        <v>19.64</v>
      </c>
      <c r="AD73">
        <f t="shared" si="10"/>
        <v>0.18660149777370472</v>
      </c>
      <c r="AE73">
        <f t="shared" si="11"/>
        <v>4.974355539655391E-2</v>
      </c>
    </row>
    <row r="74" spans="1:31">
      <c r="A74" t="s">
        <v>5</v>
      </c>
      <c r="B74" s="2">
        <v>2017</v>
      </c>
      <c r="C74">
        <v>1</v>
      </c>
      <c r="D74" t="s">
        <v>53</v>
      </c>
      <c r="E74">
        <v>16</v>
      </c>
      <c r="F74" t="s">
        <v>53</v>
      </c>
      <c r="G74">
        <v>19.637500000000003</v>
      </c>
      <c r="H74">
        <v>53.07</v>
      </c>
      <c r="I74">
        <v>42.647500000000001</v>
      </c>
      <c r="J74" s="17">
        <v>3326</v>
      </c>
      <c r="K74">
        <v>19</v>
      </c>
      <c r="L74" t="s">
        <v>53</v>
      </c>
      <c r="M74">
        <v>8995</v>
      </c>
      <c r="N74">
        <v>16.817500000000003</v>
      </c>
      <c r="O74">
        <v>64.302499999999995</v>
      </c>
      <c r="P74">
        <v>53.489999999999995</v>
      </c>
      <c r="Q74" s="18">
        <v>1825332</v>
      </c>
      <c r="R74" s="109">
        <v>19205</v>
      </c>
      <c r="S74" s="107">
        <v>90343</v>
      </c>
      <c r="T74" s="18">
        <v>325120</v>
      </c>
      <c r="U74">
        <v>0</v>
      </c>
      <c r="V74">
        <v>18.107499999999998</v>
      </c>
      <c r="W74">
        <f>R74/24969</f>
        <v>0.76915375065080704</v>
      </c>
      <c r="X74">
        <f>N74/15.66</f>
        <v>1.0739144316730524</v>
      </c>
      <c r="Y74">
        <f>I74/43.11</f>
        <v>0.98927163071213176</v>
      </c>
      <c r="Z74">
        <f t="shared" si="8"/>
        <v>313.79267663744196</v>
      </c>
      <c r="AA74">
        <v>5817</v>
      </c>
      <c r="AB74">
        <f t="shared" si="9"/>
        <v>1.0509286128845037</v>
      </c>
      <c r="AC74">
        <v>17.23</v>
      </c>
      <c r="AD74">
        <f t="shared" si="10"/>
        <v>0.17811554281632053</v>
      </c>
      <c r="AE74">
        <f t="shared" si="11"/>
        <v>4.9494009856837003E-2</v>
      </c>
    </row>
    <row r="75" spans="1:31">
      <c r="A75" t="s">
        <v>5</v>
      </c>
      <c r="B75" s="2">
        <v>2018</v>
      </c>
      <c r="C75">
        <v>1</v>
      </c>
      <c r="D75" t="s">
        <v>53</v>
      </c>
      <c r="E75">
        <v>9</v>
      </c>
      <c r="F75" t="s">
        <v>53</v>
      </c>
      <c r="G75">
        <v>16.72</v>
      </c>
      <c r="H75">
        <v>51.362499999999997</v>
      </c>
      <c r="I75">
        <v>42.774999999999991</v>
      </c>
      <c r="J75" s="17">
        <v>3074</v>
      </c>
      <c r="K75">
        <v>26</v>
      </c>
      <c r="L75" s="98">
        <v>98</v>
      </c>
      <c r="M75">
        <v>8846</v>
      </c>
      <c r="N75">
        <v>15.704999999999998</v>
      </c>
      <c r="O75">
        <v>63.752499999999998</v>
      </c>
      <c r="P75">
        <v>53.739999999999995</v>
      </c>
      <c r="Q75" s="18">
        <v>1838819</v>
      </c>
      <c r="R75" s="109">
        <v>19757</v>
      </c>
      <c r="S75" s="107">
        <v>88636</v>
      </c>
      <c r="T75" s="18">
        <v>336902</v>
      </c>
      <c r="U75">
        <v>0</v>
      </c>
      <c r="V75">
        <v>16.1675</v>
      </c>
      <c r="W75">
        <f>R75/25771</f>
        <v>0.766636917465368</v>
      </c>
      <c r="X75">
        <f>N75/13.72</f>
        <v>1.144679300291545</v>
      </c>
      <c r="Y75">
        <f>I75/44.03</f>
        <v>0.97149670679082423</v>
      </c>
      <c r="Z75">
        <f t="shared" si="8"/>
        <v>316.11122571772393</v>
      </c>
      <c r="AA75">
        <v>5817</v>
      </c>
      <c r="AB75">
        <f t="shared" si="9"/>
        <v>1.0594692005242465</v>
      </c>
      <c r="AC75">
        <v>15.26</v>
      </c>
      <c r="AD75">
        <f t="shared" si="10"/>
        <v>0.18321651016222912</v>
      </c>
      <c r="AE75">
        <f t="shared" si="11"/>
        <v>4.8202677914465752E-2</v>
      </c>
    </row>
    <row r="76" spans="1:31">
      <c r="A76" t="s">
        <v>5</v>
      </c>
      <c r="B76" s="2">
        <v>2019</v>
      </c>
      <c r="C76">
        <v>0</v>
      </c>
      <c r="D76" t="s">
        <v>53</v>
      </c>
      <c r="E76">
        <v>23</v>
      </c>
      <c r="F76" t="s">
        <v>53</v>
      </c>
      <c r="G76">
        <v>17.854999999999997</v>
      </c>
      <c r="H76">
        <v>52.077500000000001</v>
      </c>
      <c r="I76">
        <v>42.78</v>
      </c>
      <c r="J76" s="17">
        <v>3004</v>
      </c>
      <c r="K76">
        <v>14</v>
      </c>
      <c r="L76" s="98">
        <v>2</v>
      </c>
      <c r="M76">
        <v>9446</v>
      </c>
      <c r="N76">
        <v>12.344999999999999</v>
      </c>
      <c r="O76">
        <v>64.372500000000002</v>
      </c>
      <c r="P76">
        <v>56.427499999999995</v>
      </c>
      <c r="Q76" s="18">
        <v>1858683</v>
      </c>
      <c r="R76" s="107" t="s">
        <v>53</v>
      </c>
      <c r="S76" s="107">
        <v>87979</v>
      </c>
      <c r="T76" s="18">
        <v>355454</v>
      </c>
      <c r="U76" s="107" t="s">
        <v>53</v>
      </c>
      <c r="V76">
        <v>14.85</v>
      </c>
      <c r="W76" s="107" t="s">
        <v>53</v>
      </c>
      <c r="X76">
        <f>N76/12.45</f>
        <v>0.99156626506024093</v>
      </c>
      <c r="Y76">
        <f>I76/44.78</f>
        <v>0.95533720410897727</v>
      </c>
      <c r="Z76">
        <f t="shared" si="8"/>
        <v>319.52604435275913</v>
      </c>
      <c r="AA76">
        <v>5817</v>
      </c>
      <c r="AB76">
        <f t="shared" si="9"/>
        <v>1.0524450744153082</v>
      </c>
      <c r="AC76">
        <v>14.11</v>
      </c>
      <c r="AD76">
        <f t="shared" si="10"/>
        <v>0.19123971112879387</v>
      </c>
      <c r="AE76">
        <f t="shared" si="11"/>
        <v>4.7334053197882586E-2</v>
      </c>
    </row>
    <row r="77" spans="1:31">
      <c r="A77" t="s">
        <v>5</v>
      </c>
      <c r="B77" s="2">
        <v>2020</v>
      </c>
      <c r="C77">
        <v>0</v>
      </c>
      <c r="D77" t="s">
        <v>53</v>
      </c>
      <c r="E77">
        <v>21</v>
      </c>
      <c r="F77" t="s">
        <v>53</v>
      </c>
      <c r="G77">
        <v>20.697500000000002</v>
      </c>
      <c r="H77">
        <v>49.58</v>
      </c>
      <c r="I77">
        <v>39.314999999999998</v>
      </c>
      <c r="J77" s="17">
        <v>3322</v>
      </c>
      <c r="K77">
        <v>13</v>
      </c>
      <c r="L77" s="98">
        <v>5</v>
      </c>
      <c r="M77">
        <v>8155</v>
      </c>
      <c r="N77">
        <v>15.869999999999997</v>
      </c>
      <c r="O77">
        <v>63.129999999999995</v>
      </c>
      <c r="P77">
        <v>53.1175</v>
      </c>
      <c r="Q77" s="18">
        <v>1879888</v>
      </c>
      <c r="R77" s="107" t="s">
        <v>53</v>
      </c>
      <c r="S77" s="107" t="s">
        <v>53</v>
      </c>
      <c r="T77" s="18">
        <v>374618</v>
      </c>
      <c r="U77" s="107" t="s">
        <v>53</v>
      </c>
      <c r="V77">
        <v>18.0275</v>
      </c>
      <c r="W77" s="107" t="s">
        <v>53</v>
      </c>
      <c r="X77">
        <f>N77/13.87</f>
        <v>1.1441961067051187</v>
      </c>
      <c r="Y77">
        <f>I77/43.14</f>
        <v>0.91133518776077882</v>
      </c>
      <c r="Z77">
        <f t="shared" si="8"/>
        <v>323.17139418944475</v>
      </c>
      <c r="AA77">
        <v>5817</v>
      </c>
      <c r="AB77">
        <f t="shared" si="9"/>
        <v>1.1608177720540889</v>
      </c>
      <c r="AC77">
        <v>15.53</v>
      </c>
      <c r="AD77">
        <f t="shared" si="10"/>
        <v>0.19927676542432315</v>
      </c>
      <c r="AE77" s="107" t="s">
        <v>53</v>
      </c>
    </row>
    <row r="78" spans="1:31">
      <c r="A78" t="s">
        <v>6</v>
      </c>
      <c r="B78" s="2">
        <v>2002</v>
      </c>
      <c r="C78">
        <v>1</v>
      </c>
      <c r="D78" t="s">
        <v>53</v>
      </c>
      <c r="E78">
        <v>18</v>
      </c>
      <c r="F78" t="s">
        <v>53</v>
      </c>
      <c r="G78">
        <v>15.5725</v>
      </c>
      <c r="H78">
        <v>45.112499999999997</v>
      </c>
      <c r="I78">
        <v>38.099999999999994</v>
      </c>
      <c r="J78" s="96" t="s">
        <v>53</v>
      </c>
      <c r="K78" t="s">
        <v>53</v>
      </c>
      <c r="L78" t="s">
        <v>53</v>
      </c>
      <c r="M78" t="s">
        <v>53</v>
      </c>
      <c r="N78">
        <v>7.7875000000000005</v>
      </c>
      <c r="O78">
        <v>69.662499999999994</v>
      </c>
      <c r="P78">
        <v>64.242499999999993</v>
      </c>
      <c r="Q78" s="18">
        <v>546498</v>
      </c>
      <c r="R78" s="109">
        <v>16938</v>
      </c>
      <c r="S78" s="107" t="s">
        <v>53</v>
      </c>
      <c r="T78" s="18">
        <v>39403</v>
      </c>
      <c r="U78">
        <v>0</v>
      </c>
      <c r="V78">
        <v>10.782499999999999</v>
      </c>
      <c r="W78">
        <f>R78/18095</f>
        <v>0.93605968499585523</v>
      </c>
      <c r="X78">
        <f>N78/8.3</f>
        <v>0.93825301204819278</v>
      </c>
      <c r="Y78">
        <f>I78/35.8425</f>
        <v>1.0629838878426447</v>
      </c>
      <c r="Z78">
        <f t="shared" ref="Z78:Z96" si="12">Q78/8775</f>
        <v>62.278974358974359</v>
      </c>
      <c r="AA78">
        <v>8775</v>
      </c>
      <c r="AB78">
        <f>V78/AC78</f>
        <v>0.94170305676855892</v>
      </c>
      <c r="AC78">
        <v>11.45</v>
      </c>
      <c r="AD78">
        <f t="shared" si="10"/>
        <v>7.2100904303400923E-2</v>
      </c>
      <c r="AE78" s="107" t="s">
        <v>53</v>
      </c>
    </row>
    <row r="79" spans="1:31">
      <c r="A79" t="s">
        <v>6</v>
      </c>
      <c r="B79" s="2">
        <v>2003</v>
      </c>
      <c r="C79">
        <v>1</v>
      </c>
      <c r="D79" t="s">
        <v>53</v>
      </c>
      <c r="E79">
        <v>11</v>
      </c>
      <c r="F79" t="s">
        <v>53</v>
      </c>
      <c r="G79">
        <v>15.675000000000001</v>
      </c>
      <c r="H79">
        <v>46.947499999999998</v>
      </c>
      <c r="I79">
        <v>39.56</v>
      </c>
      <c r="J79" s="96" t="s">
        <v>53</v>
      </c>
      <c r="K79" t="s">
        <v>53</v>
      </c>
      <c r="L79" t="s">
        <v>53</v>
      </c>
      <c r="M79" t="s">
        <v>53</v>
      </c>
      <c r="N79">
        <v>8.5200000000000014</v>
      </c>
      <c r="O79">
        <v>72.364999999999995</v>
      </c>
      <c r="P79">
        <v>66.167500000000004</v>
      </c>
      <c r="Q79" s="18">
        <v>565310</v>
      </c>
      <c r="R79" s="109">
        <v>17616</v>
      </c>
      <c r="S79" s="107" t="s">
        <v>53</v>
      </c>
      <c r="T79" s="18">
        <v>56276</v>
      </c>
      <c r="U79">
        <v>0</v>
      </c>
      <c r="V79">
        <v>11.295000000000002</v>
      </c>
      <c r="W79">
        <f>R79/19013</f>
        <v>0.92652395729237891</v>
      </c>
      <c r="X79">
        <f>N79/8.5</f>
        <v>1.0023529411764707</v>
      </c>
      <c r="Y79">
        <f>I79/37.35</f>
        <v>1.0591700133868809</v>
      </c>
      <c r="Z79">
        <f t="shared" si="12"/>
        <v>64.422792022792024</v>
      </c>
      <c r="AA79">
        <v>8775</v>
      </c>
      <c r="AB79">
        <f t="shared" ref="AB79:AB96" si="13">V79/AC79</f>
        <v>0.98302872062663194</v>
      </c>
      <c r="AC79">
        <v>11.49</v>
      </c>
      <c r="AD79">
        <f t="shared" si="10"/>
        <v>9.9548920061559146E-2</v>
      </c>
      <c r="AE79" s="107" t="s">
        <v>53</v>
      </c>
    </row>
    <row r="80" spans="1:31">
      <c r="A80" t="s">
        <v>6</v>
      </c>
      <c r="B80" s="2">
        <v>2004</v>
      </c>
      <c r="C80">
        <v>0</v>
      </c>
      <c r="D80" t="s">
        <v>53</v>
      </c>
      <c r="E80">
        <v>16</v>
      </c>
      <c r="F80" t="s">
        <v>53</v>
      </c>
      <c r="G80">
        <v>15.5025</v>
      </c>
      <c r="H80">
        <v>49.005000000000003</v>
      </c>
      <c r="I80">
        <v>41.352499999999999</v>
      </c>
      <c r="J80" s="96" t="s">
        <v>53</v>
      </c>
      <c r="K80" t="s">
        <v>53</v>
      </c>
      <c r="L80" t="s">
        <v>53</v>
      </c>
      <c r="M80" t="s">
        <v>53</v>
      </c>
      <c r="N80">
        <v>6.085</v>
      </c>
      <c r="O80">
        <v>73.727499999999992</v>
      </c>
      <c r="P80">
        <v>69.227499999999992</v>
      </c>
      <c r="Q80" s="18">
        <v>580077</v>
      </c>
      <c r="R80" s="109">
        <v>18198</v>
      </c>
      <c r="S80" s="107" t="s">
        <v>53</v>
      </c>
      <c r="T80" s="18">
        <v>66181</v>
      </c>
      <c r="U80">
        <v>0</v>
      </c>
      <c r="V80">
        <v>9.7924999999999986</v>
      </c>
      <c r="W80">
        <f>R80/20053</f>
        <v>0.90749513788460578</v>
      </c>
      <c r="X80">
        <f>N80/8.26</f>
        <v>0.73668280871670699</v>
      </c>
      <c r="Y80">
        <f>I80/38.95</f>
        <v>1.0616816431322207</v>
      </c>
      <c r="Z80">
        <f t="shared" si="12"/>
        <v>66.10564102564102</v>
      </c>
      <c r="AA80">
        <v>8775</v>
      </c>
      <c r="AB80">
        <f t="shared" si="13"/>
        <v>0.89266180492251579</v>
      </c>
      <c r="AC80">
        <v>10.97</v>
      </c>
      <c r="AD80">
        <f t="shared" si="10"/>
        <v>0.11409002597930964</v>
      </c>
      <c r="AE80" s="107" t="s">
        <v>53</v>
      </c>
    </row>
    <row r="81" spans="1:31">
      <c r="A81" t="s">
        <v>6</v>
      </c>
      <c r="B81" s="2">
        <v>2005</v>
      </c>
      <c r="C81">
        <v>0</v>
      </c>
      <c r="D81" t="s">
        <v>53</v>
      </c>
      <c r="E81">
        <v>12</v>
      </c>
      <c r="F81" t="s">
        <v>53</v>
      </c>
      <c r="G81">
        <v>11.7675</v>
      </c>
      <c r="H81">
        <v>50.747499999999995</v>
      </c>
      <c r="I81">
        <v>44.777499999999996</v>
      </c>
      <c r="J81" s="96" t="s">
        <v>53</v>
      </c>
      <c r="K81" t="s">
        <v>53</v>
      </c>
      <c r="L81" t="s">
        <v>53</v>
      </c>
      <c r="M81" t="s">
        <v>53</v>
      </c>
      <c r="N81">
        <v>7.5600000000000005</v>
      </c>
      <c r="O81">
        <v>75.14500000000001</v>
      </c>
      <c r="P81">
        <v>69.472499999999997</v>
      </c>
      <c r="Q81" s="18">
        <v>612315</v>
      </c>
      <c r="R81" s="109">
        <v>18973</v>
      </c>
      <c r="S81" s="107" t="s">
        <v>53</v>
      </c>
      <c r="T81" s="18">
        <v>93058</v>
      </c>
      <c r="U81">
        <v>0</v>
      </c>
      <c r="V81">
        <v>9.1999999999999993</v>
      </c>
      <c r="W81">
        <f>R81/21239</f>
        <v>0.89330947784735626</v>
      </c>
      <c r="X81">
        <f>N81/7.14</f>
        <v>1.0588235294117647</v>
      </c>
      <c r="Y81">
        <f>I81/41.39</f>
        <v>1.0818434404445518</v>
      </c>
      <c r="Z81">
        <f t="shared" si="12"/>
        <v>69.779487179487177</v>
      </c>
      <c r="AA81">
        <v>8775</v>
      </c>
      <c r="AB81">
        <f t="shared" si="13"/>
        <v>1.0054644808743167</v>
      </c>
      <c r="AC81">
        <v>9.15</v>
      </c>
      <c r="AD81">
        <f t="shared" si="10"/>
        <v>0.15197733192882748</v>
      </c>
      <c r="AE81" s="107" t="s">
        <v>53</v>
      </c>
    </row>
    <row r="82" spans="1:31">
      <c r="A82" t="s">
        <v>6</v>
      </c>
      <c r="B82" s="2">
        <v>2006</v>
      </c>
      <c r="C82">
        <v>0</v>
      </c>
      <c r="D82" t="s">
        <v>53</v>
      </c>
      <c r="E82">
        <v>15</v>
      </c>
      <c r="F82" t="s">
        <v>53</v>
      </c>
      <c r="G82">
        <v>12.2575</v>
      </c>
      <c r="H82">
        <v>53.367500000000007</v>
      </c>
      <c r="I82">
        <v>46.825000000000003</v>
      </c>
      <c r="J82" s="96" t="s">
        <v>53</v>
      </c>
      <c r="K82" t="s">
        <v>53</v>
      </c>
      <c r="L82" t="s">
        <v>53</v>
      </c>
      <c r="M82" t="s">
        <v>53</v>
      </c>
      <c r="N82">
        <v>7.2575000000000003</v>
      </c>
      <c r="O82">
        <v>75.084999999999994</v>
      </c>
      <c r="P82">
        <v>69.632499999999993</v>
      </c>
      <c r="Q82" s="18">
        <v>635850</v>
      </c>
      <c r="R82" s="109">
        <v>19723</v>
      </c>
      <c r="S82" s="107" t="s">
        <v>53</v>
      </c>
      <c r="T82" s="18">
        <v>110656</v>
      </c>
      <c r="U82">
        <v>0</v>
      </c>
      <c r="V82">
        <v>9.2650000000000006</v>
      </c>
      <c r="W82">
        <f>R82/22629</f>
        <v>0.87158071501171064</v>
      </c>
      <c r="X82">
        <f>N82/6.35</f>
        <v>1.1429133858267717</v>
      </c>
      <c r="Y82">
        <f>I82/42.96</f>
        <v>1.0899674115456239</v>
      </c>
      <c r="Z82">
        <f t="shared" si="12"/>
        <v>72.461538461538467</v>
      </c>
      <c r="AA82">
        <v>8775</v>
      </c>
      <c r="AB82">
        <f t="shared" si="13"/>
        <v>1.096449704142012</v>
      </c>
      <c r="AC82">
        <v>8.4499999999999993</v>
      </c>
      <c r="AD82">
        <f t="shared" si="10"/>
        <v>0.17402846583313675</v>
      </c>
      <c r="AE82" s="107" t="s">
        <v>53</v>
      </c>
    </row>
    <row r="83" spans="1:31">
      <c r="A83" t="s">
        <v>6</v>
      </c>
      <c r="B83" s="2">
        <v>2007</v>
      </c>
      <c r="C83">
        <v>0</v>
      </c>
      <c r="D83">
        <v>0</v>
      </c>
      <c r="E83">
        <v>20</v>
      </c>
      <c r="F83" t="s">
        <v>53</v>
      </c>
      <c r="G83">
        <v>15.282500000000001</v>
      </c>
      <c r="H83">
        <v>50.377500000000005</v>
      </c>
      <c r="I83">
        <v>42.695</v>
      </c>
      <c r="J83" s="17">
        <v>181</v>
      </c>
      <c r="K83" t="s">
        <v>53</v>
      </c>
      <c r="L83" s="92">
        <v>181</v>
      </c>
      <c r="M83" t="s">
        <v>53</v>
      </c>
      <c r="N83">
        <v>8.9224999999999994</v>
      </c>
      <c r="O83">
        <v>72.050000000000011</v>
      </c>
      <c r="P83">
        <v>65.622500000000002</v>
      </c>
      <c r="Q83" s="18">
        <v>646633</v>
      </c>
      <c r="R83" s="109">
        <v>20873</v>
      </c>
      <c r="S83" s="107" t="s">
        <v>53</v>
      </c>
      <c r="T83" s="18">
        <v>116214</v>
      </c>
      <c r="U83">
        <v>0</v>
      </c>
      <c r="V83">
        <v>11.445</v>
      </c>
      <c r="W83">
        <f>R83/23776</f>
        <v>0.87790208613728127</v>
      </c>
      <c r="X83">
        <f>N83/6.41</f>
        <v>1.391965678627145</v>
      </c>
      <c r="Y83">
        <f>I83/44.21</f>
        <v>0.96573173490160591</v>
      </c>
      <c r="Z83">
        <f t="shared" si="12"/>
        <v>73.690370370370374</v>
      </c>
      <c r="AA83">
        <v>8775</v>
      </c>
      <c r="AB83">
        <f t="shared" si="13"/>
        <v>1.3906439854191981</v>
      </c>
      <c r="AC83">
        <v>8.23</v>
      </c>
      <c r="AD83">
        <f t="shared" si="10"/>
        <v>0.17972172778067311</v>
      </c>
      <c r="AE83" s="107" t="s">
        <v>53</v>
      </c>
    </row>
    <row r="84" spans="1:31">
      <c r="A84" t="s">
        <v>6</v>
      </c>
      <c r="B84" s="2">
        <v>2008</v>
      </c>
      <c r="C84">
        <v>0</v>
      </c>
      <c r="D84">
        <v>-5</v>
      </c>
      <c r="E84">
        <v>15</v>
      </c>
      <c r="F84" t="s">
        <v>53</v>
      </c>
      <c r="G84">
        <v>22.7225</v>
      </c>
      <c r="H84">
        <v>50.682500000000005</v>
      </c>
      <c r="I84">
        <v>39.179999999999993</v>
      </c>
      <c r="J84" s="17">
        <v>936</v>
      </c>
      <c r="K84" t="s">
        <v>53</v>
      </c>
      <c r="L84" s="92">
        <v>936</v>
      </c>
      <c r="M84" t="s">
        <v>53</v>
      </c>
      <c r="N84">
        <v>17.202500000000001</v>
      </c>
      <c r="O84">
        <v>72.252500000000012</v>
      </c>
      <c r="P84">
        <v>59.78</v>
      </c>
      <c r="Q84" s="18">
        <v>667635</v>
      </c>
      <c r="R84" s="109">
        <v>20844</v>
      </c>
      <c r="S84" s="107" t="s">
        <v>53</v>
      </c>
      <c r="T84" s="18">
        <v>131330</v>
      </c>
      <c r="U84">
        <v>0</v>
      </c>
      <c r="V84">
        <v>19.392499999999998</v>
      </c>
      <c r="W84">
        <f>R84/24129</f>
        <v>0.86385676986199178</v>
      </c>
      <c r="X84">
        <f>N84/10.05</f>
        <v>1.7116915422885572</v>
      </c>
      <c r="Y84">
        <f>I84/44.4</f>
        <v>0.8824324324324323</v>
      </c>
      <c r="Z84">
        <f t="shared" si="12"/>
        <v>76.083760683760687</v>
      </c>
      <c r="AA84">
        <v>8775</v>
      </c>
      <c r="AB84">
        <f t="shared" si="13"/>
        <v>1.7237777777777776</v>
      </c>
      <c r="AC84">
        <v>11.25</v>
      </c>
      <c r="AD84">
        <f t="shared" si="10"/>
        <v>0.19670927977113242</v>
      </c>
      <c r="AE84" s="107" t="s">
        <v>53</v>
      </c>
    </row>
    <row r="85" spans="1:31">
      <c r="A85" t="s">
        <v>6</v>
      </c>
      <c r="B85" s="2">
        <v>2009</v>
      </c>
      <c r="C85">
        <v>0</v>
      </c>
      <c r="D85">
        <v>-6</v>
      </c>
      <c r="E85">
        <v>27</v>
      </c>
      <c r="F85" t="s">
        <v>53</v>
      </c>
      <c r="G85">
        <v>26.86</v>
      </c>
      <c r="H85">
        <v>56.567499999999995</v>
      </c>
      <c r="I85">
        <v>41.375</v>
      </c>
      <c r="J85" s="17">
        <v>834</v>
      </c>
      <c r="K85" t="s">
        <v>53</v>
      </c>
      <c r="L85" s="92">
        <v>834</v>
      </c>
      <c r="M85">
        <v>2604</v>
      </c>
      <c r="N85">
        <v>26.335000000000001</v>
      </c>
      <c r="O85">
        <v>71.61999999999999</v>
      </c>
      <c r="P85">
        <v>52.737499999999997</v>
      </c>
      <c r="Q85" s="18">
        <v>684426</v>
      </c>
      <c r="R85" s="109">
        <v>19032</v>
      </c>
      <c r="S85" s="107" t="s">
        <v>53</v>
      </c>
      <c r="T85" s="18">
        <v>143707</v>
      </c>
      <c r="U85">
        <v>0</v>
      </c>
      <c r="V85">
        <v>26.572499999999998</v>
      </c>
      <c r="W85">
        <f>R85/23062</f>
        <v>0.8252536640360767</v>
      </c>
      <c r="X85">
        <f>N85/17.65</f>
        <v>1.4920679886685555</v>
      </c>
      <c r="Y85">
        <f>I85/42.58</f>
        <v>0.9717003287928605</v>
      </c>
      <c r="Z85">
        <f t="shared" si="12"/>
        <v>77.99726495726496</v>
      </c>
      <c r="AA85">
        <v>8775</v>
      </c>
      <c r="AB85">
        <f t="shared" si="13"/>
        <v>1.4878219484882418</v>
      </c>
      <c r="AC85">
        <v>17.86</v>
      </c>
      <c r="AD85">
        <f t="shared" si="10"/>
        <v>0.20996718418061266</v>
      </c>
      <c r="AE85" s="107" t="s">
        <v>53</v>
      </c>
    </row>
    <row r="86" spans="1:31">
      <c r="A86" t="s">
        <v>6</v>
      </c>
      <c r="B86" s="2">
        <v>2010</v>
      </c>
      <c r="C86">
        <v>0</v>
      </c>
      <c r="D86">
        <v>-14</v>
      </c>
      <c r="E86">
        <v>25</v>
      </c>
      <c r="F86" t="s">
        <v>53</v>
      </c>
      <c r="G86">
        <v>27.455000000000002</v>
      </c>
      <c r="H86">
        <v>57.582499999999996</v>
      </c>
      <c r="I86">
        <v>41.807500000000005</v>
      </c>
      <c r="J86" s="17">
        <v>821</v>
      </c>
      <c r="K86" t="s">
        <v>53</v>
      </c>
      <c r="L86" s="92">
        <v>821</v>
      </c>
      <c r="M86">
        <v>2752</v>
      </c>
      <c r="N86">
        <v>28.457500000000003</v>
      </c>
      <c r="O86">
        <v>70.795000000000002</v>
      </c>
      <c r="P86">
        <v>50.627499999999998</v>
      </c>
      <c r="Q86" s="18">
        <v>695560</v>
      </c>
      <c r="R86" s="109">
        <v>18479</v>
      </c>
      <c r="S86" s="107">
        <v>36141</v>
      </c>
      <c r="T86" s="18">
        <v>151159</v>
      </c>
      <c r="U86">
        <v>0</v>
      </c>
      <c r="V86">
        <v>28.012500000000003</v>
      </c>
      <c r="W86">
        <f>R86/23038</f>
        <v>0.80210955812136475</v>
      </c>
      <c r="X86">
        <f>N86/19.57</f>
        <v>1.4541389882473175</v>
      </c>
      <c r="Y86">
        <f>I86/42.04</f>
        <v>0.99446955280685079</v>
      </c>
      <c r="Z86">
        <f t="shared" si="12"/>
        <v>79.266096866096859</v>
      </c>
      <c r="AA86">
        <v>8775</v>
      </c>
      <c r="AB86">
        <f t="shared" si="13"/>
        <v>1.410498489425982</v>
      </c>
      <c r="AC86">
        <v>19.86</v>
      </c>
      <c r="AD86">
        <f t="shared" si="10"/>
        <v>0.21731985738110299</v>
      </c>
      <c r="AE86">
        <f t="shared" si="11"/>
        <v>5.1959572143308985E-2</v>
      </c>
    </row>
    <row r="87" spans="1:31">
      <c r="A87" t="s">
        <v>6</v>
      </c>
      <c r="B87" s="2">
        <v>2011</v>
      </c>
      <c r="C87">
        <v>0</v>
      </c>
      <c r="D87" t="s">
        <v>53</v>
      </c>
      <c r="E87">
        <v>30</v>
      </c>
      <c r="F87" t="s">
        <v>53</v>
      </c>
      <c r="G87">
        <v>35.182500000000005</v>
      </c>
      <c r="H87">
        <v>57.225000000000001</v>
      </c>
      <c r="I87">
        <v>37.115000000000002</v>
      </c>
      <c r="J87" s="17">
        <v>912</v>
      </c>
      <c r="K87" t="s">
        <v>53</v>
      </c>
      <c r="L87" s="92">
        <v>912</v>
      </c>
      <c r="M87">
        <v>2357</v>
      </c>
      <c r="N87">
        <v>32.230000000000004</v>
      </c>
      <c r="O87">
        <v>71.532499999999999</v>
      </c>
      <c r="P87">
        <v>48.48</v>
      </c>
      <c r="Q87" s="18">
        <v>702819</v>
      </c>
      <c r="R87" s="109">
        <v>17167</v>
      </c>
      <c r="S87" s="107">
        <v>35543</v>
      </c>
      <c r="T87" s="18">
        <v>155315</v>
      </c>
      <c r="U87">
        <v>0</v>
      </c>
      <c r="V87">
        <v>33.505000000000003</v>
      </c>
      <c r="W87">
        <f>R87/22761</f>
        <v>0.75422872457273404</v>
      </c>
      <c r="X87">
        <f>N87/21.05</f>
        <v>1.5311163895486937</v>
      </c>
      <c r="Y87">
        <f>I87/41.74</f>
        <v>0.88919501677048396</v>
      </c>
      <c r="Z87">
        <f t="shared" si="12"/>
        <v>80.093333333333334</v>
      </c>
      <c r="AA87">
        <v>8775</v>
      </c>
      <c r="AB87">
        <f t="shared" si="13"/>
        <v>1.5663861617578307</v>
      </c>
      <c r="AC87">
        <v>21.39</v>
      </c>
      <c r="AD87">
        <f t="shared" si="10"/>
        <v>0.2209886186912989</v>
      </c>
      <c r="AE87">
        <f t="shared" si="11"/>
        <v>5.0572053402085031E-2</v>
      </c>
    </row>
    <row r="88" spans="1:31">
      <c r="A88" t="s">
        <v>6</v>
      </c>
      <c r="B88" s="2">
        <v>2012</v>
      </c>
      <c r="C88">
        <v>0</v>
      </c>
      <c r="D88" t="s">
        <v>53</v>
      </c>
      <c r="E88">
        <v>21</v>
      </c>
      <c r="F88" t="s">
        <v>53</v>
      </c>
      <c r="G88">
        <v>35.36</v>
      </c>
      <c r="H88">
        <v>57.377500000000005</v>
      </c>
      <c r="I88">
        <v>37.11</v>
      </c>
      <c r="J88" s="17">
        <v>667</v>
      </c>
      <c r="K88" t="s">
        <v>53</v>
      </c>
      <c r="L88" s="92">
        <v>667</v>
      </c>
      <c r="M88">
        <v>2123</v>
      </c>
      <c r="N88">
        <v>35.302500000000002</v>
      </c>
      <c r="O88">
        <v>70.877499999999998</v>
      </c>
      <c r="P88">
        <v>45.847499999999997</v>
      </c>
      <c r="Q88" s="18">
        <v>704219</v>
      </c>
      <c r="R88" s="109">
        <v>16909</v>
      </c>
      <c r="S88" s="107">
        <v>34906</v>
      </c>
      <c r="T88" s="18">
        <v>154404</v>
      </c>
      <c r="U88">
        <v>0</v>
      </c>
      <c r="V88">
        <v>35.314999999999998</v>
      </c>
      <c r="W88">
        <f>R88/22048</f>
        <v>0.76691763425253989</v>
      </c>
      <c r="X88">
        <f>N88/24.58</f>
        <v>1.4362286411716845</v>
      </c>
      <c r="Y88">
        <f>I88/40.47</f>
        <v>0.91697553743513716</v>
      </c>
      <c r="Z88">
        <f t="shared" si="12"/>
        <v>80.252877492877488</v>
      </c>
      <c r="AA88">
        <v>8775</v>
      </c>
      <c r="AB88">
        <f t="shared" si="13"/>
        <v>1.4245663574021783</v>
      </c>
      <c r="AC88">
        <v>24.79</v>
      </c>
      <c r="AD88">
        <f t="shared" si="10"/>
        <v>0.21925565768603233</v>
      </c>
      <c r="AE88">
        <f t="shared" si="11"/>
        <v>4.9566967094043186E-2</v>
      </c>
    </row>
    <row r="89" spans="1:31">
      <c r="A89" t="s">
        <v>6</v>
      </c>
      <c r="B89" s="2">
        <v>2013</v>
      </c>
      <c r="C89">
        <v>0</v>
      </c>
      <c r="D89">
        <v>-9</v>
      </c>
      <c r="E89">
        <v>22</v>
      </c>
      <c r="F89" t="s">
        <v>53</v>
      </c>
      <c r="G89">
        <v>37.43</v>
      </c>
      <c r="H89">
        <v>55.34</v>
      </c>
      <c r="I89">
        <v>34.674999999999997</v>
      </c>
      <c r="J89" s="17">
        <v>712</v>
      </c>
      <c r="K89" t="s">
        <v>53</v>
      </c>
      <c r="L89" s="92">
        <v>712</v>
      </c>
      <c r="M89">
        <v>2079</v>
      </c>
      <c r="N89">
        <v>35.0625</v>
      </c>
      <c r="O89">
        <v>72.497500000000002</v>
      </c>
      <c r="P89">
        <v>47.087499999999999</v>
      </c>
      <c r="Q89" s="18">
        <v>699329</v>
      </c>
      <c r="R89" s="109">
        <v>16637</v>
      </c>
      <c r="S89" s="107">
        <v>32565</v>
      </c>
      <c r="T89" s="18">
        <v>146656</v>
      </c>
      <c r="U89">
        <v>0</v>
      </c>
      <c r="V89">
        <v>36.055</v>
      </c>
      <c r="W89">
        <f>R89/21899</f>
        <v>0.75971505548198548</v>
      </c>
      <c r="X89">
        <f>N89/25.6</f>
        <v>1.36962890625</v>
      </c>
      <c r="Y89">
        <f>I89/39.56</f>
        <v>0.8765166835187056</v>
      </c>
      <c r="Z89">
        <f t="shared" si="12"/>
        <v>79.69561253561254</v>
      </c>
      <c r="AA89">
        <v>8775</v>
      </c>
      <c r="AB89">
        <f t="shared" si="13"/>
        <v>1.3814176245210728</v>
      </c>
      <c r="AC89">
        <v>26.1</v>
      </c>
      <c r="AD89">
        <f t="shared" si="10"/>
        <v>0.20970959305276915</v>
      </c>
      <c r="AE89">
        <f t="shared" si="11"/>
        <v>4.6566065471330374E-2</v>
      </c>
    </row>
    <row r="90" spans="1:31">
      <c r="A90" t="s">
        <v>6</v>
      </c>
      <c r="B90" s="2">
        <v>2014</v>
      </c>
      <c r="C90">
        <v>0</v>
      </c>
      <c r="D90">
        <v>-14</v>
      </c>
      <c r="E90">
        <v>24</v>
      </c>
      <c r="F90" t="s">
        <v>53</v>
      </c>
      <c r="G90">
        <v>38.83</v>
      </c>
      <c r="H90">
        <v>55.052500000000002</v>
      </c>
      <c r="I90">
        <v>33.692499999999995</v>
      </c>
      <c r="J90" s="17">
        <v>996</v>
      </c>
      <c r="K90">
        <v>1</v>
      </c>
      <c r="L90" t="s">
        <v>53</v>
      </c>
      <c r="M90">
        <v>2084</v>
      </c>
      <c r="N90">
        <v>33.150000000000006</v>
      </c>
      <c r="O90">
        <v>72.040000000000006</v>
      </c>
      <c r="P90">
        <v>48.162500000000001</v>
      </c>
      <c r="Q90" s="18">
        <v>701688</v>
      </c>
      <c r="R90" s="109">
        <v>17392</v>
      </c>
      <c r="S90" s="107">
        <v>31209</v>
      </c>
      <c r="T90" s="18">
        <v>142810</v>
      </c>
      <c r="U90">
        <v>0</v>
      </c>
      <c r="V90">
        <v>35.597500000000004</v>
      </c>
      <c r="W90">
        <f>R90/22218</f>
        <v>0.78278872985867309</v>
      </c>
      <c r="X90">
        <f>N90/23.6</f>
        <v>1.4046610169491527</v>
      </c>
      <c r="Y90">
        <f>I90/40.03</f>
        <v>0.84168123907069681</v>
      </c>
      <c r="Z90">
        <f t="shared" si="12"/>
        <v>79.964444444444439</v>
      </c>
      <c r="AA90">
        <v>8775</v>
      </c>
      <c r="AB90">
        <f t="shared" si="13"/>
        <v>1.4565261865793782</v>
      </c>
      <c r="AC90">
        <v>24.44</v>
      </c>
      <c r="AD90">
        <f t="shared" si="10"/>
        <v>0.2035235033234144</v>
      </c>
      <c r="AE90">
        <f t="shared" si="11"/>
        <v>4.4477032527277083E-2</v>
      </c>
    </row>
    <row r="91" spans="1:31">
      <c r="A91" t="s">
        <v>6</v>
      </c>
      <c r="B91" s="2">
        <v>2015</v>
      </c>
      <c r="C91">
        <v>0</v>
      </c>
      <c r="D91" t="s">
        <v>53</v>
      </c>
      <c r="E91">
        <v>24</v>
      </c>
      <c r="F91" t="s">
        <v>53</v>
      </c>
      <c r="G91">
        <v>32.767500000000005</v>
      </c>
      <c r="H91">
        <v>53.89</v>
      </c>
      <c r="I91">
        <v>36.209999999999994</v>
      </c>
      <c r="J91" s="17">
        <v>1137</v>
      </c>
      <c r="L91" t="s">
        <v>53</v>
      </c>
      <c r="M91">
        <v>2306</v>
      </c>
      <c r="N91">
        <v>25.987500000000001</v>
      </c>
      <c r="O91">
        <v>67.085000000000008</v>
      </c>
      <c r="P91">
        <v>49.629999999999995</v>
      </c>
      <c r="Q91" s="18">
        <v>701211</v>
      </c>
      <c r="R91" s="109">
        <v>18590</v>
      </c>
      <c r="S91" s="107">
        <v>30639</v>
      </c>
      <c r="T91" s="18">
        <v>138104</v>
      </c>
      <c r="U91">
        <v>0</v>
      </c>
      <c r="V91">
        <v>28.99</v>
      </c>
      <c r="W91">
        <f>R91/23219</f>
        <v>0.80063740901847624</v>
      </c>
      <c r="X91">
        <f>N91/20.77</f>
        <v>1.2512036591237363</v>
      </c>
      <c r="Y91">
        <f>I91/41.06</f>
        <v>0.88188017535314156</v>
      </c>
      <c r="Z91">
        <f t="shared" si="12"/>
        <v>79.910085470085477</v>
      </c>
      <c r="AA91">
        <v>8775</v>
      </c>
      <c r="AB91">
        <f t="shared" si="13"/>
        <v>1.3141432456935631</v>
      </c>
      <c r="AC91">
        <v>22.06</v>
      </c>
      <c r="AD91">
        <f t="shared" si="10"/>
        <v>0.19695070385376157</v>
      </c>
      <c r="AE91">
        <f t="shared" si="11"/>
        <v>4.3694408672995719E-2</v>
      </c>
    </row>
    <row r="92" spans="1:31">
      <c r="A92" t="s">
        <v>6</v>
      </c>
      <c r="B92" s="2">
        <v>2016</v>
      </c>
      <c r="C92">
        <v>0</v>
      </c>
      <c r="D92" t="s">
        <v>53</v>
      </c>
      <c r="E92">
        <v>26</v>
      </c>
      <c r="F92" t="s">
        <v>53</v>
      </c>
      <c r="G92">
        <v>24.642500000000002</v>
      </c>
      <c r="H92">
        <v>52.984999999999999</v>
      </c>
      <c r="I92">
        <v>39.912500000000001</v>
      </c>
      <c r="J92" s="17">
        <v>1108</v>
      </c>
      <c r="L92" t="s">
        <v>53</v>
      </c>
      <c r="M92">
        <v>2675</v>
      </c>
      <c r="N92">
        <v>22.754999999999995</v>
      </c>
      <c r="O92">
        <v>67.057500000000005</v>
      </c>
      <c r="P92">
        <v>51.797499999999999</v>
      </c>
      <c r="Q92" s="18">
        <v>704297</v>
      </c>
      <c r="R92" s="109">
        <v>18539</v>
      </c>
      <c r="S92" s="107">
        <v>30617</v>
      </c>
      <c r="T92" s="18">
        <v>138340</v>
      </c>
      <c r="U92">
        <v>0</v>
      </c>
      <c r="V92">
        <v>23.5825</v>
      </c>
      <c r="W92">
        <f>R92/23979</f>
        <v>0.77313482630635144</v>
      </c>
      <c r="X92">
        <f>N92/18.12</f>
        <v>1.2557947019867546</v>
      </c>
      <c r="Y92">
        <f>I92/42.17</f>
        <v>0.94646668247569365</v>
      </c>
      <c r="Z92">
        <f t="shared" si="12"/>
        <v>80.261766381766378</v>
      </c>
      <c r="AA92">
        <v>8775</v>
      </c>
      <c r="AB92">
        <f t="shared" si="13"/>
        <v>1.2007382892057026</v>
      </c>
      <c r="AC92">
        <v>19.64</v>
      </c>
      <c r="AD92">
        <f t="shared" si="10"/>
        <v>0.196422815942706</v>
      </c>
      <c r="AE92">
        <f t="shared" si="11"/>
        <v>4.3471717187493347E-2</v>
      </c>
    </row>
    <row r="93" spans="1:31">
      <c r="A93" t="s">
        <v>6</v>
      </c>
      <c r="B93" s="2">
        <v>2017</v>
      </c>
      <c r="C93">
        <v>0</v>
      </c>
      <c r="D93" t="s">
        <v>53</v>
      </c>
      <c r="E93">
        <v>16</v>
      </c>
      <c r="F93" t="s">
        <v>53</v>
      </c>
      <c r="G93">
        <v>27.815000000000001</v>
      </c>
      <c r="H93">
        <v>52.93</v>
      </c>
      <c r="I93">
        <v>38.204999999999998</v>
      </c>
      <c r="J93" s="17">
        <v>896</v>
      </c>
      <c r="L93" t="s">
        <v>53</v>
      </c>
      <c r="M93">
        <v>3299</v>
      </c>
      <c r="N93">
        <v>21.805</v>
      </c>
      <c r="O93">
        <v>69.754999999999995</v>
      </c>
      <c r="P93">
        <v>54.542500000000004</v>
      </c>
      <c r="Q93" s="18">
        <v>706672</v>
      </c>
      <c r="R93" s="109">
        <v>19788</v>
      </c>
      <c r="S93" s="107">
        <v>29401</v>
      </c>
      <c r="T93" s="18">
        <v>137561</v>
      </c>
      <c r="U93">
        <v>0</v>
      </c>
      <c r="V93">
        <v>24.37</v>
      </c>
      <c r="W93">
        <f>R93/24969</f>
        <v>0.79250270335215667</v>
      </c>
      <c r="X93">
        <f>N93/15.66</f>
        <v>1.3924010217113665</v>
      </c>
      <c r="Y93">
        <f>I93/43.11</f>
        <v>0.88622129436325681</v>
      </c>
      <c r="Z93">
        <f t="shared" si="12"/>
        <v>80.532421652421647</v>
      </c>
      <c r="AA93">
        <v>8775</v>
      </c>
      <c r="AB93">
        <f t="shared" si="13"/>
        <v>1.4143934997098084</v>
      </c>
      <c r="AC93">
        <v>17.23</v>
      </c>
      <c r="AD93">
        <f t="shared" si="10"/>
        <v>0.19466032331831457</v>
      </c>
      <c r="AE93">
        <f t="shared" si="11"/>
        <v>4.1604874680191091E-2</v>
      </c>
    </row>
    <row r="94" spans="1:31">
      <c r="A94" t="s">
        <v>6</v>
      </c>
      <c r="B94" s="2">
        <v>2018</v>
      </c>
      <c r="C94">
        <v>0</v>
      </c>
      <c r="D94" t="s">
        <v>53</v>
      </c>
      <c r="E94">
        <v>9</v>
      </c>
      <c r="F94" t="s">
        <v>53</v>
      </c>
      <c r="G94">
        <v>24.877500000000001</v>
      </c>
      <c r="H94">
        <v>51.44</v>
      </c>
      <c r="I94">
        <v>38.660000000000004</v>
      </c>
      <c r="J94" s="17">
        <v>920</v>
      </c>
      <c r="K94">
        <v>31</v>
      </c>
      <c r="L94" s="98">
        <v>30</v>
      </c>
      <c r="M94">
        <v>4352</v>
      </c>
      <c r="N94">
        <v>20.8675</v>
      </c>
      <c r="O94">
        <v>67.504999999999995</v>
      </c>
      <c r="P94">
        <v>53.410000000000004</v>
      </c>
      <c r="Q94" s="18">
        <v>709340</v>
      </c>
      <c r="R94" s="109">
        <v>19919</v>
      </c>
      <c r="S94" s="107">
        <v>28304</v>
      </c>
      <c r="T94" s="18">
        <v>139759</v>
      </c>
      <c r="U94">
        <v>0</v>
      </c>
      <c r="V94">
        <v>22.577499999999997</v>
      </c>
      <c r="W94">
        <f>R94/25771</f>
        <v>0.77292305304411935</v>
      </c>
      <c r="X94">
        <f>N94/13.72</f>
        <v>1.5209548104956268</v>
      </c>
      <c r="Y94">
        <f>I94/44.03</f>
        <v>0.87803770156711336</v>
      </c>
      <c r="Z94">
        <f t="shared" si="12"/>
        <v>80.836467236467243</v>
      </c>
      <c r="AA94">
        <v>8775</v>
      </c>
      <c r="AB94">
        <f t="shared" si="13"/>
        <v>1.4795216251638268</v>
      </c>
      <c r="AC94">
        <v>15.26</v>
      </c>
      <c r="AD94">
        <f t="shared" si="10"/>
        <v>0.19702681365776636</v>
      </c>
      <c r="AE94">
        <f t="shared" si="11"/>
        <v>3.9901880621422733E-2</v>
      </c>
    </row>
    <row r="95" spans="1:31">
      <c r="A95" t="s">
        <v>6</v>
      </c>
      <c r="B95" s="2">
        <v>2019</v>
      </c>
      <c r="C95">
        <v>0</v>
      </c>
      <c r="D95" t="s">
        <v>53</v>
      </c>
      <c r="E95">
        <v>23</v>
      </c>
      <c r="F95" t="s">
        <v>53</v>
      </c>
      <c r="G95">
        <v>20.827500000000001</v>
      </c>
      <c r="H95">
        <v>52.327500000000001</v>
      </c>
      <c r="I95">
        <v>41.422499999999999</v>
      </c>
      <c r="J95" s="17">
        <v>769</v>
      </c>
      <c r="K95">
        <v>3</v>
      </c>
      <c r="L95" t="s">
        <v>53</v>
      </c>
      <c r="M95">
        <v>3859</v>
      </c>
      <c r="N95">
        <v>15.0875</v>
      </c>
      <c r="O95">
        <v>65.772500000000008</v>
      </c>
      <c r="P95">
        <v>55.847500000000004</v>
      </c>
      <c r="Q95" s="18">
        <v>716820</v>
      </c>
      <c r="R95" s="107" t="s">
        <v>53</v>
      </c>
      <c r="S95" s="107">
        <v>27579</v>
      </c>
      <c r="T95" s="18">
        <v>145908</v>
      </c>
      <c r="U95" s="107" t="s">
        <v>53</v>
      </c>
      <c r="V95">
        <v>17.615000000000002</v>
      </c>
      <c r="W95" s="107" t="s">
        <v>53</v>
      </c>
      <c r="X95">
        <f>N95/12.45</f>
        <v>1.2118473895582331</v>
      </c>
      <c r="Y95">
        <f>I95/44.78</f>
        <v>0.92502233139794543</v>
      </c>
      <c r="Z95">
        <f t="shared" si="12"/>
        <v>81.688888888888883</v>
      </c>
      <c r="AA95">
        <v>8775</v>
      </c>
      <c r="AB95">
        <f t="shared" si="13"/>
        <v>1.2484053862508862</v>
      </c>
      <c r="AC95">
        <v>14.11</v>
      </c>
      <c r="AD95">
        <f t="shared" si="10"/>
        <v>0.2035490081191931</v>
      </c>
      <c r="AE95">
        <f t="shared" si="11"/>
        <v>3.8474093914790321E-2</v>
      </c>
    </row>
    <row r="96" spans="1:31">
      <c r="A96" t="s">
        <v>6</v>
      </c>
      <c r="B96" s="2">
        <v>2020</v>
      </c>
      <c r="C96">
        <v>0</v>
      </c>
      <c r="D96" t="s">
        <v>53</v>
      </c>
      <c r="E96">
        <v>21</v>
      </c>
      <c r="F96" t="s">
        <v>53</v>
      </c>
      <c r="G96">
        <v>28.29</v>
      </c>
      <c r="H96">
        <v>50.45</v>
      </c>
      <c r="I96">
        <v>36.159999999999997</v>
      </c>
      <c r="J96" s="17">
        <v>875</v>
      </c>
      <c r="K96">
        <v>1</v>
      </c>
      <c r="L96" t="s">
        <v>53</v>
      </c>
      <c r="M96">
        <v>3365</v>
      </c>
      <c r="N96">
        <v>17.164999999999999</v>
      </c>
      <c r="O96">
        <v>66.962500000000006</v>
      </c>
      <c r="P96">
        <v>55.447499999999998</v>
      </c>
      <c r="Q96" s="18">
        <v>727945</v>
      </c>
      <c r="R96" s="107" t="s">
        <v>53</v>
      </c>
      <c r="S96" s="107" t="s">
        <v>53</v>
      </c>
      <c r="T96" s="18">
        <v>154595</v>
      </c>
      <c r="U96" s="107" t="s">
        <v>53</v>
      </c>
      <c r="V96">
        <v>21.905000000000001</v>
      </c>
      <c r="W96" s="107" t="s">
        <v>53</v>
      </c>
      <c r="X96">
        <f>N96/13.87</f>
        <v>1.2375630857966835</v>
      </c>
      <c r="Y96">
        <f>I96/43.14</f>
        <v>0.83820120537783949</v>
      </c>
      <c r="Z96">
        <f t="shared" si="12"/>
        <v>82.956695156695162</v>
      </c>
      <c r="AA96">
        <v>8775</v>
      </c>
      <c r="AB96">
        <f t="shared" si="13"/>
        <v>1.4104958145524793</v>
      </c>
      <c r="AC96">
        <v>15.53</v>
      </c>
      <c r="AD96">
        <f t="shared" si="10"/>
        <v>0.21237181380461437</v>
      </c>
      <c r="AE96" s="107" t="s">
        <v>53</v>
      </c>
    </row>
    <row r="97" spans="1:31">
      <c r="A97" t="s">
        <v>7</v>
      </c>
      <c r="B97" s="2">
        <v>2002</v>
      </c>
      <c r="C97">
        <v>1</v>
      </c>
      <c r="D97" t="s">
        <v>53</v>
      </c>
      <c r="E97" t="s">
        <v>53</v>
      </c>
      <c r="F97" t="s">
        <v>53</v>
      </c>
      <c r="G97">
        <v>13.842500000000001</v>
      </c>
      <c r="H97">
        <v>33.045000000000002</v>
      </c>
      <c r="I97">
        <v>28.467500000000001</v>
      </c>
      <c r="J97" s="96" t="s">
        <v>53</v>
      </c>
      <c r="K97" t="s">
        <v>53</v>
      </c>
      <c r="L97" t="s">
        <v>53</v>
      </c>
      <c r="M97" t="s">
        <v>53</v>
      </c>
      <c r="N97">
        <v>7.1925000000000008</v>
      </c>
      <c r="O97">
        <v>56.504999999999995</v>
      </c>
      <c r="P97">
        <v>52.4375</v>
      </c>
      <c r="Q97" s="18">
        <v>1073971</v>
      </c>
      <c r="R97" s="109">
        <v>15346</v>
      </c>
      <c r="S97" s="107" t="s">
        <v>53</v>
      </c>
      <c r="T97" s="18">
        <v>14846</v>
      </c>
      <c r="U97">
        <v>0</v>
      </c>
      <c r="V97">
        <v>9.8049999999999997</v>
      </c>
      <c r="W97">
        <f>R97/18095</f>
        <v>0.84807957999447359</v>
      </c>
      <c r="X97">
        <f>N97/8.3</f>
        <v>0.86656626506024104</v>
      </c>
      <c r="Y97">
        <f>I97/35.8425</f>
        <v>0.79423868312757206</v>
      </c>
      <c r="Z97">
        <f t="shared" ref="Z97:Z115" si="14">Q97/10604</f>
        <v>101.27980007544323</v>
      </c>
      <c r="AA97">
        <v>10604</v>
      </c>
      <c r="AB97">
        <f>V97/AC97</f>
        <v>0.85633187772925767</v>
      </c>
      <c r="AC97">
        <v>11.45</v>
      </c>
      <c r="AD97">
        <f t="shared" si="10"/>
        <v>1.382346450695596E-2</v>
      </c>
      <c r="AE97" s="107" t="s">
        <v>53</v>
      </c>
    </row>
    <row r="98" spans="1:31">
      <c r="A98" t="s">
        <v>7</v>
      </c>
      <c r="B98" s="2">
        <v>2003</v>
      </c>
      <c r="C98">
        <v>1</v>
      </c>
      <c r="D98" t="s">
        <v>53</v>
      </c>
      <c r="E98" t="s">
        <v>53</v>
      </c>
      <c r="F98" t="s">
        <v>53</v>
      </c>
      <c r="G98">
        <v>16.125</v>
      </c>
      <c r="H98">
        <v>36.01</v>
      </c>
      <c r="I98">
        <v>30.21</v>
      </c>
      <c r="J98" s="96" t="s">
        <v>53</v>
      </c>
      <c r="K98" t="s">
        <v>53</v>
      </c>
      <c r="L98" t="s">
        <v>53</v>
      </c>
      <c r="M98" t="s">
        <v>53</v>
      </c>
      <c r="N98">
        <v>7.9774999999999991</v>
      </c>
      <c r="O98">
        <v>57.585000000000001</v>
      </c>
      <c r="P98">
        <v>52.99</v>
      </c>
      <c r="Q98" s="18">
        <v>1075381</v>
      </c>
      <c r="R98" s="109">
        <v>16201</v>
      </c>
      <c r="S98" s="107" t="s">
        <v>53</v>
      </c>
      <c r="T98" s="18">
        <v>19691</v>
      </c>
      <c r="U98">
        <v>0</v>
      </c>
      <c r="V98">
        <v>11.3</v>
      </c>
      <c r="W98">
        <f>R98/19013</f>
        <v>0.85210119391994954</v>
      </c>
      <c r="X98">
        <f>N98/8.5</f>
        <v>0.93852941176470583</v>
      </c>
      <c r="Y98">
        <f>I98/37.35</f>
        <v>0.80883534136546187</v>
      </c>
      <c r="Z98">
        <f t="shared" si="14"/>
        <v>101.41276876650321</v>
      </c>
      <c r="AA98">
        <v>10604</v>
      </c>
      <c r="AB98">
        <f t="shared" ref="AB98:AB115" si="15">V98/AC98</f>
        <v>0.98346388163620546</v>
      </c>
      <c r="AC98">
        <v>11.49</v>
      </c>
      <c r="AD98">
        <f t="shared" si="10"/>
        <v>1.8310719642619686E-2</v>
      </c>
      <c r="AE98" s="107" t="s">
        <v>53</v>
      </c>
    </row>
    <row r="99" spans="1:31">
      <c r="A99" t="s">
        <v>7</v>
      </c>
      <c r="B99" s="2">
        <v>2004</v>
      </c>
      <c r="C99">
        <v>1</v>
      </c>
      <c r="D99" t="s">
        <v>53</v>
      </c>
      <c r="E99" t="s">
        <v>53</v>
      </c>
      <c r="F99" t="s">
        <v>53</v>
      </c>
      <c r="G99">
        <v>14.625</v>
      </c>
      <c r="H99">
        <v>36.377499999999998</v>
      </c>
      <c r="I99">
        <v>31.052500000000002</v>
      </c>
      <c r="J99" s="96" t="s">
        <v>53</v>
      </c>
      <c r="K99" t="s">
        <v>53</v>
      </c>
      <c r="L99" t="s">
        <v>53</v>
      </c>
      <c r="M99" t="s">
        <v>53</v>
      </c>
      <c r="N99">
        <v>7.3249999999999993</v>
      </c>
      <c r="O99">
        <v>57.51</v>
      </c>
      <c r="P99">
        <v>53.297499999999999</v>
      </c>
      <c r="Q99" s="18">
        <v>1073761</v>
      </c>
      <c r="R99" s="109">
        <v>17229</v>
      </c>
      <c r="S99" s="107" t="s">
        <v>53</v>
      </c>
      <c r="T99" s="18">
        <v>22429</v>
      </c>
      <c r="U99">
        <v>0</v>
      </c>
      <c r="V99">
        <v>10.322500000000002</v>
      </c>
      <c r="W99">
        <f>R99/20053</f>
        <v>0.85917319104373413</v>
      </c>
      <c r="X99">
        <f>N99/8.26</f>
        <v>0.88680387409200967</v>
      </c>
      <c r="Y99">
        <f>I99/38.95</f>
        <v>0.7972400513478819</v>
      </c>
      <c r="Z99">
        <f t="shared" si="14"/>
        <v>101.25999622783856</v>
      </c>
      <c r="AA99">
        <v>10604</v>
      </c>
      <c r="AB99">
        <f t="shared" si="15"/>
        <v>0.94097538742023712</v>
      </c>
      <c r="AC99">
        <v>10.97</v>
      </c>
      <c r="AD99">
        <f t="shared" si="10"/>
        <v>2.0888260981726844E-2</v>
      </c>
      <c r="AE99" s="107" t="s">
        <v>53</v>
      </c>
    </row>
    <row r="100" spans="1:31">
      <c r="A100" t="s">
        <v>7</v>
      </c>
      <c r="B100" s="2">
        <v>2005</v>
      </c>
      <c r="C100">
        <v>1</v>
      </c>
      <c r="D100" t="s">
        <v>53</v>
      </c>
      <c r="E100" t="s">
        <v>53</v>
      </c>
      <c r="F100" t="s">
        <v>53</v>
      </c>
      <c r="G100">
        <v>12.955</v>
      </c>
      <c r="H100">
        <v>38.28</v>
      </c>
      <c r="I100">
        <v>33.322499999999998</v>
      </c>
      <c r="J100" s="96" t="s">
        <v>53</v>
      </c>
      <c r="K100" t="s">
        <v>53</v>
      </c>
      <c r="L100" t="s">
        <v>53</v>
      </c>
      <c r="M100" t="s">
        <v>53</v>
      </c>
      <c r="N100">
        <v>7.9600000000000009</v>
      </c>
      <c r="O100">
        <v>59.347499999999997</v>
      </c>
      <c r="P100">
        <v>54.620000000000005</v>
      </c>
      <c r="Q100" s="18">
        <v>1076635</v>
      </c>
      <c r="R100" s="109">
        <v>18675</v>
      </c>
      <c r="S100" s="107" t="s">
        <v>53</v>
      </c>
      <c r="T100" s="18">
        <v>26797</v>
      </c>
      <c r="U100">
        <v>0</v>
      </c>
      <c r="V100">
        <v>10.0375</v>
      </c>
      <c r="W100">
        <f>R100/21239</f>
        <v>0.87927868543716747</v>
      </c>
      <c r="X100">
        <f>N100/7.14</f>
        <v>1.1148459383753504</v>
      </c>
      <c r="Y100">
        <f>I100/41.39</f>
        <v>0.80508576950954336</v>
      </c>
      <c r="Z100">
        <f t="shared" si="14"/>
        <v>101.531026027914</v>
      </c>
      <c r="AA100">
        <v>10604</v>
      </c>
      <c r="AB100">
        <f t="shared" si="15"/>
        <v>1.0969945355191255</v>
      </c>
      <c r="AC100">
        <v>9.15</v>
      </c>
      <c r="AD100">
        <f t="shared" si="10"/>
        <v>2.4889586535826905E-2</v>
      </c>
      <c r="AE100" s="107" t="s">
        <v>53</v>
      </c>
    </row>
    <row r="101" spans="1:31">
      <c r="A101" t="s">
        <v>7</v>
      </c>
      <c r="B101" s="2">
        <v>2006</v>
      </c>
      <c r="C101">
        <v>1</v>
      </c>
      <c r="D101" t="s">
        <v>53</v>
      </c>
      <c r="E101" t="s">
        <v>53</v>
      </c>
      <c r="F101" t="s">
        <v>53</v>
      </c>
      <c r="G101">
        <v>12.280000000000001</v>
      </c>
      <c r="H101">
        <v>41.010000000000005</v>
      </c>
      <c r="I101">
        <v>35.972499999999997</v>
      </c>
      <c r="J101" s="96" t="s">
        <v>53</v>
      </c>
      <c r="K101" t="s">
        <v>53</v>
      </c>
      <c r="L101" t="s">
        <v>53</v>
      </c>
      <c r="M101" t="s">
        <v>53</v>
      </c>
      <c r="N101">
        <v>6.81</v>
      </c>
      <c r="O101">
        <v>59.917499999999997</v>
      </c>
      <c r="P101">
        <v>55.84</v>
      </c>
      <c r="Q101" s="18">
        <v>1076896</v>
      </c>
      <c r="R101" s="109">
        <v>20269</v>
      </c>
      <c r="S101" s="107" t="s">
        <v>53</v>
      </c>
      <c r="T101" s="18">
        <v>30258</v>
      </c>
      <c r="U101">
        <v>0</v>
      </c>
      <c r="V101">
        <v>9.1624999999999996</v>
      </c>
      <c r="W101">
        <f>R101/22629</f>
        <v>0.89570904591453449</v>
      </c>
      <c r="X101">
        <f>N101/6.35</f>
        <v>1.0724409448818897</v>
      </c>
      <c r="Y101">
        <f>I101/42.96</f>
        <v>0.83734869646182486</v>
      </c>
      <c r="Z101">
        <f t="shared" si="14"/>
        <v>101.55563938136552</v>
      </c>
      <c r="AA101">
        <v>10604</v>
      </c>
      <c r="AB101">
        <f t="shared" si="15"/>
        <v>1.084319526627219</v>
      </c>
      <c r="AC101">
        <v>8.4499999999999993</v>
      </c>
      <c r="AD101">
        <f t="shared" si="10"/>
        <v>2.8097420735149911E-2</v>
      </c>
      <c r="AE101" s="107" t="s">
        <v>53</v>
      </c>
    </row>
    <row r="102" spans="1:31">
      <c r="A102" t="s">
        <v>7</v>
      </c>
      <c r="B102" s="2">
        <v>2007</v>
      </c>
      <c r="C102">
        <v>1</v>
      </c>
      <c r="D102" t="s">
        <v>53</v>
      </c>
      <c r="E102" t="s">
        <v>53</v>
      </c>
      <c r="F102" t="s">
        <v>53</v>
      </c>
      <c r="G102">
        <v>10.870000000000001</v>
      </c>
      <c r="H102">
        <v>42.480000000000004</v>
      </c>
      <c r="I102">
        <v>37.865000000000002</v>
      </c>
      <c r="J102" s="17">
        <v>313</v>
      </c>
      <c r="K102" t="s">
        <v>53</v>
      </c>
      <c r="L102" s="92">
        <v>313</v>
      </c>
      <c r="M102" t="s">
        <v>53</v>
      </c>
      <c r="N102">
        <v>6.4824999999999999</v>
      </c>
      <c r="O102">
        <v>59.414999999999999</v>
      </c>
      <c r="P102">
        <v>55.564999999999998</v>
      </c>
      <c r="Q102" s="18">
        <v>1074862</v>
      </c>
      <c r="R102" s="109">
        <v>21634</v>
      </c>
      <c r="S102" s="107" t="s">
        <v>53</v>
      </c>
      <c r="T102" s="18">
        <v>32720</v>
      </c>
      <c r="U102">
        <v>0</v>
      </c>
      <c r="V102">
        <v>8.4174999999999986</v>
      </c>
      <c r="W102">
        <f>R102/23776</f>
        <v>0.90990915208613732</v>
      </c>
      <c r="X102">
        <f>N102/6.41</f>
        <v>1.0113104524180967</v>
      </c>
      <c r="Y102">
        <f>I102/44.21</f>
        <v>0.8564804342908845</v>
      </c>
      <c r="Z102">
        <f t="shared" si="14"/>
        <v>101.36382497170879</v>
      </c>
      <c r="AA102">
        <v>10604</v>
      </c>
      <c r="AB102">
        <f t="shared" si="15"/>
        <v>1.0227825030376669</v>
      </c>
      <c r="AC102">
        <v>8.23</v>
      </c>
      <c r="AD102">
        <f t="shared" si="10"/>
        <v>3.0441117092240677E-2</v>
      </c>
      <c r="AE102" s="107" t="s">
        <v>53</v>
      </c>
    </row>
    <row r="103" spans="1:31">
      <c r="A103" t="s">
        <v>7</v>
      </c>
      <c r="B103" s="2">
        <v>2008</v>
      </c>
      <c r="C103">
        <v>1</v>
      </c>
      <c r="D103">
        <v>-9</v>
      </c>
      <c r="E103">
        <v>-9</v>
      </c>
      <c r="F103" t="s">
        <v>53</v>
      </c>
      <c r="G103">
        <v>10.615</v>
      </c>
      <c r="H103">
        <v>45.25</v>
      </c>
      <c r="I103">
        <v>40.442500000000003</v>
      </c>
      <c r="J103" s="17">
        <v>1408</v>
      </c>
      <c r="K103" t="s">
        <v>53</v>
      </c>
      <c r="L103" s="93">
        <v>1408</v>
      </c>
      <c r="M103" t="s">
        <v>53</v>
      </c>
      <c r="N103">
        <v>6.7725</v>
      </c>
      <c r="O103">
        <v>60.8125</v>
      </c>
      <c r="P103">
        <v>56.697499999999998</v>
      </c>
      <c r="Q103" s="18">
        <v>1080138</v>
      </c>
      <c r="R103" s="109">
        <v>22201</v>
      </c>
      <c r="S103" s="107" t="s">
        <v>53</v>
      </c>
      <c r="T103" s="18">
        <v>40804</v>
      </c>
      <c r="U103">
        <v>0</v>
      </c>
      <c r="V103">
        <v>8.5</v>
      </c>
      <c r="W103">
        <f>R103/24129</f>
        <v>0.92009614986116295</v>
      </c>
      <c r="X103">
        <f>N103/10.05</f>
        <v>0.67388059701492531</v>
      </c>
      <c r="Y103">
        <f>I103/44.4</f>
        <v>0.91086711711711721</v>
      </c>
      <c r="Z103">
        <f t="shared" si="14"/>
        <v>101.86137306676726</v>
      </c>
      <c r="AA103">
        <v>10604</v>
      </c>
      <c r="AB103">
        <f t="shared" si="15"/>
        <v>0.75555555555555554</v>
      </c>
      <c r="AC103">
        <v>11.25</v>
      </c>
      <c r="AD103">
        <f t="shared" si="10"/>
        <v>3.7776654464522129E-2</v>
      </c>
      <c r="AE103" s="107" t="s">
        <v>53</v>
      </c>
    </row>
    <row r="104" spans="1:31">
      <c r="A104" t="s">
        <v>7</v>
      </c>
      <c r="B104" s="2">
        <v>2009</v>
      </c>
      <c r="C104">
        <v>1</v>
      </c>
      <c r="D104">
        <v>-7</v>
      </c>
      <c r="E104">
        <v>-7</v>
      </c>
      <c r="F104" t="s">
        <v>53</v>
      </c>
      <c r="G104">
        <v>14.345000000000001</v>
      </c>
      <c r="H104">
        <v>45.342500000000001</v>
      </c>
      <c r="I104">
        <v>38.840000000000003</v>
      </c>
      <c r="J104" s="17">
        <v>1418</v>
      </c>
      <c r="K104" t="s">
        <v>53</v>
      </c>
      <c r="L104" s="93">
        <v>1418</v>
      </c>
      <c r="M104">
        <v>2373</v>
      </c>
      <c r="N104">
        <v>12.6525</v>
      </c>
      <c r="O104">
        <v>59.222499999999997</v>
      </c>
      <c r="P104">
        <v>51.734999999999999</v>
      </c>
      <c r="Q104" s="18">
        <v>1085289</v>
      </c>
      <c r="R104" s="109">
        <v>20941</v>
      </c>
      <c r="S104" s="107" t="s">
        <v>53</v>
      </c>
      <c r="T104" s="18">
        <v>47119</v>
      </c>
      <c r="U104">
        <v>0</v>
      </c>
      <c r="V104">
        <v>13.42</v>
      </c>
      <c r="W104">
        <f>R104/23062</f>
        <v>0.9080305264070766</v>
      </c>
      <c r="X104">
        <f>N104/17.65</f>
        <v>0.71685552407932018</v>
      </c>
      <c r="Y104">
        <f>I104/42.58</f>
        <v>0.91216533583842196</v>
      </c>
      <c r="Z104">
        <f t="shared" si="14"/>
        <v>102.34713315729913</v>
      </c>
      <c r="AA104">
        <v>10604</v>
      </c>
      <c r="AB104">
        <f t="shared" si="15"/>
        <v>0.7513997760358343</v>
      </c>
      <c r="AC104">
        <v>17.86</v>
      </c>
      <c r="AD104">
        <f t="shared" si="10"/>
        <v>4.341608548506435E-2</v>
      </c>
      <c r="AE104" s="107" t="s">
        <v>53</v>
      </c>
    </row>
    <row r="105" spans="1:31">
      <c r="A105" t="s">
        <v>7</v>
      </c>
      <c r="B105" s="2">
        <v>2010</v>
      </c>
      <c r="C105">
        <v>1</v>
      </c>
      <c r="D105">
        <v>-2</v>
      </c>
      <c r="E105">
        <v>-2</v>
      </c>
      <c r="F105" t="s">
        <v>53</v>
      </c>
      <c r="G105">
        <v>16.809999999999999</v>
      </c>
      <c r="H105">
        <v>45.484999999999999</v>
      </c>
      <c r="I105">
        <v>37.837499999999999</v>
      </c>
      <c r="J105" s="17">
        <v>1346</v>
      </c>
      <c r="K105" t="s">
        <v>53</v>
      </c>
      <c r="L105" s="93">
        <v>1346</v>
      </c>
      <c r="M105">
        <v>2147</v>
      </c>
      <c r="N105">
        <v>15.157500000000001</v>
      </c>
      <c r="O105">
        <v>58.810000000000009</v>
      </c>
      <c r="P105">
        <v>49.900000000000006</v>
      </c>
      <c r="Q105" s="18">
        <v>1084341</v>
      </c>
      <c r="R105" s="109">
        <v>21125</v>
      </c>
      <c r="S105" s="107">
        <v>28481</v>
      </c>
      <c r="T105" s="18">
        <v>49286</v>
      </c>
      <c r="U105">
        <v>0</v>
      </c>
      <c r="V105">
        <v>15.915000000000001</v>
      </c>
      <c r="W105">
        <f>R105/23038</f>
        <v>0.9169632780623318</v>
      </c>
      <c r="X105">
        <f>N105/19.57</f>
        <v>0.77452733776188043</v>
      </c>
      <c r="Y105">
        <f>I105/42.04</f>
        <v>0.9000356803044719</v>
      </c>
      <c r="Z105">
        <f t="shared" si="14"/>
        <v>102.25773293096944</v>
      </c>
      <c r="AA105">
        <v>10604</v>
      </c>
      <c r="AB105">
        <f t="shared" si="15"/>
        <v>0.80135951661631422</v>
      </c>
      <c r="AC105">
        <v>19.86</v>
      </c>
      <c r="AD105">
        <f t="shared" si="10"/>
        <v>4.5452491421056659E-2</v>
      </c>
      <c r="AE105">
        <f t="shared" si="11"/>
        <v>2.6265722683178078E-2</v>
      </c>
    </row>
    <row r="106" spans="1:31">
      <c r="A106" t="s">
        <v>7</v>
      </c>
      <c r="B106" s="2">
        <v>2011</v>
      </c>
      <c r="C106">
        <v>1</v>
      </c>
      <c r="D106">
        <v>-11</v>
      </c>
      <c r="E106">
        <v>-11</v>
      </c>
      <c r="F106" t="s">
        <v>53</v>
      </c>
      <c r="G106">
        <v>17.29</v>
      </c>
      <c r="H106">
        <v>46.105000000000004</v>
      </c>
      <c r="I106">
        <v>38.1325</v>
      </c>
      <c r="J106" s="17">
        <v>1660</v>
      </c>
      <c r="K106" t="s">
        <v>53</v>
      </c>
      <c r="L106" s="93">
        <v>1660</v>
      </c>
      <c r="M106">
        <v>2656</v>
      </c>
      <c r="N106">
        <v>18.3125</v>
      </c>
      <c r="O106">
        <v>58.194999999999993</v>
      </c>
      <c r="P106">
        <v>47.537499999999994</v>
      </c>
      <c r="Q106" s="18">
        <v>1081487</v>
      </c>
      <c r="R106" s="109">
        <v>20812</v>
      </c>
      <c r="S106" s="107">
        <v>29158</v>
      </c>
      <c r="T106" s="18">
        <v>50399</v>
      </c>
      <c r="U106">
        <v>0</v>
      </c>
      <c r="V106">
        <v>17.84</v>
      </c>
      <c r="W106">
        <f>R106/22761</f>
        <v>0.91437107332718248</v>
      </c>
      <c r="X106">
        <f>N106/21.05</f>
        <v>0.86995249406175768</v>
      </c>
      <c r="Y106">
        <f>I106/41.74</f>
        <v>0.91357211308097741</v>
      </c>
      <c r="Z106">
        <f t="shared" si="14"/>
        <v>101.98858921161826</v>
      </c>
      <c r="AA106">
        <v>10604</v>
      </c>
      <c r="AB106">
        <f t="shared" si="15"/>
        <v>0.83403459560542303</v>
      </c>
      <c r="AC106">
        <v>21.39</v>
      </c>
      <c r="AD106">
        <f t="shared" si="10"/>
        <v>4.6601577272773503E-2</v>
      </c>
      <c r="AE106">
        <f t="shared" si="11"/>
        <v>2.6961026808459094E-2</v>
      </c>
    </row>
    <row r="107" spans="1:31">
      <c r="A107" t="s">
        <v>7</v>
      </c>
      <c r="B107" s="2">
        <v>2012</v>
      </c>
      <c r="C107">
        <v>1</v>
      </c>
      <c r="D107" t="s">
        <v>53</v>
      </c>
      <c r="E107" t="s">
        <v>53</v>
      </c>
      <c r="F107" t="s">
        <v>53</v>
      </c>
      <c r="G107">
        <v>21.740000000000002</v>
      </c>
      <c r="H107">
        <v>46.38</v>
      </c>
      <c r="I107">
        <v>36.29</v>
      </c>
      <c r="J107" s="17">
        <v>1200</v>
      </c>
      <c r="K107" t="s">
        <v>53</v>
      </c>
      <c r="L107" s="93">
        <v>1200</v>
      </c>
      <c r="M107">
        <v>2431</v>
      </c>
      <c r="N107">
        <v>21.892499999999998</v>
      </c>
      <c r="O107">
        <v>58.8125</v>
      </c>
      <c r="P107">
        <v>45.9375</v>
      </c>
      <c r="Q107" s="18">
        <v>1077360</v>
      </c>
      <c r="R107" s="109">
        <v>19954</v>
      </c>
      <c r="S107" s="107">
        <v>30164</v>
      </c>
      <c r="T107" s="18">
        <v>50827</v>
      </c>
      <c r="U107">
        <v>0</v>
      </c>
      <c r="V107">
        <v>21.822499999999998</v>
      </c>
      <c r="W107">
        <f>R107/22048</f>
        <v>0.90502539912917268</v>
      </c>
      <c r="X107">
        <f>N107/24.58</f>
        <v>0.89066314076484943</v>
      </c>
      <c r="Y107">
        <f>I107/40.47</f>
        <v>0.89671361502347413</v>
      </c>
      <c r="Z107">
        <f t="shared" si="14"/>
        <v>101.59939645416824</v>
      </c>
      <c r="AA107">
        <v>10604</v>
      </c>
      <c r="AB107">
        <f t="shared" si="15"/>
        <v>0.88029447357805557</v>
      </c>
      <c r="AC107">
        <v>24.79</v>
      </c>
      <c r="AD107">
        <f t="shared" si="10"/>
        <v>4.7177359471300216E-2</v>
      </c>
      <c r="AE107">
        <f t="shared" si="11"/>
        <v>2.7998069354718942E-2</v>
      </c>
    </row>
    <row r="108" spans="1:31">
      <c r="A108" t="s">
        <v>7</v>
      </c>
      <c r="B108" s="2">
        <v>2013</v>
      </c>
      <c r="C108">
        <v>1</v>
      </c>
      <c r="D108" t="s">
        <v>53</v>
      </c>
      <c r="E108" t="s">
        <v>53</v>
      </c>
      <c r="F108" t="s">
        <v>53</v>
      </c>
      <c r="G108">
        <v>24.36</v>
      </c>
      <c r="H108">
        <v>47.062500000000007</v>
      </c>
      <c r="I108">
        <v>35.594999999999999</v>
      </c>
      <c r="J108" s="17">
        <v>1296</v>
      </c>
      <c r="K108" t="s">
        <v>53</v>
      </c>
      <c r="L108" s="93">
        <v>1296</v>
      </c>
      <c r="M108">
        <v>2438</v>
      </c>
      <c r="N108">
        <v>23.919999999999998</v>
      </c>
      <c r="O108">
        <v>58.357500000000002</v>
      </c>
      <c r="P108">
        <v>44.397500000000001</v>
      </c>
      <c r="Q108" s="18">
        <v>1068165</v>
      </c>
      <c r="R108" s="109">
        <v>19518</v>
      </c>
      <c r="S108" s="107">
        <v>30049</v>
      </c>
      <c r="T108" s="18">
        <v>48394</v>
      </c>
      <c r="U108">
        <v>0</v>
      </c>
      <c r="V108">
        <v>24.127500000000001</v>
      </c>
      <c r="W108">
        <f>R108/21899</f>
        <v>0.89127357413580532</v>
      </c>
      <c r="X108">
        <f>N108/25.6</f>
        <v>0.93437499999999984</v>
      </c>
      <c r="Y108">
        <f>I108/39.56</f>
        <v>0.89977249747219401</v>
      </c>
      <c r="Z108">
        <f t="shared" si="14"/>
        <v>100.732270841192</v>
      </c>
      <c r="AA108">
        <v>10604</v>
      </c>
      <c r="AB108">
        <f t="shared" si="15"/>
        <v>0.92442528735632179</v>
      </c>
      <c r="AC108">
        <v>26.1</v>
      </c>
      <c r="AD108">
        <f t="shared" si="10"/>
        <v>4.5305734600927759E-2</v>
      </c>
      <c r="AE108">
        <f t="shared" si="11"/>
        <v>2.8131421643659921E-2</v>
      </c>
    </row>
    <row r="109" spans="1:31">
      <c r="A109" t="s">
        <v>7</v>
      </c>
      <c r="B109" s="2">
        <v>2014</v>
      </c>
      <c r="C109">
        <v>1</v>
      </c>
      <c r="D109" t="s">
        <v>53</v>
      </c>
      <c r="E109" t="s">
        <v>53</v>
      </c>
      <c r="F109" t="s">
        <v>53</v>
      </c>
      <c r="G109">
        <v>22.204999999999998</v>
      </c>
      <c r="H109">
        <v>47.2575</v>
      </c>
      <c r="I109">
        <v>36.762500000000003</v>
      </c>
      <c r="J109" s="17">
        <v>1259</v>
      </c>
      <c r="K109" t="s">
        <v>53</v>
      </c>
      <c r="L109" t="s">
        <v>53</v>
      </c>
      <c r="M109">
        <v>2486</v>
      </c>
      <c r="N109">
        <v>20.142499999999998</v>
      </c>
      <c r="O109">
        <v>56.902500000000003</v>
      </c>
      <c r="P109">
        <v>45.442499999999995</v>
      </c>
      <c r="Q109" s="18">
        <v>1061756</v>
      </c>
      <c r="R109" s="109">
        <v>19594</v>
      </c>
      <c r="S109" s="107">
        <v>28430</v>
      </c>
      <c r="T109" s="18">
        <v>45124</v>
      </c>
      <c r="U109">
        <v>0</v>
      </c>
      <c r="V109">
        <v>21.127500000000001</v>
      </c>
      <c r="W109">
        <f>R109/22218</f>
        <v>0.88189756053650192</v>
      </c>
      <c r="X109">
        <f>N109/23.6</f>
        <v>0.85349576271186434</v>
      </c>
      <c r="Y109">
        <f>I109/40.03</f>
        <v>0.91837371971021742</v>
      </c>
      <c r="Z109">
        <f t="shared" si="14"/>
        <v>100.12787627310449</v>
      </c>
      <c r="AA109">
        <v>10604</v>
      </c>
      <c r="AB109">
        <f t="shared" si="15"/>
        <v>0.86446399345335512</v>
      </c>
      <c r="AC109">
        <v>24.44</v>
      </c>
      <c r="AD109">
        <f t="shared" si="10"/>
        <v>4.249940664333425E-2</v>
      </c>
      <c r="AE109">
        <f t="shared" si="11"/>
        <v>2.6776396836938055E-2</v>
      </c>
    </row>
    <row r="110" spans="1:31">
      <c r="A110" t="s">
        <v>7</v>
      </c>
      <c r="B110" s="2">
        <v>2015</v>
      </c>
      <c r="C110">
        <v>1</v>
      </c>
      <c r="D110">
        <v>-9</v>
      </c>
      <c r="E110">
        <v>-9</v>
      </c>
      <c r="F110" t="s">
        <v>53</v>
      </c>
      <c r="G110">
        <v>18.597499999999997</v>
      </c>
      <c r="H110">
        <v>46.827500000000001</v>
      </c>
      <c r="I110">
        <v>38.120000000000005</v>
      </c>
      <c r="J110" s="17">
        <v>1474</v>
      </c>
      <c r="K110">
        <v>3</v>
      </c>
      <c r="L110" t="s">
        <v>53</v>
      </c>
      <c r="M110">
        <v>2359</v>
      </c>
      <c r="N110">
        <v>19.592500000000001</v>
      </c>
      <c r="O110">
        <v>55.55</v>
      </c>
      <c r="P110">
        <v>44.667499999999997</v>
      </c>
      <c r="Q110" s="18">
        <v>1051229</v>
      </c>
      <c r="R110" s="109">
        <v>20471</v>
      </c>
      <c r="S110" s="107">
        <v>26982</v>
      </c>
      <c r="T110" s="18">
        <v>41340</v>
      </c>
      <c r="U110">
        <v>0</v>
      </c>
      <c r="V110">
        <v>19.11</v>
      </c>
      <c r="W110">
        <f>R110/23219</f>
        <v>0.88164864981265345</v>
      </c>
      <c r="X110">
        <f>N110/20.77</f>
        <v>0.94330765527202709</v>
      </c>
      <c r="Y110">
        <f>I110/41.06</f>
        <v>0.92839746712128601</v>
      </c>
      <c r="Z110">
        <f t="shared" si="14"/>
        <v>99.135137683892864</v>
      </c>
      <c r="AA110">
        <v>10604</v>
      </c>
      <c r="AB110">
        <f t="shared" si="15"/>
        <v>0.8662737987307344</v>
      </c>
      <c r="AC110">
        <v>22.06</v>
      </c>
      <c r="AD110">
        <f t="shared" si="10"/>
        <v>3.9325399128068192E-2</v>
      </c>
      <c r="AE110">
        <f t="shared" si="11"/>
        <v>2.5667100127564974E-2</v>
      </c>
    </row>
    <row r="111" spans="1:31">
      <c r="A111" t="s">
        <v>7</v>
      </c>
      <c r="B111" s="2">
        <v>2016</v>
      </c>
      <c r="C111">
        <v>1</v>
      </c>
      <c r="D111">
        <v>-14</v>
      </c>
      <c r="E111">
        <v>-14</v>
      </c>
      <c r="F111" t="s">
        <v>53</v>
      </c>
      <c r="G111">
        <v>16.310000000000002</v>
      </c>
      <c r="H111">
        <v>47.392499999999998</v>
      </c>
      <c r="I111">
        <v>39.657499999999999</v>
      </c>
      <c r="J111" s="17">
        <v>1659</v>
      </c>
      <c r="K111" t="s">
        <v>53</v>
      </c>
      <c r="L111" t="s">
        <v>53</v>
      </c>
      <c r="M111">
        <v>2747</v>
      </c>
      <c r="N111">
        <v>18.810000000000002</v>
      </c>
      <c r="O111">
        <v>56.432500000000005</v>
      </c>
      <c r="P111">
        <v>45.807500000000005</v>
      </c>
      <c r="Q111" s="18">
        <v>1042608</v>
      </c>
      <c r="R111" s="109">
        <v>20920</v>
      </c>
      <c r="S111" s="107">
        <v>26093</v>
      </c>
      <c r="T111" s="18">
        <v>40318</v>
      </c>
      <c r="U111">
        <v>0</v>
      </c>
      <c r="V111">
        <v>17.607500000000002</v>
      </c>
      <c r="W111">
        <f>R111/23979</f>
        <v>0.87243004295425164</v>
      </c>
      <c r="X111">
        <f>N111/18.12</f>
        <v>1.0380794701986755</v>
      </c>
      <c r="Y111">
        <f>I111/42.17</f>
        <v>0.94041972966563903</v>
      </c>
      <c r="Z111">
        <f t="shared" si="14"/>
        <v>98.322142587702757</v>
      </c>
      <c r="AA111">
        <v>10604</v>
      </c>
      <c r="AB111">
        <f t="shared" si="15"/>
        <v>0.89651221995926689</v>
      </c>
      <c r="AC111">
        <v>19.64</v>
      </c>
      <c r="AD111">
        <f t="shared" si="10"/>
        <v>3.8670334392216441E-2</v>
      </c>
      <c r="AE111">
        <f t="shared" si="11"/>
        <v>2.5026663904362905E-2</v>
      </c>
    </row>
    <row r="112" spans="1:31">
      <c r="A112" t="s">
        <v>7</v>
      </c>
      <c r="B112" s="2">
        <v>2017</v>
      </c>
      <c r="C112">
        <v>1</v>
      </c>
      <c r="D112" t="s">
        <v>53</v>
      </c>
      <c r="E112" t="s">
        <v>53</v>
      </c>
      <c r="F112" t="s">
        <v>53</v>
      </c>
      <c r="G112">
        <v>13.93</v>
      </c>
      <c r="H112">
        <v>46.592500000000001</v>
      </c>
      <c r="I112">
        <v>40.1</v>
      </c>
      <c r="J112" s="17">
        <v>1627</v>
      </c>
      <c r="K112" t="s">
        <v>53</v>
      </c>
      <c r="L112" t="s">
        <v>53</v>
      </c>
      <c r="M112">
        <v>2711</v>
      </c>
      <c r="N112">
        <v>13.510000000000002</v>
      </c>
      <c r="O112">
        <v>55.587499999999999</v>
      </c>
      <c r="P112">
        <v>48.077500000000001</v>
      </c>
      <c r="Q112" s="18">
        <v>1034960</v>
      </c>
      <c r="R112" s="109">
        <v>21936</v>
      </c>
      <c r="S112" s="107">
        <v>25652</v>
      </c>
      <c r="T112" s="18">
        <v>38884</v>
      </c>
      <c r="U112">
        <v>0</v>
      </c>
      <c r="V112">
        <v>13.712499999999999</v>
      </c>
      <c r="W112">
        <f>R112/24969</f>
        <v>0.8785293764267692</v>
      </c>
      <c r="X112">
        <f>N112/15.66</f>
        <v>0.86270753512132836</v>
      </c>
      <c r="Y112">
        <f>I112/43.11</f>
        <v>0.93017861285084669</v>
      </c>
      <c r="Z112">
        <f t="shared" si="14"/>
        <v>97.600905318747635</v>
      </c>
      <c r="AA112">
        <v>10604</v>
      </c>
      <c r="AB112">
        <f t="shared" si="15"/>
        <v>0.79585026117237367</v>
      </c>
      <c r="AC112">
        <v>17.23</v>
      </c>
      <c r="AD112">
        <f t="shared" si="10"/>
        <v>3.757053412692278E-2</v>
      </c>
      <c r="AE112">
        <f t="shared" si="11"/>
        <v>2.4785498956481411E-2</v>
      </c>
    </row>
    <row r="113" spans="1:31">
      <c r="A113" t="s">
        <v>7</v>
      </c>
      <c r="B113" s="2">
        <v>2018</v>
      </c>
      <c r="C113">
        <v>1</v>
      </c>
      <c r="D113" t="s">
        <v>53</v>
      </c>
      <c r="E113" t="s">
        <v>53</v>
      </c>
      <c r="F113" t="s">
        <v>53</v>
      </c>
      <c r="G113">
        <v>14.92</v>
      </c>
      <c r="H113">
        <v>46.922499999999999</v>
      </c>
      <c r="I113">
        <v>39.922499999999999</v>
      </c>
      <c r="J113" s="17">
        <v>1374</v>
      </c>
      <c r="K113">
        <v>1</v>
      </c>
      <c r="L113" s="98">
        <v>37</v>
      </c>
      <c r="M113">
        <v>3109</v>
      </c>
      <c r="N113">
        <v>12.362500000000001</v>
      </c>
      <c r="O113">
        <v>55.04</v>
      </c>
      <c r="P113">
        <v>48.23</v>
      </c>
      <c r="Q113" s="18">
        <v>1028244</v>
      </c>
      <c r="R113" s="109">
        <v>22709</v>
      </c>
      <c r="S113" s="107">
        <v>26433</v>
      </c>
      <c r="T113" s="18">
        <v>40084</v>
      </c>
      <c r="U113">
        <v>0</v>
      </c>
      <c r="V113">
        <v>13.607499999999998</v>
      </c>
      <c r="W113">
        <f>R113/25771</f>
        <v>0.88118427690039192</v>
      </c>
      <c r="X113">
        <f>N113/13.72</f>
        <v>0.90105685131195334</v>
      </c>
      <c r="Y113">
        <f>I113/44.03</f>
        <v>0.90671133318192143</v>
      </c>
      <c r="Z113">
        <f t="shared" si="14"/>
        <v>96.967559411542808</v>
      </c>
      <c r="AA113">
        <v>10604</v>
      </c>
      <c r="AB113">
        <f t="shared" si="15"/>
        <v>0.89171035386631703</v>
      </c>
      <c r="AC113">
        <v>15.26</v>
      </c>
      <c r="AD113">
        <f t="shared" si="10"/>
        <v>3.8982965132789496E-2</v>
      </c>
      <c r="AE113">
        <f t="shared" si="11"/>
        <v>2.5706933373790656E-2</v>
      </c>
    </row>
    <row r="114" spans="1:31">
      <c r="A114" t="s">
        <v>7</v>
      </c>
      <c r="B114" s="2">
        <v>2019</v>
      </c>
      <c r="C114">
        <v>1</v>
      </c>
      <c r="D114" t="s">
        <v>53</v>
      </c>
      <c r="E114" t="s">
        <v>53</v>
      </c>
      <c r="F114" t="s">
        <v>53</v>
      </c>
      <c r="G114">
        <v>15.13</v>
      </c>
      <c r="H114">
        <v>46.91</v>
      </c>
      <c r="I114">
        <v>39.809999999999995</v>
      </c>
      <c r="J114" s="17">
        <v>1338</v>
      </c>
      <c r="K114">
        <v>3</v>
      </c>
      <c r="L114" s="98">
        <v>3</v>
      </c>
      <c r="M114">
        <v>2889</v>
      </c>
      <c r="N114">
        <v>13.3</v>
      </c>
      <c r="O114">
        <v>54.897499999999994</v>
      </c>
      <c r="P114">
        <v>47.592500000000001</v>
      </c>
      <c r="Q114" s="18">
        <v>1022800</v>
      </c>
      <c r="R114" s="107" t="s">
        <v>53</v>
      </c>
      <c r="S114" s="107">
        <v>27163</v>
      </c>
      <c r="T114" s="18">
        <v>41626</v>
      </c>
      <c r="U114" s="107" t="s">
        <v>53</v>
      </c>
      <c r="V114">
        <v>14.192500000000001</v>
      </c>
      <c r="W114" s="107" t="s">
        <v>53</v>
      </c>
      <c r="X114">
        <f>N114/12.45</f>
        <v>1.0682730923694781</v>
      </c>
      <c r="Y114">
        <f>I114/44.78</f>
        <v>0.88901295221080823</v>
      </c>
      <c r="Z114">
        <f t="shared" si="14"/>
        <v>96.454168238400598</v>
      </c>
      <c r="AA114">
        <v>10604</v>
      </c>
      <c r="AB114">
        <f t="shared" si="15"/>
        <v>1.0058469170800852</v>
      </c>
      <c r="AC114">
        <v>14.11</v>
      </c>
      <c r="AD114">
        <f t="shared" si="10"/>
        <v>4.0698083691826356E-2</v>
      </c>
      <c r="AE114">
        <f t="shared" si="11"/>
        <v>2.6557489245209228E-2</v>
      </c>
    </row>
    <row r="115" spans="1:31">
      <c r="A115" t="s">
        <v>7</v>
      </c>
      <c r="B115" s="2">
        <v>2020</v>
      </c>
      <c r="C115">
        <v>1</v>
      </c>
      <c r="D115" t="s">
        <v>53</v>
      </c>
      <c r="E115" t="s">
        <v>53</v>
      </c>
      <c r="F115" t="s">
        <v>53</v>
      </c>
      <c r="G115">
        <v>14.384999999999998</v>
      </c>
      <c r="H115">
        <v>46.232500000000009</v>
      </c>
      <c r="I115">
        <v>39.577500000000001</v>
      </c>
      <c r="J115" s="17">
        <v>1474</v>
      </c>
      <c r="K115" t="s">
        <v>53</v>
      </c>
      <c r="L115" s="98">
        <v>3</v>
      </c>
      <c r="M115">
        <v>2650</v>
      </c>
      <c r="N115">
        <v>13.87</v>
      </c>
      <c r="O115">
        <v>54.22</v>
      </c>
      <c r="P115">
        <v>46.707499999999996</v>
      </c>
      <c r="Q115" s="18">
        <v>1018784</v>
      </c>
      <c r="R115" s="107" t="s">
        <v>53</v>
      </c>
      <c r="S115" s="107" t="s">
        <v>53</v>
      </c>
      <c r="T115" s="18">
        <v>45321</v>
      </c>
      <c r="U115" s="107" t="s">
        <v>53</v>
      </c>
      <c r="V115">
        <v>14.12</v>
      </c>
      <c r="W115" s="107" t="s">
        <v>53</v>
      </c>
      <c r="X115">
        <f>N115/13.87</f>
        <v>1</v>
      </c>
      <c r="Y115">
        <f>I115/43.14</f>
        <v>0.91742002781641163</v>
      </c>
      <c r="Z115">
        <f t="shared" si="14"/>
        <v>96.075443228970201</v>
      </c>
      <c r="AA115">
        <v>10604</v>
      </c>
      <c r="AB115">
        <f t="shared" si="15"/>
        <v>0.9092079845460399</v>
      </c>
      <c r="AC115">
        <v>15.53</v>
      </c>
      <c r="AD115">
        <f t="shared" si="10"/>
        <v>4.4485386499984292E-2</v>
      </c>
      <c r="AE115" s="107" t="s">
        <v>53</v>
      </c>
    </row>
    <row r="116" spans="1:31">
      <c r="A116" t="s">
        <v>8</v>
      </c>
      <c r="B116" s="2">
        <v>2002</v>
      </c>
      <c r="C116">
        <v>0</v>
      </c>
      <c r="E116">
        <v>18</v>
      </c>
      <c r="F116" t="s">
        <v>53</v>
      </c>
      <c r="G116">
        <v>15.067499999999999</v>
      </c>
      <c r="H116">
        <v>30.585000000000001</v>
      </c>
      <c r="I116">
        <v>25.93</v>
      </c>
      <c r="J116" s="96" t="s">
        <v>53</v>
      </c>
      <c r="K116" t="s">
        <v>53</v>
      </c>
      <c r="L116" t="s">
        <v>53</v>
      </c>
      <c r="M116" t="s">
        <v>53</v>
      </c>
      <c r="N116">
        <v>5.8375000000000004</v>
      </c>
      <c r="O116">
        <v>60.025000000000006</v>
      </c>
      <c r="P116">
        <v>56.519999999999996</v>
      </c>
      <c r="Q116" s="18">
        <v>165138</v>
      </c>
      <c r="R116" s="109">
        <v>13655</v>
      </c>
      <c r="S116" s="107" t="s">
        <v>53</v>
      </c>
      <c r="T116" s="18">
        <v>2350</v>
      </c>
      <c r="U116">
        <v>0</v>
      </c>
      <c r="V116">
        <v>8.9774999999999991</v>
      </c>
      <c r="W116">
        <f>R116/18095</f>
        <v>0.75462835037303122</v>
      </c>
      <c r="X116">
        <f>N116/8.3</f>
        <v>0.70331325301204817</v>
      </c>
      <c r="Y116">
        <f>I116/35.8425</f>
        <v>0.72344284020366878</v>
      </c>
      <c r="Z116">
        <f t="shared" ref="Z116:Z134" si="16">Q116/8050</f>
        <v>20.514037267080745</v>
      </c>
      <c r="AA116">
        <v>8050</v>
      </c>
      <c r="AB116">
        <f>V116/AC116</f>
        <v>0.78406113537117905</v>
      </c>
      <c r="AC116">
        <v>11.45</v>
      </c>
      <c r="AD116">
        <f t="shared" si="10"/>
        <v>1.4230522351003402E-2</v>
      </c>
      <c r="AE116" s="107" t="s">
        <v>53</v>
      </c>
    </row>
    <row r="117" spans="1:31">
      <c r="A117" t="s">
        <v>8</v>
      </c>
      <c r="B117" s="2">
        <v>2003</v>
      </c>
      <c r="C117">
        <v>0</v>
      </c>
      <c r="E117">
        <v>11</v>
      </c>
      <c r="F117" t="s">
        <v>53</v>
      </c>
      <c r="G117">
        <v>14.9275</v>
      </c>
      <c r="H117">
        <v>31.102500000000003</v>
      </c>
      <c r="I117">
        <v>26.434999999999999</v>
      </c>
      <c r="J117" s="96" t="s">
        <v>53</v>
      </c>
      <c r="K117" t="s">
        <v>53</v>
      </c>
      <c r="L117" t="s">
        <v>53</v>
      </c>
      <c r="M117" t="s">
        <v>53</v>
      </c>
      <c r="N117">
        <v>5.7774999999999999</v>
      </c>
      <c r="O117">
        <v>59.042500000000004</v>
      </c>
      <c r="P117">
        <v>55.634999999999998</v>
      </c>
      <c r="Q117" s="18">
        <v>165480</v>
      </c>
      <c r="R117" s="109">
        <v>14259</v>
      </c>
      <c r="S117" s="107" t="s">
        <v>53</v>
      </c>
      <c r="T117" s="18">
        <v>3514</v>
      </c>
      <c r="U117">
        <v>0</v>
      </c>
      <c r="V117">
        <v>8.9425000000000008</v>
      </c>
      <c r="W117">
        <f>R117/19013</f>
        <v>0.74996055330563294</v>
      </c>
      <c r="X117">
        <f>N117/8.5</f>
        <v>0.67970588235294116</v>
      </c>
      <c r="Y117">
        <f>I117/37.35</f>
        <v>0.707764390896921</v>
      </c>
      <c r="Z117">
        <f t="shared" si="16"/>
        <v>20.556521739130435</v>
      </c>
      <c r="AA117">
        <v>8050</v>
      </c>
      <c r="AB117">
        <f t="shared" ref="AB117:AB134" si="17">V117/AC117</f>
        <v>0.77828546562228029</v>
      </c>
      <c r="AC117">
        <v>11.49</v>
      </c>
      <c r="AD117">
        <f t="shared" si="10"/>
        <v>2.1235194585448394E-2</v>
      </c>
      <c r="AE117" s="107" t="s">
        <v>53</v>
      </c>
    </row>
    <row r="118" spans="1:31">
      <c r="A118" t="s">
        <v>8</v>
      </c>
      <c r="B118" s="2">
        <v>2004</v>
      </c>
      <c r="C118">
        <v>0</v>
      </c>
      <c r="E118">
        <v>16</v>
      </c>
      <c r="F118" t="s">
        <v>53</v>
      </c>
      <c r="G118">
        <v>14.985000000000001</v>
      </c>
      <c r="H118">
        <v>33.697499999999998</v>
      </c>
      <c r="I118">
        <v>28.664999999999999</v>
      </c>
      <c r="J118" s="96" t="s">
        <v>53</v>
      </c>
      <c r="K118" t="s">
        <v>53</v>
      </c>
      <c r="L118" t="s">
        <v>53</v>
      </c>
      <c r="M118" t="s">
        <v>53</v>
      </c>
      <c r="N118">
        <v>6.4625000000000004</v>
      </c>
      <c r="O118">
        <v>59.897500000000001</v>
      </c>
      <c r="P118">
        <v>56.024999999999999</v>
      </c>
      <c r="Q118" s="18">
        <v>166108</v>
      </c>
      <c r="R118" s="109">
        <v>15390</v>
      </c>
      <c r="S118" s="107" t="s">
        <v>53</v>
      </c>
      <c r="T118" s="18">
        <v>4448</v>
      </c>
      <c r="U118">
        <v>0</v>
      </c>
      <c r="V118">
        <v>9.5075000000000003</v>
      </c>
      <c r="W118">
        <f>R118/20053</f>
        <v>0.76746621453149155</v>
      </c>
      <c r="X118">
        <f>N118/8.26</f>
        <v>0.78238498789346256</v>
      </c>
      <c r="Y118">
        <f>I118/38.95</f>
        <v>0.73594351732991004</v>
      </c>
      <c r="Z118">
        <f t="shared" si="16"/>
        <v>20.634534161490684</v>
      </c>
      <c r="AA118">
        <v>8050</v>
      </c>
      <c r="AB118">
        <f t="shared" si="17"/>
        <v>0.86668185961713762</v>
      </c>
      <c r="AC118">
        <v>10.97</v>
      </c>
      <c r="AD118">
        <f t="shared" si="10"/>
        <v>2.6777759048330001E-2</v>
      </c>
      <c r="AE118" s="107" t="s">
        <v>53</v>
      </c>
    </row>
    <row r="119" spans="1:31">
      <c r="A119" t="s">
        <v>8</v>
      </c>
      <c r="B119" s="2">
        <v>2005</v>
      </c>
      <c r="C119">
        <v>0</v>
      </c>
      <c r="E119">
        <v>12</v>
      </c>
      <c r="F119" t="s">
        <v>53</v>
      </c>
      <c r="G119">
        <v>14.105</v>
      </c>
      <c r="H119">
        <v>35.75</v>
      </c>
      <c r="I119">
        <v>30.72</v>
      </c>
      <c r="J119" s="96" t="s">
        <v>53</v>
      </c>
      <c r="K119" t="s">
        <v>53</v>
      </c>
      <c r="L119" t="s">
        <v>53</v>
      </c>
      <c r="M119" t="s">
        <v>53</v>
      </c>
      <c r="N119">
        <v>5.3925000000000001</v>
      </c>
      <c r="O119">
        <v>60.5075</v>
      </c>
      <c r="P119">
        <v>57.244999999999997</v>
      </c>
      <c r="Q119" s="18">
        <v>167032</v>
      </c>
      <c r="R119" s="109">
        <v>15843</v>
      </c>
      <c r="S119" s="107" t="s">
        <v>53</v>
      </c>
      <c r="T119" s="18">
        <v>6073</v>
      </c>
      <c r="U119">
        <v>0</v>
      </c>
      <c r="V119">
        <v>8.59</v>
      </c>
      <c r="W119">
        <f>R119/21239</f>
        <v>0.74593907434436646</v>
      </c>
      <c r="X119">
        <f>N119/7.14</f>
        <v>0.75525210084033623</v>
      </c>
      <c r="Y119">
        <f>I119/41.39</f>
        <v>0.7422082628654264</v>
      </c>
      <c r="Z119">
        <f t="shared" si="16"/>
        <v>20.749316770186336</v>
      </c>
      <c r="AA119">
        <v>8050</v>
      </c>
      <c r="AB119">
        <f t="shared" si="17"/>
        <v>0.93879781420765018</v>
      </c>
      <c r="AC119">
        <v>9.15</v>
      </c>
      <c r="AD119">
        <f t="shared" si="10"/>
        <v>3.635830260069927E-2</v>
      </c>
      <c r="AE119" s="107" t="s">
        <v>53</v>
      </c>
    </row>
    <row r="120" spans="1:31">
      <c r="A120" t="s">
        <v>8</v>
      </c>
      <c r="B120" s="2">
        <v>2006</v>
      </c>
      <c r="C120">
        <v>0</v>
      </c>
      <c r="E120">
        <v>15</v>
      </c>
      <c r="F120" t="s">
        <v>53</v>
      </c>
      <c r="G120">
        <v>12.41</v>
      </c>
      <c r="H120">
        <v>37.64</v>
      </c>
      <c r="I120">
        <v>32.9925</v>
      </c>
      <c r="J120" s="96" t="s">
        <v>53</v>
      </c>
      <c r="K120" t="s">
        <v>53</v>
      </c>
      <c r="L120" t="s">
        <v>53</v>
      </c>
      <c r="M120" t="s">
        <v>53</v>
      </c>
      <c r="N120">
        <v>3.4699999999999998</v>
      </c>
      <c r="O120">
        <v>60.945</v>
      </c>
      <c r="P120">
        <v>58.834999999999994</v>
      </c>
      <c r="Q120" s="18">
        <v>167818</v>
      </c>
      <c r="R120" s="109">
        <v>16987</v>
      </c>
      <c r="S120" s="107" t="s">
        <v>53</v>
      </c>
      <c r="T120" s="18">
        <v>7026</v>
      </c>
      <c r="U120">
        <v>0</v>
      </c>
      <c r="V120">
        <v>6.8424999999999994</v>
      </c>
      <c r="W120">
        <f>R120/22629</f>
        <v>0.75067391400415395</v>
      </c>
      <c r="X120">
        <f>N120/6.35</f>
        <v>0.54645669291338583</v>
      </c>
      <c r="Y120">
        <f>I120/42.96</f>
        <v>0.76798184357541899</v>
      </c>
      <c r="Z120">
        <f t="shared" si="16"/>
        <v>20.846956521739131</v>
      </c>
      <c r="AA120">
        <v>8050</v>
      </c>
      <c r="AB120">
        <f t="shared" si="17"/>
        <v>0.80976331360946741</v>
      </c>
      <c r="AC120">
        <v>8.4499999999999993</v>
      </c>
      <c r="AD120">
        <f t="shared" si="10"/>
        <v>4.1866784254370806E-2</v>
      </c>
      <c r="AE120" s="107" t="s">
        <v>53</v>
      </c>
    </row>
    <row r="121" spans="1:31">
      <c r="A121" t="s">
        <v>8</v>
      </c>
      <c r="B121" s="2">
        <v>2007</v>
      </c>
      <c r="C121">
        <v>0</v>
      </c>
      <c r="E121">
        <v>20</v>
      </c>
      <c r="F121" t="s">
        <v>53</v>
      </c>
      <c r="G121">
        <v>11.475</v>
      </c>
      <c r="H121">
        <v>40.314999999999998</v>
      </c>
      <c r="I121">
        <v>35.724999999999994</v>
      </c>
      <c r="J121" s="17">
        <v>77</v>
      </c>
      <c r="K121" t="s">
        <v>53</v>
      </c>
      <c r="L121" s="92">
        <v>77</v>
      </c>
      <c r="M121" t="s">
        <v>53</v>
      </c>
      <c r="N121">
        <v>4.1150000000000002</v>
      </c>
      <c r="O121">
        <v>62.914999999999992</v>
      </c>
      <c r="P121">
        <v>60.3125</v>
      </c>
      <c r="Q121" s="18">
        <v>168638</v>
      </c>
      <c r="R121" s="109">
        <v>18382</v>
      </c>
      <c r="S121" s="107" t="s">
        <v>53</v>
      </c>
      <c r="T121" s="18">
        <v>8500</v>
      </c>
      <c r="U121">
        <v>0</v>
      </c>
      <c r="V121">
        <v>6.94</v>
      </c>
      <c r="W121">
        <f>R121/23776</f>
        <v>0.77313257065948859</v>
      </c>
      <c r="X121">
        <f>N121/6.41</f>
        <v>0.64196567862714515</v>
      </c>
      <c r="Y121">
        <f>I121/44.21</f>
        <v>0.80807509613209672</v>
      </c>
      <c r="Z121">
        <f t="shared" si="16"/>
        <v>20.948819875776397</v>
      </c>
      <c r="AA121">
        <v>8050</v>
      </c>
      <c r="AB121">
        <f t="shared" si="17"/>
        <v>0.84325637910085061</v>
      </c>
      <c r="AC121">
        <v>8.23</v>
      </c>
      <c r="AD121">
        <f t="shared" si="10"/>
        <v>5.0403823574757763E-2</v>
      </c>
      <c r="AE121" s="107" t="s">
        <v>53</v>
      </c>
    </row>
    <row r="122" spans="1:31">
      <c r="A122" t="s">
        <v>8</v>
      </c>
      <c r="B122" s="2">
        <v>2008</v>
      </c>
      <c r="C122">
        <v>0</v>
      </c>
      <c r="E122">
        <v>15</v>
      </c>
      <c r="F122" t="s">
        <v>53</v>
      </c>
      <c r="G122">
        <v>14.5525</v>
      </c>
      <c r="H122">
        <v>43.217500000000001</v>
      </c>
      <c r="I122">
        <v>36.924999999999997</v>
      </c>
      <c r="J122" s="17">
        <v>275</v>
      </c>
      <c r="K122" t="s">
        <v>53</v>
      </c>
      <c r="L122" s="92">
        <v>275</v>
      </c>
      <c r="M122" t="s">
        <v>53</v>
      </c>
      <c r="N122">
        <v>9.0749999999999993</v>
      </c>
      <c r="O122">
        <v>62.429999999999993</v>
      </c>
      <c r="P122">
        <v>56.777499999999996</v>
      </c>
      <c r="Q122" s="18">
        <v>171815</v>
      </c>
      <c r="R122" s="109">
        <v>18715</v>
      </c>
      <c r="S122" s="107" t="s">
        <v>53</v>
      </c>
      <c r="T122" s="18">
        <v>11782</v>
      </c>
      <c r="U122">
        <v>0</v>
      </c>
      <c r="V122">
        <v>11.275</v>
      </c>
      <c r="W122">
        <f>R122/24129</f>
        <v>0.77562269468274692</v>
      </c>
      <c r="X122">
        <f>N122/10.05</f>
        <v>0.9029850746268655</v>
      </c>
      <c r="Y122">
        <f>I122/44.4</f>
        <v>0.83164414414414412</v>
      </c>
      <c r="Z122">
        <f t="shared" si="16"/>
        <v>21.343478260869563</v>
      </c>
      <c r="AA122">
        <v>8050</v>
      </c>
      <c r="AB122">
        <f t="shared" si="17"/>
        <v>1.0022222222222223</v>
      </c>
      <c r="AC122">
        <v>11.25</v>
      </c>
      <c r="AD122">
        <f t="shared" si="10"/>
        <v>6.8573756656869309E-2</v>
      </c>
      <c r="AE122" s="107" t="s">
        <v>53</v>
      </c>
    </row>
    <row r="123" spans="1:31">
      <c r="A123" t="s">
        <v>8</v>
      </c>
      <c r="B123" s="2">
        <v>2009</v>
      </c>
      <c r="C123">
        <v>0</v>
      </c>
      <c r="E123">
        <v>27</v>
      </c>
      <c r="F123" t="s">
        <v>53</v>
      </c>
      <c r="G123">
        <v>23.22</v>
      </c>
      <c r="H123">
        <v>42.225000000000001</v>
      </c>
      <c r="I123">
        <v>32.422499999999999</v>
      </c>
      <c r="J123" s="17">
        <v>204</v>
      </c>
      <c r="K123" t="s">
        <v>53</v>
      </c>
      <c r="L123" s="92">
        <v>204</v>
      </c>
      <c r="M123">
        <v>430</v>
      </c>
      <c r="N123">
        <v>16.2575</v>
      </c>
      <c r="O123">
        <v>62.4375</v>
      </c>
      <c r="P123">
        <v>52.29</v>
      </c>
      <c r="Q123" s="18">
        <v>171680</v>
      </c>
      <c r="R123" s="109">
        <v>18180</v>
      </c>
      <c r="S123" s="107" t="s">
        <v>53</v>
      </c>
      <c r="T123" s="18">
        <v>12423</v>
      </c>
      <c r="U123">
        <v>0</v>
      </c>
      <c r="V123">
        <v>19.02</v>
      </c>
      <c r="W123">
        <f>R123/23062</f>
        <v>0.78830977365362931</v>
      </c>
      <c r="X123">
        <f>N123/17.65</f>
        <v>0.92110481586402271</v>
      </c>
      <c r="Y123">
        <f>I123/42.58</f>
        <v>0.76144903710662282</v>
      </c>
      <c r="Z123">
        <f t="shared" si="16"/>
        <v>21.32670807453416</v>
      </c>
      <c r="AA123">
        <v>8050</v>
      </c>
      <c r="AB123">
        <f t="shared" si="17"/>
        <v>1.0649496080627099</v>
      </c>
      <c r="AC123">
        <v>17.86</v>
      </c>
      <c r="AD123">
        <f t="shared" si="10"/>
        <v>7.2361369990680338E-2</v>
      </c>
      <c r="AE123" s="107" t="s">
        <v>53</v>
      </c>
    </row>
    <row r="124" spans="1:31">
      <c r="A124" t="s">
        <v>8</v>
      </c>
      <c r="B124" s="2">
        <v>2010</v>
      </c>
      <c r="C124">
        <v>0</v>
      </c>
      <c r="E124">
        <v>25</v>
      </c>
      <c r="F124" t="s">
        <v>53</v>
      </c>
      <c r="G124">
        <v>25.765000000000001</v>
      </c>
      <c r="H124">
        <v>41.817499999999995</v>
      </c>
      <c r="I124">
        <v>31.042499999999997</v>
      </c>
      <c r="J124" s="17">
        <v>237</v>
      </c>
      <c r="K124" t="s">
        <v>53</v>
      </c>
      <c r="L124" s="92">
        <v>237</v>
      </c>
      <c r="M124">
        <v>445</v>
      </c>
      <c r="N124">
        <v>21.6675</v>
      </c>
      <c r="O124">
        <v>61.532500000000006</v>
      </c>
      <c r="P124">
        <v>48.2</v>
      </c>
      <c r="Q124" s="18">
        <v>171896</v>
      </c>
      <c r="R124" s="109">
        <v>18156</v>
      </c>
      <c r="S124" s="107">
        <v>5621</v>
      </c>
      <c r="T124" s="18">
        <v>12613</v>
      </c>
      <c r="U124">
        <v>0</v>
      </c>
      <c r="V124">
        <v>23.317499999999999</v>
      </c>
      <c r="W124">
        <f>R124/23038</f>
        <v>0.78808924385797374</v>
      </c>
      <c r="X124">
        <f>N124/19.57</f>
        <v>1.1071793561573837</v>
      </c>
      <c r="Y124">
        <f>I124/42.04</f>
        <v>0.73840390104662224</v>
      </c>
      <c r="Z124">
        <f t="shared" si="16"/>
        <v>21.353540372670807</v>
      </c>
      <c r="AA124">
        <v>8050</v>
      </c>
      <c r="AB124">
        <f t="shared" si="17"/>
        <v>1.1740936555891239</v>
      </c>
      <c r="AC124">
        <v>19.86</v>
      </c>
      <c r="AD124">
        <f t="shared" si="10"/>
        <v>7.3375762088704805E-2</v>
      </c>
      <c r="AE124">
        <f t="shared" si="11"/>
        <v>3.2700004653976822E-2</v>
      </c>
    </row>
    <row r="125" spans="1:31">
      <c r="A125" t="s">
        <v>8</v>
      </c>
      <c r="B125" s="2">
        <v>2011</v>
      </c>
      <c r="C125">
        <v>0</v>
      </c>
      <c r="E125">
        <v>30</v>
      </c>
      <c r="F125" t="s">
        <v>53</v>
      </c>
      <c r="G125">
        <v>25.347499999999997</v>
      </c>
      <c r="H125">
        <v>43.917500000000004</v>
      </c>
      <c r="I125">
        <v>32.792499999999997</v>
      </c>
      <c r="J125" s="17">
        <v>211</v>
      </c>
      <c r="K125" t="s">
        <v>53</v>
      </c>
      <c r="L125" s="92">
        <v>211</v>
      </c>
      <c r="M125">
        <v>332</v>
      </c>
      <c r="N125">
        <v>22.75</v>
      </c>
      <c r="O125">
        <v>62.227499999999999</v>
      </c>
      <c r="P125">
        <v>48.097499999999997</v>
      </c>
      <c r="Q125" s="18">
        <v>172704</v>
      </c>
      <c r="R125" s="109">
        <v>18227</v>
      </c>
      <c r="S125" s="107">
        <v>5674</v>
      </c>
      <c r="T125" s="18">
        <v>13574</v>
      </c>
      <c r="U125">
        <v>0</v>
      </c>
      <c r="V125">
        <v>23.810000000000002</v>
      </c>
      <c r="W125">
        <f>R125/22761</f>
        <v>0.80079961337375338</v>
      </c>
      <c r="X125">
        <f>N125/21.05</f>
        <v>1.0807600950118765</v>
      </c>
      <c r="Y125">
        <f>I125/41.74</f>
        <v>0.78563727839003339</v>
      </c>
      <c r="Z125">
        <f t="shared" si="16"/>
        <v>21.453913043478259</v>
      </c>
      <c r="AA125">
        <v>8050</v>
      </c>
      <c r="AB125">
        <f t="shared" si="17"/>
        <v>1.1131369798971482</v>
      </c>
      <c r="AC125">
        <v>21.39</v>
      </c>
      <c r="AD125">
        <f t="shared" si="10"/>
        <v>7.8596905688345375E-2</v>
      </c>
      <c r="AE125">
        <f t="shared" si="11"/>
        <v>3.285390031498981E-2</v>
      </c>
    </row>
    <row r="126" spans="1:31">
      <c r="A126" t="s">
        <v>8</v>
      </c>
      <c r="B126" s="2">
        <v>2012</v>
      </c>
      <c r="C126">
        <v>0</v>
      </c>
      <c r="E126">
        <v>21</v>
      </c>
      <c r="F126" t="s">
        <v>53</v>
      </c>
      <c r="G126">
        <v>26.552499999999998</v>
      </c>
      <c r="H126">
        <v>45.052500000000002</v>
      </c>
      <c r="I126">
        <v>33.090000000000003</v>
      </c>
      <c r="J126" s="17">
        <v>248</v>
      </c>
      <c r="K126" t="s">
        <v>53</v>
      </c>
      <c r="L126" s="92">
        <v>248</v>
      </c>
      <c r="M126">
        <v>316</v>
      </c>
      <c r="N126">
        <v>23.235000000000003</v>
      </c>
      <c r="O126">
        <v>64.472499999999997</v>
      </c>
      <c r="P126">
        <v>49.4925</v>
      </c>
      <c r="Q126" s="18">
        <v>171265</v>
      </c>
      <c r="R126" s="109">
        <v>18029</v>
      </c>
      <c r="S126" s="107">
        <v>5668</v>
      </c>
      <c r="T126" s="18">
        <v>13912</v>
      </c>
      <c r="U126">
        <v>0</v>
      </c>
      <c r="V126">
        <v>24.58</v>
      </c>
      <c r="W126">
        <f>R126/22048</f>
        <v>0.81771589259796806</v>
      </c>
      <c r="X126">
        <f>N126/24.58</f>
        <v>0.94528071602929231</v>
      </c>
      <c r="Y126">
        <f>I126/40.47</f>
        <v>0.81764269829503344</v>
      </c>
      <c r="Z126">
        <f t="shared" si="16"/>
        <v>21.275155279503107</v>
      </c>
      <c r="AA126">
        <v>8050</v>
      </c>
      <c r="AB126">
        <f t="shared" si="17"/>
        <v>0.99152884227511084</v>
      </c>
      <c r="AC126">
        <v>24.79</v>
      </c>
      <c r="AD126">
        <f t="shared" si="10"/>
        <v>8.1230841094210721E-2</v>
      </c>
      <c r="AE126">
        <f t="shared" si="11"/>
        <v>3.3094911394622367E-2</v>
      </c>
    </row>
    <row r="127" spans="1:31">
      <c r="A127" t="s">
        <v>8</v>
      </c>
      <c r="B127" s="2">
        <v>2013</v>
      </c>
      <c r="C127">
        <v>0</v>
      </c>
      <c r="E127">
        <v>22</v>
      </c>
      <c r="F127" t="s">
        <v>53</v>
      </c>
      <c r="G127">
        <v>28.875</v>
      </c>
      <c r="H127">
        <v>46.232499999999995</v>
      </c>
      <c r="I127">
        <v>32.884999999999998</v>
      </c>
      <c r="J127" s="17">
        <v>296</v>
      </c>
      <c r="K127" t="s">
        <v>53</v>
      </c>
      <c r="L127" s="92">
        <v>296</v>
      </c>
      <c r="M127">
        <v>233</v>
      </c>
      <c r="N127">
        <v>23.137499999999999</v>
      </c>
      <c r="O127">
        <v>63.467500000000001</v>
      </c>
      <c r="P127">
        <v>48.797499999999999</v>
      </c>
      <c r="Q127" s="18">
        <v>168825</v>
      </c>
      <c r="R127" s="109">
        <v>17682</v>
      </c>
      <c r="S127" s="107">
        <v>5513</v>
      </c>
      <c r="T127" s="18">
        <v>13520</v>
      </c>
      <c r="U127">
        <v>0</v>
      </c>
      <c r="V127">
        <v>25.524999999999999</v>
      </c>
      <c r="W127">
        <f>R127/21899</f>
        <v>0.80743412941230197</v>
      </c>
      <c r="X127">
        <f>N127/25.6</f>
        <v>0.90380859374999989</v>
      </c>
      <c r="Y127">
        <f>I127/39.56</f>
        <v>0.83126895854398375</v>
      </c>
      <c r="Z127">
        <f t="shared" si="16"/>
        <v>20.972049689440993</v>
      </c>
      <c r="AA127">
        <v>8050</v>
      </c>
      <c r="AB127">
        <f t="shared" si="17"/>
        <v>0.97796934865900376</v>
      </c>
      <c r="AC127">
        <v>26.1</v>
      </c>
      <c r="AD127">
        <f t="shared" si="10"/>
        <v>8.0082926106915447E-2</v>
      </c>
      <c r="AE127">
        <f t="shared" si="11"/>
        <v>3.2655116244632014E-2</v>
      </c>
    </row>
    <row r="128" spans="1:31">
      <c r="A128" t="s">
        <v>8</v>
      </c>
      <c r="B128" s="2">
        <v>2014</v>
      </c>
      <c r="C128">
        <v>0</v>
      </c>
      <c r="E128">
        <v>24</v>
      </c>
      <c r="F128" t="s">
        <v>53</v>
      </c>
      <c r="G128">
        <v>29.975000000000001</v>
      </c>
      <c r="H128">
        <v>45.717499999999994</v>
      </c>
      <c r="I128">
        <v>31.999999999999996</v>
      </c>
      <c r="J128" s="17">
        <v>224</v>
      </c>
      <c r="K128" t="s">
        <v>53</v>
      </c>
      <c r="L128" t="s">
        <v>53</v>
      </c>
      <c r="M128">
        <v>274</v>
      </c>
      <c r="N128">
        <v>23.19</v>
      </c>
      <c r="O128">
        <v>61.647500000000001</v>
      </c>
      <c r="P128">
        <v>47.347499999999997</v>
      </c>
      <c r="Q128" s="18">
        <v>167015</v>
      </c>
      <c r="R128" s="109">
        <v>17809</v>
      </c>
      <c r="S128" s="107">
        <v>5149</v>
      </c>
      <c r="T128" s="18">
        <v>12601</v>
      </c>
      <c r="U128">
        <v>0</v>
      </c>
      <c r="V128">
        <v>26.042499999999997</v>
      </c>
      <c r="W128">
        <f>R128/22218</f>
        <v>0.80155729588621838</v>
      </c>
      <c r="X128">
        <f>N128/23.6</f>
        <v>0.98262711864406782</v>
      </c>
      <c r="Y128">
        <f>I128/40.03</f>
        <v>0.79940044966275281</v>
      </c>
      <c r="Z128">
        <f t="shared" si="16"/>
        <v>20.7472049689441</v>
      </c>
      <c r="AA128">
        <v>8050</v>
      </c>
      <c r="AB128">
        <f t="shared" si="17"/>
        <v>1.0655687397708673</v>
      </c>
      <c r="AC128">
        <v>24.44</v>
      </c>
      <c r="AD128">
        <f t="shared" si="10"/>
        <v>7.5448313025776134E-2</v>
      </c>
      <c r="AE128">
        <f t="shared" si="11"/>
        <v>3.0829566206628148E-2</v>
      </c>
    </row>
    <row r="129" spans="1:31">
      <c r="A129" t="s">
        <v>8</v>
      </c>
      <c r="B129" s="2">
        <v>2015</v>
      </c>
      <c r="C129">
        <v>0</v>
      </c>
      <c r="E129">
        <v>24</v>
      </c>
      <c r="F129" t="s">
        <v>53</v>
      </c>
      <c r="G129">
        <v>24.407499999999999</v>
      </c>
      <c r="H129">
        <v>47.557499999999997</v>
      </c>
      <c r="I129">
        <v>35.984999999999999</v>
      </c>
      <c r="J129" s="17">
        <v>261</v>
      </c>
      <c r="K129" t="s">
        <v>53</v>
      </c>
      <c r="L129" t="s">
        <v>53</v>
      </c>
      <c r="M129">
        <v>283</v>
      </c>
      <c r="N129">
        <v>21.8825</v>
      </c>
      <c r="O129">
        <v>59.545000000000002</v>
      </c>
      <c r="P129">
        <v>46.5075</v>
      </c>
      <c r="Q129" s="18">
        <v>164925</v>
      </c>
      <c r="R129" s="109">
        <v>18300</v>
      </c>
      <c r="S129" s="107">
        <v>4907</v>
      </c>
      <c r="T129" s="18">
        <v>11500</v>
      </c>
      <c r="U129">
        <v>0</v>
      </c>
      <c r="V129">
        <v>22.985000000000003</v>
      </c>
      <c r="W129">
        <f>R129/23219</f>
        <v>0.78814763771049567</v>
      </c>
      <c r="X129">
        <f>N129/20.77</f>
        <v>1.053562831006259</v>
      </c>
      <c r="Y129">
        <f>I129/41.06</f>
        <v>0.87640038967364831</v>
      </c>
      <c r="Z129">
        <f t="shared" si="16"/>
        <v>20.487577639751553</v>
      </c>
      <c r="AA129">
        <v>8050</v>
      </c>
      <c r="AB129">
        <f t="shared" si="17"/>
        <v>1.0419310970081597</v>
      </c>
      <c r="AC129">
        <v>22.06</v>
      </c>
      <c r="AD129">
        <f t="shared" si="10"/>
        <v>6.9728664544489921E-2</v>
      </c>
      <c r="AE129">
        <f t="shared" si="11"/>
        <v>2.9752917993027133E-2</v>
      </c>
    </row>
    <row r="130" spans="1:31">
      <c r="A130" t="s">
        <v>8</v>
      </c>
      <c r="B130" s="2">
        <v>2016</v>
      </c>
      <c r="C130">
        <v>0</v>
      </c>
      <c r="E130">
        <v>26</v>
      </c>
      <c r="F130" t="s">
        <v>53</v>
      </c>
      <c r="G130">
        <v>22.9925</v>
      </c>
      <c r="H130">
        <v>50.222499999999997</v>
      </c>
      <c r="I130">
        <v>38.69</v>
      </c>
      <c r="J130" s="17">
        <v>278</v>
      </c>
      <c r="K130" t="s">
        <v>53</v>
      </c>
      <c r="L130" t="s">
        <v>53</v>
      </c>
      <c r="M130">
        <v>241</v>
      </c>
      <c r="N130">
        <v>19.805</v>
      </c>
      <c r="O130">
        <v>61.484999999999999</v>
      </c>
      <c r="P130">
        <v>49.31</v>
      </c>
      <c r="Q130" s="18">
        <v>162514</v>
      </c>
      <c r="R130" s="109">
        <v>18737</v>
      </c>
      <c r="S130" s="107">
        <v>4743</v>
      </c>
      <c r="T130" s="18">
        <v>10739</v>
      </c>
      <c r="U130">
        <v>0</v>
      </c>
      <c r="V130">
        <v>21.232500000000002</v>
      </c>
      <c r="W130">
        <f>R130/23979</f>
        <v>0.78139205137828938</v>
      </c>
      <c r="X130">
        <f>N130/18.12</f>
        <v>1.0929911699779249</v>
      </c>
      <c r="Y130">
        <f>I130/42.17</f>
        <v>0.91747687929807908</v>
      </c>
      <c r="Z130">
        <f t="shared" si="16"/>
        <v>20.18807453416149</v>
      </c>
      <c r="AA130">
        <v>8050</v>
      </c>
      <c r="AB130">
        <f t="shared" si="17"/>
        <v>1.0810845213849287</v>
      </c>
      <c r="AC130">
        <v>19.64</v>
      </c>
      <c r="AD130">
        <f t="shared" si="10"/>
        <v>6.608046076030373E-2</v>
      </c>
      <c r="AE130">
        <f t="shared" si="11"/>
        <v>2.9185177892366194E-2</v>
      </c>
    </row>
    <row r="131" spans="1:31">
      <c r="A131" t="s">
        <v>8</v>
      </c>
      <c r="B131" s="2">
        <v>2017</v>
      </c>
      <c r="C131">
        <v>0</v>
      </c>
      <c r="E131">
        <v>16</v>
      </c>
      <c r="F131" t="s">
        <v>53</v>
      </c>
      <c r="G131">
        <v>20.145</v>
      </c>
      <c r="H131">
        <v>49.524999999999999</v>
      </c>
      <c r="I131">
        <v>39.534999999999997</v>
      </c>
      <c r="J131" s="17">
        <v>371</v>
      </c>
      <c r="K131" s="16">
        <v>1</v>
      </c>
      <c r="L131" t="s">
        <v>53</v>
      </c>
      <c r="M131">
        <v>300</v>
      </c>
      <c r="N131">
        <v>16.22</v>
      </c>
      <c r="O131">
        <v>61.517499999999998</v>
      </c>
      <c r="P131">
        <v>51.532500000000006</v>
      </c>
      <c r="Q131" s="18">
        <v>160700</v>
      </c>
      <c r="R131" s="109">
        <v>19543</v>
      </c>
      <c r="S131" s="107">
        <v>4676</v>
      </c>
      <c r="T131" s="18">
        <v>10284</v>
      </c>
      <c r="U131">
        <v>0</v>
      </c>
      <c r="V131">
        <v>17.965</v>
      </c>
      <c r="W131">
        <f>R131/24969</f>
        <v>0.78269053626496854</v>
      </c>
      <c r="X131">
        <f>N131/15.66</f>
        <v>1.0357598978288634</v>
      </c>
      <c r="Y131">
        <f>I131/43.11</f>
        <v>0.91707260496404541</v>
      </c>
      <c r="Z131">
        <f t="shared" si="16"/>
        <v>19.962732919254659</v>
      </c>
      <c r="AA131">
        <v>8050</v>
      </c>
      <c r="AB131">
        <f t="shared" si="17"/>
        <v>1.042658154381892</v>
      </c>
      <c r="AC131">
        <v>17.23</v>
      </c>
      <c r="AD131">
        <f t="shared" ref="AD131:AD194" si="18">T131/Q131</f>
        <v>6.3995021779713751E-2</v>
      </c>
      <c r="AE131">
        <f t="shared" ref="AE131:AE190" si="19">S131/Q131</f>
        <v>2.9097697573117611E-2</v>
      </c>
    </row>
    <row r="132" spans="1:31">
      <c r="A132" t="s">
        <v>8</v>
      </c>
      <c r="B132" s="2">
        <v>2018</v>
      </c>
      <c r="C132">
        <v>0</v>
      </c>
      <c r="E132">
        <v>9</v>
      </c>
      <c r="F132" t="s">
        <v>53</v>
      </c>
      <c r="G132">
        <v>16.532499999999999</v>
      </c>
      <c r="H132">
        <v>47.092500000000001</v>
      </c>
      <c r="I132">
        <v>39.3125</v>
      </c>
      <c r="J132" s="17">
        <v>269</v>
      </c>
      <c r="K132" s="16">
        <v>1</v>
      </c>
      <c r="L132" s="16">
        <v>12</v>
      </c>
      <c r="M132">
        <v>321</v>
      </c>
      <c r="N132">
        <v>16.3325</v>
      </c>
      <c r="O132">
        <v>59.305000000000007</v>
      </c>
      <c r="P132">
        <v>49.607500000000002</v>
      </c>
      <c r="Q132" s="18">
        <v>158498</v>
      </c>
      <c r="R132" s="109">
        <v>20423</v>
      </c>
      <c r="S132" s="107">
        <v>4893</v>
      </c>
      <c r="T132" s="18">
        <v>9141</v>
      </c>
      <c r="U132">
        <v>0</v>
      </c>
      <c r="V132">
        <v>16.422499999999999</v>
      </c>
      <c r="W132">
        <f>R132/25771</f>
        <v>0.79247991928912342</v>
      </c>
      <c r="X132">
        <f>N132/13.72</f>
        <v>1.1904154518950436</v>
      </c>
      <c r="Y132">
        <f>I132/44.03</f>
        <v>0.89285714285714279</v>
      </c>
      <c r="Z132">
        <f t="shared" si="16"/>
        <v>19.68919254658385</v>
      </c>
      <c r="AA132">
        <v>8050</v>
      </c>
      <c r="AB132">
        <f t="shared" si="17"/>
        <v>1.0761795543905635</v>
      </c>
      <c r="AC132">
        <v>15.26</v>
      </c>
      <c r="AD132">
        <f t="shared" si="18"/>
        <v>5.7672652020845691E-2</v>
      </c>
      <c r="AE132">
        <f t="shared" si="19"/>
        <v>3.0871052000656159E-2</v>
      </c>
    </row>
    <row r="133" spans="1:31">
      <c r="A133" t="s">
        <v>8</v>
      </c>
      <c r="B133" s="2">
        <v>2019</v>
      </c>
      <c r="C133">
        <v>0</v>
      </c>
      <c r="E133">
        <v>23</v>
      </c>
      <c r="F133" t="s">
        <v>53</v>
      </c>
      <c r="G133">
        <v>14.89</v>
      </c>
      <c r="H133">
        <v>45.982500000000002</v>
      </c>
      <c r="I133">
        <v>39.159999999999997</v>
      </c>
      <c r="J133" s="17">
        <v>240</v>
      </c>
      <c r="K133" s="17" t="s">
        <v>53</v>
      </c>
      <c r="L133" s="17" t="s">
        <v>53</v>
      </c>
      <c r="M133">
        <v>428</v>
      </c>
      <c r="N133">
        <v>14.530000000000001</v>
      </c>
      <c r="O133">
        <v>59.442500000000003</v>
      </c>
      <c r="P133">
        <v>50.814999999999998</v>
      </c>
      <c r="Q133" s="18">
        <v>157640</v>
      </c>
      <c r="R133" s="107" t="s">
        <v>53</v>
      </c>
      <c r="S133" s="107">
        <v>5054</v>
      </c>
      <c r="T133" s="18">
        <v>9449</v>
      </c>
      <c r="U133" s="107" t="s">
        <v>53</v>
      </c>
      <c r="V133">
        <v>14.702500000000001</v>
      </c>
      <c r="W133" s="107" t="s">
        <v>53</v>
      </c>
      <c r="X133">
        <f>N133/12.45</f>
        <v>1.1670682730923696</v>
      </c>
      <c r="Y133">
        <f>I133/44.78</f>
        <v>0.87449754354622589</v>
      </c>
      <c r="Z133">
        <f t="shared" si="16"/>
        <v>19.582608695652173</v>
      </c>
      <c r="AA133">
        <v>8050</v>
      </c>
      <c r="AB133">
        <f t="shared" si="17"/>
        <v>1.0419914953933382</v>
      </c>
      <c r="AC133">
        <v>14.11</v>
      </c>
      <c r="AD133">
        <f t="shared" si="18"/>
        <v>5.9940370464349149E-2</v>
      </c>
      <c r="AE133">
        <f t="shared" si="19"/>
        <v>3.2060390763765545E-2</v>
      </c>
    </row>
    <row r="134" spans="1:31">
      <c r="A134" t="s">
        <v>8</v>
      </c>
      <c r="B134" s="2">
        <v>2020</v>
      </c>
      <c r="C134">
        <v>0</v>
      </c>
      <c r="D134" t="s">
        <v>53</v>
      </c>
      <c r="E134">
        <v>21</v>
      </c>
      <c r="F134" t="s">
        <v>53</v>
      </c>
      <c r="G134">
        <v>17.835000000000001</v>
      </c>
      <c r="H134">
        <v>47.677499999999995</v>
      </c>
      <c r="I134">
        <v>39.152499999999996</v>
      </c>
      <c r="J134" s="17">
        <v>289</v>
      </c>
      <c r="K134" s="17" t="s">
        <v>53</v>
      </c>
      <c r="L134" s="17" t="s">
        <v>53</v>
      </c>
      <c r="M134">
        <v>291</v>
      </c>
      <c r="N134">
        <v>11.822500000000002</v>
      </c>
      <c r="O134">
        <v>60.912500000000001</v>
      </c>
      <c r="P134">
        <v>53.707499999999996</v>
      </c>
      <c r="Q134" s="18">
        <v>157664</v>
      </c>
      <c r="R134" s="107" t="s">
        <v>53</v>
      </c>
      <c r="S134" s="107" t="s">
        <v>53</v>
      </c>
      <c r="T134" s="18">
        <v>10472</v>
      </c>
      <c r="U134" s="107" t="s">
        <v>53</v>
      </c>
      <c r="V134">
        <v>14.43</v>
      </c>
      <c r="W134" s="107" t="s">
        <v>53</v>
      </c>
      <c r="X134">
        <f>N134/13.87</f>
        <v>0.85237923576063457</v>
      </c>
      <c r="Y134">
        <f>I134/43.14</f>
        <v>0.9075683820120537</v>
      </c>
      <c r="Z134">
        <f t="shared" si="16"/>
        <v>19.585590062111802</v>
      </c>
      <c r="AA134">
        <v>8050</v>
      </c>
      <c r="AB134">
        <f t="shared" si="17"/>
        <v>0.92916934964584674</v>
      </c>
      <c r="AC134">
        <v>15.53</v>
      </c>
      <c r="AD134">
        <f t="shared" si="18"/>
        <v>6.6419728029226716E-2</v>
      </c>
      <c r="AE134" s="107" t="s">
        <v>53</v>
      </c>
    </row>
    <row r="135" spans="1:31">
      <c r="A135" t="s">
        <v>9</v>
      </c>
      <c r="B135" s="2">
        <v>2002</v>
      </c>
      <c r="C135">
        <v>0</v>
      </c>
      <c r="E135" s="2">
        <v>18</v>
      </c>
      <c r="F135" t="s">
        <v>53</v>
      </c>
      <c r="G135">
        <v>28.477499999999999</v>
      </c>
      <c r="H135">
        <v>35.335000000000001</v>
      </c>
      <c r="I135">
        <v>25.2775</v>
      </c>
      <c r="J135" s="96" t="s">
        <v>53</v>
      </c>
      <c r="K135" t="s">
        <v>53</v>
      </c>
      <c r="L135" t="s">
        <v>53</v>
      </c>
      <c r="M135" t="s">
        <v>53</v>
      </c>
      <c r="N135">
        <v>14.532499999999999</v>
      </c>
      <c r="O135">
        <v>65.144999999999996</v>
      </c>
      <c r="P135">
        <v>55.675000000000004</v>
      </c>
      <c r="Q135" s="18">
        <v>662808</v>
      </c>
      <c r="R135" s="109">
        <v>11557</v>
      </c>
      <c r="S135" s="107" t="s">
        <v>53</v>
      </c>
      <c r="T135" s="18">
        <v>5436</v>
      </c>
      <c r="U135">
        <v>0</v>
      </c>
      <c r="V135">
        <v>19.555</v>
      </c>
      <c r="W135">
        <f>R135/18095</f>
        <v>0.63868471953578332</v>
      </c>
      <c r="X135">
        <f>N135/8.3</f>
        <v>1.7509036144578309</v>
      </c>
      <c r="Y135">
        <f>I135/35.8425</f>
        <v>0.70523819488037942</v>
      </c>
      <c r="Z135">
        <f t="shared" ref="Z135:Z153" si="20">Q135/21766</f>
        <v>30.451529909032438</v>
      </c>
      <c r="AA135">
        <v>21766</v>
      </c>
      <c r="AB135">
        <f>V135/AC135</f>
        <v>1.7078602620087338</v>
      </c>
      <c r="AC135">
        <v>11.45</v>
      </c>
      <c r="AD135">
        <f t="shared" si="18"/>
        <v>8.2014701089908396E-3</v>
      </c>
      <c r="AE135" s="107" t="s">
        <v>53</v>
      </c>
    </row>
    <row r="136" spans="1:31">
      <c r="A136" t="s">
        <v>9</v>
      </c>
      <c r="B136" s="2">
        <v>2003</v>
      </c>
      <c r="C136">
        <v>0</v>
      </c>
      <c r="E136" s="2">
        <v>11</v>
      </c>
      <c r="F136" t="s">
        <v>53</v>
      </c>
      <c r="G136">
        <v>23.3675</v>
      </c>
      <c r="H136">
        <v>36.9</v>
      </c>
      <c r="I136">
        <v>28.284999999999997</v>
      </c>
      <c r="J136" s="96" t="s">
        <v>53</v>
      </c>
      <c r="K136" t="s">
        <v>53</v>
      </c>
      <c r="L136" t="s">
        <v>53</v>
      </c>
      <c r="M136" t="s">
        <v>53</v>
      </c>
      <c r="N136">
        <v>12.18</v>
      </c>
      <c r="O136">
        <v>64.039999999999992</v>
      </c>
      <c r="P136">
        <v>56.244999999999997</v>
      </c>
      <c r="Q136" s="18">
        <v>663142</v>
      </c>
      <c r="R136" s="109">
        <v>12360</v>
      </c>
      <c r="S136" s="107" t="s">
        <v>53</v>
      </c>
      <c r="T136" s="18">
        <v>7167</v>
      </c>
      <c r="U136">
        <v>0</v>
      </c>
      <c r="V136">
        <v>16.36</v>
      </c>
      <c r="W136">
        <f>R136/19013</f>
        <v>0.65008152316835854</v>
      </c>
      <c r="X136">
        <f>N136/8.5</f>
        <v>1.4329411764705882</v>
      </c>
      <c r="Y136">
        <f>I136/37.35</f>
        <v>0.75729585006693434</v>
      </c>
      <c r="Z136">
        <f t="shared" si="20"/>
        <v>30.466874942570982</v>
      </c>
      <c r="AA136">
        <v>21766</v>
      </c>
      <c r="AB136">
        <f t="shared" ref="AB136:AB153" si="21">V136/AC136</f>
        <v>1.42384682332463</v>
      </c>
      <c r="AC136">
        <v>11.49</v>
      </c>
      <c r="AD136">
        <f t="shared" si="18"/>
        <v>1.0807639992641093E-2</v>
      </c>
      <c r="AE136" s="107" t="s">
        <v>53</v>
      </c>
    </row>
    <row r="137" spans="1:31">
      <c r="A137" t="s">
        <v>9</v>
      </c>
      <c r="B137" s="2">
        <v>2004</v>
      </c>
      <c r="C137">
        <v>0</v>
      </c>
      <c r="E137" s="2">
        <v>16</v>
      </c>
      <c r="F137" t="s">
        <v>53</v>
      </c>
      <c r="G137">
        <v>28.855</v>
      </c>
      <c r="H137">
        <v>37.657499999999999</v>
      </c>
      <c r="I137">
        <v>26.782499999999999</v>
      </c>
      <c r="J137" s="96" t="s">
        <v>53</v>
      </c>
      <c r="K137" t="s">
        <v>53</v>
      </c>
      <c r="L137" t="s">
        <v>53</v>
      </c>
      <c r="M137" t="s">
        <v>53</v>
      </c>
      <c r="N137">
        <v>11.65</v>
      </c>
      <c r="O137">
        <v>64.965000000000003</v>
      </c>
      <c r="P137">
        <v>57.392499999999998</v>
      </c>
      <c r="Q137" s="18">
        <v>663896</v>
      </c>
      <c r="R137" s="109">
        <v>12895</v>
      </c>
      <c r="S137" s="107" t="s">
        <v>53</v>
      </c>
      <c r="T137" s="18">
        <v>8600</v>
      </c>
      <c r="U137">
        <v>0</v>
      </c>
      <c r="V137">
        <v>18.09</v>
      </c>
      <c r="W137">
        <f>R137/20053</f>
        <v>0.64304592829003138</v>
      </c>
      <c r="X137">
        <f>N137/8.26</f>
        <v>1.4104116222760292</v>
      </c>
      <c r="Y137">
        <f>I137/38.95</f>
        <v>0.68761232349165591</v>
      </c>
      <c r="Z137">
        <f t="shared" si="20"/>
        <v>30.501516126068179</v>
      </c>
      <c r="AA137">
        <v>21766</v>
      </c>
      <c r="AB137">
        <f t="shared" si="21"/>
        <v>1.649042844120328</v>
      </c>
      <c r="AC137">
        <v>10.97</v>
      </c>
      <c r="AD137">
        <f t="shared" si="18"/>
        <v>1.2953836143010352E-2</v>
      </c>
      <c r="AE137" s="107" t="s">
        <v>53</v>
      </c>
    </row>
    <row r="138" spans="1:31">
      <c r="A138" t="s">
        <v>9</v>
      </c>
      <c r="B138" s="2">
        <v>2005</v>
      </c>
      <c r="C138">
        <v>0</v>
      </c>
      <c r="E138" s="2">
        <v>12</v>
      </c>
      <c r="F138" t="s">
        <v>53</v>
      </c>
      <c r="G138">
        <v>24.497499999999999</v>
      </c>
      <c r="H138">
        <v>39.14</v>
      </c>
      <c r="I138">
        <v>29.55</v>
      </c>
      <c r="J138" s="96" t="s">
        <v>53</v>
      </c>
      <c r="K138" t="s">
        <v>53</v>
      </c>
      <c r="L138" t="s">
        <v>53</v>
      </c>
      <c r="M138" t="s">
        <v>53</v>
      </c>
      <c r="N138">
        <v>13.064999999999998</v>
      </c>
      <c r="O138">
        <v>65.33</v>
      </c>
      <c r="P138">
        <v>56.79</v>
      </c>
      <c r="Q138" s="18">
        <v>671299</v>
      </c>
      <c r="R138" s="109">
        <v>14306</v>
      </c>
      <c r="S138" s="107" t="s">
        <v>53</v>
      </c>
      <c r="T138" s="18">
        <v>12466</v>
      </c>
      <c r="U138">
        <v>0</v>
      </c>
      <c r="V138">
        <v>17.43</v>
      </c>
      <c r="W138">
        <f>R138/21239</f>
        <v>0.67357220208107726</v>
      </c>
      <c r="X138">
        <f>N138/7.14</f>
        <v>1.829831932773109</v>
      </c>
      <c r="Y138">
        <f>I138/41.39</f>
        <v>0.71394056535395023</v>
      </c>
      <c r="Z138">
        <f t="shared" si="20"/>
        <v>30.841633740696498</v>
      </c>
      <c r="AA138">
        <v>21766</v>
      </c>
      <c r="AB138">
        <f t="shared" si="21"/>
        <v>1.9049180327868851</v>
      </c>
      <c r="AC138">
        <v>9.15</v>
      </c>
      <c r="AD138">
        <f t="shared" si="18"/>
        <v>1.8569966587169057E-2</v>
      </c>
      <c r="AE138" s="107" t="s">
        <v>53</v>
      </c>
    </row>
    <row r="139" spans="1:31">
      <c r="A139" t="s">
        <v>9</v>
      </c>
      <c r="B139" s="2">
        <v>2006</v>
      </c>
      <c r="C139">
        <v>0</v>
      </c>
      <c r="E139" s="2">
        <v>15</v>
      </c>
      <c r="F139" t="s">
        <v>53</v>
      </c>
      <c r="G139">
        <v>20.16</v>
      </c>
      <c r="H139">
        <v>39.122499999999995</v>
      </c>
      <c r="I139">
        <v>31.234999999999999</v>
      </c>
      <c r="J139" s="96" t="s">
        <v>53</v>
      </c>
      <c r="K139" t="s">
        <v>53</v>
      </c>
      <c r="L139" t="s">
        <v>53</v>
      </c>
      <c r="M139" t="s">
        <v>53</v>
      </c>
      <c r="N139">
        <v>11.1875</v>
      </c>
      <c r="O139">
        <v>65.032499999999999</v>
      </c>
      <c r="P139">
        <v>57.734999999999999</v>
      </c>
      <c r="Q139" s="18">
        <v>673474</v>
      </c>
      <c r="R139" s="109">
        <v>15097</v>
      </c>
      <c r="S139" s="107" t="s">
        <v>53</v>
      </c>
      <c r="T139" s="18">
        <v>14566</v>
      </c>
      <c r="U139">
        <v>0</v>
      </c>
      <c r="V139">
        <v>14.625</v>
      </c>
      <c r="W139">
        <f>R139/22629</f>
        <v>0.66715276857130235</v>
      </c>
      <c r="X139">
        <f>N139/6.35</f>
        <v>1.7618110236220474</v>
      </c>
      <c r="Y139">
        <f>I139/42.96</f>
        <v>0.7270716945996275</v>
      </c>
      <c r="Z139">
        <f t="shared" si="20"/>
        <v>30.941560231553801</v>
      </c>
      <c r="AA139">
        <v>21766</v>
      </c>
      <c r="AB139">
        <f t="shared" si="21"/>
        <v>1.7307692307692308</v>
      </c>
      <c r="AC139">
        <v>8.4499999999999993</v>
      </c>
      <c r="AD139">
        <f t="shared" si="18"/>
        <v>2.1628154910211826E-2</v>
      </c>
      <c r="AE139" s="107" t="s">
        <v>53</v>
      </c>
    </row>
    <row r="140" spans="1:31">
      <c r="A140" t="s">
        <v>9</v>
      </c>
      <c r="B140" s="2">
        <v>2007</v>
      </c>
      <c r="C140">
        <v>0</v>
      </c>
      <c r="E140" s="2">
        <v>20</v>
      </c>
      <c r="F140" t="s">
        <v>53</v>
      </c>
      <c r="G140">
        <v>19.732500000000002</v>
      </c>
      <c r="H140">
        <v>42.672499999999999</v>
      </c>
      <c r="I140">
        <v>34.25</v>
      </c>
      <c r="J140" s="17">
        <v>199</v>
      </c>
      <c r="K140" t="s">
        <v>53</v>
      </c>
      <c r="L140" s="92">
        <v>199</v>
      </c>
      <c r="M140" t="s">
        <v>53</v>
      </c>
      <c r="N140">
        <v>10.1875</v>
      </c>
      <c r="O140">
        <v>64.842500000000001</v>
      </c>
      <c r="P140">
        <v>58.24</v>
      </c>
      <c r="Q140" s="18">
        <v>678459</v>
      </c>
      <c r="R140" s="109">
        <v>16238</v>
      </c>
      <c r="S140" s="107" t="s">
        <v>53</v>
      </c>
      <c r="T140" s="18">
        <v>16771</v>
      </c>
      <c r="U140">
        <v>0</v>
      </c>
      <c r="V140">
        <v>14.0375</v>
      </c>
      <c r="W140">
        <f>R140/23776</f>
        <v>0.68295760430686403</v>
      </c>
      <c r="X140">
        <f>N140/6.41</f>
        <v>1.5893135725429017</v>
      </c>
      <c r="Y140">
        <f>I140/44.21</f>
        <v>0.77471160370956793</v>
      </c>
      <c r="Z140">
        <f t="shared" si="20"/>
        <v>31.170587154277314</v>
      </c>
      <c r="AA140">
        <v>21766</v>
      </c>
      <c r="AB140">
        <f t="shared" si="21"/>
        <v>1.7056500607533414</v>
      </c>
      <c r="AC140">
        <v>8.23</v>
      </c>
      <c r="AD140">
        <f t="shared" si="18"/>
        <v>2.4719253484735259E-2</v>
      </c>
      <c r="AE140" s="107" t="s">
        <v>53</v>
      </c>
    </row>
    <row r="141" spans="1:31">
      <c r="A141" t="s">
        <v>9</v>
      </c>
      <c r="B141" s="2">
        <v>2008</v>
      </c>
      <c r="C141">
        <v>0</v>
      </c>
      <c r="E141" s="2">
        <v>15</v>
      </c>
      <c r="F141" t="s">
        <v>53</v>
      </c>
      <c r="G141">
        <v>21.772500000000001</v>
      </c>
      <c r="H141">
        <v>43.252500000000005</v>
      </c>
      <c r="I141">
        <v>33.827500000000001</v>
      </c>
      <c r="J141" s="17">
        <v>942</v>
      </c>
      <c r="K141" t="s">
        <v>53</v>
      </c>
      <c r="L141" s="92">
        <v>942</v>
      </c>
      <c r="M141" t="s">
        <v>53</v>
      </c>
      <c r="N141">
        <v>11.857499999999998</v>
      </c>
      <c r="O141">
        <v>66.362500000000011</v>
      </c>
      <c r="P141">
        <v>58.48</v>
      </c>
      <c r="Q141" s="18">
        <v>685246</v>
      </c>
      <c r="R141" s="109">
        <v>16962</v>
      </c>
      <c r="S141" s="107" t="s">
        <v>53</v>
      </c>
      <c r="T141" s="18">
        <v>21569</v>
      </c>
      <c r="U141">
        <v>0</v>
      </c>
      <c r="V141">
        <v>15.827500000000001</v>
      </c>
      <c r="W141">
        <f>R141/24129</f>
        <v>0.70297152803680218</v>
      </c>
      <c r="X141">
        <f>N141/10.05</f>
        <v>1.1798507462686565</v>
      </c>
      <c r="Y141">
        <f>I141/44.4</f>
        <v>0.76188063063063072</v>
      </c>
      <c r="Z141">
        <f t="shared" si="20"/>
        <v>31.482403748966277</v>
      </c>
      <c r="AA141">
        <v>21766</v>
      </c>
      <c r="AB141">
        <f t="shared" si="21"/>
        <v>1.4068888888888889</v>
      </c>
      <c r="AC141">
        <v>11.25</v>
      </c>
      <c r="AD141">
        <f t="shared" si="18"/>
        <v>3.1476287347901338E-2</v>
      </c>
      <c r="AE141" s="107" t="s">
        <v>53</v>
      </c>
    </row>
    <row r="142" spans="1:31">
      <c r="A142" t="s">
        <v>9</v>
      </c>
      <c r="B142" s="2">
        <v>2009</v>
      </c>
      <c r="C142">
        <v>0</v>
      </c>
      <c r="E142" s="2">
        <v>27</v>
      </c>
      <c r="F142" t="s">
        <v>53</v>
      </c>
      <c r="G142">
        <v>25.897500000000001</v>
      </c>
      <c r="H142">
        <v>45.475000000000009</v>
      </c>
      <c r="I142">
        <v>33.692500000000003</v>
      </c>
      <c r="J142" s="17">
        <v>915</v>
      </c>
      <c r="K142" t="s">
        <v>53</v>
      </c>
      <c r="L142" s="92">
        <v>915</v>
      </c>
      <c r="M142">
        <v>1114</v>
      </c>
      <c r="N142">
        <v>18.087499999999999</v>
      </c>
      <c r="O142">
        <v>66.010000000000005</v>
      </c>
      <c r="P142">
        <v>54.064999999999998</v>
      </c>
      <c r="Q142" s="18">
        <v>688777</v>
      </c>
      <c r="R142" s="109">
        <v>16452</v>
      </c>
      <c r="S142" s="107" t="s">
        <v>53</v>
      </c>
      <c r="T142" s="18">
        <v>22760</v>
      </c>
      <c r="U142">
        <v>0</v>
      </c>
      <c r="V142">
        <v>21.33</v>
      </c>
      <c r="W142">
        <f>R142/23062</f>
        <v>0.71338131992021503</v>
      </c>
      <c r="X142">
        <f>N142/17.65</f>
        <v>1.0247875354107649</v>
      </c>
      <c r="Y142">
        <f>I142/42.58</f>
        <v>0.79127524659464543</v>
      </c>
      <c r="Z142">
        <f t="shared" si="20"/>
        <v>31.644629238261508</v>
      </c>
      <c r="AA142">
        <v>21766</v>
      </c>
      <c r="AB142">
        <f t="shared" si="21"/>
        <v>1.1942889137737962</v>
      </c>
      <c r="AC142">
        <v>17.86</v>
      </c>
      <c r="AD142">
        <f t="shared" si="18"/>
        <v>3.3044076675034152E-2</v>
      </c>
      <c r="AE142" s="107" t="s">
        <v>53</v>
      </c>
    </row>
    <row r="143" spans="1:31">
      <c r="A143" t="s">
        <v>9</v>
      </c>
      <c r="B143" s="2">
        <v>2010</v>
      </c>
      <c r="C143">
        <v>0</v>
      </c>
      <c r="E143" s="2">
        <v>25</v>
      </c>
      <c r="F143" t="s">
        <v>53</v>
      </c>
      <c r="G143">
        <v>28.02</v>
      </c>
      <c r="H143">
        <v>47.277500000000003</v>
      </c>
      <c r="I143">
        <v>34.022500000000001</v>
      </c>
      <c r="J143" s="17">
        <v>936</v>
      </c>
      <c r="K143" t="s">
        <v>53</v>
      </c>
      <c r="L143" s="92">
        <v>936</v>
      </c>
      <c r="M143">
        <v>1137</v>
      </c>
      <c r="N143">
        <v>20.952500000000001</v>
      </c>
      <c r="O143">
        <v>65.472499999999997</v>
      </c>
      <c r="P143">
        <v>51.7575</v>
      </c>
      <c r="Q143" s="18">
        <v>692137</v>
      </c>
      <c r="R143" s="109">
        <v>16485</v>
      </c>
      <c r="S143" s="107">
        <v>20700</v>
      </c>
      <c r="T143" s="18">
        <v>24040</v>
      </c>
      <c r="U143">
        <v>0</v>
      </c>
      <c r="V143">
        <v>23.955000000000002</v>
      </c>
      <c r="W143">
        <f>R143/23038</f>
        <v>0.71555690598142196</v>
      </c>
      <c r="X143">
        <f>N143/19.57</f>
        <v>1.0706438426162495</v>
      </c>
      <c r="Y143">
        <f>I143/42.04</f>
        <v>0.80928877259752618</v>
      </c>
      <c r="Z143">
        <f t="shared" si="20"/>
        <v>31.798998437930717</v>
      </c>
      <c r="AA143">
        <v>21766</v>
      </c>
      <c r="AB143">
        <f t="shared" si="21"/>
        <v>1.2061933534743203</v>
      </c>
      <c r="AC143">
        <v>19.86</v>
      </c>
      <c r="AD143">
        <f t="shared" si="18"/>
        <v>3.4733008060542928E-2</v>
      </c>
      <c r="AE143">
        <f t="shared" si="19"/>
        <v>2.9907373829169658E-2</v>
      </c>
    </row>
    <row r="144" spans="1:31">
      <c r="A144" t="s">
        <v>9</v>
      </c>
      <c r="B144" s="2">
        <v>2011</v>
      </c>
      <c r="C144">
        <v>0</v>
      </c>
      <c r="E144" s="2">
        <v>30</v>
      </c>
      <c r="F144" t="s">
        <v>53</v>
      </c>
      <c r="G144">
        <v>31.322499999999998</v>
      </c>
      <c r="H144">
        <v>46.819999999999993</v>
      </c>
      <c r="I144">
        <v>32.152500000000003</v>
      </c>
      <c r="J144" s="17">
        <v>977</v>
      </c>
      <c r="K144" t="s">
        <v>53</v>
      </c>
      <c r="L144" s="92">
        <v>977</v>
      </c>
      <c r="M144">
        <v>1384</v>
      </c>
      <c r="N144">
        <v>23.947499999999998</v>
      </c>
      <c r="O144">
        <v>65.074999999999989</v>
      </c>
      <c r="P144">
        <v>49.497499999999995</v>
      </c>
      <c r="Q144" s="18">
        <v>693921</v>
      </c>
      <c r="R144" s="109">
        <v>16141</v>
      </c>
      <c r="S144" s="107">
        <v>20372</v>
      </c>
      <c r="T144" s="18">
        <v>25413</v>
      </c>
      <c r="U144">
        <v>0</v>
      </c>
      <c r="V144">
        <v>27.085000000000001</v>
      </c>
      <c r="W144">
        <f>R144/22761</f>
        <v>0.70915161899740786</v>
      </c>
      <c r="X144">
        <f>N144/21.05</f>
        <v>1.137648456057007</v>
      </c>
      <c r="Y144">
        <f>I144/41.74</f>
        <v>0.77030426449448974</v>
      </c>
      <c r="Z144">
        <f t="shared" si="20"/>
        <v>31.880961132040799</v>
      </c>
      <c r="AA144">
        <v>21766</v>
      </c>
      <c r="AB144">
        <f t="shared" si="21"/>
        <v>1.2662459093034129</v>
      </c>
      <c r="AC144">
        <v>21.39</v>
      </c>
      <c r="AD144">
        <f t="shared" si="18"/>
        <v>3.6622324443272361E-2</v>
      </c>
      <c r="AE144">
        <f t="shared" si="19"/>
        <v>2.9357808741917308E-2</v>
      </c>
    </row>
    <row r="145" spans="1:31">
      <c r="A145" t="s">
        <v>9</v>
      </c>
      <c r="B145" s="2">
        <v>2012</v>
      </c>
      <c r="C145">
        <v>0</v>
      </c>
      <c r="E145" s="2">
        <v>21</v>
      </c>
      <c r="F145" t="s">
        <v>53</v>
      </c>
      <c r="G145">
        <v>38.015000000000001</v>
      </c>
      <c r="H145">
        <v>47.902500000000003</v>
      </c>
      <c r="I145">
        <v>29.68</v>
      </c>
      <c r="J145" s="17">
        <v>806</v>
      </c>
      <c r="K145" t="s">
        <v>53</v>
      </c>
      <c r="L145" s="92">
        <v>806</v>
      </c>
      <c r="M145">
        <v>1343</v>
      </c>
      <c r="N145">
        <v>30.6325</v>
      </c>
      <c r="O145">
        <v>65.302499999999995</v>
      </c>
      <c r="P145">
        <v>45.302499999999995</v>
      </c>
      <c r="Q145" s="18">
        <v>694533</v>
      </c>
      <c r="R145" s="109">
        <v>15299</v>
      </c>
      <c r="S145" s="107">
        <v>20198</v>
      </c>
      <c r="T145" s="18">
        <v>25975</v>
      </c>
      <c r="U145">
        <v>0</v>
      </c>
      <c r="V145">
        <v>33.802500000000002</v>
      </c>
      <c r="W145">
        <f>R145/22048</f>
        <v>0.69389513788098689</v>
      </c>
      <c r="X145">
        <f>N145/24.58</f>
        <v>1.2462367778681855</v>
      </c>
      <c r="Y145">
        <f>I145/40.47</f>
        <v>0.73338275265628861</v>
      </c>
      <c r="Z145">
        <f t="shared" si="20"/>
        <v>31.909078379123404</v>
      </c>
      <c r="AA145">
        <v>21766</v>
      </c>
      <c r="AB145">
        <f t="shared" si="21"/>
        <v>1.3635538523598227</v>
      </c>
      <c r="AC145">
        <v>24.79</v>
      </c>
      <c r="AD145">
        <f t="shared" si="18"/>
        <v>3.7399230850081996E-2</v>
      </c>
      <c r="AE145">
        <f t="shared" si="19"/>
        <v>2.9081411538400624E-2</v>
      </c>
    </row>
    <row r="146" spans="1:31">
      <c r="A146" t="s">
        <v>9</v>
      </c>
      <c r="B146" s="2">
        <v>2013</v>
      </c>
      <c r="C146">
        <v>0</v>
      </c>
      <c r="E146" s="2">
        <v>22</v>
      </c>
      <c r="F146" t="s">
        <v>53</v>
      </c>
      <c r="G146">
        <v>36.864999999999995</v>
      </c>
      <c r="H146">
        <v>49.657499999999999</v>
      </c>
      <c r="I146">
        <v>31.352500000000003</v>
      </c>
      <c r="J146" s="17">
        <v>867</v>
      </c>
      <c r="K146" t="s">
        <v>53</v>
      </c>
      <c r="L146" s="92">
        <v>867</v>
      </c>
      <c r="M146">
        <v>1287</v>
      </c>
      <c r="N146">
        <v>32.412500000000001</v>
      </c>
      <c r="O146">
        <v>63.777500000000003</v>
      </c>
      <c r="P146">
        <v>43.077500000000001</v>
      </c>
      <c r="Q146" s="18">
        <v>693729</v>
      </c>
      <c r="R146" s="109">
        <v>15357</v>
      </c>
      <c r="S146" s="107">
        <v>20475</v>
      </c>
      <c r="T146" s="18">
        <v>25622</v>
      </c>
      <c r="U146">
        <v>0</v>
      </c>
      <c r="V146">
        <v>34.394999999999996</v>
      </c>
      <c r="W146">
        <f>R146/21899</f>
        <v>0.70126489794054525</v>
      </c>
      <c r="X146">
        <f>N146/25.6</f>
        <v>1.26611328125</v>
      </c>
      <c r="Y146">
        <f>I146/39.56</f>
        <v>0.79253033367037418</v>
      </c>
      <c r="Z146">
        <f t="shared" si="20"/>
        <v>31.872140034916843</v>
      </c>
      <c r="AA146">
        <v>21766</v>
      </c>
      <c r="AB146">
        <f t="shared" si="21"/>
        <v>1.3178160919540227</v>
      </c>
      <c r="AC146">
        <v>26.1</v>
      </c>
      <c r="AD146">
        <f t="shared" si="18"/>
        <v>3.6933730606620162E-2</v>
      </c>
      <c r="AE146">
        <f t="shared" si="19"/>
        <v>2.9514406922587926E-2</v>
      </c>
    </row>
    <row r="147" spans="1:31">
      <c r="A147" t="s">
        <v>9</v>
      </c>
      <c r="B147" s="2">
        <v>2014</v>
      </c>
      <c r="C147">
        <v>0</v>
      </c>
      <c r="E147" s="2">
        <v>24</v>
      </c>
      <c r="F147" t="s">
        <v>53</v>
      </c>
      <c r="G147">
        <v>35.650000000000006</v>
      </c>
      <c r="H147">
        <v>47.204999999999998</v>
      </c>
      <c r="I147">
        <v>30.375</v>
      </c>
      <c r="J147" s="17">
        <v>905</v>
      </c>
      <c r="K147" t="s">
        <v>53</v>
      </c>
      <c r="L147" t="s">
        <v>53</v>
      </c>
      <c r="M147">
        <v>1302</v>
      </c>
      <c r="N147">
        <v>27.93</v>
      </c>
      <c r="O147">
        <v>63.365000000000002</v>
      </c>
      <c r="P147">
        <v>45.674999999999997</v>
      </c>
      <c r="Q147" s="18">
        <v>690929</v>
      </c>
      <c r="R147" s="109">
        <v>15322</v>
      </c>
      <c r="S147" s="107">
        <v>19758</v>
      </c>
      <c r="T147" s="18">
        <v>22689</v>
      </c>
      <c r="U147">
        <v>0</v>
      </c>
      <c r="V147">
        <v>31.27</v>
      </c>
      <c r="W147">
        <f>R147/22218</f>
        <v>0.6896210279953191</v>
      </c>
      <c r="X147">
        <f>N147/23.6</f>
        <v>1.1834745762711865</v>
      </c>
      <c r="Y147">
        <f>I147/40.03</f>
        <v>0.75880589557831624</v>
      </c>
      <c r="Z147">
        <f t="shared" si="20"/>
        <v>31.743499035192503</v>
      </c>
      <c r="AA147">
        <v>21766</v>
      </c>
      <c r="AB147">
        <f t="shared" si="21"/>
        <v>1.2794599018003272</v>
      </c>
      <c r="AC147">
        <v>24.44</v>
      </c>
      <c r="AD147">
        <f t="shared" si="18"/>
        <v>3.2838395840961952E-2</v>
      </c>
      <c r="AE147">
        <f t="shared" si="19"/>
        <v>2.8596281238737989E-2</v>
      </c>
    </row>
    <row r="148" spans="1:31">
      <c r="A148" t="s">
        <v>9</v>
      </c>
      <c r="B148" s="2">
        <v>2015</v>
      </c>
      <c r="C148">
        <v>0</v>
      </c>
      <c r="E148" s="2">
        <v>24</v>
      </c>
      <c r="F148" t="s">
        <v>53</v>
      </c>
      <c r="G148">
        <v>35.422499999999999</v>
      </c>
      <c r="H148">
        <v>47.322499999999998</v>
      </c>
      <c r="I148">
        <v>30.560000000000002</v>
      </c>
      <c r="J148" s="17">
        <v>914</v>
      </c>
      <c r="K148" t="s">
        <v>53</v>
      </c>
      <c r="L148" t="s">
        <v>53</v>
      </c>
      <c r="M148">
        <v>1605</v>
      </c>
      <c r="N148">
        <v>26.322500000000002</v>
      </c>
      <c r="O148">
        <v>63.987499999999997</v>
      </c>
      <c r="P148">
        <v>47.147500000000001</v>
      </c>
      <c r="Q148" s="18">
        <v>686730</v>
      </c>
      <c r="R148" s="109">
        <v>16299</v>
      </c>
      <c r="S148" s="107">
        <v>18906</v>
      </c>
      <c r="T148" s="18">
        <v>20325</v>
      </c>
      <c r="U148">
        <v>0</v>
      </c>
      <c r="V148">
        <v>30.252499999999998</v>
      </c>
      <c r="W148">
        <f>R148/23219</f>
        <v>0.70196821568543</v>
      </c>
      <c r="X148">
        <f>N148/20.77</f>
        <v>1.2673326913818008</v>
      </c>
      <c r="Y148">
        <f>I148/41.06</f>
        <v>0.74427666829030692</v>
      </c>
      <c r="Z148">
        <f t="shared" si="20"/>
        <v>31.55058347882018</v>
      </c>
      <c r="AA148">
        <v>21766</v>
      </c>
      <c r="AB148">
        <f t="shared" si="21"/>
        <v>1.3713735267452403</v>
      </c>
      <c r="AC148">
        <v>22.06</v>
      </c>
      <c r="AD148">
        <f t="shared" si="18"/>
        <v>2.9596784762570442E-2</v>
      </c>
      <c r="AE148">
        <f t="shared" si="19"/>
        <v>2.753047049058582E-2</v>
      </c>
    </row>
    <row r="149" spans="1:31">
      <c r="A149" t="s">
        <v>9</v>
      </c>
      <c r="B149" s="2">
        <v>2016</v>
      </c>
      <c r="C149">
        <v>0</v>
      </c>
      <c r="E149" s="2">
        <v>26</v>
      </c>
      <c r="F149" t="s">
        <v>53</v>
      </c>
      <c r="G149">
        <v>35.905000000000001</v>
      </c>
      <c r="H149">
        <v>48.515000000000001</v>
      </c>
      <c r="I149">
        <v>31.1</v>
      </c>
      <c r="J149" s="17">
        <v>1028</v>
      </c>
      <c r="K149" t="s">
        <v>53</v>
      </c>
      <c r="L149" t="s">
        <v>53</v>
      </c>
      <c r="M149">
        <v>1755</v>
      </c>
      <c r="N149">
        <v>24.967500000000001</v>
      </c>
      <c r="O149">
        <v>64.405000000000001</v>
      </c>
      <c r="P149">
        <v>48.32</v>
      </c>
      <c r="Q149" s="18">
        <v>684113</v>
      </c>
      <c r="R149" s="109">
        <v>16831</v>
      </c>
      <c r="S149" s="107">
        <v>18359</v>
      </c>
      <c r="T149" s="18">
        <v>20098</v>
      </c>
      <c r="U149">
        <v>0</v>
      </c>
      <c r="V149">
        <v>29.740000000000002</v>
      </c>
      <c r="W149">
        <f>R149/23979</f>
        <v>0.70190583427165432</v>
      </c>
      <c r="X149">
        <f>N149/18.12</f>
        <v>1.3778973509933774</v>
      </c>
      <c r="Y149">
        <f>I149/42.17</f>
        <v>0.73749110742233814</v>
      </c>
      <c r="Z149">
        <f t="shared" si="20"/>
        <v>31.430350087292108</v>
      </c>
      <c r="AA149">
        <v>21766</v>
      </c>
      <c r="AB149">
        <f t="shared" si="21"/>
        <v>1.514256619144603</v>
      </c>
      <c r="AC149">
        <v>19.64</v>
      </c>
      <c r="AD149">
        <f t="shared" si="18"/>
        <v>2.9378187521652124E-2</v>
      </c>
      <c r="AE149">
        <f t="shared" si="19"/>
        <v>2.6836209807444091E-2</v>
      </c>
    </row>
    <row r="150" spans="1:31">
      <c r="A150" t="s">
        <v>9</v>
      </c>
      <c r="B150" s="2">
        <v>2017</v>
      </c>
      <c r="C150">
        <v>0</v>
      </c>
      <c r="E150" s="2">
        <v>16</v>
      </c>
      <c r="F150" t="s">
        <v>53</v>
      </c>
      <c r="G150">
        <v>34.464999999999996</v>
      </c>
      <c r="H150">
        <v>48.512499999999996</v>
      </c>
      <c r="I150">
        <v>31.7925</v>
      </c>
      <c r="J150" s="17">
        <v>774</v>
      </c>
      <c r="K150" t="s">
        <v>53</v>
      </c>
      <c r="L150" t="s">
        <v>53</v>
      </c>
      <c r="M150">
        <v>1870</v>
      </c>
      <c r="N150">
        <v>23.175000000000001</v>
      </c>
      <c r="O150">
        <v>63.389999999999993</v>
      </c>
      <c r="P150">
        <v>48.692500000000003</v>
      </c>
      <c r="Q150" s="18">
        <v>679884</v>
      </c>
      <c r="R150" s="109">
        <v>17803</v>
      </c>
      <c r="S150" s="107">
        <v>18749</v>
      </c>
      <c r="T150" s="18">
        <v>18765</v>
      </c>
      <c r="U150">
        <v>0</v>
      </c>
      <c r="V150">
        <v>28.1525</v>
      </c>
      <c r="W150">
        <f>R150/24969</f>
        <v>0.71300412511514277</v>
      </c>
      <c r="X150">
        <f>N150/15.66</f>
        <v>1.4798850574712643</v>
      </c>
      <c r="Y150">
        <f>I150/43.11</f>
        <v>0.73747390396659707</v>
      </c>
      <c r="Z150">
        <f t="shared" si="20"/>
        <v>31.236056234494164</v>
      </c>
      <c r="AA150">
        <v>21766</v>
      </c>
      <c r="AB150">
        <f t="shared" si="21"/>
        <v>1.6339233894370284</v>
      </c>
      <c r="AC150">
        <v>17.23</v>
      </c>
      <c r="AD150">
        <f t="shared" si="18"/>
        <v>2.7600296521171259E-2</v>
      </c>
      <c r="AE150">
        <f t="shared" si="19"/>
        <v>2.7576763094880892E-2</v>
      </c>
    </row>
    <row r="151" spans="1:31">
      <c r="A151" t="s">
        <v>9</v>
      </c>
      <c r="B151" s="2">
        <v>2018</v>
      </c>
      <c r="C151">
        <v>0</v>
      </c>
      <c r="E151" s="2">
        <v>9</v>
      </c>
      <c r="F151" t="s">
        <v>53</v>
      </c>
      <c r="G151">
        <v>32.497500000000002</v>
      </c>
      <c r="H151">
        <v>48.787499999999994</v>
      </c>
      <c r="I151">
        <v>32.935000000000002</v>
      </c>
      <c r="J151" s="17">
        <v>781</v>
      </c>
      <c r="K151" t="s">
        <v>53</v>
      </c>
      <c r="L151">
        <v>32</v>
      </c>
      <c r="M151">
        <v>1708</v>
      </c>
      <c r="N151">
        <v>19.86</v>
      </c>
      <c r="O151">
        <v>63.427500000000002</v>
      </c>
      <c r="P151">
        <v>50.824999999999996</v>
      </c>
      <c r="Q151" s="18">
        <v>676376</v>
      </c>
      <c r="R151" s="109">
        <v>18453</v>
      </c>
      <c r="S151" s="107">
        <v>18409</v>
      </c>
      <c r="T151" s="18">
        <v>18810</v>
      </c>
      <c r="U151">
        <v>0</v>
      </c>
      <c r="V151">
        <v>25.45</v>
      </c>
      <c r="W151">
        <f>R151/25771</f>
        <v>0.71603740638702418</v>
      </c>
      <c r="X151">
        <f>N151/13.72</f>
        <v>1.4475218658892126</v>
      </c>
      <c r="Y151">
        <f>I151/44.03</f>
        <v>0.74801271860095397</v>
      </c>
      <c r="Z151">
        <f t="shared" si="20"/>
        <v>31.074887439125241</v>
      </c>
      <c r="AA151">
        <v>21766</v>
      </c>
      <c r="AB151">
        <f t="shared" si="21"/>
        <v>1.6677588466579292</v>
      </c>
      <c r="AC151">
        <v>15.26</v>
      </c>
      <c r="AD151">
        <f t="shared" si="18"/>
        <v>2.7809975516576577E-2</v>
      </c>
      <c r="AE151">
        <f t="shared" si="19"/>
        <v>2.7217110009817025E-2</v>
      </c>
    </row>
    <row r="152" spans="1:31">
      <c r="A152" t="s">
        <v>9</v>
      </c>
      <c r="B152" s="2">
        <v>2019</v>
      </c>
      <c r="C152">
        <v>0</v>
      </c>
      <c r="E152" s="2">
        <v>23</v>
      </c>
      <c r="F152" t="s">
        <v>53</v>
      </c>
      <c r="G152">
        <v>29.665000000000003</v>
      </c>
      <c r="H152">
        <v>49.600000000000009</v>
      </c>
      <c r="I152">
        <v>34.8825</v>
      </c>
      <c r="J152" s="17">
        <v>675</v>
      </c>
      <c r="K152" t="s">
        <v>53</v>
      </c>
      <c r="L152" t="s">
        <v>53</v>
      </c>
      <c r="M152">
        <v>1676</v>
      </c>
      <c r="N152">
        <v>16.5975</v>
      </c>
      <c r="O152">
        <v>63.282499999999999</v>
      </c>
      <c r="P152">
        <v>52.782499999999999</v>
      </c>
      <c r="Q152" s="18">
        <v>673559</v>
      </c>
      <c r="R152" s="107" t="s">
        <v>53</v>
      </c>
      <c r="S152" s="107">
        <v>18962</v>
      </c>
      <c r="T152" s="18">
        <v>19459</v>
      </c>
      <c r="U152" s="107" t="s">
        <v>53</v>
      </c>
      <c r="V152">
        <v>22.44</v>
      </c>
      <c r="W152" s="107" t="s">
        <v>53</v>
      </c>
      <c r="X152">
        <f>N152/12.45</f>
        <v>1.3331325301204819</v>
      </c>
      <c r="Y152">
        <f>I152/44.78</f>
        <v>0.77897498883430105</v>
      </c>
      <c r="Z152">
        <f t="shared" si="20"/>
        <v>30.945465404759716</v>
      </c>
      <c r="AA152">
        <v>21766</v>
      </c>
      <c r="AB152">
        <f t="shared" si="21"/>
        <v>1.5903614457831328</v>
      </c>
      <c r="AC152">
        <v>14.11</v>
      </c>
      <c r="AD152">
        <f t="shared" si="18"/>
        <v>2.8889822569366605E-2</v>
      </c>
      <c r="AE152">
        <f t="shared" si="19"/>
        <v>2.8151951054027933E-2</v>
      </c>
    </row>
    <row r="153" spans="1:31">
      <c r="A153" t="s">
        <v>9</v>
      </c>
      <c r="B153" s="2">
        <v>2020</v>
      </c>
      <c r="C153">
        <v>0</v>
      </c>
      <c r="D153" t="s">
        <v>53</v>
      </c>
      <c r="E153">
        <v>21</v>
      </c>
      <c r="F153" t="s">
        <v>53</v>
      </c>
      <c r="G153">
        <v>27.212499999999999</v>
      </c>
      <c r="H153">
        <v>49.072500000000005</v>
      </c>
      <c r="I153">
        <v>35.699999999999996</v>
      </c>
      <c r="J153" s="17">
        <v>815</v>
      </c>
      <c r="K153" t="s">
        <v>53</v>
      </c>
      <c r="L153" t="s">
        <v>53</v>
      </c>
      <c r="M153">
        <v>1471</v>
      </c>
      <c r="N153">
        <v>18.692499999999999</v>
      </c>
      <c r="O153">
        <v>60.297499999999999</v>
      </c>
      <c r="P153">
        <v>49.017499999999998</v>
      </c>
      <c r="Q153" s="18">
        <v>672137</v>
      </c>
      <c r="R153" s="107" t="s">
        <v>53</v>
      </c>
      <c r="S153" s="107" t="s">
        <v>53</v>
      </c>
      <c r="T153" s="18">
        <v>21030</v>
      </c>
      <c r="U153" s="107" t="s">
        <v>53</v>
      </c>
      <c r="V153">
        <v>22.590000000000003</v>
      </c>
      <c r="W153" s="107" t="s">
        <v>53</v>
      </c>
      <c r="X153">
        <f>N153/13.87</f>
        <v>1.347692862292718</v>
      </c>
      <c r="Y153">
        <f>I153/43.14</f>
        <v>0.82753824756606387</v>
      </c>
      <c r="Z153">
        <f t="shared" si="20"/>
        <v>30.880134154185427</v>
      </c>
      <c r="AA153">
        <v>21766</v>
      </c>
      <c r="AB153">
        <f t="shared" si="21"/>
        <v>1.4546039922730203</v>
      </c>
      <c r="AC153">
        <v>15.53</v>
      </c>
      <c r="AD153">
        <f t="shared" si="18"/>
        <v>3.1288264148529241E-2</v>
      </c>
      <c r="AE153" s="107" t="s">
        <v>53</v>
      </c>
    </row>
    <row r="154" spans="1:31">
      <c r="A154" t="s">
        <v>10</v>
      </c>
      <c r="B154" s="2">
        <v>2002</v>
      </c>
      <c r="C154">
        <v>1</v>
      </c>
      <c r="D154">
        <v>0</v>
      </c>
      <c r="E154">
        <v>18</v>
      </c>
      <c r="F154">
        <v>3</v>
      </c>
      <c r="G154">
        <v>9.4125000000000014</v>
      </c>
      <c r="H154">
        <v>49.972500000000004</v>
      </c>
      <c r="I154">
        <v>45.307499999999997</v>
      </c>
      <c r="J154" s="96" t="s">
        <v>53</v>
      </c>
      <c r="K154" t="s">
        <v>53</v>
      </c>
      <c r="L154" t="s">
        <v>53</v>
      </c>
      <c r="M154" t="s">
        <v>53</v>
      </c>
      <c r="N154">
        <v>6.36</v>
      </c>
      <c r="O154">
        <v>72.42</v>
      </c>
      <c r="P154">
        <v>67.825000000000003</v>
      </c>
      <c r="Q154" s="18">
        <v>916968</v>
      </c>
      <c r="R154" s="109">
        <v>21793</v>
      </c>
      <c r="S154" s="107" t="s">
        <v>53</v>
      </c>
      <c r="T154" s="18">
        <v>99744</v>
      </c>
      <c r="U154">
        <v>1</v>
      </c>
      <c r="V154">
        <v>7.6150000000000002</v>
      </c>
      <c r="W154">
        <f>R154/18095</f>
        <v>1.2043658469190384</v>
      </c>
      <c r="X154">
        <f>N154/8.3</f>
        <v>0.76626506024096386</v>
      </c>
      <c r="Y154">
        <f>I154/35.8425</f>
        <v>1.2640719815861057</v>
      </c>
      <c r="Z154">
        <f t="shared" ref="Z154:Z172" si="22">Q154/4992</f>
        <v>183.6875</v>
      </c>
      <c r="AA154">
        <v>4992</v>
      </c>
      <c r="AB154">
        <f>V154/AC154</f>
        <v>0.66506550218340621</v>
      </c>
      <c r="AC154">
        <v>11.45</v>
      </c>
      <c r="AD154">
        <f t="shared" si="18"/>
        <v>0.10877587876567121</v>
      </c>
      <c r="AE154" s="107" t="s">
        <v>53</v>
      </c>
    </row>
    <row r="155" spans="1:31">
      <c r="A155" t="s">
        <v>10</v>
      </c>
      <c r="B155" s="2">
        <v>2003</v>
      </c>
      <c r="C155">
        <v>1</v>
      </c>
      <c r="D155">
        <v>-2</v>
      </c>
      <c r="E155">
        <v>11</v>
      </c>
      <c r="F155">
        <v>13</v>
      </c>
      <c r="G155">
        <v>12.1525</v>
      </c>
      <c r="H155">
        <v>52.865000000000002</v>
      </c>
      <c r="I155">
        <v>46.505000000000003</v>
      </c>
      <c r="J155" s="96" t="s">
        <v>53</v>
      </c>
      <c r="K155" t="s">
        <v>53</v>
      </c>
      <c r="L155" t="s">
        <v>53</v>
      </c>
      <c r="M155" t="s">
        <v>53</v>
      </c>
      <c r="N155">
        <v>8.0399999999999991</v>
      </c>
      <c r="O155">
        <v>72.834999999999994</v>
      </c>
      <c r="P155">
        <v>66.990000000000009</v>
      </c>
      <c r="Q155" s="18">
        <v>947361</v>
      </c>
      <c r="R155" s="109">
        <v>22029</v>
      </c>
      <c r="S155" s="107" t="s">
        <v>53</v>
      </c>
      <c r="T155" s="18">
        <v>126505</v>
      </c>
      <c r="U155">
        <v>1</v>
      </c>
      <c r="V155">
        <v>9.7750000000000004</v>
      </c>
      <c r="W155">
        <f>R155/19013</f>
        <v>1.1586283069478778</v>
      </c>
      <c r="X155">
        <f>N155/8.5</f>
        <v>0.9458823529411764</v>
      </c>
      <c r="Y155">
        <f>I155/37.35</f>
        <v>1.2451137884872825</v>
      </c>
      <c r="Z155">
        <f t="shared" si="22"/>
        <v>189.77584134615384</v>
      </c>
      <c r="AA155">
        <v>4992</v>
      </c>
      <c r="AB155">
        <f t="shared" ref="AB155:AB172" si="23">V155/AC155</f>
        <v>0.85073977371627507</v>
      </c>
      <c r="AC155">
        <v>11.49</v>
      </c>
      <c r="AD155">
        <f t="shared" si="18"/>
        <v>0.13353410157268455</v>
      </c>
      <c r="AE155" s="107" t="s">
        <v>53</v>
      </c>
    </row>
    <row r="156" spans="1:31">
      <c r="A156" t="s">
        <v>10</v>
      </c>
      <c r="B156" s="2">
        <v>2004</v>
      </c>
      <c r="C156">
        <v>0</v>
      </c>
      <c r="D156">
        <v>-10</v>
      </c>
      <c r="E156">
        <v>16</v>
      </c>
      <c r="F156">
        <v>21</v>
      </c>
      <c r="G156">
        <v>11.335000000000001</v>
      </c>
      <c r="H156">
        <v>53.672499999999999</v>
      </c>
      <c r="I156">
        <v>47.644999999999996</v>
      </c>
      <c r="J156" s="96" t="s">
        <v>53</v>
      </c>
      <c r="K156" t="s">
        <v>53</v>
      </c>
      <c r="L156" t="s">
        <v>53</v>
      </c>
      <c r="M156" t="s">
        <v>53</v>
      </c>
      <c r="N156">
        <v>7.5525000000000002</v>
      </c>
      <c r="O156">
        <v>72.907499999999999</v>
      </c>
      <c r="P156">
        <v>67.407499999999999</v>
      </c>
      <c r="Q156" s="18">
        <v>955045</v>
      </c>
      <c r="R156" s="109">
        <v>22858</v>
      </c>
      <c r="S156" s="107" t="s">
        <v>53</v>
      </c>
      <c r="T156" s="18">
        <v>131423</v>
      </c>
      <c r="U156">
        <v>1</v>
      </c>
      <c r="V156">
        <v>9.1675000000000004</v>
      </c>
      <c r="W156">
        <f>R156/20053</f>
        <v>1.1398793198025232</v>
      </c>
      <c r="X156">
        <f>N156/8.26</f>
        <v>0.91434624697336564</v>
      </c>
      <c r="Y156">
        <f>I156/38.95</f>
        <v>1.2232349165596916</v>
      </c>
      <c r="Z156">
        <f t="shared" si="22"/>
        <v>191.31510416666666</v>
      </c>
      <c r="AA156">
        <v>4992</v>
      </c>
      <c r="AB156">
        <f t="shared" si="23"/>
        <v>0.8356882406563354</v>
      </c>
      <c r="AC156">
        <v>10.97</v>
      </c>
      <c r="AD156">
        <f t="shared" si="18"/>
        <v>0.13760922260207634</v>
      </c>
      <c r="AE156" s="107" t="s">
        <v>53</v>
      </c>
    </row>
    <row r="157" spans="1:31">
      <c r="A157" t="s">
        <v>10</v>
      </c>
      <c r="B157" s="2">
        <v>2005</v>
      </c>
      <c r="C157">
        <v>0</v>
      </c>
      <c r="D157">
        <v>-5</v>
      </c>
      <c r="E157">
        <v>12</v>
      </c>
      <c r="F157">
        <v>19</v>
      </c>
      <c r="G157">
        <v>10.045</v>
      </c>
      <c r="H157">
        <v>53.787500000000001</v>
      </c>
      <c r="I157">
        <v>48.45</v>
      </c>
      <c r="J157" s="96" t="s">
        <v>53</v>
      </c>
      <c r="K157" t="s">
        <v>53</v>
      </c>
      <c r="L157" t="s">
        <v>53</v>
      </c>
      <c r="M157" t="s">
        <v>53</v>
      </c>
      <c r="N157">
        <v>5.2349999999999994</v>
      </c>
      <c r="O157">
        <v>72.587500000000006</v>
      </c>
      <c r="P157">
        <v>68.8125</v>
      </c>
      <c r="Q157" s="18">
        <v>983131</v>
      </c>
      <c r="R157" s="109">
        <v>23874</v>
      </c>
      <c r="S157" s="107" t="s">
        <v>53</v>
      </c>
      <c r="T157" s="18">
        <v>156270</v>
      </c>
      <c r="U157">
        <v>1</v>
      </c>
      <c r="V157">
        <v>7.2924999999999995</v>
      </c>
      <c r="W157">
        <f>R157/21239</f>
        <v>1.1240642214793539</v>
      </c>
      <c r="X157">
        <f>N157/7.14</f>
        <v>0.73319327731092432</v>
      </c>
      <c r="Y157">
        <f>I157/41.39</f>
        <v>1.1705726020777967</v>
      </c>
      <c r="Z157">
        <f t="shared" si="22"/>
        <v>196.94130608974359</v>
      </c>
      <c r="AA157">
        <v>4992</v>
      </c>
      <c r="AB157">
        <f t="shared" si="23"/>
        <v>0.79699453551912558</v>
      </c>
      <c r="AC157">
        <v>9.15</v>
      </c>
      <c r="AD157">
        <f t="shared" si="18"/>
        <v>0.15895135032869476</v>
      </c>
      <c r="AE157" s="107" t="s">
        <v>53</v>
      </c>
    </row>
    <row r="158" spans="1:31">
      <c r="A158" t="s">
        <v>10</v>
      </c>
      <c r="B158" s="2">
        <v>2006</v>
      </c>
      <c r="C158">
        <v>0</v>
      </c>
      <c r="D158">
        <v>-3</v>
      </c>
      <c r="E158">
        <v>15</v>
      </c>
      <c r="F158">
        <v>16</v>
      </c>
      <c r="G158">
        <v>8.18</v>
      </c>
      <c r="H158">
        <v>55.012499999999996</v>
      </c>
      <c r="I158">
        <v>50.572499999999998</v>
      </c>
      <c r="J158" s="96" t="s">
        <v>53</v>
      </c>
      <c r="K158" t="s">
        <v>53</v>
      </c>
      <c r="L158" t="s">
        <v>53</v>
      </c>
      <c r="M158" t="s">
        <v>53</v>
      </c>
      <c r="N158">
        <v>5.2549999999999999</v>
      </c>
      <c r="O158">
        <v>73.954999999999998</v>
      </c>
      <c r="P158">
        <v>70.084999999999994</v>
      </c>
      <c r="Q158" s="18">
        <v>1001062</v>
      </c>
      <c r="R158" s="109">
        <v>25010</v>
      </c>
      <c r="S158" s="107" t="s">
        <v>53</v>
      </c>
      <c r="T158" s="18">
        <v>167751</v>
      </c>
      <c r="U158">
        <v>1</v>
      </c>
      <c r="V158">
        <v>6.5</v>
      </c>
      <c r="W158">
        <f>R158/22629</f>
        <v>1.1052189668124972</v>
      </c>
      <c r="X158">
        <f>N158/6.35</f>
        <v>0.82755905511811023</v>
      </c>
      <c r="Y158">
        <f>I158/42.96</f>
        <v>1.177199720670391</v>
      </c>
      <c r="Z158">
        <f t="shared" si="22"/>
        <v>200.5332532051282</v>
      </c>
      <c r="AA158">
        <v>4992</v>
      </c>
      <c r="AB158">
        <f t="shared" si="23"/>
        <v>0.76923076923076927</v>
      </c>
      <c r="AC158">
        <v>8.4499999999999993</v>
      </c>
      <c r="AD158">
        <f t="shared" si="18"/>
        <v>0.16757303743424484</v>
      </c>
      <c r="AE158" s="107" t="s">
        <v>53</v>
      </c>
    </row>
    <row r="159" spans="1:31">
      <c r="A159" t="s">
        <v>10</v>
      </c>
      <c r="B159" s="2">
        <v>2007</v>
      </c>
      <c r="C159">
        <v>0</v>
      </c>
      <c r="D159">
        <v>6</v>
      </c>
      <c r="E159">
        <v>20</v>
      </c>
      <c r="F159">
        <v>10</v>
      </c>
      <c r="G159">
        <v>8.7800000000000011</v>
      </c>
      <c r="H159">
        <v>54.885000000000005</v>
      </c>
      <c r="I159">
        <v>50.107499999999995</v>
      </c>
      <c r="J159" s="17">
        <v>368</v>
      </c>
      <c r="K159" t="s">
        <v>53</v>
      </c>
      <c r="L159" s="92">
        <v>368</v>
      </c>
      <c r="M159" t="s">
        <v>53</v>
      </c>
      <c r="N159">
        <v>6.0525000000000002</v>
      </c>
      <c r="O159">
        <v>73.927499999999995</v>
      </c>
      <c r="P159">
        <v>69.474999999999994</v>
      </c>
      <c r="Q159" s="18">
        <v>1030650</v>
      </c>
      <c r="R159" s="109">
        <v>25811</v>
      </c>
      <c r="S159" s="107" t="s">
        <v>53</v>
      </c>
      <c r="T159" s="18">
        <v>190170</v>
      </c>
      <c r="U159">
        <v>1</v>
      </c>
      <c r="V159">
        <v>7.2174999999999994</v>
      </c>
      <c r="W159">
        <f>R159/23776</f>
        <v>1.0855905114401077</v>
      </c>
      <c r="X159">
        <f>N159/6.41</f>
        <v>0.94422776911076445</v>
      </c>
      <c r="Y159">
        <f>I159/44.21</f>
        <v>1.1333974213978737</v>
      </c>
      <c r="Z159">
        <f t="shared" si="22"/>
        <v>206.46033653846155</v>
      </c>
      <c r="AA159">
        <v>4992</v>
      </c>
      <c r="AB159">
        <f t="shared" si="23"/>
        <v>0.87697448359659769</v>
      </c>
      <c r="AC159">
        <v>8.23</v>
      </c>
      <c r="AD159">
        <f t="shared" si="18"/>
        <v>0.18451462669189347</v>
      </c>
      <c r="AE159" s="107" t="s">
        <v>53</v>
      </c>
    </row>
    <row r="160" spans="1:31">
      <c r="A160" t="s">
        <v>10</v>
      </c>
      <c r="B160" s="2">
        <v>2008</v>
      </c>
      <c r="C160">
        <v>1</v>
      </c>
      <c r="D160">
        <v>0</v>
      </c>
      <c r="E160">
        <v>15</v>
      </c>
      <c r="F160">
        <v>22</v>
      </c>
      <c r="G160">
        <v>10.844999999999999</v>
      </c>
      <c r="H160">
        <v>56.534999999999997</v>
      </c>
      <c r="I160">
        <v>50.437499999999993</v>
      </c>
      <c r="J160" s="17">
        <v>1876</v>
      </c>
      <c r="K160" t="s">
        <v>53</v>
      </c>
      <c r="L160" s="93">
        <v>1876</v>
      </c>
      <c r="M160" t="s">
        <v>53</v>
      </c>
      <c r="N160">
        <v>9.6950000000000003</v>
      </c>
      <c r="O160">
        <v>73.422499999999999</v>
      </c>
      <c r="P160">
        <v>66.319999999999993</v>
      </c>
      <c r="Q160" s="18">
        <v>1072844</v>
      </c>
      <c r="R160" s="109">
        <v>26077</v>
      </c>
      <c r="S160" s="107" t="s">
        <v>53</v>
      </c>
      <c r="T160" s="18">
        <v>223036</v>
      </c>
      <c r="U160">
        <v>1</v>
      </c>
      <c r="V160">
        <v>10.1875</v>
      </c>
      <c r="W160">
        <f>R160/24129</f>
        <v>1.0807327282523105</v>
      </c>
      <c r="X160">
        <f>N160/10.05</f>
        <v>0.96467661691542284</v>
      </c>
      <c r="Y160">
        <f>I160/44.4</f>
        <v>1.1359797297297296</v>
      </c>
      <c r="Z160">
        <f t="shared" si="22"/>
        <v>214.91266025641025</v>
      </c>
      <c r="AA160">
        <v>4992</v>
      </c>
      <c r="AB160">
        <f t="shared" si="23"/>
        <v>0.90555555555555556</v>
      </c>
      <c r="AC160">
        <v>11.25</v>
      </c>
      <c r="AD160">
        <f t="shared" si="18"/>
        <v>0.20789229375379831</v>
      </c>
      <c r="AE160" s="107" t="s">
        <v>53</v>
      </c>
    </row>
    <row r="161" spans="1:31">
      <c r="A161" t="s">
        <v>10</v>
      </c>
      <c r="B161" s="2">
        <v>2009</v>
      </c>
      <c r="C161">
        <v>1</v>
      </c>
      <c r="D161">
        <v>6</v>
      </c>
      <c r="E161">
        <v>27</v>
      </c>
      <c r="F161">
        <v>30</v>
      </c>
      <c r="G161">
        <v>16.397500000000001</v>
      </c>
      <c r="H161">
        <v>58.347500000000004</v>
      </c>
      <c r="I161">
        <v>48.862500000000004</v>
      </c>
      <c r="J161" s="17">
        <v>1459</v>
      </c>
      <c r="K161" t="s">
        <v>53</v>
      </c>
      <c r="L161" s="93">
        <v>1459</v>
      </c>
      <c r="M161">
        <v>4453</v>
      </c>
      <c r="N161">
        <v>19.252499999999998</v>
      </c>
      <c r="O161">
        <v>73.375</v>
      </c>
      <c r="P161">
        <v>59.254999999999995</v>
      </c>
      <c r="Q161" s="18">
        <v>1095426</v>
      </c>
      <c r="R161" s="109">
        <v>24561</v>
      </c>
      <c r="S161" s="107" t="s">
        <v>53</v>
      </c>
      <c r="T161" s="18">
        <v>237562</v>
      </c>
      <c r="U161">
        <v>1</v>
      </c>
      <c r="V161">
        <v>17.97</v>
      </c>
      <c r="W161">
        <f>R161/23062</f>
        <v>1.0649986991587894</v>
      </c>
      <c r="X161">
        <f>N161/17.65</f>
        <v>1.0907932011331445</v>
      </c>
      <c r="Y161">
        <f>I161/42.58</f>
        <v>1.1475457961484266</v>
      </c>
      <c r="Z161">
        <f t="shared" si="22"/>
        <v>219.43629807692307</v>
      </c>
      <c r="AA161">
        <v>4992</v>
      </c>
      <c r="AB161">
        <f t="shared" si="23"/>
        <v>1.0061590145576707</v>
      </c>
      <c r="AC161">
        <v>17.86</v>
      </c>
      <c r="AD161">
        <f t="shared" si="18"/>
        <v>0.21686722790950735</v>
      </c>
      <c r="AE161" s="107" t="s">
        <v>53</v>
      </c>
    </row>
    <row r="162" spans="1:31">
      <c r="A162" t="s">
        <v>10</v>
      </c>
      <c r="B162" s="2">
        <v>2010</v>
      </c>
      <c r="C162">
        <v>1</v>
      </c>
      <c r="D162">
        <v>-8</v>
      </c>
      <c r="E162">
        <v>25</v>
      </c>
      <c r="F162">
        <v>28</v>
      </c>
      <c r="G162">
        <v>19.392500000000002</v>
      </c>
      <c r="H162">
        <v>59.754999999999995</v>
      </c>
      <c r="I162">
        <v>48.214999999999996</v>
      </c>
      <c r="J162" s="17">
        <v>1524</v>
      </c>
      <c r="K162" t="s">
        <v>53</v>
      </c>
      <c r="L162" s="93">
        <v>1524</v>
      </c>
      <c r="M162">
        <v>4231</v>
      </c>
      <c r="N162">
        <v>20.827500000000001</v>
      </c>
      <c r="O162">
        <v>72.900000000000006</v>
      </c>
      <c r="P162">
        <v>57.739999999999995</v>
      </c>
      <c r="Q162" s="18">
        <v>1106049</v>
      </c>
      <c r="R162" s="109">
        <v>24397</v>
      </c>
      <c r="S162" s="107">
        <v>70162</v>
      </c>
      <c r="T162" s="18">
        <v>242256</v>
      </c>
      <c r="U162">
        <v>1</v>
      </c>
      <c r="V162">
        <v>20.18</v>
      </c>
      <c r="W162">
        <f>R162/23038</f>
        <v>1.0589894956159389</v>
      </c>
      <c r="X162">
        <f>N162/19.57</f>
        <v>1.064256515074093</v>
      </c>
      <c r="Y162">
        <f>I162/42.04</f>
        <v>1.1468839200761178</v>
      </c>
      <c r="Z162">
        <f t="shared" si="22"/>
        <v>221.56430288461539</v>
      </c>
      <c r="AA162">
        <v>4992</v>
      </c>
      <c r="AB162">
        <f t="shared" si="23"/>
        <v>1.0161127895266868</v>
      </c>
      <c r="AC162">
        <v>19.86</v>
      </c>
      <c r="AD162">
        <f t="shared" si="18"/>
        <v>0.21902827089939053</v>
      </c>
      <c r="AE162">
        <f t="shared" si="19"/>
        <v>6.3434802617243907E-2</v>
      </c>
    </row>
    <row r="163" spans="1:31">
      <c r="A163" t="s">
        <v>10</v>
      </c>
      <c r="B163" s="2">
        <v>2011</v>
      </c>
      <c r="C163">
        <v>1</v>
      </c>
      <c r="D163">
        <v>0</v>
      </c>
      <c r="E163">
        <v>30</v>
      </c>
      <c r="F163">
        <v>25</v>
      </c>
      <c r="G163">
        <v>21.42</v>
      </c>
      <c r="H163">
        <v>59.422499999999999</v>
      </c>
      <c r="I163">
        <v>46.777500000000003</v>
      </c>
      <c r="J163" s="17">
        <v>1559</v>
      </c>
      <c r="K163" t="s">
        <v>53</v>
      </c>
      <c r="L163" s="93">
        <v>1559</v>
      </c>
      <c r="M163">
        <v>4417</v>
      </c>
      <c r="N163">
        <v>22.387499999999999</v>
      </c>
      <c r="O163">
        <v>71.552500000000009</v>
      </c>
      <c r="P163">
        <v>55.5625</v>
      </c>
      <c r="Q163" s="18">
        <v>1113114</v>
      </c>
      <c r="R163" s="109">
        <v>24098</v>
      </c>
      <c r="S163" s="107">
        <v>74455</v>
      </c>
      <c r="T163" s="18">
        <v>242812</v>
      </c>
      <c r="U163">
        <v>1</v>
      </c>
      <c r="V163">
        <v>21.947500000000002</v>
      </c>
      <c r="W163">
        <f>R163/22761</f>
        <v>1.0587408286103424</v>
      </c>
      <c r="X163">
        <f>N163/21.05</f>
        <v>1.0635391923990498</v>
      </c>
      <c r="Y163">
        <f>I163/41.74</f>
        <v>1.1206875898418782</v>
      </c>
      <c r="Z163">
        <f t="shared" si="22"/>
        <v>222.97956730769232</v>
      </c>
      <c r="AA163">
        <v>4992</v>
      </c>
      <c r="AB163">
        <f t="shared" si="23"/>
        <v>1.0260635811126695</v>
      </c>
      <c r="AC163">
        <v>21.39</v>
      </c>
      <c r="AD163">
        <f t="shared" si="18"/>
        <v>0.21813758518893842</v>
      </c>
      <c r="AE163">
        <f t="shared" si="19"/>
        <v>6.688892602195283E-2</v>
      </c>
    </row>
    <row r="164" spans="1:31">
      <c r="A164" t="s">
        <v>10</v>
      </c>
      <c r="B164" s="2">
        <v>2012</v>
      </c>
      <c r="C164">
        <v>0</v>
      </c>
      <c r="D164">
        <v>-11</v>
      </c>
      <c r="E164">
        <v>21</v>
      </c>
      <c r="F164">
        <v>30</v>
      </c>
      <c r="G164">
        <v>24.157499999999999</v>
      </c>
      <c r="H164">
        <v>61.417500000000004</v>
      </c>
      <c r="I164">
        <v>46.637500000000003</v>
      </c>
      <c r="J164" s="17">
        <v>1236</v>
      </c>
      <c r="K164" t="s">
        <v>53</v>
      </c>
      <c r="L164" s="93">
        <v>1236</v>
      </c>
      <c r="M164">
        <v>4739</v>
      </c>
      <c r="N164">
        <v>22.482500000000002</v>
      </c>
      <c r="O164">
        <v>72.635000000000005</v>
      </c>
      <c r="P164">
        <v>56.357500000000002</v>
      </c>
      <c r="Q164" s="18">
        <v>1119439</v>
      </c>
      <c r="R164" s="109">
        <v>23525</v>
      </c>
      <c r="S164" s="107">
        <v>74558</v>
      </c>
      <c r="T164" s="18">
        <v>242570</v>
      </c>
      <c r="U164">
        <v>1</v>
      </c>
      <c r="V164">
        <v>23.2575</v>
      </c>
      <c r="W164">
        <f>R164/22048</f>
        <v>1.0669902031930334</v>
      </c>
      <c r="X164">
        <f>N164/24.58</f>
        <v>0.91466639544345008</v>
      </c>
      <c r="Y164">
        <f>I164/40.47</f>
        <v>1.1523968371633309</v>
      </c>
      <c r="Z164">
        <f t="shared" si="22"/>
        <v>224.24659455128204</v>
      </c>
      <c r="AA164">
        <v>4992</v>
      </c>
      <c r="AB164">
        <f t="shared" si="23"/>
        <v>0.9381807180314643</v>
      </c>
      <c r="AC164">
        <v>24.79</v>
      </c>
      <c r="AD164">
        <f t="shared" si="18"/>
        <v>0.21668889506261618</v>
      </c>
      <c r="AE164">
        <f t="shared" si="19"/>
        <v>6.6603003826023577E-2</v>
      </c>
    </row>
    <row r="165" spans="1:31">
      <c r="A165" t="s">
        <v>10</v>
      </c>
      <c r="B165" s="2">
        <v>2013</v>
      </c>
      <c r="C165">
        <v>0</v>
      </c>
      <c r="D165" t="s">
        <v>53</v>
      </c>
      <c r="E165">
        <v>22</v>
      </c>
      <c r="F165">
        <v>22</v>
      </c>
      <c r="G165">
        <v>22.017500000000002</v>
      </c>
      <c r="H165">
        <v>60.037500000000001</v>
      </c>
      <c r="I165">
        <v>46.862500000000004</v>
      </c>
      <c r="J165" s="17">
        <v>1219</v>
      </c>
      <c r="K165" t="s">
        <v>53</v>
      </c>
      <c r="L165" s="93">
        <v>1219</v>
      </c>
      <c r="M165">
        <v>4372</v>
      </c>
      <c r="N165">
        <v>22.587499999999999</v>
      </c>
      <c r="O165">
        <v>72.482500000000016</v>
      </c>
      <c r="P165">
        <v>56.147500000000001</v>
      </c>
      <c r="Q165" s="18">
        <v>1111674</v>
      </c>
      <c r="R165" s="109">
        <v>23304</v>
      </c>
      <c r="S165" s="107">
        <v>73833</v>
      </c>
      <c r="T165" s="18">
        <v>224406</v>
      </c>
      <c r="U165">
        <v>1</v>
      </c>
      <c r="V165">
        <v>22.335000000000001</v>
      </c>
      <c r="W165">
        <f>R165/21899</f>
        <v>1.0641581807388465</v>
      </c>
      <c r="X165">
        <f>N165/25.6</f>
        <v>0.88232421874999989</v>
      </c>
      <c r="Y165">
        <f>I165/39.56</f>
        <v>1.1845930232558139</v>
      </c>
      <c r="Z165">
        <f t="shared" si="22"/>
        <v>222.69110576923077</v>
      </c>
      <c r="AA165">
        <v>4992</v>
      </c>
      <c r="AB165">
        <f t="shared" si="23"/>
        <v>0.85574712643678164</v>
      </c>
      <c r="AC165">
        <v>26.1</v>
      </c>
      <c r="AD165">
        <f t="shared" si="18"/>
        <v>0.20186313613523388</v>
      </c>
      <c r="AE165">
        <f t="shared" si="19"/>
        <v>6.6416053627232449E-2</v>
      </c>
    </row>
    <row r="166" spans="1:31">
      <c r="A166" t="s">
        <v>10</v>
      </c>
      <c r="B166" s="2">
        <v>2014</v>
      </c>
      <c r="C166">
        <v>0</v>
      </c>
      <c r="D166" t="s">
        <v>53</v>
      </c>
      <c r="E166">
        <v>24</v>
      </c>
      <c r="F166">
        <v>26</v>
      </c>
      <c r="G166">
        <v>18.545000000000002</v>
      </c>
      <c r="H166">
        <v>59.067499999999995</v>
      </c>
      <c r="I166">
        <v>48.202500000000001</v>
      </c>
      <c r="J166" s="17">
        <v>1388</v>
      </c>
      <c r="K166">
        <v>3</v>
      </c>
      <c r="L166" t="s">
        <v>53</v>
      </c>
      <c r="M166">
        <v>4687</v>
      </c>
      <c r="N166">
        <v>21.497499999999999</v>
      </c>
      <c r="O166">
        <v>70.8</v>
      </c>
      <c r="P166">
        <v>55.657499999999999</v>
      </c>
      <c r="Q166" s="18">
        <v>1103442</v>
      </c>
      <c r="R166" s="109">
        <v>23892</v>
      </c>
      <c r="S166" s="107">
        <v>68747</v>
      </c>
      <c r="T166" s="18">
        <v>203112</v>
      </c>
      <c r="U166">
        <v>1</v>
      </c>
      <c r="V166">
        <v>20.14</v>
      </c>
      <c r="W166">
        <f>R166/22218</f>
        <v>1.0753443154199298</v>
      </c>
      <c r="X166">
        <f>N166/23.6</f>
        <v>0.91091101694915244</v>
      </c>
      <c r="Y166">
        <f>I166/40.03</f>
        <v>1.2041593804646515</v>
      </c>
      <c r="Z166">
        <f t="shared" si="22"/>
        <v>221.04206730769232</v>
      </c>
      <c r="AA166">
        <v>4992</v>
      </c>
      <c r="AB166">
        <f t="shared" si="23"/>
        <v>0.82405891980360069</v>
      </c>
      <c r="AC166">
        <v>24.44</v>
      </c>
      <c r="AD166">
        <f t="shared" si="18"/>
        <v>0.18407129690550114</v>
      </c>
      <c r="AE166">
        <f t="shared" si="19"/>
        <v>6.2302323094462597E-2</v>
      </c>
    </row>
    <row r="167" spans="1:31">
      <c r="A167" t="s">
        <v>10</v>
      </c>
      <c r="B167" s="2">
        <v>2015</v>
      </c>
      <c r="C167">
        <v>0</v>
      </c>
      <c r="D167" t="s">
        <v>53</v>
      </c>
      <c r="E167">
        <v>24</v>
      </c>
      <c r="F167">
        <v>24</v>
      </c>
      <c r="G167">
        <v>17.397500000000001</v>
      </c>
      <c r="H167">
        <v>60.717500000000001</v>
      </c>
      <c r="I167">
        <v>50.23</v>
      </c>
      <c r="J167" s="17">
        <v>1626</v>
      </c>
      <c r="K167">
        <v>10</v>
      </c>
      <c r="L167" t="s">
        <v>53</v>
      </c>
      <c r="M167">
        <v>4658</v>
      </c>
      <c r="N167">
        <v>17.414999999999999</v>
      </c>
      <c r="O167">
        <v>70.91</v>
      </c>
      <c r="P167">
        <v>58.607500000000002</v>
      </c>
      <c r="Q167" s="18">
        <v>1104479</v>
      </c>
      <c r="R167" s="109">
        <v>25002</v>
      </c>
      <c r="S167" s="107">
        <v>66680</v>
      </c>
      <c r="T167" s="18">
        <v>192518</v>
      </c>
      <c r="U167">
        <v>1</v>
      </c>
      <c r="V167">
        <v>17.409999999999997</v>
      </c>
      <c r="W167">
        <f>R167/23219</f>
        <v>1.0767905594556182</v>
      </c>
      <c r="X167">
        <f>N167/20.77</f>
        <v>0.83846894559460761</v>
      </c>
      <c r="Y167">
        <f>I167/41.06</f>
        <v>1.2233317096931318</v>
      </c>
      <c r="Z167">
        <f t="shared" si="22"/>
        <v>221.24979967948718</v>
      </c>
      <c r="AA167">
        <v>4992</v>
      </c>
      <c r="AB167">
        <f t="shared" si="23"/>
        <v>0.78921124206708959</v>
      </c>
      <c r="AC167">
        <v>22.06</v>
      </c>
      <c r="AD167">
        <f t="shared" si="18"/>
        <v>0.17430661877681694</v>
      </c>
      <c r="AE167">
        <f t="shared" si="19"/>
        <v>6.0372356559065407E-2</v>
      </c>
    </row>
    <row r="168" spans="1:31">
      <c r="A168" t="s">
        <v>10</v>
      </c>
      <c r="B168" s="2">
        <v>2016</v>
      </c>
      <c r="C168">
        <v>1</v>
      </c>
      <c r="D168" t="s">
        <v>53</v>
      </c>
      <c r="E168">
        <v>26</v>
      </c>
      <c r="F168">
        <v>24</v>
      </c>
      <c r="G168">
        <v>14.509999999999998</v>
      </c>
      <c r="H168">
        <v>60.064999999999998</v>
      </c>
      <c r="I168">
        <v>51.394999999999996</v>
      </c>
      <c r="J168" s="17">
        <v>2055</v>
      </c>
      <c r="K168">
        <v>5</v>
      </c>
      <c r="L168" t="s">
        <v>53</v>
      </c>
      <c r="M168">
        <v>5268</v>
      </c>
      <c r="N168">
        <v>13.469999999999999</v>
      </c>
      <c r="O168">
        <v>70.467500000000001</v>
      </c>
      <c r="P168">
        <v>61</v>
      </c>
      <c r="Q168" s="18">
        <v>1107220</v>
      </c>
      <c r="R168" s="109">
        <v>26093</v>
      </c>
      <c r="S168" s="107">
        <v>68160</v>
      </c>
      <c r="T168" s="18">
        <v>188896</v>
      </c>
      <c r="U168">
        <v>1</v>
      </c>
      <c r="V168">
        <v>13.9575</v>
      </c>
      <c r="W168">
        <f>R168/23979</f>
        <v>1.0881604737478627</v>
      </c>
      <c r="X168">
        <f>N168/18.12</f>
        <v>0.74337748344370846</v>
      </c>
      <c r="Y168">
        <f>I168/42.17</f>
        <v>1.2187574104813848</v>
      </c>
      <c r="Z168">
        <f t="shared" si="22"/>
        <v>221.7988782051282</v>
      </c>
      <c r="AA168">
        <v>4992</v>
      </c>
      <c r="AB168">
        <f t="shared" si="23"/>
        <v>0.71066700610997957</v>
      </c>
      <c r="AC168">
        <v>19.64</v>
      </c>
      <c r="AD168">
        <f t="shared" si="18"/>
        <v>0.17060385469915645</v>
      </c>
      <c r="AE168">
        <f t="shared" si="19"/>
        <v>6.1559581654955654E-2</v>
      </c>
    </row>
    <row r="169" spans="1:31">
      <c r="A169" t="s">
        <v>10</v>
      </c>
      <c r="B169" s="2">
        <v>2017</v>
      </c>
      <c r="C169">
        <v>1</v>
      </c>
      <c r="D169" t="s">
        <v>53</v>
      </c>
      <c r="E169">
        <v>16</v>
      </c>
      <c r="F169">
        <v>27</v>
      </c>
      <c r="G169">
        <v>12.605</v>
      </c>
      <c r="H169">
        <v>58.142499999999998</v>
      </c>
      <c r="I169">
        <v>50.879999999999995</v>
      </c>
      <c r="J169" s="17">
        <v>1641</v>
      </c>
      <c r="K169">
        <v>3</v>
      </c>
      <c r="L169" t="s">
        <v>53</v>
      </c>
      <c r="M169">
        <v>5412</v>
      </c>
      <c r="N169">
        <v>12.465</v>
      </c>
      <c r="O169">
        <v>70.162499999999994</v>
      </c>
      <c r="P169">
        <v>61.462499999999999</v>
      </c>
      <c r="Q169" s="18">
        <v>1115999</v>
      </c>
      <c r="R169" s="109">
        <v>27102</v>
      </c>
      <c r="S169" s="107">
        <v>72157</v>
      </c>
      <c r="T169" s="18">
        <v>186933</v>
      </c>
      <c r="U169">
        <v>1</v>
      </c>
      <c r="V169">
        <v>12.5275</v>
      </c>
      <c r="W169">
        <f>R169/24969</f>
        <v>1.0854259281509071</v>
      </c>
      <c r="X169">
        <f>N169/15.66</f>
        <v>0.79597701149425282</v>
      </c>
      <c r="Y169">
        <f>I169/43.11</f>
        <v>1.1802366040361865</v>
      </c>
      <c r="Z169">
        <f t="shared" si="22"/>
        <v>223.55749198717947</v>
      </c>
      <c r="AA169">
        <v>4992</v>
      </c>
      <c r="AB169">
        <f t="shared" si="23"/>
        <v>0.72707486941381305</v>
      </c>
      <c r="AC169">
        <v>17.23</v>
      </c>
      <c r="AD169">
        <f t="shared" si="18"/>
        <v>0.16750283826419199</v>
      </c>
      <c r="AE169">
        <f t="shared" si="19"/>
        <v>6.4656867972103918E-2</v>
      </c>
    </row>
    <row r="170" spans="1:31">
      <c r="A170" t="s">
        <v>10</v>
      </c>
      <c r="B170" s="2">
        <v>2018</v>
      </c>
      <c r="C170">
        <v>1</v>
      </c>
      <c r="D170" t="s">
        <v>53</v>
      </c>
      <c r="E170">
        <v>9</v>
      </c>
      <c r="F170">
        <v>23</v>
      </c>
      <c r="G170">
        <v>11.1275</v>
      </c>
      <c r="H170">
        <v>59.054999999999993</v>
      </c>
      <c r="I170">
        <v>52.592499999999994</v>
      </c>
      <c r="J170" s="17">
        <v>1533</v>
      </c>
      <c r="K170">
        <v>7</v>
      </c>
      <c r="L170" s="92">
        <v>48</v>
      </c>
      <c r="M170">
        <v>5352</v>
      </c>
      <c r="N170">
        <v>12.137499999999999</v>
      </c>
      <c r="O170">
        <v>69.862499999999997</v>
      </c>
      <c r="P170">
        <v>61.445000000000007</v>
      </c>
      <c r="Q170" s="18">
        <v>1128908</v>
      </c>
      <c r="R170" s="109">
        <v>27870</v>
      </c>
      <c r="S170" s="107">
        <v>73661</v>
      </c>
      <c r="T170" s="18">
        <v>192861</v>
      </c>
      <c r="U170">
        <v>1</v>
      </c>
      <c r="V170">
        <v>11.6775</v>
      </c>
      <c r="W170">
        <f>R170/25771</f>
        <v>1.0814481393814752</v>
      </c>
      <c r="X170">
        <f>N170/13.72</f>
        <v>0.88465743440233224</v>
      </c>
      <c r="Y170">
        <f>I170/44.03</f>
        <v>1.1944696797637973</v>
      </c>
      <c r="Z170">
        <f t="shared" si="22"/>
        <v>226.14342948717947</v>
      </c>
      <c r="AA170">
        <v>4992</v>
      </c>
      <c r="AB170">
        <f t="shared" si="23"/>
        <v>0.76523591087811271</v>
      </c>
      <c r="AC170">
        <v>15.26</v>
      </c>
      <c r="AD170">
        <f t="shared" si="18"/>
        <v>0.17083854485927993</v>
      </c>
      <c r="AE170">
        <f t="shared" si="19"/>
        <v>6.5249781204491417E-2</v>
      </c>
    </row>
    <row r="171" spans="1:31">
      <c r="A171" t="s">
        <v>10</v>
      </c>
      <c r="B171" s="2">
        <v>2019</v>
      </c>
      <c r="C171">
        <v>1</v>
      </c>
      <c r="D171">
        <v>-14</v>
      </c>
      <c r="E171">
        <v>23</v>
      </c>
      <c r="F171">
        <v>21</v>
      </c>
      <c r="G171">
        <v>13.5375</v>
      </c>
      <c r="H171">
        <v>59.39</v>
      </c>
      <c r="I171">
        <v>51.41</v>
      </c>
      <c r="J171" s="17">
        <v>1367</v>
      </c>
      <c r="K171">
        <v>1</v>
      </c>
      <c r="L171" s="92">
        <v>1</v>
      </c>
      <c r="M171">
        <v>6493</v>
      </c>
      <c r="N171">
        <v>10.342499999999999</v>
      </c>
      <c r="O171">
        <v>69.492499999999993</v>
      </c>
      <c r="P171">
        <v>62.327500000000001</v>
      </c>
      <c r="Q171" s="18">
        <v>1149460</v>
      </c>
      <c r="R171" s="107" t="s">
        <v>53</v>
      </c>
      <c r="S171" s="107">
        <v>77662</v>
      </c>
      <c r="T171" s="18">
        <v>204987</v>
      </c>
      <c r="U171" s="107" t="s">
        <v>53</v>
      </c>
      <c r="V171">
        <v>11.82</v>
      </c>
      <c r="W171" s="107" t="s">
        <v>53</v>
      </c>
      <c r="X171">
        <f>N171/12.45</f>
        <v>0.83072289156626511</v>
      </c>
      <c r="Y171">
        <f>I171/44.78</f>
        <v>1.1480571683787404</v>
      </c>
      <c r="Z171">
        <f t="shared" si="22"/>
        <v>230.26041666666666</v>
      </c>
      <c r="AA171">
        <v>4992</v>
      </c>
      <c r="AB171">
        <f t="shared" si="23"/>
        <v>0.8377037562012758</v>
      </c>
      <c r="AC171">
        <v>14.11</v>
      </c>
      <c r="AD171">
        <f t="shared" si="18"/>
        <v>0.1783333043342091</v>
      </c>
      <c r="AE171">
        <f t="shared" si="19"/>
        <v>6.7563899570232983E-2</v>
      </c>
    </row>
    <row r="172" spans="1:31">
      <c r="A172" t="s">
        <v>10</v>
      </c>
      <c r="B172" s="2">
        <v>2020</v>
      </c>
      <c r="C172">
        <v>1</v>
      </c>
      <c r="D172" t="s">
        <v>53</v>
      </c>
      <c r="E172">
        <v>21</v>
      </c>
      <c r="F172" t="s">
        <v>53</v>
      </c>
      <c r="G172">
        <v>17.602499999999999</v>
      </c>
      <c r="H172">
        <v>56.915000000000006</v>
      </c>
      <c r="I172">
        <v>46.962499999999999</v>
      </c>
      <c r="J172" s="17">
        <v>1674</v>
      </c>
      <c r="K172">
        <v>2</v>
      </c>
      <c r="L172" s="92">
        <v>1</v>
      </c>
      <c r="M172">
        <v>5880</v>
      </c>
      <c r="N172">
        <v>14.9825</v>
      </c>
      <c r="O172">
        <v>66.364999999999995</v>
      </c>
      <c r="P172">
        <v>56.427500000000002</v>
      </c>
      <c r="Q172" s="18">
        <v>1171543</v>
      </c>
      <c r="R172" s="107" t="s">
        <v>53</v>
      </c>
      <c r="S172" s="107" t="s">
        <v>53</v>
      </c>
      <c r="T172" s="18">
        <v>220035</v>
      </c>
      <c r="U172" s="107" t="s">
        <v>53</v>
      </c>
      <c r="V172">
        <v>16.1875</v>
      </c>
      <c r="W172" s="107" t="s">
        <v>53</v>
      </c>
      <c r="X172">
        <f>N172/13.87</f>
        <v>1.0802090843547225</v>
      </c>
      <c r="Y172">
        <f>I172/43.14</f>
        <v>1.0886068613815485</v>
      </c>
      <c r="Z172">
        <f t="shared" si="22"/>
        <v>234.68409455128204</v>
      </c>
      <c r="AA172">
        <v>4992</v>
      </c>
      <c r="AB172">
        <f t="shared" si="23"/>
        <v>1.042337411461687</v>
      </c>
      <c r="AC172">
        <v>15.53</v>
      </c>
      <c r="AD172">
        <f t="shared" si="18"/>
        <v>0.18781640964096069</v>
      </c>
      <c r="AE172" s="107" t="s">
        <v>53</v>
      </c>
    </row>
    <row r="173" spans="1:31">
      <c r="A173" t="s">
        <v>11</v>
      </c>
      <c r="B173" s="2">
        <v>2002</v>
      </c>
      <c r="C173">
        <v>1</v>
      </c>
      <c r="D173">
        <v>3</v>
      </c>
      <c r="E173">
        <v>3</v>
      </c>
      <c r="F173" t="s">
        <v>53</v>
      </c>
      <c r="G173">
        <v>14.094999999999999</v>
      </c>
      <c r="H173">
        <v>48.127500000000005</v>
      </c>
      <c r="I173">
        <v>41.34</v>
      </c>
      <c r="J173" s="96" t="s">
        <v>53</v>
      </c>
      <c r="K173" t="s">
        <v>53</v>
      </c>
      <c r="L173" t="s">
        <v>53</v>
      </c>
      <c r="M173" t="s">
        <v>53</v>
      </c>
      <c r="N173">
        <v>8.3924999999999983</v>
      </c>
      <c r="O173">
        <v>70.867499999999993</v>
      </c>
      <c r="P173">
        <v>64.91749999999999</v>
      </c>
      <c r="Q173" s="18">
        <v>4906117</v>
      </c>
      <c r="R173" s="109">
        <v>21490</v>
      </c>
      <c r="S173" s="107" t="s">
        <v>53</v>
      </c>
      <c r="T173" s="18">
        <v>275892</v>
      </c>
      <c r="U173">
        <v>1</v>
      </c>
      <c r="V173">
        <v>10.782499999999999</v>
      </c>
      <c r="W173">
        <f>R173/18095</f>
        <v>1.1876208897485494</v>
      </c>
      <c r="X173">
        <f>N173/8.3</f>
        <v>1.0111445783132527</v>
      </c>
      <c r="Y173">
        <f>I173/35.8425</f>
        <v>1.1533793680686337</v>
      </c>
      <c r="Z173">
        <f t="shared" ref="Z173:Z191" si="24">Q173/7728</f>
        <v>634.84950828157355</v>
      </c>
      <c r="AA173">
        <v>7728</v>
      </c>
      <c r="AB173">
        <f>V173/AC173</f>
        <v>0.94170305676855892</v>
      </c>
      <c r="AC173">
        <v>11.45</v>
      </c>
      <c r="AD173">
        <f t="shared" si="18"/>
        <v>5.623428874606945E-2</v>
      </c>
      <c r="AE173" s="107" t="s">
        <v>53</v>
      </c>
    </row>
    <row r="174" spans="1:31">
      <c r="A174" t="s">
        <v>11</v>
      </c>
      <c r="B174" s="2">
        <v>2003</v>
      </c>
      <c r="C174">
        <v>1</v>
      </c>
      <c r="D174">
        <v>13</v>
      </c>
      <c r="E174">
        <v>13</v>
      </c>
      <c r="F174" t="s">
        <v>53</v>
      </c>
      <c r="G174">
        <v>13.555</v>
      </c>
      <c r="H174">
        <v>50.252499999999998</v>
      </c>
      <c r="I174">
        <v>43.445</v>
      </c>
      <c r="J174" s="96" t="s">
        <v>53</v>
      </c>
      <c r="K174" t="s">
        <v>53</v>
      </c>
      <c r="L174" t="s">
        <v>53</v>
      </c>
      <c r="M174" t="s">
        <v>53</v>
      </c>
      <c r="N174">
        <v>8.8925000000000001</v>
      </c>
      <c r="O174">
        <v>72.545000000000002</v>
      </c>
      <c r="P174">
        <v>66.094999999999999</v>
      </c>
      <c r="Q174" s="18">
        <v>5052666</v>
      </c>
      <c r="R174" s="109">
        <v>22462</v>
      </c>
      <c r="S174" s="107" t="s">
        <v>53</v>
      </c>
      <c r="T174" s="18">
        <v>398459</v>
      </c>
      <c r="U174">
        <v>1</v>
      </c>
      <c r="V174">
        <v>10.862500000000001</v>
      </c>
      <c r="W174">
        <f>R174/19013</f>
        <v>1.1814021984957661</v>
      </c>
      <c r="X174">
        <f>N174/8.5</f>
        <v>1.0461764705882353</v>
      </c>
      <c r="Y174">
        <f>I174/37.35</f>
        <v>1.1631860776439089</v>
      </c>
      <c r="Z174">
        <f t="shared" si="24"/>
        <v>653.81288819875772</v>
      </c>
      <c r="AA174">
        <v>7728</v>
      </c>
      <c r="AB174">
        <f t="shared" ref="AB174:AB191" si="25">V174/AC174</f>
        <v>0.94538729329852045</v>
      </c>
      <c r="AC174">
        <v>11.49</v>
      </c>
      <c r="AD174">
        <f t="shared" si="18"/>
        <v>7.8861139841818167E-2</v>
      </c>
      <c r="AE174" s="107" t="s">
        <v>53</v>
      </c>
    </row>
    <row r="175" spans="1:31">
      <c r="A175" t="s">
        <v>11</v>
      </c>
      <c r="B175" s="2">
        <v>2004</v>
      </c>
      <c r="C175">
        <v>1</v>
      </c>
      <c r="D175">
        <v>21</v>
      </c>
      <c r="E175">
        <v>21</v>
      </c>
      <c r="F175" t="s">
        <v>53</v>
      </c>
      <c r="G175">
        <v>12.695</v>
      </c>
      <c r="H175">
        <v>51.677499999999995</v>
      </c>
      <c r="I175">
        <v>45.117499999999993</v>
      </c>
      <c r="J175" s="96" t="s">
        <v>53</v>
      </c>
      <c r="K175" t="s">
        <v>53</v>
      </c>
      <c r="L175" t="s">
        <v>53</v>
      </c>
      <c r="M175" t="s">
        <v>53</v>
      </c>
      <c r="N175">
        <v>8.5850000000000009</v>
      </c>
      <c r="O175">
        <v>71.930000000000007</v>
      </c>
      <c r="P175">
        <v>65.75</v>
      </c>
      <c r="Q175" s="18">
        <v>5117885</v>
      </c>
      <c r="R175" s="109">
        <v>23562</v>
      </c>
      <c r="S175" s="107" t="s">
        <v>53</v>
      </c>
      <c r="T175" s="18">
        <v>469236</v>
      </c>
      <c r="U175">
        <v>1</v>
      </c>
      <c r="V175">
        <v>10.355</v>
      </c>
      <c r="W175">
        <f>R175/20053</f>
        <v>1.1749862863411957</v>
      </c>
      <c r="X175">
        <f>N175/8.26</f>
        <v>1.0393462469733656</v>
      </c>
      <c r="Y175">
        <f>I175/38.95</f>
        <v>1.1583440308087289</v>
      </c>
      <c r="Z175">
        <f t="shared" si="24"/>
        <v>662.25219979296071</v>
      </c>
      <c r="AA175">
        <v>7728</v>
      </c>
      <c r="AB175">
        <f t="shared" si="25"/>
        <v>0.94393801276207834</v>
      </c>
      <c r="AC175">
        <v>10.97</v>
      </c>
      <c r="AD175">
        <f t="shared" si="18"/>
        <v>9.1685530253219835E-2</v>
      </c>
      <c r="AE175" s="107" t="s">
        <v>53</v>
      </c>
    </row>
    <row r="176" spans="1:31">
      <c r="A176" t="s">
        <v>11</v>
      </c>
      <c r="B176" s="2">
        <v>2005</v>
      </c>
      <c r="C176">
        <v>1</v>
      </c>
      <c r="D176">
        <v>19</v>
      </c>
      <c r="E176">
        <v>19</v>
      </c>
      <c r="F176" t="s">
        <v>53</v>
      </c>
      <c r="G176">
        <v>7.9950000000000001</v>
      </c>
      <c r="H176">
        <v>52.147499999999994</v>
      </c>
      <c r="I176">
        <v>47.97</v>
      </c>
      <c r="J176" s="96" t="s">
        <v>53</v>
      </c>
      <c r="K176" t="s">
        <v>53</v>
      </c>
      <c r="L176" t="s">
        <v>53</v>
      </c>
      <c r="M176" t="s">
        <v>53</v>
      </c>
      <c r="N176">
        <v>6.04</v>
      </c>
      <c r="O176">
        <v>72.325000000000003</v>
      </c>
      <c r="P176">
        <v>67.952500000000001</v>
      </c>
      <c r="Q176" s="18">
        <v>5226354</v>
      </c>
      <c r="R176" s="109">
        <v>25096</v>
      </c>
      <c r="S176" s="107" t="s">
        <v>53</v>
      </c>
      <c r="T176" s="18">
        <v>569305</v>
      </c>
      <c r="U176">
        <v>1</v>
      </c>
      <c r="V176">
        <v>6.89</v>
      </c>
      <c r="W176">
        <f>R176/21239</f>
        <v>1.1815998870003295</v>
      </c>
      <c r="X176">
        <f>N176/7.14</f>
        <v>0.84593837535014005</v>
      </c>
      <c r="Y176">
        <f>I176/41.39</f>
        <v>1.1589755979705243</v>
      </c>
      <c r="Z176">
        <f t="shared" si="24"/>
        <v>676.28804347826087</v>
      </c>
      <c r="AA176">
        <v>7728</v>
      </c>
      <c r="AB176">
        <f t="shared" si="25"/>
        <v>0.75300546448087424</v>
      </c>
      <c r="AC176">
        <v>9.15</v>
      </c>
      <c r="AD176">
        <f t="shared" si="18"/>
        <v>0.10892966683848818</v>
      </c>
      <c r="AE176" s="107" t="s">
        <v>53</v>
      </c>
    </row>
    <row r="177" spans="1:31">
      <c r="A177" t="s">
        <v>11</v>
      </c>
      <c r="B177" s="2">
        <v>2006</v>
      </c>
      <c r="C177">
        <v>1</v>
      </c>
      <c r="D177">
        <v>16</v>
      </c>
      <c r="E177">
        <v>16</v>
      </c>
      <c r="F177" t="s">
        <v>53</v>
      </c>
      <c r="G177">
        <v>8.1699999999999982</v>
      </c>
      <c r="H177">
        <v>53.524999999999999</v>
      </c>
      <c r="I177">
        <v>49.155000000000001</v>
      </c>
      <c r="J177" s="96" t="s">
        <v>53</v>
      </c>
      <c r="K177" t="s">
        <v>53</v>
      </c>
      <c r="L177" t="s">
        <v>53</v>
      </c>
      <c r="M177" t="s">
        <v>53</v>
      </c>
      <c r="N177">
        <v>5.3</v>
      </c>
      <c r="O177">
        <v>72.795000000000002</v>
      </c>
      <c r="P177">
        <v>68.9375</v>
      </c>
      <c r="Q177" s="18">
        <v>5309404</v>
      </c>
      <c r="R177" s="109">
        <v>26660</v>
      </c>
      <c r="S177" s="107" t="s">
        <v>53</v>
      </c>
      <c r="T177" s="18">
        <v>645737</v>
      </c>
      <c r="U177">
        <v>1</v>
      </c>
      <c r="V177">
        <v>6.5474999999999994</v>
      </c>
      <c r="W177">
        <f>R177/22629</f>
        <v>1.178134252507844</v>
      </c>
      <c r="X177">
        <f>N177/6.35</f>
        <v>0.83464566929133865</v>
      </c>
      <c r="Y177">
        <f>I177/42.96</f>
        <v>1.1442039106145252</v>
      </c>
      <c r="Z177">
        <f t="shared" si="24"/>
        <v>687.03467908902689</v>
      </c>
      <c r="AA177">
        <v>7728</v>
      </c>
      <c r="AB177">
        <f t="shared" si="25"/>
        <v>0.77485207100591713</v>
      </c>
      <c r="AC177">
        <v>8.4499999999999993</v>
      </c>
      <c r="AD177">
        <f t="shared" si="18"/>
        <v>0.12162137219168102</v>
      </c>
      <c r="AE177" s="107" t="s">
        <v>53</v>
      </c>
    </row>
    <row r="178" spans="1:31">
      <c r="A178" t="s">
        <v>11</v>
      </c>
      <c r="B178" s="2">
        <v>2007</v>
      </c>
      <c r="C178">
        <v>1</v>
      </c>
      <c r="D178">
        <v>10</v>
      </c>
      <c r="E178">
        <v>10</v>
      </c>
      <c r="F178" t="s">
        <v>53</v>
      </c>
      <c r="G178">
        <v>7.6099999999999994</v>
      </c>
      <c r="H178">
        <v>54.53</v>
      </c>
      <c r="I178">
        <v>50.379999999999995</v>
      </c>
      <c r="J178" s="17">
        <v>1541</v>
      </c>
      <c r="K178" t="s">
        <v>53</v>
      </c>
      <c r="L178" s="93">
        <v>1541</v>
      </c>
      <c r="M178" t="s">
        <v>53</v>
      </c>
      <c r="N178">
        <v>5.67</v>
      </c>
      <c r="O178">
        <v>72.849999999999994</v>
      </c>
      <c r="P178">
        <v>68.72</v>
      </c>
      <c r="Q178" s="18">
        <v>5332513</v>
      </c>
      <c r="R178" s="109">
        <v>28069</v>
      </c>
      <c r="S178" s="107" t="s">
        <v>53</v>
      </c>
      <c r="T178" s="18">
        <v>669263</v>
      </c>
      <c r="U178">
        <v>1</v>
      </c>
      <c r="V178">
        <v>6.5225</v>
      </c>
      <c r="W178">
        <f>R178/23776</f>
        <v>1.1805602288021535</v>
      </c>
      <c r="X178">
        <f>N178/6.41</f>
        <v>0.88455538221528862</v>
      </c>
      <c r="Y178">
        <f>I178/44.21</f>
        <v>1.1395611852522052</v>
      </c>
      <c r="Z178">
        <f t="shared" si="24"/>
        <v>690.02497412008279</v>
      </c>
      <c r="AA178">
        <v>7728</v>
      </c>
      <c r="AB178">
        <f t="shared" si="25"/>
        <v>0.79252733900364514</v>
      </c>
      <c r="AC178">
        <v>8.23</v>
      </c>
      <c r="AD178">
        <f t="shared" si="18"/>
        <v>0.12550611690960717</v>
      </c>
      <c r="AE178" s="107" t="s">
        <v>53</v>
      </c>
    </row>
    <row r="179" spans="1:31">
      <c r="A179" t="s">
        <v>11</v>
      </c>
      <c r="B179" s="2">
        <v>2008</v>
      </c>
      <c r="C179">
        <v>1</v>
      </c>
      <c r="D179">
        <v>22</v>
      </c>
      <c r="E179">
        <v>22</v>
      </c>
      <c r="F179" t="s">
        <v>53</v>
      </c>
      <c r="G179">
        <v>8.4525000000000006</v>
      </c>
      <c r="H179">
        <v>55.870000000000005</v>
      </c>
      <c r="I179">
        <v>51.142499999999998</v>
      </c>
      <c r="J179" s="17">
        <v>7997</v>
      </c>
      <c r="K179" t="s">
        <v>53</v>
      </c>
      <c r="L179" s="93">
        <v>7997</v>
      </c>
      <c r="M179" t="s">
        <v>53</v>
      </c>
      <c r="N179">
        <v>8.7525000000000013</v>
      </c>
      <c r="O179">
        <v>72.6875</v>
      </c>
      <c r="P179">
        <v>66.334999999999994</v>
      </c>
      <c r="Q179" s="18">
        <v>5416447</v>
      </c>
      <c r="R179" s="109">
        <v>28280</v>
      </c>
      <c r="S179" s="107" t="s">
        <v>53</v>
      </c>
      <c r="T179" s="18">
        <v>745216</v>
      </c>
      <c r="U179">
        <v>1</v>
      </c>
      <c r="V179">
        <v>8.6174999999999997</v>
      </c>
      <c r="W179">
        <f>R179/24129</f>
        <v>1.172033652451407</v>
      </c>
      <c r="X179">
        <f>N179/10.05</f>
        <v>0.87089552238805978</v>
      </c>
      <c r="Y179">
        <f>I179/44.4</f>
        <v>1.1518581081081081</v>
      </c>
      <c r="Z179">
        <f t="shared" si="24"/>
        <v>700.88599896480332</v>
      </c>
      <c r="AA179">
        <v>7728</v>
      </c>
      <c r="AB179">
        <f t="shared" si="25"/>
        <v>0.76600000000000001</v>
      </c>
      <c r="AC179">
        <v>11.25</v>
      </c>
      <c r="AD179">
        <f t="shared" si="18"/>
        <v>0.13758391801858302</v>
      </c>
      <c r="AE179" s="107" t="s">
        <v>53</v>
      </c>
    </row>
    <row r="180" spans="1:31">
      <c r="A180" t="s">
        <v>11</v>
      </c>
      <c r="B180" s="2">
        <v>2009</v>
      </c>
      <c r="C180">
        <v>1</v>
      </c>
      <c r="D180">
        <v>30</v>
      </c>
      <c r="E180">
        <v>30</v>
      </c>
      <c r="F180" t="s">
        <v>53</v>
      </c>
      <c r="G180">
        <v>14.950000000000001</v>
      </c>
      <c r="H180">
        <v>56.35</v>
      </c>
      <c r="I180">
        <v>47.927499999999995</v>
      </c>
      <c r="J180" s="17">
        <v>7261</v>
      </c>
      <c r="K180" t="s">
        <v>53</v>
      </c>
      <c r="L180" s="93">
        <v>7261</v>
      </c>
      <c r="M180">
        <v>12262</v>
      </c>
      <c r="N180">
        <v>17.239999999999998</v>
      </c>
      <c r="O180">
        <v>71.2</v>
      </c>
      <c r="P180">
        <v>58.927499999999995</v>
      </c>
      <c r="Q180" s="18">
        <v>5487935</v>
      </c>
      <c r="R180" s="109">
        <v>26935</v>
      </c>
      <c r="S180" s="107" t="s">
        <v>53</v>
      </c>
      <c r="T180" s="18">
        <v>802006</v>
      </c>
      <c r="U180">
        <v>1</v>
      </c>
      <c r="V180">
        <v>16.202500000000001</v>
      </c>
      <c r="W180">
        <f>R180/23062</f>
        <v>1.1679386002948573</v>
      </c>
      <c r="X180">
        <f>N180/17.65</f>
        <v>0.97677053824362603</v>
      </c>
      <c r="Y180">
        <f>I180/42.58</f>
        <v>1.1255871301080318</v>
      </c>
      <c r="Z180">
        <f t="shared" si="24"/>
        <v>710.13651656314698</v>
      </c>
      <c r="AA180">
        <v>7728</v>
      </c>
      <c r="AB180">
        <f t="shared" si="25"/>
        <v>0.90719484882418822</v>
      </c>
      <c r="AC180">
        <v>17.86</v>
      </c>
      <c r="AD180">
        <f t="shared" si="18"/>
        <v>0.14613985041732455</v>
      </c>
      <c r="AE180" s="107" t="s">
        <v>53</v>
      </c>
    </row>
    <row r="181" spans="1:31">
      <c r="A181" t="s">
        <v>11</v>
      </c>
      <c r="B181" s="2">
        <v>2010</v>
      </c>
      <c r="C181">
        <v>1</v>
      </c>
      <c r="D181">
        <v>28</v>
      </c>
      <c r="E181">
        <v>28</v>
      </c>
      <c r="F181" t="s">
        <v>53</v>
      </c>
      <c r="G181">
        <v>16.614999999999998</v>
      </c>
      <c r="H181">
        <v>56.987499999999997</v>
      </c>
      <c r="I181">
        <v>47.517500000000005</v>
      </c>
      <c r="J181" s="17">
        <v>6789</v>
      </c>
      <c r="K181" t="s">
        <v>53</v>
      </c>
      <c r="L181" s="93">
        <v>6789</v>
      </c>
      <c r="M181">
        <v>12782</v>
      </c>
      <c r="N181">
        <v>18.662499999999998</v>
      </c>
      <c r="O181">
        <v>71.432500000000005</v>
      </c>
      <c r="P181">
        <v>58.099999999999994</v>
      </c>
      <c r="Q181" s="18">
        <v>5511147</v>
      </c>
      <c r="R181" s="109">
        <v>26996</v>
      </c>
      <c r="S181" s="107">
        <v>353910</v>
      </c>
      <c r="T181" s="18">
        <v>805487</v>
      </c>
      <c r="U181">
        <v>1</v>
      </c>
      <c r="V181">
        <v>17.727500000000003</v>
      </c>
      <c r="W181">
        <f>R181/23038</f>
        <v>1.1718031079086726</v>
      </c>
      <c r="X181">
        <f>N181/19.57</f>
        <v>0.95362800204394471</v>
      </c>
      <c r="Y181">
        <f>I181/42.04</f>
        <v>1.13029257849667</v>
      </c>
      <c r="Z181">
        <f t="shared" si="24"/>
        <v>713.14013975155285</v>
      </c>
      <c r="AA181">
        <v>7728</v>
      </c>
      <c r="AB181">
        <f t="shared" si="25"/>
        <v>0.89262336354481386</v>
      </c>
      <c r="AC181">
        <v>19.86</v>
      </c>
      <c r="AD181">
        <f t="shared" si="18"/>
        <v>0.14615596354080193</v>
      </c>
      <c r="AE181">
        <f t="shared" si="19"/>
        <v>6.4217122134466745E-2</v>
      </c>
    </row>
    <row r="182" spans="1:31">
      <c r="A182" t="s">
        <v>11</v>
      </c>
      <c r="B182" s="2">
        <v>2011</v>
      </c>
      <c r="C182">
        <v>1</v>
      </c>
      <c r="D182">
        <v>25</v>
      </c>
      <c r="E182">
        <v>25</v>
      </c>
      <c r="F182" t="s">
        <v>53</v>
      </c>
      <c r="G182">
        <v>18.125</v>
      </c>
      <c r="H182">
        <v>57.875</v>
      </c>
      <c r="I182">
        <v>47.384999999999998</v>
      </c>
      <c r="J182" s="17">
        <v>6999</v>
      </c>
      <c r="K182" t="s">
        <v>53</v>
      </c>
      <c r="L182" s="93">
        <v>6999</v>
      </c>
      <c r="M182">
        <v>12861</v>
      </c>
      <c r="N182">
        <v>19.9375</v>
      </c>
      <c r="O182">
        <v>70.984999999999999</v>
      </c>
      <c r="P182">
        <v>56.834999999999994</v>
      </c>
      <c r="Q182" s="18">
        <v>5529099</v>
      </c>
      <c r="R182" s="109">
        <v>26558</v>
      </c>
      <c r="S182" s="107">
        <v>346665</v>
      </c>
      <c r="T182" s="18">
        <v>793720</v>
      </c>
      <c r="U182">
        <v>1</v>
      </c>
      <c r="V182">
        <v>19.100000000000001</v>
      </c>
      <c r="W182">
        <f>R182/22761</f>
        <v>1.1668204384693115</v>
      </c>
      <c r="X182">
        <f>N182/21.05</f>
        <v>0.94714964370546317</v>
      </c>
      <c r="Y182">
        <f>I182/41.74</f>
        <v>1.1352419741255388</v>
      </c>
      <c r="Z182">
        <f t="shared" si="24"/>
        <v>715.4631211180124</v>
      </c>
      <c r="AA182">
        <v>7728</v>
      </c>
      <c r="AB182">
        <f t="shared" si="25"/>
        <v>0.89294062646096306</v>
      </c>
      <c r="AC182">
        <v>21.39</v>
      </c>
      <c r="AD182">
        <f t="shared" si="18"/>
        <v>0.14355322630323675</v>
      </c>
      <c r="AE182">
        <f t="shared" si="19"/>
        <v>6.2698280497419198E-2</v>
      </c>
    </row>
    <row r="183" spans="1:31">
      <c r="A183" t="s">
        <v>11</v>
      </c>
      <c r="B183" s="2">
        <v>2012</v>
      </c>
      <c r="C183">
        <v>0</v>
      </c>
      <c r="D183">
        <v>30</v>
      </c>
      <c r="E183">
        <v>30</v>
      </c>
      <c r="F183" t="s">
        <v>53</v>
      </c>
      <c r="G183">
        <v>21.62</v>
      </c>
      <c r="H183">
        <v>57.717500000000001</v>
      </c>
      <c r="I183">
        <v>45.234999999999999</v>
      </c>
      <c r="J183" s="17">
        <v>5633</v>
      </c>
      <c r="K183" t="s">
        <v>53</v>
      </c>
      <c r="L183" s="93">
        <v>5633</v>
      </c>
      <c r="M183">
        <v>12312</v>
      </c>
      <c r="N183">
        <v>23.294999999999998</v>
      </c>
      <c r="O183">
        <v>69.757499999999993</v>
      </c>
      <c r="P183">
        <v>53.504999999999995</v>
      </c>
      <c r="Q183" s="18">
        <v>5552050</v>
      </c>
      <c r="R183" s="109">
        <v>25832</v>
      </c>
      <c r="S183" s="107">
        <v>343958</v>
      </c>
      <c r="T183" s="18">
        <v>792071</v>
      </c>
      <c r="U183">
        <v>1</v>
      </c>
      <c r="V183">
        <v>22.515000000000001</v>
      </c>
      <c r="W183">
        <f>R183/22048</f>
        <v>1.1716255442670538</v>
      </c>
      <c r="X183">
        <f>N183/24.58</f>
        <v>0.94772172497965823</v>
      </c>
      <c r="Y183">
        <f>I183/40.47</f>
        <v>1.117741536940944</v>
      </c>
      <c r="Z183">
        <f t="shared" si="24"/>
        <v>718.43297101449275</v>
      </c>
      <c r="AA183">
        <v>7728</v>
      </c>
      <c r="AB183">
        <f t="shared" si="25"/>
        <v>0.9082291246470352</v>
      </c>
      <c r="AC183">
        <v>24.79</v>
      </c>
      <c r="AD183">
        <f t="shared" si="18"/>
        <v>0.14266280022694319</v>
      </c>
      <c r="AE183">
        <f t="shared" si="19"/>
        <v>6.1951531416323702E-2</v>
      </c>
    </row>
    <row r="184" spans="1:31">
      <c r="A184" t="s">
        <v>11</v>
      </c>
      <c r="B184" s="2">
        <v>2013</v>
      </c>
      <c r="C184">
        <v>0</v>
      </c>
      <c r="D184">
        <v>22</v>
      </c>
      <c r="E184">
        <v>22</v>
      </c>
      <c r="F184" t="s">
        <v>53</v>
      </c>
      <c r="G184">
        <v>22.487500000000001</v>
      </c>
      <c r="H184">
        <v>57.537499999999994</v>
      </c>
      <c r="I184">
        <v>44.600000000000009</v>
      </c>
      <c r="J184" s="17">
        <v>5337</v>
      </c>
      <c r="K184" t="s">
        <v>53</v>
      </c>
      <c r="L184" s="93">
        <v>5337</v>
      </c>
      <c r="M184">
        <v>12098</v>
      </c>
      <c r="N184">
        <v>23.672499999999999</v>
      </c>
      <c r="O184">
        <v>68.847499999999997</v>
      </c>
      <c r="P184">
        <v>52.542500000000004</v>
      </c>
      <c r="Q184" s="18">
        <v>5540925</v>
      </c>
      <c r="R184" s="109">
        <v>25848</v>
      </c>
      <c r="S184" s="107">
        <v>326444</v>
      </c>
      <c r="T184" s="18">
        <v>771990</v>
      </c>
      <c r="U184">
        <v>1</v>
      </c>
      <c r="V184">
        <v>23.1175</v>
      </c>
      <c r="W184">
        <f>R184/21899</f>
        <v>1.180327868852459</v>
      </c>
      <c r="X184">
        <f>N184/25.6</f>
        <v>0.92470703124999998</v>
      </c>
      <c r="Y184">
        <f>I184/39.56</f>
        <v>1.1274014155712844</v>
      </c>
      <c r="Z184">
        <f t="shared" si="24"/>
        <v>716.99340062111798</v>
      </c>
      <c r="AA184">
        <v>7728</v>
      </c>
      <c r="AB184">
        <f t="shared" si="25"/>
        <v>0.88572796934865894</v>
      </c>
      <c r="AC184">
        <v>26.1</v>
      </c>
      <c r="AD184">
        <f t="shared" si="18"/>
        <v>0.13932511268425399</v>
      </c>
      <c r="AE184">
        <f t="shared" si="19"/>
        <v>5.8915072844335559E-2</v>
      </c>
    </row>
    <row r="185" spans="1:31">
      <c r="A185" t="s">
        <v>11</v>
      </c>
      <c r="B185" s="2">
        <v>2014</v>
      </c>
      <c r="C185">
        <v>0</v>
      </c>
      <c r="D185">
        <v>26</v>
      </c>
      <c r="E185">
        <v>26</v>
      </c>
      <c r="F185" t="s">
        <v>53</v>
      </c>
      <c r="G185">
        <v>19.585000000000001</v>
      </c>
      <c r="H185">
        <v>57.692499999999995</v>
      </c>
      <c r="I185">
        <v>46.39</v>
      </c>
      <c r="J185" s="17">
        <v>6283</v>
      </c>
      <c r="K185">
        <v>2</v>
      </c>
      <c r="L185" t="s">
        <v>53</v>
      </c>
      <c r="M185">
        <v>12383</v>
      </c>
      <c r="N185">
        <v>20.337499999999999</v>
      </c>
      <c r="O185">
        <v>67.660000000000011</v>
      </c>
      <c r="P185">
        <v>53.897500000000001</v>
      </c>
      <c r="Q185" s="18">
        <v>5523784</v>
      </c>
      <c r="R185" s="109">
        <v>26491</v>
      </c>
      <c r="S185" s="107">
        <v>319576</v>
      </c>
      <c r="T185" s="18">
        <v>729667</v>
      </c>
      <c r="U185">
        <v>1</v>
      </c>
      <c r="V185">
        <v>19.975000000000001</v>
      </c>
      <c r="W185">
        <f>R185/22218</f>
        <v>1.1923215410928076</v>
      </c>
      <c r="X185">
        <f>N185/23.6</f>
        <v>0.86175847457627108</v>
      </c>
      <c r="Y185">
        <f>I185/40.03</f>
        <v>1.1588808393704721</v>
      </c>
      <c r="Z185">
        <f t="shared" si="24"/>
        <v>714.77536231884062</v>
      </c>
      <c r="AA185">
        <v>7728</v>
      </c>
      <c r="AB185">
        <f t="shared" si="25"/>
        <v>0.81730769230769229</v>
      </c>
      <c r="AC185">
        <v>24.44</v>
      </c>
      <c r="AD185">
        <f t="shared" si="18"/>
        <v>0.132095498303337</v>
      </c>
      <c r="AE185">
        <f t="shared" si="19"/>
        <v>5.7854543189958189E-2</v>
      </c>
    </row>
    <row r="186" spans="1:31">
      <c r="A186" t="s">
        <v>11</v>
      </c>
      <c r="B186" s="2">
        <v>2015</v>
      </c>
      <c r="C186">
        <v>0</v>
      </c>
      <c r="D186">
        <v>24</v>
      </c>
      <c r="E186">
        <v>24</v>
      </c>
      <c r="F186" t="s">
        <v>53</v>
      </c>
      <c r="G186">
        <v>18.962499999999999</v>
      </c>
      <c r="H186">
        <v>57.010000000000005</v>
      </c>
      <c r="I186">
        <v>46.197499999999998</v>
      </c>
      <c r="J186" s="17">
        <v>8016</v>
      </c>
      <c r="K186">
        <v>1</v>
      </c>
      <c r="L186" t="s">
        <v>53</v>
      </c>
      <c r="M186">
        <v>13457</v>
      </c>
      <c r="N186">
        <v>17.572499999999998</v>
      </c>
      <c r="O186">
        <v>67.502499999999998</v>
      </c>
      <c r="P186">
        <v>55.642499999999998</v>
      </c>
      <c r="Q186" s="18">
        <v>5523922</v>
      </c>
      <c r="R186" s="109">
        <v>27688</v>
      </c>
      <c r="S186" s="107">
        <v>316947</v>
      </c>
      <c r="T186" s="18">
        <v>685843</v>
      </c>
      <c r="U186">
        <v>1</v>
      </c>
      <c r="V186">
        <v>18.234999999999999</v>
      </c>
      <c r="W186">
        <f>R186/23219</f>
        <v>1.1924716826736723</v>
      </c>
      <c r="X186">
        <f>N186/20.77</f>
        <v>0.84605199807414533</v>
      </c>
      <c r="Y186">
        <f>I186/41.06</f>
        <v>1.1251217730150997</v>
      </c>
      <c r="Z186">
        <f t="shared" si="24"/>
        <v>714.79321946169773</v>
      </c>
      <c r="AA186">
        <v>7728</v>
      </c>
      <c r="AB186">
        <f t="shared" si="25"/>
        <v>0.82660924750679965</v>
      </c>
      <c r="AC186">
        <v>22.06</v>
      </c>
      <c r="AD186">
        <f t="shared" si="18"/>
        <v>0.12415870463051433</v>
      </c>
      <c r="AE186">
        <f t="shared" si="19"/>
        <v>5.7377167889046947E-2</v>
      </c>
    </row>
    <row r="187" spans="1:31">
      <c r="A187" t="s">
        <v>11</v>
      </c>
      <c r="B187" s="2">
        <v>2016</v>
      </c>
      <c r="C187">
        <v>1</v>
      </c>
      <c r="D187">
        <v>24</v>
      </c>
      <c r="E187">
        <v>24</v>
      </c>
      <c r="F187" t="s">
        <v>53</v>
      </c>
      <c r="G187">
        <v>16.717500000000001</v>
      </c>
      <c r="H187">
        <v>57.807500000000005</v>
      </c>
      <c r="I187">
        <v>48.14</v>
      </c>
      <c r="J187" s="17">
        <v>8485</v>
      </c>
      <c r="K187">
        <v>8</v>
      </c>
      <c r="L187" t="s">
        <v>53</v>
      </c>
      <c r="M187">
        <v>14382</v>
      </c>
      <c r="N187">
        <v>14.362499999999999</v>
      </c>
      <c r="O187">
        <v>67.305000000000007</v>
      </c>
      <c r="P187">
        <v>57.64</v>
      </c>
      <c r="Q187" s="18">
        <v>5542680</v>
      </c>
      <c r="R187" s="109">
        <v>28713</v>
      </c>
      <c r="S187" s="107">
        <v>311780</v>
      </c>
      <c r="T187" s="18">
        <v>688463</v>
      </c>
      <c r="U187">
        <v>1</v>
      </c>
      <c r="V187">
        <v>15.497499999999999</v>
      </c>
      <c r="W187">
        <f>R187/23979</f>
        <v>1.1974227449017891</v>
      </c>
      <c r="X187">
        <f>N187/18.12</f>
        <v>0.79263245033112573</v>
      </c>
      <c r="Y187">
        <f>I187/42.17</f>
        <v>1.1415698363765709</v>
      </c>
      <c r="Z187">
        <f t="shared" si="24"/>
        <v>717.22049689440996</v>
      </c>
      <c r="AA187">
        <v>7728</v>
      </c>
      <c r="AB187">
        <f t="shared" si="25"/>
        <v>0.78907841140529522</v>
      </c>
      <c r="AC187">
        <v>19.64</v>
      </c>
      <c r="AD187">
        <f t="shared" si="18"/>
        <v>0.12421121190471035</v>
      </c>
      <c r="AE187">
        <f t="shared" si="19"/>
        <v>5.6250766777082566E-2</v>
      </c>
    </row>
    <row r="188" spans="1:31">
      <c r="A188" t="s">
        <v>11</v>
      </c>
      <c r="B188" s="2">
        <v>2017</v>
      </c>
      <c r="C188">
        <v>1</v>
      </c>
      <c r="D188">
        <v>27</v>
      </c>
      <c r="E188">
        <v>27</v>
      </c>
      <c r="F188" t="s">
        <v>53</v>
      </c>
      <c r="G188">
        <v>14.137499999999999</v>
      </c>
      <c r="H188">
        <v>57.324999999999996</v>
      </c>
      <c r="I188">
        <v>49.217500000000001</v>
      </c>
      <c r="J188" s="17">
        <v>7525</v>
      </c>
      <c r="K188">
        <v>5</v>
      </c>
      <c r="L188" t="s">
        <v>53</v>
      </c>
      <c r="M188">
        <v>16225</v>
      </c>
      <c r="N188">
        <v>12.14</v>
      </c>
      <c r="O188">
        <v>67.169999999999987</v>
      </c>
      <c r="P188">
        <v>59.017499999999998</v>
      </c>
      <c r="Q188" s="18">
        <v>5576037</v>
      </c>
      <c r="R188" s="109">
        <v>30065</v>
      </c>
      <c r="S188" s="107">
        <v>327845</v>
      </c>
      <c r="T188" s="18">
        <v>711314</v>
      </c>
      <c r="U188">
        <v>1</v>
      </c>
      <c r="V188">
        <v>13.102499999999999</v>
      </c>
      <c r="W188">
        <f>R188/24969</f>
        <v>1.2040930754135128</v>
      </c>
      <c r="X188">
        <f>N188/15.66</f>
        <v>0.77522349936143042</v>
      </c>
      <c r="Y188">
        <f>I188/43.11</f>
        <v>1.1416724657852007</v>
      </c>
      <c r="Z188">
        <f t="shared" si="24"/>
        <v>721.5368788819876</v>
      </c>
      <c r="AA188">
        <v>7728</v>
      </c>
      <c r="AB188">
        <f t="shared" si="25"/>
        <v>0.76044689495066742</v>
      </c>
      <c r="AC188">
        <v>17.23</v>
      </c>
      <c r="AD188">
        <f t="shared" si="18"/>
        <v>0.12756622669469375</v>
      </c>
      <c r="AE188">
        <f t="shared" si="19"/>
        <v>5.8795341566062059E-2</v>
      </c>
    </row>
    <row r="189" spans="1:31">
      <c r="A189" t="s">
        <v>11</v>
      </c>
      <c r="B189" s="2">
        <v>2018</v>
      </c>
      <c r="C189">
        <v>1</v>
      </c>
      <c r="D189">
        <v>23</v>
      </c>
      <c r="E189">
        <v>23</v>
      </c>
      <c r="F189" t="s">
        <v>53</v>
      </c>
      <c r="G189">
        <v>11.5875</v>
      </c>
      <c r="H189">
        <v>56.467500000000008</v>
      </c>
      <c r="I189">
        <v>49.92</v>
      </c>
      <c r="J189" s="17">
        <v>7115</v>
      </c>
      <c r="K189">
        <v>13</v>
      </c>
      <c r="L189" s="92">
        <v>250</v>
      </c>
      <c r="M189">
        <v>16243</v>
      </c>
      <c r="N189">
        <v>10.625</v>
      </c>
      <c r="O189">
        <v>66.712500000000006</v>
      </c>
      <c r="P189">
        <v>59.627499999999998</v>
      </c>
      <c r="Q189" s="18">
        <v>5609350</v>
      </c>
      <c r="R189" s="109">
        <v>30947</v>
      </c>
      <c r="S189" s="107">
        <v>369375</v>
      </c>
      <c r="T189" s="18">
        <v>743781</v>
      </c>
      <c r="U189">
        <v>1</v>
      </c>
      <c r="V189">
        <v>11.087499999999999</v>
      </c>
      <c r="W189">
        <f>R189/25771</f>
        <v>1.2008459120717085</v>
      </c>
      <c r="X189">
        <f>N189/13.72</f>
        <v>0.77441690962099119</v>
      </c>
      <c r="Y189">
        <f>I189/44.03</f>
        <v>1.1337724278900749</v>
      </c>
      <c r="Z189">
        <f t="shared" si="24"/>
        <v>725.84756728778473</v>
      </c>
      <c r="AA189">
        <v>7728</v>
      </c>
      <c r="AB189">
        <f t="shared" si="25"/>
        <v>0.72657273918741805</v>
      </c>
      <c r="AC189">
        <v>15.26</v>
      </c>
      <c r="AD189">
        <f t="shared" si="18"/>
        <v>0.13259664667029156</v>
      </c>
      <c r="AE189">
        <f t="shared" si="19"/>
        <v>6.5849875654041906E-2</v>
      </c>
    </row>
    <row r="190" spans="1:31">
      <c r="A190" t="s">
        <v>11</v>
      </c>
      <c r="B190" s="2">
        <v>2019</v>
      </c>
      <c r="C190">
        <v>1</v>
      </c>
      <c r="D190">
        <v>21</v>
      </c>
      <c r="E190">
        <v>21</v>
      </c>
      <c r="F190" t="s">
        <v>53</v>
      </c>
      <c r="G190">
        <v>11.3775</v>
      </c>
      <c r="H190">
        <v>57.277499999999996</v>
      </c>
      <c r="I190">
        <v>50.76</v>
      </c>
      <c r="J190" s="17">
        <v>6627</v>
      </c>
      <c r="K190">
        <v>5</v>
      </c>
      <c r="L190" s="92">
        <v>9</v>
      </c>
      <c r="M190">
        <v>15317</v>
      </c>
      <c r="N190">
        <v>10.455</v>
      </c>
      <c r="O190">
        <v>66.442499999999995</v>
      </c>
      <c r="P190">
        <v>59.497500000000002</v>
      </c>
      <c r="Q190" s="18">
        <v>5664579</v>
      </c>
      <c r="R190" s="107" t="s">
        <v>53</v>
      </c>
      <c r="S190" s="107">
        <v>385838</v>
      </c>
      <c r="T190" s="18">
        <v>803709</v>
      </c>
      <c r="U190" s="107" t="s">
        <v>53</v>
      </c>
      <c r="V190">
        <v>10.9</v>
      </c>
      <c r="W190" s="107" t="s">
        <v>53</v>
      </c>
      <c r="X190">
        <f>N190/12.45</f>
        <v>0.83975903614457836</v>
      </c>
      <c r="Y190">
        <f>I190/44.78</f>
        <v>1.1335417597141579</v>
      </c>
      <c r="Z190">
        <f t="shared" si="24"/>
        <v>732.99417701863354</v>
      </c>
      <c r="AA190">
        <v>7728</v>
      </c>
      <c r="AB190">
        <f t="shared" si="25"/>
        <v>0.77250177179305468</v>
      </c>
      <c r="AC190">
        <v>14.11</v>
      </c>
      <c r="AD190">
        <f t="shared" si="18"/>
        <v>0.14188327146642318</v>
      </c>
      <c r="AE190">
        <f t="shared" si="19"/>
        <v>6.8114152878792938E-2</v>
      </c>
    </row>
    <row r="191" spans="1:31">
      <c r="A191" t="s">
        <v>11</v>
      </c>
      <c r="B191" s="2">
        <v>2020</v>
      </c>
      <c r="C191">
        <v>1</v>
      </c>
      <c r="D191">
        <v>17</v>
      </c>
      <c r="E191">
        <v>17</v>
      </c>
      <c r="F191" t="s">
        <v>53</v>
      </c>
      <c r="G191">
        <v>13.357499999999998</v>
      </c>
      <c r="H191">
        <v>56.055</v>
      </c>
      <c r="I191">
        <v>48.557499999999997</v>
      </c>
      <c r="J191" s="17">
        <v>7940</v>
      </c>
      <c r="K191">
        <v>5</v>
      </c>
      <c r="L191" s="92">
        <v>10</v>
      </c>
      <c r="M191">
        <v>13539</v>
      </c>
      <c r="N191">
        <v>11.739999999999998</v>
      </c>
      <c r="O191">
        <v>65.197499999999991</v>
      </c>
      <c r="P191">
        <v>57.555</v>
      </c>
      <c r="Q191" s="18">
        <v>5743402</v>
      </c>
      <c r="R191" s="107" t="s">
        <v>53</v>
      </c>
      <c r="S191" s="107" t="s">
        <v>53</v>
      </c>
      <c r="T191" s="18">
        <v>883558</v>
      </c>
      <c r="U191" s="107" t="s">
        <v>53</v>
      </c>
      <c r="V191">
        <v>12.522500000000001</v>
      </c>
      <c r="W191" s="107" t="s">
        <v>53</v>
      </c>
      <c r="X191">
        <f>N191/13.87</f>
        <v>0.84643114635904826</v>
      </c>
      <c r="Y191">
        <f>I191/43.14</f>
        <v>1.1255795085767268</v>
      </c>
      <c r="Z191">
        <f t="shared" si="24"/>
        <v>743.19384057971013</v>
      </c>
      <c r="AA191">
        <v>7728</v>
      </c>
      <c r="AB191">
        <f t="shared" si="25"/>
        <v>0.8063425627817129</v>
      </c>
      <c r="AC191">
        <v>15.53</v>
      </c>
      <c r="AD191">
        <f t="shared" si="18"/>
        <v>0.15383878753393895</v>
      </c>
      <c r="AE191" s="107" t="s">
        <v>53</v>
      </c>
    </row>
    <row r="192" spans="1:31">
      <c r="A192" t="s">
        <v>12</v>
      </c>
      <c r="B192" s="2">
        <v>2002</v>
      </c>
      <c r="C192">
        <v>1</v>
      </c>
      <c r="D192">
        <v>9</v>
      </c>
      <c r="E192">
        <v>18</v>
      </c>
      <c r="F192" t="s">
        <v>53</v>
      </c>
      <c r="G192">
        <v>10.440000000000001</v>
      </c>
      <c r="H192">
        <v>41.372500000000002</v>
      </c>
      <c r="I192">
        <v>37.034999999999997</v>
      </c>
      <c r="J192" s="96" t="s">
        <v>53</v>
      </c>
      <c r="K192" t="s">
        <v>53</v>
      </c>
      <c r="L192" t="s">
        <v>53</v>
      </c>
      <c r="M192" t="s">
        <v>53</v>
      </c>
      <c r="N192">
        <v>5.9449999999999994</v>
      </c>
      <c r="O192">
        <v>65.582499999999996</v>
      </c>
      <c r="P192">
        <v>61.677500000000002</v>
      </c>
      <c r="Q192" s="18">
        <v>352723</v>
      </c>
      <c r="R192" s="109">
        <v>19484</v>
      </c>
      <c r="S192" s="107" t="s">
        <v>53</v>
      </c>
      <c r="T192" s="18">
        <v>7777</v>
      </c>
      <c r="U192">
        <v>1</v>
      </c>
      <c r="V192">
        <v>7.6825000000000001</v>
      </c>
      <c r="W192">
        <f>R192/18095</f>
        <v>1.0767615363360044</v>
      </c>
      <c r="X192">
        <f>N192/8.3</f>
        <v>0.7162650602409637</v>
      </c>
      <c r="Y192">
        <f>I192/35.8425</f>
        <v>1.0332705586942874</v>
      </c>
      <c r="Z192">
        <f t="shared" ref="Z192:Z210" si="26">Q192/14022</f>
        <v>25.154970760233919</v>
      </c>
      <c r="AA192">
        <v>14022</v>
      </c>
      <c r="AB192">
        <f>V192/AC192</f>
        <v>0.67096069868995634</v>
      </c>
      <c r="AC192">
        <v>11.45</v>
      </c>
      <c r="AD192">
        <f t="shared" si="18"/>
        <v>2.2048462958185317E-2</v>
      </c>
      <c r="AE192" s="107" t="s">
        <v>53</v>
      </c>
    </row>
    <row r="193" spans="1:31">
      <c r="A193" t="s">
        <v>12</v>
      </c>
      <c r="B193" s="2">
        <v>2003</v>
      </c>
      <c r="C193">
        <v>1</v>
      </c>
      <c r="D193">
        <v>24</v>
      </c>
      <c r="E193">
        <v>11</v>
      </c>
      <c r="F193" t="s">
        <v>53</v>
      </c>
      <c r="G193">
        <v>12.674999999999999</v>
      </c>
      <c r="H193">
        <v>43.535000000000004</v>
      </c>
      <c r="I193">
        <v>38.002499999999998</v>
      </c>
      <c r="J193" s="96" t="s">
        <v>53</v>
      </c>
      <c r="K193" t="s">
        <v>53</v>
      </c>
      <c r="L193" t="s">
        <v>53</v>
      </c>
      <c r="M193" t="s">
        <v>53</v>
      </c>
      <c r="N193">
        <v>6.13</v>
      </c>
      <c r="O193">
        <v>66.947500000000005</v>
      </c>
      <c r="P193">
        <v>62.842500000000001</v>
      </c>
      <c r="Q193" s="18">
        <v>355205</v>
      </c>
      <c r="R193" s="109">
        <v>20799</v>
      </c>
      <c r="S193" s="107" t="s">
        <v>53</v>
      </c>
      <c r="T193" s="18">
        <v>10908</v>
      </c>
      <c r="U193">
        <v>1</v>
      </c>
      <c r="V193">
        <v>8.7100000000000009</v>
      </c>
      <c r="W193">
        <f>R193/19013</f>
        <v>1.0939357281859781</v>
      </c>
      <c r="X193">
        <f>N193/8.5</f>
        <v>0.72117647058823531</v>
      </c>
      <c r="Y193">
        <f>I193/37.35</f>
        <v>1.0174698795180721</v>
      </c>
      <c r="Z193">
        <f t="shared" si="26"/>
        <v>25.331978319783197</v>
      </c>
      <c r="AA193">
        <v>14022</v>
      </c>
      <c r="AB193">
        <f t="shared" ref="AB193:AB210" si="27">V193/AC193</f>
        <v>0.75805047867711062</v>
      </c>
      <c r="AC193">
        <v>11.49</v>
      </c>
      <c r="AD193">
        <f t="shared" si="18"/>
        <v>3.0709027181486746E-2</v>
      </c>
      <c r="AE193" s="107" t="s">
        <v>53</v>
      </c>
    </row>
    <row r="194" spans="1:31">
      <c r="A194" t="s">
        <v>12</v>
      </c>
      <c r="B194" s="2">
        <v>2004</v>
      </c>
      <c r="C194">
        <v>0</v>
      </c>
      <c r="D194">
        <v>11</v>
      </c>
      <c r="E194">
        <v>16</v>
      </c>
      <c r="F194" t="s">
        <v>53</v>
      </c>
      <c r="G194">
        <v>12.645</v>
      </c>
      <c r="H194">
        <v>43.335000000000008</v>
      </c>
      <c r="I194">
        <v>37.824999999999996</v>
      </c>
      <c r="J194" s="96" t="s">
        <v>53</v>
      </c>
      <c r="K194" t="s">
        <v>53</v>
      </c>
      <c r="L194" t="s">
        <v>53</v>
      </c>
      <c r="M194" t="s">
        <v>53</v>
      </c>
      <c r="N194">
        <v>5.71</v>
      </c>
      <c r="O194">
        <v>64.704999999999998</v>
      </c>
      <c r="P194">
        <v>61.005000000000003</v>
      </c>
      <c r="Q194" s="18">
        <v>356437</v>
      </c>
      <c r="R194" s="109">
        <v>22126</v>
      </c>
      <c r="S194" s="107" t="s">
        <v>53</v>
      </c>
      <c r="T194" s="18">
        <v>13331</v>
      </c>
      <c r="U194">
        <v>1</v>
      </c>
      <c r="V194">
        <v>8.4875000000000007</v>
      </c>
      <c r="W194">
        <f>R194/20053</f>
        <v>1.1033760534583354</v>
      </c>
      <c r="X194">
        <f>N194/8.26</f>
        <v>0.69128329297820823</v>
      </c>
      <c r="Y194">
        <f>I194/38.95</f>
        <v>0.97111681643132208</v>
      </c>
      <c r="Z194">
        <f t="shared" si="26"/>
        <v>25.419840251034088</v>
      </c>
      <c r="AA194">
        <v>14022</v>
      </c>
      <c r="AB194">
        <f t="shared" si="27"/>
        <v>0.77370100273473108</v>
      </c>
      <c r="AC194">
        <v>10.97</v>
      </c>
      <c r="AD194">
        <f t="shared" si="18"/>
        <v>3.7400718780597975E-2</v>
      </c>
      <c r="AE194" s="107" t="s">
        <v>53</v>
      </c>
    </row>
    <row r="195" spans="1:31">
      <c r="A195" t="s">
        <v>12</v>
      </c>
      <c r="B195" s="2">
        <v>2005</v>
      </c>
      <c r="C195">
        <v>0</v>
      </c>
      <c r="D195">
        <v>-5</v>
      </c>
      <c r="E195">
        <v>12</v>
      </c>
      <c r="F195" t="s">
        <v>53</v>
      </c>
      <c r="G195">
        <v>11.932499999999999</v>
      </c>
      <c r="H195">
        <v>44.72</v>
      </c>
      <c r="I195">
        <v>39.392499999999998</v>
      </c>
      <c r="J195" s="96" t="s">
        <v>53</v>
      </c>
      <c r="K195" t="s">
        <v>53</v>
      </c>
      <c r="L195" t="s">
        <v>53</v>
      </c>
      <c r="M195" t="s">
        <v>53</v>
      </c>
      <c r="N195">
        <v>3.3875000000000002</v>
      </c>
      <c r="O195">
        <v>66.38000000000001</v>
      </c>
      <c r="P195">
        <v>64.137500000000003</v>
      </c>
      <c r="Q195" s="18">
        <v>361021</v>
      </c>
      <c r="R195" s="109">
        <v>23543</v>
      </c>
      <c r="S195" s="107" t="s">
        <v>53</v>
      </c>
      <c r="T195" s="18">
        <v>17357</v>
      </c>
      <c r="U195">
        <v>1</v>
      </c>
      <c r="V195">
        <v>6.8049999999999997</v>
      </c>
      <c r="W195">
        <f>R195/21239</f>
        <v>1.1084796836009227</v>
      </c>
      <c r="X195">
        <f>N195/7.14</f>
        <v>0.47443977591036418</v>
      </c>
      <c r="Y195">
        <f>I195/41.39</f>
        <v>0.95173955061609083</v>
      </c>
      <c r="Z195">
        <f t="shared" si="26"/>
        <v>25.746755099129938</v>
      </c>
      <c r="AA195">
        <v>14022</v>
      </c>
      <c r="AB195">
        <f t="shared" si="27"/>
        <v>0.74371584699453541</v>
      </c>
      <c r="AC195">
        <v>9.15</v>
      </c>
      <c r="AD195">
        <f t="shared" ref="AD195:AD258" si="28">T195/Q195</f>
        <v>4.8077535655820576E-2</v>
      </c>
      <c r="AE195" s="107" t="s">
        <v>53</v>
      </c>
    </row>
    <row r="196" spans="1:31">
      <c r="A196" t="s">
        <v>12</v>
      </c>
      <c r="B196" s="2">
        <v>2006</v>
      </c>
      <c r="C196">
        <v>0</v>
      </c>
      <c r="D196">
        <v>20</v>
      </c>
      <c r="E196">
        <v>15</v>
      </c>
      <c r="F196" t="s">
        <v>53</v>
      </c>
      <c r="G196">
        <v>9.32</v>
      </c>
      <c r="H196">
        <v>45.877499999999998</v>
      </c>
      <c r="I196">
        <v>41.612500000000004</v>
      </c>
      <c r="J196" s="96" t="s">
        <v>53</v>
      </c>
      <c r="K196" t="s">
        <v>53</v>
      </c>
      <c r="L196" t="s">
        <v>53</v>
      </c>
      <c r="M196" t="s">
        <v>53</v>
      </c>
      <c r="N196">
        <v>5.5649999999999995</v>
      </c>
      <c r="O196">
        <v>67.594999999999999</v>
      </c>
      <c r="P196">
        <v>63.844999999999999</v>
      </c>
      <c r="Q196" s="18">
        <v>363874</v>
      </c>
      <c r="R196" s="109">
        <v>24603</v>
      </c>
      <c r="S196" s="107" t="s">
        <v>53</v>
      </c>
      <c r="T196" s="18">
        <v>20875</v>
      </c>
      <c r="U196">
        <v>1</v>
      </c>
      <c r="V196">
        <v>7.0649999999999995</v>
      </c>
      <c r="W196">
        <f>R196/22629</f>
        <v>1.0872331963409785</v>
      </c>
      <c r="X196">
        <f>N196/6.35</f>
        <v>0.87637795275590546</v>
      </c>
      <c r="Y196">
        <f>I196/42.96</f>
        <v>0.96863361266294234</v>
      </c>
      <c r="Z196">
        <f t="shared" si="26"/>
        <v>25.95022108115818</v>
      </c>
      <c r="AA196">
        <v>14022</v>
      </c>
      <c r="AB196">
        <f t="shared" si="27"/>
        <v>0.836094674556213</v>
      </c>
      <c r="AC196">
        <v>8.4499999999999993</v>
      </c>
      <c r="AD196">
        <f t="shared" si="28"/>
        <v>5.7368759515656516E-2</v>
      </c>
      <c r="AE196" s="107" t="s">
        <v>53</v>
      </c>
    </row>
    <row r="197" spans="1:31">
      <c r="A197" t="s">
        <v>12</v>
      </c>
      <c r="B197" s="2">
        <v>2007</v>
      </c>
      <c r="C197">
        <v>0</v>
      </c>
      <c r="D197">
        <v>22</v>
      </c>
      <c r="E197">
        <v>20</v>
      </c>
      <c r="F197" t="s">
        <v>53</v>
      </c>
      <c r="G197">
        <v>8.5975000000000001</v>
      </c>
      <c r="H197">
        <v>46.487499999999997</v>
      </c>
      <c r="I197">
        <v>42.4925</v>
      </c>
      <c r="J197" s="17">
        <v>80</v>
      </c>
      <c r="K197" t="s">
        <v>53</v>
      </c>
      <c r="L197" s="92">
        <v>80</v>
      </c>
      <c r="M197" t="s">
        <v>53</v>
      </c>
      <c r="N197">
        <v>5.16</v>
      </c>
      <c r="O197">
        <v>69.265000000000001</v>
      </c>
      <c r="P197">
        <v>65.672500000000014</v>
      </c>
      <c r="Q197" s="18">
        <v>365972</v>
      </c>
      <c r="R197" s="109">
        <v>25994</v>
      </c>
      <c r="S197" s="107" t="s">
        <v>53</v>
      </c>
      <c r="T197" s="18">
        <v>23680</v>
      </c>
      <c r="U197">
        <v>1</v>
      </c>
      <c r="V197">
        <v>6.5225000000000009</v>
      </c>
      <c r="W197">
        <f>R197/23776</f>
        <v>1.0932873485868102</v>
      </c>
      <c r="X197">
        <f>N197/6.41</f>
        <v>0.80499219968798752</v>
      </c>
      <c r="Y197">
        <f>I197/44.21</f>
        <v>0.96115132323003838</v>
      </c>
      <c r="Z197">
        <f t="shared" si="26"/>
        <v>26.099843103694194</v>
      </c>
      <c r="AA197">
        <v>14022</v>
      </c>
      <c r="AB197">
        <f t="shared" si="27"/>
        <v>0.79252733900364525</v>
      </c>
      <c r="AC197">
        <v>8.23</v>
      </c>
      <c r="AD197">
        <f t="shared" si="28"/>
        <v>6.4704403615577152E-2</v>
      </c>
      <c r="AE197" s="107" t="s">
        <v>53</v>
      </c>
    </row>
    <row r="198" spans="1:31">
      <c r="A198" t="s">
        <v>12</v>
      </c>
      <c r="B198" s="2">
        <v>2008</v>
      </c>
      <c r="C198">
        <v>0</v>
      </c>
      <c r="D198">
        <v>28</v>
      </c>
      <c r="E198">
        <v>15</v>
      </c>
      <c r="F198" t="s">
        <v>53</v>
      </c>
      <c r="G198">
        <v>13.465</v>
      </c>
      <c r="H198">
        <v>50.427500000000002</v>
      </c>
      <c r="I198">
        <v>43.6325</v>
      </c>
      <c r="J198" s="17">
        <v>330</v>
      </c>
      <c r="K198" t="s">
        <v>53</v>
      </c>
      <c r="L198" s="92">
        <v>330</v>
      </c>
      <c r="M198" t="s">
        <v>53</v>
      </c>
      <c r="N198">
        <v>6.1725000000000003</v>
      </c>
      <c r="O198">
        <v>70.45</v>
      </c>
      <c r="P198">
        <v>66.102499999999992</v>
      </c>
      <c r="Q198" s="18">
        <v>373672</v>
      </c>
      <c r="R198" s="109">
        <v>26848</v>
      </c>
      <c r="S198" s="107" t="s">
        <v>53</v>
      </c>
      <c r="T198" s="18">
        <v>32073</v>
      </c>
      <c r="U198">
        <v>1</v>
      </c>
      <c r="V198">
        <v>9.16</v>
      </c>
      <c r="W198">
        <f>R198/24129</f>
        <v>1.1126859795267106</v>
      </c>
      <c r="X198">
        <f>N198/10.05</f>
        <v>0.61417910447761193</v>
      </c>
      <c r="Y198">
        <f>I198/44.4</f>
        <v>0.98271396396396404</v>
      </c>
      <c r="Z198">
        <f t="shared" si="26"/>
        <v>26.648980174012266</v>
      </c>
      <c r="AA198">
        <v>14022</v>
      </c>
      <c r="AB198">
        <f t="shared" si="27"/>
        <v>0.81422222222222218</v>
      </c>
      <c r="AC198">
        <v>11.25</v>
      </c>
      <c r="AD198">
        <f t="shared" si="28"/>
        <v>8.5831959579524289E-2</v>
      </c>
      <c r="AE198" s="107" t="s">
        <v>53</v>
      </c>
    </row>
    <row r="199" spans="1:31">
      <c r="A199" t="s">
        <v>12</v>
      </c>
      <c r="B199" s="2">
        <v>2009</v>
      </c>
      <c r="C199">
        <v>0</v>
      </c>
      <c r="D199">
        <v>26</v>
      </c>
      <c r="E199">
        <v>27</v>
      </c>
      <c r="F199" t="s">
        <v>53</v>
      </c>
      <c r="G199">
        <v>14.0025</v>
      </c>
      <c r="H199">
        <v>49.102499999999999</v>
      </c>
      <c r="I199">
        <v>42.230000000000004</v>
      </c>
      <c r="J199" s="17">
        <v>442</v>
      </c>
      <c r="K199" t="s">
        <v>53</v>
      </c>
      <c r="L199" s="92">
        <v>442</v>
      </c>
      <c r="M199">
        <v>798</v>
      </c>
      <c r="N199">
        <v>11.73</v>
      </c>
      <c r="O199">
        <v>67.887500000000003</v>
      </c>
      <c r="P199">
        <v>59.932499999999997</v>
      </c>
      <c r="Q199" s="18">
        <v>375563</v>
      </c>
      <c r="R199" s="109">
        <v>25461</v>
      </c>
      <c r="S199" s="107" t="s">
        <v>53</v>
      </c>
      <c r="T199" s="18">
        <v>34671</v>
      </c>
      <c r="U199">
        <v>1</v>
      </c>
      <c r="V199">
        <v>12.6675</v>
      </c>
      <c r="W199">
        <f>R199/23062</f>
        <v>1.1040239354782759</v>
      </c>
      <c r="X199">
        <f>N199/17.65</f>
        <v>0.66458923512747881</v>
      </c>
      <c r="Y199">
        <f>I199/42.58</f>
        <v>0.99178017848755295</v>
      </c>
      <c r="Z199">
        <f t="shared" si="26"/>
        <v>26.783839680502069</v>
      </c>
      <c r="AA199">
        <v>14022</v>
      </c>
      <c r="AB199">
        <f t="shared" si="27"/>
        <v>0.7092665173572229</v>
      </c>
      <c r="AC199">
        <v>17.86</v>
      </c>
      <c r="AD199">
        <f t="shared" si="28"/>
        <v>9.231740080891887E-2</v>
      </c>
      <c r="AE199" s="107" t="s">
        <v>53</v>
      </c>
    </row>
    <row r="200" spans="1:31">
      <c r="A200" t="s">
        <v>12</v>
      </c>
      <c r="B200" s="2">
        <v>2010</v>
      </c>
      <c r="C200">
        <v>0</v>
      </c>
      <c r="D200">
        <v>-1</v>
      </c>
      <c r="E200">
        <v>25</v>
      </c>
      <c r="F200" t="s">
        <v>53</v>
      </c>
      <c r="G200">
        <v>17.195</v>
      </c>
      <c r="H200">
        <v>50.3</v>
      </c>
      <c r="I200">
        <v>41.64</v>
      </c>
      <c r="J200" s="17">
        <v>422</v>
      </c>
      <c r="K200" t="s">
        <v>53</v>
      </c>
      <c r="L200" s="92">
        <v>422</v>
      </c>
      <c r="M200">
        <v>653</v>
      </c>
      <c r="N200">
        <v>14.030000000000001</v>
      </c>
      <c r="O200">
        <v>66.91</v>
      </c>
      <c r="P200">
        <v>57.522500000000001</v>
      </c>
      <c r="Q200" s="18">
        <v>374826</v>
      </c>
      <c r="R200" s="109">
        <v>25600</v>
      </c>
      <c r="S200" s="107">
        <v>14185</v>
      </c>
      <c r="T200" s="18">
        <v>34566</v>
      </c>
      <c r="U200">
        <v>1</v>
      </c>
      <c r="V200">
        <v>15.3725</v>
      </c>
      <c r="W200">
        <f>R200/23038</f>
        <v>1.1112075701015713</v>
      </c>
      <c r="X200">
        <f>N200/19.57</f>
        <v>0.7169136433316301</v>
      </c>
      <c r="Y200">
        <f>I200/42.04</f>
        <v>0.99048525214081828</v>
      </c>
      <c r="Z200">
        <f t="shared" si="26"/>
        <v>26.731279418057337</v>
      </c>
      <c r="AA200">
        <v>14022</v>
      </c>
      <c r="AB200">
        <f t="shared" si="27"/>
        <v>0.77404330312185299</v>
      </c>
      <c r="AC200">
        <v>19.86</v>
      </c>
      <c r="AD200">
        <f t="shared" si="28"/>
        <v>9.2218789518336508E-2</v>
      </c>
      <c r="AE200">
        <f t="shared" ref="AE200:AE258" si="29">S200/Q200</f>
        <v>3.7844226387710567E-2</v>
      </c>
    </row>
    <row r="201" spans="1:31">
      <c r="A201" t="s">
        <v>12</v>
      </c>
      <c r="B201" s="2">
        <v>2011</v>
      </c>
      <c r="C201">
        <v>0</v>
      </c>
      <c r="D201">
        <v>15</v>
      </c>
      <c r="E201">
        <v>30</v>
      </c>
      <c r="F201" t="s">
        <v>53</v>
      </c>
      <c r="G201">
        <v>15.715000000000002</v>
      </c>
      <c r="H201">
        <v>50.099999999999994</v>
      </c>
      <c r="I201">
        <v>42.215000000000003</v>
      </c>
      <c r="J201" s="17">
        <v>429</v>
      </c>
      <c r="K201" t="s">
        <v>53</v>
      </c>
      <c r="L201" s="92">
        <v>429</v>
      </c>
      <c r="M201">
        <v>676</v>
      </c>
      <c r="N201">
        <v>14.397500000000001</v>
      </c>
      <c r="O201">
        <v>65.647499999999994</v>
      </c>
      <c r="P201">
        <v>56.202499999999993</v>
      </c>
      <c r="Q201" s="18">
        <v>375657</v>
      </c>
      <c r="R201" s="109">
        <v>25769</v>
      </c>
      <c r="S201" s="107">
        <v>13919</v>
      </c>
      <c r="T201" s="18">
        <v>34853</v>
      </c>
      <c r="U201">
        <v>1</v>
      </c>
      <c r="V201">
        <v>14.975000000000001</v>
      </c>
      <c r="W201">
        <f>R201/22761</f>
        <v>1.1321558806730811</v>
      </c>
      <c r="X201">
        <f>N201/21.05</f>
        <v>0.68396674584323047</v>
      </c>
      <c r="Y201">
        <f>I201/41.74</f>
        <v>1.0113799712505991</v>
      </c>
      <c r="Z201">
        <f t="shared" si="26"/>
        <v>26.790543431750105</v>
      </c>
      <c r="AA201">
        <v>14022</v>
      </c>
      <c r="AB201">
        <f t="shared" si="27"/>
        <v>0.7000935016362787</v>
      </c>
      <c r="AC201">
        <v>21.39</v>
      </c>
      <c r="AD201">
        <f t="shared" si="28"/>
        <v>9.2778784902184705E-2</v>
      </c>
      <c r="AE201">
        <f t="shared" si="29"/>
        <v>3.7052417497877049E-2</v>
      </c>
    </row>
    <row r="202" spans="1:31">
      <c r="A202" t="s">
        <v>12</v>
      </c>
      <c r="B202" s="2">
        <v>2012</v>
      </c>
      <c r="C202">
        <v>0</v>
      </c>
      <c r="D202">
        <v>24</v>
      </c>
      <c r="E202">
        <v>21</v>
      </c>
      <c r="F202" t="s">
        <v>53</v>
      </c>
      <c r="G202">
        <v>21.470000000000002</v>
      </c>
      <c r="H202">
        <v>50.152499999999996</v>
      </c>
      <c r="I202">
        <v>39.379999999999995</v>
      </c>
      <c r="J202" s="17">
        <v>345</v>
      </c>
      <c r="K202" t="s">
        <v>53</v>
      </c>
      <c r="L202" s="92">
        <v>345</v>
      </c>
      <c r="M202">
        <v>624</v>
      </c>
      <c r="N202">
        <v>14.2575</v>
      </c>
      <c r="O202">
        <v>67.39</v>
      </c>
      <c r="P202">
        <v>57.785000000000004</v>
      </c>
      <c r="Q202" s="18">
        <v>374970</v>
      </c>
      <c r="R202" s="109">
        <v>25490</v>
      </c>
      <c r="S202" s="107">
        <v>13242</v>
      </c>
      <c r="T202" s="18">
        <v>34618</v>
      </c>
      <c r="U202">
        <v>1</v>
      </c>
      <c r="V202">
        <v>17.310000000000002</v>
      </c>
      <c r="W202">
        <f>R202/22048</f>
        <v>1.1561139332365749</v>
      </c>
      <c r="X202">
        <f>N202/24.58</f>
        <v>0.58004475183075677</v>
      </c>
      <c r="Y202">
        <f>I202/40.47</f>
        <v>0.97306646898937477</v>
      </c>
      <c r="Z202">
        <f t="shared" si="26"/>
        <v>26.741548994437313</v>
      </c>
      <c r="AA202">
        <v>14022</v>
      </c>
      <c r="AB202">
        <f t="shared" si="27"/>
        <v>0.6982654296087133</v>
      </c>
      <c r="AC202">
        <v>24.79</v>
      </c>
      <c r="AD202">
        <f t="shared" si="28"/>
        <v>9.232205243086114E-2</v>
      </c>
      <c r="AE202">
        <f t="shared" si="29"/>
        <v>3.5314825186014878E-2</v>
      </c>
    </row>
    <row r="203" spans="1:31">
      <c r="A203" t="s">
        <v>12</v>
      </c>
      <c r="B203" s="2">
        <v>2013</v>
      </c>
      <c r="C203">
        <v>0</v>
      </c>
      <c r="D203">
        <v>1</v>
      </c>
      <c r="E203">
        <v>22</v>
      </c>
      <c r="F203" t="s">
        <v>53</v>
      </c>
      <c r="G203">
        <v>23.677500000000002</v>
      </c>
      <c r="H203">
        <v>51.220000000000006</v>
      </c>
      <c r="I203">
        <v>39.097499999999997</v>
      </c>
      <c r="J203" s="17">
        <v>377</v>
      </c>
      <c r="K203" t="s">
        <v>53</v>
      </c>
      <c r="L203" s="92">
        <v>377</v>
      </c>
      <c r="M203">
        <v>587</v>
      </c>
      <c r="N203">
        <v>17.885000000000002</v>
      </c>
      <c r="O203">
        <v>65.52</v>
      </c>
      <c r="P203">
        <v>53.792499999999997</v>
      </c>
      <c r="Q203" s="18">
        <v>371248</v>
      </c>
      <c r="R203" s="109">
        <v>24715</v>
      </c>
      <c r="S203" s="107">
        <v>12120</v>
      </c>
      <c r="T203" s="18">
        <v>32522</v>
      </c>
      <c r="U203">
        <v>1</v>
      </c>
      <c r="V203">
        <v>20.412500000000001</v>
      </c>
      <c r="W203">
        <f>R203/21899</f>
        <v>1.1285903465911686</v>
      </c>
      <c r="X203">
        <f>N203/25.6</f>
        <v>0.69863281249999998</v>
      </c>
      <c r="Y203">
        <f>I203/39.56</f>
        <v>0.98830889787664289</v>
      </c>
      <c r="Z203">
        <f t="shared" si="26"/>
        <v>26.476108971616032</v>
      </c>
      <c r="AA203">
        <v>14022</v>
      </c>
      <c r="AB203">
        <f t="shared" si="27"/>
        <v>0.78208812260536398</v>
      </c>
      <c r="AC203">
        <v>26.1</v>
      </c>
      <c r="AD203">
        <f t="shared" si="28"/>
        <v>8.7601818730336595E-2</v>
      </c>
      <c r="AE203">
        <f t="shared" si="29"/>
        <v>3.2646640520622335E-2</v>
      </c>
    </row>
    <row r="204" spans="1:31">
      <c r="A204" t="s">
        <v>12</v>
      </c>
      <c r="B204" s="2">
        <v>2014</v>
      </c>
      <c r="C204">
        <v>0</v>
      </c>
      <c r="D204">
        <v>-3</v>
      </c>
      <c r="E204">
        <v>24</v>
      </c>
      <c r="F204" t="s">
        <v>53</v>
      </c>
      <c r="G204">
        <v>20.324999999999999</v>
      </c>
      <c r="H204">
        <v>53.475000000000001</v>
      </c>
      <c r="I204">
        <v>42.597499999999997</v>
      </c>
      <c r="J204" s="17">
        <v>410</v>
      </c>
      <c r="K204" t="s">
        <v>53</v>
      </c>
      <c r="L204" t="s">
        <v>53</v>
      </c>
      <c r="M204">
        <v>680</v>
      </c>
      <c r="N204">
        <v>16.502500000000001</v>
      </c>
      <c r="O204">
        <v>65.647500000000008</v>
      </c>
      <c r="P204">
        <v>54.807500000000005</v>
      </c>
      <c r="Q204" s="18">
        <v>366900</v>
      </c>
      <c r="R204" s="109">
        <v>24701</v>
      </c>
      <c r="S204" s="107">
        <v>11950</v>
      </c>
      <c r="T204" s="18">
        <v>28604</v>
      </c>
      <c r="U204">
        <v>1</v>
      </c>
      <c r="V204">
        <v>18.225000000000001</v>
      </c>
      <c r="W204">
        <f>R204/22218</f>
        <v>1.1117562336844</v>
      </c>
      <c r="X204">
        <f>N204/23.6</f>
        <v>0.69925847457627122</v>
      </c>
      <c r="Y204">
        <f>I204/40.03</f>
        <v>1.0641393954534097</v>
      </c>
      <c r="Z204">
        <f t="shared" si="26"/>
        <v>26.166024818142919</v>
      </c>
      <c r="AA204">
        <v>14022</v>
      </c>
      <c r="AB204">
        <f t="shared" si="27"/>
        <v>0.74570376432078567</v>
      </c>
      <c r="AC204">
        <v>24.44</v>
      </c>
      <c r="AD204">
        <f t="shared" si="28"/>
        <v>7.7961297356227852E-2</v>
      </c>
      <c r="AE204">
        <f t="shared" si="29"/>
        <v>3.2570182611065687E-2</v>
      </c>
    </row>
    <row r="205" spans="1:31">
      <c r="A205" t="s">
        <v>12</v>
      </c>
      <c r="B205" s="2">
        <v>2015</v>
      </c>
      <c r="C205">
        <v>0</v>
      </c>
      <c r="D205">
        <v>1</v>
      </c>
      <c r="E205">
        <v>24</v>
      </c>
      <c r="F205" t="s">
        <v>53</v>
      </c>
      <c r="G205">
        <v>19.645</v>
      </c>
      <c r="H205">
        <v>50.17</v>
      </c>
      <c r="I205">
        <v>40.309999999999995</v>
      </c>
      <c r="J205" s="17">
        <v>538</v>
      </c>
      <c r="K205">
        <v>1</v>
      </c>
      <c r="L205" t="s">
        <v>53</v>
      </c>
      <c r="M205">
        <v>621</v>
      </c>
      <c r="N205">
        <v>16.565000000000001</v>
      </c>
      <c r="O205">
        <v>65.892499999999984</v>
      </c>
      <c r="P205">
        <v>54.982499999999995</v>
      </c>
      <c r="Q205" s="18">
        <v>364002</v>
      </c>
      <c r="R205" s="109">
        <v>25542</v>
      </c>
      <c r="S205" s="107">
        <v>11145</v>
      </c>
      <c r="T205" s="18">
        <v>26765</v>
      </c>
      <c r="U205">
        <v>1</v>
      </c>
      <c r="V205">
        <v>17.884999999999998</v>
      </c>
      <c r="W205">
        <f>R205/23219</f>
        <v>1.1000473749946165</v>
      </c>
      <c r="X205">
        <f>N205/20.77</f>
        <v>0.7975445353875783</v>
      </c>
      <c r="Y205">
        <f>I205/41.06</f>
        <v>0.98173404773502171</v>
      </c>
      <c r="Z205">
        <f t="shared" si="26"/>
        <v>25.959349593495936</v>
      </c>
      <c r="AA205">
        <v>14022</v>
      </c>
      <c r="AB205">
        <f t="shared" si="27"/>
        <v>0.81074342701722568</v>
      </c>
      <c r="AC205">
        <v>22.06</v>
      </c>
      <c r="AD205">
        <f t="shared" si="28"/>
        <v>7.3529815770243021E-2</v>
      </c>
      <c r="AE205">
        <f t="shared" si="29"/>
        <v>3.0617963637562431E-2</v>
      </c>
    </row>
    <row r="206" spans="1:31">
      <c r="A206" t="s">
        <v>12</v>
      </c>
      <c r="B206" s="2">
        <v>2016</v>
      </c>
      <c r="C206">
        <v>0</v>
      </c>
      <c r="D206">
        <v>-1</v>
      </c>
      <c r="E206">
        <v>26</v>
      </c>
      <c r="F206" t="s">
        <v>53</v>
      </c>
      <c r="G206">
        <v>15.170000000000002</v>
      </c>
      <c r="H206">
        <v>53.309999999999995</v>
      </c>
      <c r="I206">
        <v>45.2425</v>
      </c>
      <c r="J206" s="17">
        <v>622</v>
      </c>
      <c r="K206" t="s">
        <v>53</v>
      </c>
      <c r="L206" t="s">
        <v>53</v>
      </c>
      <c r="M206">
        <v>763</v>
      </c>
      <c r="N206">
        <v>9.0024999999999995</v>
      </c>
      <c r="O206">
        <v>66.837500000000006</v>
      </c>
      <c r="P206">
        <v>60.807500000000005</v>
      </c>
      <c r="Q206" s="18">
        <v>360995</v>
      </c>
      <c r="R206" s="109">
        <v>26947</v>
      </c>
      <c r="S206" s="107">
        <v>11044</v>
      </c>
      <c r="T206" s="18">
        <v>25675</v>
      </c>
      <c r="U206">
        <v>1</v>
      </c>
      <c r="V206">
        <v>11.7325</v>
      </c>
      <c r="W206">
        <f>R206/23979</f>
        <v>1.1237749697652113</v>
      </c>
      <c r="X206">
        <f>N206/18.12</f>
        <v>0.49682671081677698</v>
      </c>
      <c r="Y206">
        <f>I206/42.17</f>
        <v>1.0728598529760494</v>
      </c>
      <c r="Z206">
        <f t="shared" si="26"/>
        <v>25.744900870061333</v>
      </c>
      <c r="AA206">
        <v>14022</v>
      </c>
      <c r="AB206">
        <f t="shared" si="27"/>
        <v>0.5973778004073319</v>
      </c>
      <c r="AC206">
        <v>19.64</v>
      </c>
      <c r="AD206">
        <f t="shared" si="28"/>
        <v>7.1122868737794151E-2</v>
      </c>
      <c r="AE206">
        <f t="shared" si="29"/>
        <v>3.0593221512763336E-2</v>
      </c>
    </row>
    <row r="207" spans="1:31">
      <c r="A207" t="s">
        <v>12</v>
      </c>
      <c r="B207" s="2">
        <v>2017</v>
      </c>
      <c r="C207">
        <v>0</v>
      </c>
      <c r="D207">
        <v>-8</v>
      </c>
      <c r="E207">
        <v>16</v>
      </c>
      <c r="F207" t="s">
        <v>53</v>
      </c>
      <c r="G207">
        <v>14.52</v>
      </c>
      <c r="H207">
        <v>50.587500000000006</v>
      </c>
      <c r="I207">
        <v>43.239999999999995</v>
      </c>
      <c r="J207" s="17">
        <v>475</v>
      </c>
      <c r="K207">
        <v>2</v>
      </c>
      <c r="L207" t="s">
        <v>53</v>
      </c>
      <c r="M207">
        <v>845</v>
      </c>
      <c r="N207">
        <v>7.4249999999999998</v>
      </c>
      <c r="O207">
        <v>63.887500000000003</v>
      </c>
      <c r="P207">
        <v>59.142500000000005</v>
      </c>
      <c r="Q207" s="18">
        <v>358171</v>
      </c>
      <c r="R207" s="109">
        <v>28512</v>
      </c>
      <c r="S207" s="107">
        <v>11160</v>
      </c>
      <c r="T207" s="18">
        <v>24289</v>
      </c>
      <c r="U207">
        <v>1</v>
      </c>
      <c r="V207">
        <v>10.5525</v>
      </c>
      <c r="W207">
        <f>R207/24969</f>
        <v>1.1418959509792141</v>
      </c>
      <c r="X207">
        <f>N207/15.66</f>
        <v>0.47413793103448276</v>
      </c>
      <c r="Y207">
        <f>I207/43.11</f>
        <v>1.0030155416376709</v>
      </c>
      <c r="Z207">
        <f t="shared" si="26"/>
        <v>25.543503066609613</v>
      </c>
      <c r="AA207">
        <v>14022</v>
      </c>
      <c r="AB207">
        <f t="shared" si="27"/>
        <v>0.61244921648287864</v>
      </c>
      <c r="AC207">
        <v>17.23</v>
      </c>
      <c r="AD207">
        <f t="shared" si="28"/>
        <v>6.7813977122659283E-2</v>
      </c>
      <c r="AE207">
        <f t="shared" si="29"/>
        <v>3.1158301481694496E-2</v>
      </c>
    </row>
    <row r="208" spans="1:31">
      <c r="A208" t="s">
        <v>12</v>
      </c>
      <c r="B208" s="2">
        <v>2018</v>
      </c>
      <c r="C208">
        <v>0</v>
      </c>
      <c r="D208">
        <v>15</v>
      </c>
      <c r="E208">
        <v>9</v>
      </c>
      <c r="F208" t="s">
        <v>53</v>
      </c>
      <c r="G208">
        <v>13.87</v>
      </c>
      <c r="H208">
        <v>52.265000000000001</v>
      </c>
      <c r="I208">
        <v>45.017499999999998</v>
      </c>
      <c r="J208" s="17">
        <v>574</v>
      </c>
      <c r="K208" t="s">
        <v>53</v>
      </c>
      <c r="L208">
        <v>20</v>
      </c>
      <c r="M208">
        <v>790</v>
      </c>
      <c r="N208">
        <v>7.5549999999999997</v>
      </c>
      <c r="O208">
        <v>64.0625</v>
      </c>
      <c r="P208">
        <v>59.224999999999994</v>
      </c>
      <c r="Q208" s="18">
        <v>357070</v>
      </c>
      <c r="R208" s="109">
        <v>29571</v>
      </c>
      <c r="S208" s="107">
        <v>11673</v>
      </c>
      <c r="T208" s="18">
        <v>24917</v>
      </c>
      <c r="U208">
        <v>1</v>
      </c>
      <c r="V208">
        <v>10.39</v>
      </c>
      <c r="W208">
        <f>R208/25771</f>
        <v>1.1474525629583641</v>
      </c>
      <c r="X208">
        <f>N208/13.72</f>
        <v>0.55065597667638477</v>
      </c>
      <c r="Y208">
        <f>I208/44.03</f>
        <v>1.0224278900749488</v>
      </c>
      <c r="Z208">
        <f t="shared" si="26"/>
        <v>25.464983597204395</v>
      </c>
      <c r="AA208">
        <v>14022</v>
      </c>
      <c r="AB208">
        <f t="shared" si="27"/>
        <v>0.68086500655308002</v>
      </c>
      <c r="AC208">
        <v>15.26</v>
      </c>
      <c r="AD208">
        <f t="shared" si="28"/>
        <v>6.9781835494440864E-2</v>
      </c>
      <c r="AE208">
        <f t="shared" si="29"/>
        <v>3.2691068978071523E-2</v>
      </c>
    </row>
    <row r="209" spans="1:31">
      <c r="A209" t="s">
        <v>12</v>
      </c>
      <c r="B209" s="2">
        <v>2019</v>
      </c>
      <c r="C209">
        <v>1</v>
      </c>
      <c r="D209">
        <v>11</v>
      </c>
      <c r="E209">
        <v>23</v>
      </c>
      <c r="F209" t="s">
        <v>53</v>
      </c>
      <c r="G209">
        <v>13.43</v>
      </c>
      <c r="H209">
        <v>51.679999999999993</v>
      </c>
      <c r="I209">
        <v>44.742500000000007</v>
      </c>
      <c r="J209" s="17">
        <v>467</v>
      </c>
      <c r="K209" t="s">
        <v>53</v>
      </c>
      <c r="L209" t="s">
        <v>53</v>
      </c>
      <c r="M209">
        <v>876</v>
      </c>
      <c r="N209">
        <v>7.1050000000000004</v>
      </c>
      <c r="O209">
        <v>62.417499999999997</v>
      </c>
      <c r="P209">
        <v>57.980000000000004</v>
      </c>
      <c r="Q209" s="18">
        <v>356958</v>
      </c>
      <c r="R209" s="107" t="s">
        <v>53</v>
      </c>
      <c r="S209" s="107">
        <v>12351</v>
      </c>
      <c r="T209" s="18">
        <v>26470</v>
      </c>
      <c r="U209" s="107" t="s">
        <v>53</v>
      </c>
      <c r="V209">
        <v>9.9599999999999991</v>
      </c>
      <c r="W209" s="107" t="s">
        <v>53</v>
      </c>
      <c r="X209">
        <f>N209/12.45</f>
        <v>0.57068273092369481</v>
      </c>
      <c r="Y209">
        <f>I209/44.78</f>
        <v>0.99916257257704344</v>
      </c>
      <c r="Z209">
        <f t="shared" si="26"/>
        <v>25.456996148908857</v>
      </c>
      <c r="AA209">
        <v>14022</v>
      </c>
      <c r="AB209">
        <f t="shared" si="27"/>
        <v>0.70588235294117641</v>
      </c>
      <c r="AC209">
        <v>14.11</v>
      </c>
      <c r="AD209">
        <f t="shared" si="28"/>
        <v>7.4154382308282765E-2</v>
      </c>
      <c r="AE209">
        <f t="shared" si="29"/>
        <v>3.4600709327147733E-2</v>
      </c>
    </row>
    <row r="210" spans="1:31">
      <c r="A210" t="s">
        <v>12</v>
      </c>
      <c r="B210" s="2">
        <v>2020</v>
      </c>
      <c r="C210">
        <v>1</v>
      </c>
      <c r="D210">
        <v>4</v>
      </c>
      <c r="E210">
        <v>21</v>
      </c>
      <c r="F210" t="s">
        <v>53</v>
      </c>
      <c r="G210">
        <v>13.012499999999999</v>
      </c>
      <c r="H210">
        <v>51.435000000000002</v>
      </c>
      <c r="I210">
        <v>44.777500000000003</v>
      </c>
      <c r="J210" s="17">
        <v>490</v>
      </c>
      <c r="K210">
        <v>1</v>
      </c>
      <c r="L210" t="s">
        <v>53</v>
      </c>
      <c r="M210">
        <v>768</v>
      </c>
      <c r="N210">
        <v>9.5750000000000011</v>
      </c>
      <c r="O210">
        <v>61.894999999999996</v>
      </c>
      <c r="P210">
        <v>55.97</v>
      </c>
      <c r="Q210" s="18">
        <v>357650</v>
      </c>
      <c r="R210" s="107" t="s">
        <v>53</v>
      </c>
      <c r="S210" s="107" t="s">
        <v>53</v>
      </c>
      <c r="T210" s="18">
        <v>28626</v>
      </c>
      <c r="U210" s="107" t="s">
        <v>53</v>
      </c>
      <c r="V210">
        <v>11.1275</v>
      </c>
      <c r="W210" s="107" t="s">
        <v>53</v>
      </c>
      <c r="X210">
        <f>N210/13.87</f>
        <v>0.69033886085075713</v>
      </c>
      <c r="Y210">
        <f>I210/43.14</f>
        <v>1.0379578117756143</v>
      </c>
      <c r="Z210">
        <f t="shared" si="26"/>
        <v>25.506347168734845</v>
      </c>
      <c r="AA210">
        <v>14022</v>
      </c>
      <c r="AB210">
        <f t="shared" si="27"/>
        <v>0.71651641983258207</v>
      </c>
      <c r="AC210">
        <v>15.53</v>
      </c>
      <c r="AD210">
        <f t="shared" si="28"/>
        <v>8.0039144414930805E-2</v>
      </c>
      <c r="AE210" s="107" t="s">
        <v>53</v>
      </c>
    </row>
    <row r="211" spans="1:31">
      <c r="A211" t="s">
        <v>13</v>
      </c>
      <c r="B211" s="2">
        <v>2002</v>
      </c>
      <c r="C211">
        <v>0</v>
      </c>
      <c r="E211">
        <v>18</v>
      </c>
      <c r="F211" t="s">
        <v>53</v>
      </c>
      <c r="G211">
        <v>27.419999999999998</v>
      </c>
      <c r="H211">
        <v>37.380000000000003</v>
      </c>
      <c r="I211">
        <v>27.122499999999999</v>
      </c>
      <c r="J211" s="96" t="s">
        <v>53</v>
      </c>
      <c r="K211" t="s">
        <v>53</v>
      </c>
      <c r="L211" t="s">
        <v>53</v>
      </c>
      <c r="M211" t="s">
        <v>53</v>
      </c>
      <c r="N211">
        <v>12.482500000000002</v>
      </c>
      <c r="O211">
        <v>61.31</v>
      </c>
      <c r="P211">
        <v>53.66</v>
      </c>
      <c r="Q211">
        <v>410242</v>
      </c>
      <c r="R211" s="109">
        <v>11650</v>
      </c>
      <c r="S211" s="107" t="s">
        <v>53</v>
      </c>
      <c r="T211" s="18">
        <v>9689</v>
      </c>
      <c r="U211">
        <v>0</v>
      </c>
      <c r="V211">
        <v>18.2075</v>
      </c>
      <c r="W211">
        <f>R211/18095</f>
        <v>0.64382426084553745</v>
      </c>
      <c r="X211">
        <f>N211/8.3</f>
        <v>1.5039156626506025</v>
      </c>
      <c r="Y211">
        <f>I211/35.8425</f>
        <v>0.7567133988979563</v>
      </c>
      <c r="Z211">
        <f t="shared" ref="Z211:Z229" si="30">Q211/19868</f>
        <v>20.648379303402457</v>
      </c>
      <c r="AA211">
        <v>19868</v>
      </c>
      <c r="AB211">
        <f>V211/AC211</f>
        <v>1.5901746724890831</v>
      </c>
      <c r="AC211">
        <v>11.45</v>
      </c>
      <c r="AD211">
        <f t="shared" si="28"/>
        <v>2.3617767074068478E-2</v>
      </c>
      <c r="AE211" s="107" t="s">
        <v>53</v>
      </c>
    </row>
    <row r="212" spans="1:31">
      <c r="A212" t="s">
        <v>13</v>
      </c>
      <c r="B212" s="2">
        <v>2003</v>
      </c>
      <c r="C212">
        <v>0</v>
      </c>
      <c r="E212">
        <v>11</v>
      </c>
      <c r="F212" t="s">
        <v>53</v>
      </c>
      <c r="G212">
        <v>27.422499999999999</v>
      </c>
      <c r="H212">
        <v>38.585000000000001</v>
      </c>
      <c r="I212">
        <v>28.009999999999998</v>
      </c>
      <c r="J212" s="96" t="s">
        <v>53</v>
      </c>
      <c r="K212" t="s">
        <v>53</v>
      </c>
      <c r="L212" t="s">
        <v>53</v>
      </c>
      <c r="M212" t="s">
        <v>53</v>
      </c>
      <c r="N212">
        <v>13.264999999999999</v>
      </c>
      <c r="O212">
        <v>61.8</v>
      </c>
      <c r="P212">
        <v>53.602499999999992</v>
      </c>
      <c r="Q212" s="18">
        <v>410762</v>
      </c>
      <c r="R212" s="109">
        <v>12337</v>
      </c>
      <c r="S212" s="107" t="s">
        <v>53</v>
      </c>
      <c r="T212" s="18">
        <v>10718</v>
      </c>
      <c r="U212">
        <v>0</v>
      </c>
      <c r="V212">
        <v>18.767499999999998</v>
      </c>
      <c r="W212">
        <f>R212/19013</f>
        <v>0.64887182454110348</v>
      </c>
      <c r="X212">
        <f>N212/8.5</f>
        <v>1.5605882352941176</v>
      </c>
      <c r="Y212">
        <f>I212/37.35</f>
        <v>0.74993306559571615</v>
      </c>
      <c r="Z212">
        <f t="shared" si="30"/>
        <v>20.674552043487015</v>
      </c>
      <c r="AA212">
        <v>19868</v>
      </c>
      <c r="AB212">
        <f t="shared" ref="AB212:AB229" si="31">V212/AC212</f>
        <v>1.6333768494342904</v>
      </c>
      <c r="AC212">
        <v>11.49</v>
      </c>
      <c r="AD212">
        <f t="shared" si="28"/>
        <v>2.6092968677725786E-2</v>
      </c>
      <c r="AE212" s="107" t="s">
        <v>53</v>
      </c>
    </row>
    <row r="213" spans="1:31">
      <c r="A213" t="s">
        <v>13</v>
      </c>
      <c r="B213" s="2">
        <v>2004</v>
      </c>
      <c r="C213">
        <v>0</v>
      </c>
      <c r="E213">
        <v>16</v>
      </c>
      <c r="F213" t="s">
        <v>53</v>
      </c>
      <c r="G213">
        <v>24.27</v>
      </c>
      <c r="H213">
        <v>38.932500000000005</v>
      </c>
      <c r="I213">
        <v>29.4925</v>
      </c>
      <c r="J213" s="96" t="s">
        <v>53</v>
      </c>
      <c r="K213" t="s">
        <v>53</v>
      </c>
      <c r="L213" t="s">
        <v>53</v>
      </c>
      <c r="M213" t="s">
        <v>53</v>
      </c>
      <c r="N213">
        <v>10.432499999999999</v>
      </c>
      <c r="O213">
        <v>61.664999999999999</v>
      </c>
      <c r="P213">
        <v>55.222500000000004</v>
      </c>
      <c r="Q213" s="18">
        <v>411390</v>
      </c>
      <c r="R213" s="109">
        <v>13590</v>
      </c>
      <c r="S213" s="107" t="s">
        <v>53</v>
      </c>
      <c r="T213" s="18">
        <v>11466</v>
      </c>
      <c r="U213">
        <v>0</v>
      </c>
      <c r="V213">
        <v>15.844999999999999</v>
      </c>
      <c r="W213">
        <f>R213/20053</f>
        <v>0.67770408417693118</v>
      </c>
      <c r="X213">
        <f>N213/8.26</f>
        <v>1.2630145278450362</v>
      </c>
      <c r="Y213">
        <f>I213/38.95</f>
        <v>0.75718870346598199</v>
      </c>
      <c r="Z213">
        <f t="shared" si="30"/>
        <v>20.706160660358364</v>
      </c>
      <c r="AA213">
        <v>19868</v>
      </c>
      <c r="AB213">
        <f t="shared" si="31"/>
        <v>1.4443938012762076</v>
      </c>
      <c r="AC213">
        <v>10.97</v>
      </c>
      <c r="AD213">
        <f t="shared" si="28"/>
        <v>2.7871362940275649E-2</v>
      </c>
      <c r="AE213" s="107" t="s">
        <v>53</v>
      </c>
    </row>
    <row r="214" spans="1:31">
      <c r="A214" t="s">
        <v>13</v>
      </c>
      <c r="B214" s="2">
        <v>2005</v>
      </c>
      <c r="C214">
        <v>0</v>
      </c>
      <c r="E214">
        <v>12</v>
      </c>
      <c r="F214" t="s">
        <v>53</v>
      </c>
      <c r="G214">
        <v>18.655000000000001</v>
      </c>
      <c r="H214">
        <v>40.864999999999995</v>
      </c>
      <c r="I214">
        <v>33.237499999999997</v>
      </c>
      <c r="J214" s="96" t="s">
        <v>53</v>
      </c>
      <c r="K214" t="s">
        <v>53</v>
      </c>
      <c r="L214" t="s">
        <v>53</v>
      </c>
      <c r="M214" t="s">
        <v>53</v>
      </c>
      <c r="N214">
        <v>9.0650000000000013</v>
      </c>
      <c r="O214">
        <v>61.297499999999999</v>
      </c>
      <c r="P214">
        <v>55.737499999999997</v>
      </c>
      <c r="Q214" s="18">
        <v>412580</v>
      </c>
      <c r="R214" s="109">
        <v>14131</v>
      </c>
      <c r="S214" s="107" t="s">
        <v>53</v>
      </c>
      <c r="T214" s="18">
        <v>12875</v>
      </c>
      <c r="U214">
        <v>0</v>
      </c>
      <c r="V214">
        <v>12.95</v>
      </c>
      <c r="W214">
        <f>R214/21239</f>
        <v>0.66533264277979187</v>
      </c>
      <c r="X214">
        <f>N214/7.14</f>
        <v>1.2696078431372551</v>
      </c>
      <c r="Y214">
        <f>I214/41.39</f>
        <v>0.80303213336554713</v>
      </c>
      <c r="Z214">
        <f t="shared" si="30"/>
        <v>20.766055969398028</v>
      </c>
      <c r="AA214">
        <v>19868</v>
      </c>
      <c r="AB214">
        <f t="shared" si="31"/>
        <v>1.4153005464480872</v>
      </c>
      <c r="AC214">
        <v>9.15</v>
      </c>
      <c r="AD214">
        <f t="shared" si="28"/>
        <v>3.1206069125987689E-2</v>
      </c>
      <c r="AE214" s="107" t="s">
        <v>53</v>
      </c>
    </row>
    <row r="215" spans="1:31">
      <c r="A215" t="s">
        <v>13</v>
      </c>
      <c r="B215" s="2">
        <v>2006</v>
      </c>
      <c r="C215">
        <v>0</v>
      </c>
      <c r="E215">
        <v>15</v>
      </c>
      <c r="F215" t="s">
        <v>53</v>
      </c>
      <c r="G215">
        <v>16.094999999999999</v>
      </c>
      <c r="H215">
        <v>41.037499999999994</v>
      </c>
      <c r="I215">
        <v>34.432499999999997</v>
      </c>
      <c r="J215" s="96" t="s">
        <v>53</v>
      </c>
      <c r="K215" t="s">
        <v>53</v>
      </c>
      <c r="L215" t="s">
        <v>53</v>
      </c>
      <c r="M215" t="s">
        <v>53</v>
      </c>
      <c r="N215">
        <v>7.7725</v>
      </c>
      <c r="O215">
        <v>61.47</v>
      </c>
      <c r="P215">
        <v>56.692500000000003</v>
      </c>
      <c r="Q215" s="18">
        <v>412899</v>
      </c>
      <c r="R215" s="109">
        <v>15179</v>
      </c>
      <c r="S215" s="107" t="s">
        <v>53</v>
      </c>
      <c r="T215" s="18">
        <v>12901</v>
      </c>
      <c r="U215">
        <v>0</v>
      </c>
      <c r="V215">
        <v>11.1525</v>
      </c>
      <c r="W215">
        <f>R215/22629</f>
        <v>0.67077643731494985</v>
      </c>
      <c r="X215">
        <f>N215/6.35</f>
        <v>1.2240157480314962</v>
      </c>
      <c r="Y215">
        <f>I215/42.96</f>
        <v>0.80150139664804465</v>
      </c>
      <c r="Z215">
        <f t="shared" si="30"/>
        <v>20.782111938796053</v>
      </c>
      <c r="AA215">
        <v>19868</v>
      </c>
      <c r="AB215">
        <f t="shared" si="31"/>
        <v>1.3198224852071008</v>
      </c>
      <c r="AC215">
        <v>8.4499999999999993</v>
      </c>
      <c r="AD215">
        <f t="shared" si="28"/>
        <v>3.1244929147321743E-2</v>
      </c>
      <c r="AE215" s="107" t="s">
        <v>53</v>
      </c>
    </row>
    <row r="216" spans="1:31">
      <c r="A216" t="s">
        <v>13</v>
      </c>
      <c r="B216" s="2">
        <v>2007</v>
      </c>
      <c r="C216">
        <v>0</v>
      </c>
      <c r="E216">
        <v>20</v>
      </c>
      <c r="F216" t="s">
        <v>53</v>
      </c>
      <c r="G216">
        <v>16.36</v>
      </c>
      <c r="H216">
        <v>40.9925</v>
      </c>
      <c r="I216">
        <v>34.272500000000001</v>
      </c>
      <c r="J216" s="17">
        <v>105</v>
      </c>
      <c r="K216" t="s">
        <v>53</v>
      </c>
      <c r="L216" s="92">
        <v>105</v>
      </c>
      <c r="M216" t="s">
        <v>53</v>
      </c>
      <c r="N216">
        <v>7.7</v>
      </c>
      <c r="O216">
        <v>62.707499999999996</v>
      </c>
      <c r="P216">
        <v>57.87</v>
      </c>
      <c r="Q216" s="18">
        <v>411531</v>
      </c>
      <c r="R216" s="109">
        <v>16076</v>
      </c>
      <c r="S216" s="107" t="s">
        <v>53</v>
      </c>
      <c r="T216" s="18">
        <v>12439</v>
      </c>
      <c r="U216">
        <v>0</v>
      </c>
      <c r="V216">
        <v>11.165000000000001</v>
      </c>
      <c r="W216">
        <f>R216/23776</f>
        <v>0.67614401076716013</v>
      </c>
      <c r="X216">
        <f>N216/6.41</f>
        <v>1.2012480499219969</v>
      </c>
      <c r="Y216">
        <f>I216/44.21</f>
        <v>0.77522053833974214</v>
      </c>
      <c r="Z216">
        <f t="shared" si="30"/>
        <v>20.713257499496677</v>
      </c>
      <c r="AA216">
        <v>19868</v>
      </c>
      <c r="AB216">
        <f t="shared" si="31"/>
        <v>1.356622114216282</v>
      </c>
      <c r="AC216">
        <v>8.23</v>
      </c>
      <c r="AD216">
        <f t="shared" si="28"/>
        <v>3.0226155502258639E-2</v>
      </c>
      <c r="AE216" s="107" t="s">
        <v>53</v>
      </c>
    </row>
    <row r="217" spans="1:31">
      <c r="A217" t="s">
        <v>13</v>
      </c>
      <c r="B217" s="2">
        <v>2008</v>
      </c>
      <c r="C217">
        <v>1</v>
      </c>
      <c r="E217">
        <v>15</v>
      </c>
      <c r="F217" t="s">
        <v>53</v>
      </c>
      <c r="G217">
        <v>21.5425</v>
      </c>
      <c r="H217">
        <v>41.277499999999996</v>
      </c>
      <c r="I217">
        <v>32.397500000000001</v>
      </c>
      <c r="J217" s="17">
        <v>637</v>
      </c>
      <c r="K217" t="s">
        <v>53</v>
      </c>
      <c r="L217" s="92">
        <v>637</v>
      </c>
      <c r="M217" t="s">
        <v>53</v>
      </c>
      <c r="N217">
        <v>9.7074999999999996</v>
      </c>
      <c r="O217">
        <v>61.597499999999997</v>
      </c>
      <c r="P217">
        <v>55.6325</v>
      </c>
      <c r="Q217" s="18">
        <v>412498</v>
      </c>
      <c r="R217" s="109">
        <v>16317</v>
      </c>
      <c r="S217" s="107" t="s">
        <v>53</v>
      </c>
      <c r="T217" s="18">
        <v>13746</v>
      </c>
      <c r="U217">
        <v>0</v>
      </c>
      <c r="V217">
        <v>14.502500000000001</v>
      </c>
      <c r="W217">
        <f>R217/24129</f>
        <v>0.67624020887728464</v>
      </c>
      <c r="X217">
        <f>N217/10.05</f>
        <v>0.96592039800995011</v>
      </c>
      <c r="Y217">
        <f>I217/44.4</f>
        <v>0.72967342342342345</v>
      </c>
      <c r="Z217">
        <f t="shared" si="30"/>
        <v>20.761928729615462</v>
      </c>
      <c r="AA217">
        <v>19868</v>
      </c>
      <c r="AB217">
        <f t="shared" si="31"/>
        <v>1.2891111111111113</v>
      </c>
      <c r="AC217">
        <v>11.25</v>
      </c>
      <c r="AD217">
        <f t="shared" si="28"/>
        <v>3.3323797933565741E-2</v>
      </c>
      <c r="AE217" s="107" t="s">
        <v>53</v>
      </c>
    </row>
    <row r="218" spans="1:31">
      <c r="A218" t="s">
        <v>13</v>
      </c>
      <c r="B218" s="2">
        <v>2009</v>
      </c>
      <c r="C218">
        <v>1</v>
      </c>
      <c r="E218">
        <v>27</v>
      </c>
      <c r="F218" t="s">
        <v>53</v>
      </c>
      <c r="G218">
        <v>23.422499999999999</v>
      </c>
      <c r="H218">
        <v>41.567500000000003</v>
      </c>
      <c r="I218">
        <v>31.824999999999999</v>
      </c>
      <c r="J218" s="17">
        <v>502</v>
      </c>
      <c r="K218" t="s">
        <v>53</v>
      </c>
      <c r="L218" s="92">
        <v>502</v>
      </c>
      <c r="M218">
        <v>588</v>
      </c>
      <c r="N218">
        <v>16.482500000000002</v>
      </c>
      <c r="O218">
        <v>59.680000000000007</v>
      </c>
      <c r="P218">
        <v>49.847499999999997</v>
      </c>
      <c r="Q218" s="18">
        <v>413633</v>
      </c>
      <c r="R218" s="109">
        <v>15916</v>
      </c>
      <c r="S218" s="107" t="s">
        <v>53</v>
      </c>
      <c r="T218" s="18">
        <v>14463</v>
      </c>
      <c r="U218">
        <v>0</v>
      </c>
      <c r="V218">
        <v>19.357499999999998</v>
      </c>
      <c r="W218">
        <f>R218/23062</f>
        <v>0.69013962362327641</v>
      </c>
      <c r="X218">
        <f>N218/17.65</f>
        <v>0.93385269121813053</v>
      </c>
      <c r="Y218">
        <f>I218/42.58</f>
        <v>0.74741662752465943</v>
      </c>
      <c r="Z218">
        <f t="shared" si="30"/>
        <v>20.819055768069259</v>
      </c>
      <c r="AA218">
        <v>19868</v>
      </c>
      <c r="AB218">
        <f t="shared" si="31"/>
        <v>1.0838465845464724</v>
      </c>
      <c r="AC218">
        <v>17.86</v>
      </c>
      <c r="AD218">
        <f t="shared" si="28"/>
        <v>3.4965778842597182E-2</v>
      </c>
      <c r="AE218" s="107" t="s">
        <v>53</v>
      </c>
    </row>
    <row r="219" spans="1:31">
      <c r="A219" t="s">
        <v>13</v>
      </c>
      <c r="B219" s="2">
        <v>2010</v>
      </c>
      <c r="C219">
        <v>1</v>
      </c>
      <c r="E219">
        <v>25</v>
      </c>
      <c r="F219" t="s">
        <v>53</v>
      </c>
      <c r="G219">
        <v>23.04</v>
      </c>
      <c r="H219">
        <v>41.300000000000004</v>
      </c>
      <c r="I219">
        <v>31.787499999999998</v>
      </c>
      <c r="J219" s="17">
        <v>550</v>
      </c>
      <c r="K219" t="s">
        <v>53</v>
      </c>
      <c r="L219" s="92">
        <v>550</v>
      </c>
      <c r="M219">
        <v>641</v>
      </c>
      <c r="N219">
        <v>19.93</v>
      </c>
      <c r="O219">
        <v>61.754999999999995</v>
      </c>
      <c r="P219">
        <v>49.447499999999998</v>
      </c>
      <c r="Q219" s="18">
        <v>415083</v>
      </c>
      <c r="R219" s="109">
        <v>16471</v>
      </c>
      <c r="S219" s="107">
        <v>9316</v>
      </c>
      <c r="T219" s="18">
        <v>15316</v>
      </c>
      <c r="U219">
        <v>0</v>
      </c>
      <c r="V219">
        <v>21.18</v>
      </c>
      <c r="W219">
        <f>R219/23038</f>
        <v>0.7149492143415227</v>
      </c>
      <c r="X219">
        <f>N219/19.57</f>
        <v>1.0183955033214103</v>
      </c>
      <c r="Y219">
        <f>I219/42.04</f>
        <v>0.75612511893434819</v>
      </c>
      <c r="Z219">
        <f t="shared" si="30"/>
        <v>20.892037447151196</v>
      </c>
      <c r="AA219">
        <v>19868</v>
      </c>
      <c r="AB219">
        <f t="shared" si="31"/>
        <v>1.0664652567975832</v>
      </c>
      <c r="AC219">
        <v>19.86</v>
      </c>
      <c r="AD219">
        <f t="shared" si="28"/>
        <v>3.6898644367512043E-2</v>
      </c>
      <c r="AE219">
        <f t="shared" si="29"/>
        <v>2.2443704030278282E-2</v>
      </c>
    </row>
    <row r="220" spans="1:31">
      <c r="A220" t="s">
        <v>13</v>
      </c>
      <c r="B220" s="2">
        <v>2011</v>
      </c>
      <c r="C220">
        <v>1</v>
      </c>
      <c r="E220">
        <v>30</v>
      </c>
      <c r="F220" t="s">
        <v>53</v>
      </c>
      <c r="G220">
        <v>21.6175</v>
      </c>
      <c r="H220">
        <v>42.91</v>
      </c>
      <c r="I220">
        <v>33.619999999999997</v>
      </c>
      <c r="J220" s="17">
        <v>607</v>
      </c>
      <c r="K220" t="s">
        <v>53</v>
      </c>
      <c r="L220" s="92">
        <v>607</v>
      </c>
      <c r="M220">
        <v>611</v>
      </c>
      <c r="N220">
        <v>21.405000000000001</v>
      </c>
      <c r="O220">
        <v>60.4</v>
      </c>
      <c r="P220">
        <v>47.459999999999994</v>
      </c>
      <c r="Q220" s="18">
        <v>415446</v>
      </c>
      <c r="R220" s="109">
        <v>15963</v>
      </c>
      <c r="S220" s="107">
        <v>9107</v>
      </c>
      <c r="T220" s="18">
        <v>16306</v>
      </c>
      <c r="U220">
        <v>0</v>
      </c>
      <c r="V220">
        <v>21.497499999999999</v>
      </c>
      <c r="W220">
        <f>R220/22761</f>
        <v>0.70133122446289708</v>
      </c>
      <c r="X220">
        <f>N220/21.05</f>
        <v>1.0168646080760095</v>
      </c>
      <c r="Y220">
        <f>I220/41.74</f>
        <v>0.80546238620028743</v>
      </c>
      <c r="Z220">
        <f t="shared" si="30"/>
        <v>20.91030803301792</v>
      </c>
      <c r="AA220">
        <v>19868</v>
      </c>
      <c r="AB220">
        <f t="shared" si="31"/>
        <v>1.0050257129499764</v>
      </c>
      <c r="AC220">
        <v>21.39</v>
      </c>
      <c r="AD220">
        <f t="shared" si="28"/>
        <v>3.9249384998290997E-2</v>
      </c>
      <c r="AE220">
        <f t="shared" si="29"/>
        <v>2.1921019819663688E-2</v>
      </c>
    </row>
    <row r="221" spans="1:31">
      <c r="A221" t="s">
        <v>13</v>
      </c>
      <c r="B221" s="2">
        <v>2012</v>
      </c>
      <c r="C221">
        <v>0</v>
      </c>
      <c r="E221">
        <v>21</v>
      </c>
      <c r="F221" t="s">
        <v>53</v>
      </c>
      <c r="G221">
        <v>32.480000000000004</v>
      </c>
      <c r="H221">
        <v>45.215000000000003</v>
      </c>
      <c r="I221">
        <v>30.517499999999998</v>
      </c>
      <c r="J221" s="17">
        <v>503</v>
      </c>
      <c r="K221" t="s">
        <v>53</v>
      </c>
      <c r="L221" s="92">
        <v>503</v>
      </c>
      <c r="M221">
        <v>624</v>
      </c>
      <c r="N221">
        <v>31.26</v>
      </c>
      <c r="O221">
        <v>60.807500000000005</v>
      </c>
      <c r="P221">
        <v>41.795000000000002</v>
      </c>
      <c r="Q221" s="18">
        <v>413597</v>
      </c>
      <c r="R221" s="109">
        <v>15798</v>
      </c>
      <c r="S221" s="107">
        <v>9272</v>
      </c>
      <c r="T221" s="18">
        <v>16566</v>
      </c>
      <c r="U221">
        <v>0</v>
      </c>
      <c r="V221">
        <v>31.787500000000001</v>
      </c>
      <c r="W221">
        <f>R221/22048</f>
        <v>0.71652757619738749</v>
      </c>
      <c r="X221">
        <f>N221/24.58</f>
        <v>1.271765663140765</v>
      </c>
      <c r="Y221">
        <f>I221/40.47</f>
        <v>0.75407709414381019</v>
      </c>
      <c r="Z221">
        <f t="shared" si="30"/>
        <v>20.817243809140326</v>
      </c>
      <c r="AA221">
        <v>19868</v>
      </c>
      <c r="AB221">
        <f t="shared" si="31"/>
        <v>1.2822710770471966</v>
      </c>
      <c r="AC221">
        <v>24.79</v>
      </c>
      <c r="AD221">
        <f t="shared" si="28"/>
        <v>4.0053482012683841E-2</v>
      </c>
      <c r="AE221">
        <f t="shared" si="29"/>
        <v>2.2417957577061731E-2</v>
      </c>
    </row>
    <row r="222" spans="1:31">
      <c r="A222" t="s">
        <v>13</v>
      </c>
      <c r="B222" s="2">
        <v>2013</v>
      </c>
      <c r="C222">
        <v>0</v>
      </c>
      <c r="E222">
        <v>22</v>
      </c>
      <c r="F222" t="s">
        <v>53</v>
      </c>
      <c r="G222">
        <v>34.262500000000003</v>
      </c>
      <c r="H222">
        <v>48.442500000000003</v>
      </c>
      <c r="I222">
        <v>31.852500000000003</v>
      </c>
      <c r="J222" s="17">
        <v>561</v>
      </c>
      <c r="K222" t="s">
        <v>53</v>
      </c>
      <c r="L222" s="92">
        <v>561</v>
      </c>
      <c r="M222">
        <v>647</v>
      </c>
      <c r="N222">
        <v>31.924999999999997</v>
      </c>
      <c r="O222">
        <v>61.47</v>
      </c>
      <c r="P222">
        <v>41.852499999999999</v>
      </c>
      <c r="Q222" s="18">
        <v>410275</v>
      </c>
      <c r="R222" s="109">
        <v>15826</v>
      </c>
      <c r="S222" s="107">
        <v>8863</v>
      </c>
      <c r="T222" s="18">
        <v>16055</v>
      </c>
      <c r="U222">
        <v>0</v>
      </c>
      <c r="V222">
        <v>32.954999999999998</v>
      </c>
      <c r="W222">
        <f>R222/21899</f>
        <v>0.72268140097721356</v>
      </c>
      <c r="X222">
        <f>N222/25.6</f>
        <v>1.2470703124999998</v>
      </c>
      <c r="Y222">
        <f>I222/39.56</f>
        <v>0.80516936299292219</v>
      </c>
      <c r="Z222">
        <f t="shared" si="30"/>
        <v>20.650040265753976</v>
      </c>
      <c r="AA222">
        <v>19868</v>
      </c>
      <c r="AB222">
        <f t="shared" si="31"/>
        <v>1.2626436781609194</v>
      </c>
      <c r="AC222">
        <v>26.1</v>
      </c>
      <c r="AD222">
        <f t="shared" si="28"/>
        <v>3.9132289318140272E-2</v>
      </c>
      <c r="AE222">
        <f t="shared" si="29"/>
        <v>2.1602583632929134E-2</v>
      </c>
    </row>
    <row r="223" spans="1:31">
      <c r="A223" t="s">
        <v>13</v>
      </c>
      <c r="B223" s="2">
        <v>2014</v>
      </c>
      <c r="C223">
        <v>0</v>
      </c>
      <c r="E223">
        <v>24</v>
      </c>
      <c r="F223" t="s">
        <v>53</v>
      </c>
      <c r="G223">
        <v>29.037500000000001</v>
      </c>
      <c r="H223">
        <v>48.342499999999994</v>
      </c>
      <c r="I223">
        <v>34.299999999999997</v>
      </c>
      <c r="J223" s="17">
        <v>518</v>
      </c>
      <c r="K223" t="s">
        <v>53</v>
      </c>
      <c r="L223" t="s">
        <v>53</v>
      </c>
      <c r="M223">
        <v>631</v>
      </c>
      <c r="N223">
        <v>25.949999999999996</v>
      </c>
      <c r="O223">
        <v>61.66</v>
      </c>
      <c r="P223">
        <v>45.677500000000002</v>
      </c>
      <c r="Q223" s="18">
        <v>408703</v>
      </c>
      <c r="R223" s="109">
        <v>15974</v>
      </c>
      <c r="S223" s="107">
        <v>8463</v>
      </c>
      <c r="T223" s="18">
        <v>15027</v>
      </c>
      <c r="U223">
        <v>0</v>
      </c>
      <c r="V223">
        <v>27.314999999999998</v>
      </c>
      <c r="W223">
        <f>R223/22218</f>
        <v>0.71896660365469445</v>
      </c>
      <c r="X223">
        <f>N223/23.6</f>
        <v>1.0995762711864405</v>
      </c>
      <c r="Y223">
        <f>I223/40.03</f>
        <v>0.85685735698226317</v>
      </c>
      <c r="Z223">
        <f t="shared" si="30"/>
        <v>20.570918059190657</v>
      </c>
      <c r="AA223">
        <v>19868</v>
      </c>
      <c r="AB223">
        <f t="shared" si="31"/>
        <v>1.117635024549918</v>
      </c>
      <c r="AC223">
        <v>24.44</v>
      </c>
      <c r="AD223">
        <f t="shared" si="28"/>
        <v>3.6767530456101372E-2</v>
      </c>
      <c r="AE223">
        <f t="shared" si="29"/>
        <v>2.0706968140679172E-2</v>
      </c>
    </row>
    <row r="224" spans="1:31">
      <c r="A224" t="s">
        <v>13</v>
      </c>
      <c r="B224" s="2">
        <v>2015</v>
      </c>
      <c r="C224">
        <v>0</v>
      </c>
      <c r="E224">
        <v>24</v>
      </c>
      <c r="F224" t="s">
        <v>53</v>
      </c>
      <c r="G224">
        <v>30.3825</v>
      </c>
      <c r="H224">
        <v>47.827500000000001</v>
      </c>
      <c r="I224">
        <v>33.29</v>
      </c>
      <c r="J224" s="17">
        <v>611</v>
      </c>
      <c r="K224">
        <v>1</v>
      </c>
      <c r="L224" t="s">
        <v>53</v>
      </c>
      <c r="M224">
        <v>831</v>
      </c>
      <c r="N224">
        <v>24.535000000000004</v>
      </c>
      <c r="O224">
        <v>61.5075</v>
      </c>
      <c r="P224">
        <v>46.397500000000001</v>
      </c>
      <c r="Q224" s="18">
        <v>406267</v>
      </c>
      <c r="R224" s="109">
        <v>16733</v>
      </c>
      <c r="S224" s="107">
        <v>8345</v>
      </c>
      <c r="T224" s="18">
        <v>14012</v>
      </c>
      <c r="U224">
        <v>0</v>
      </c>
      <c r="V224">
        <v>27.115000000000002</v>
      </c>
      <c r="W224">
        <f>R224/23219</f>
        <v>0.72065980447047673</v>
      </c>
      <c r="X224">
        <f>N224/20.77</f>
        <v>1.1812710640346655</v>
      </c>
      <c r="Y224">
        <f>I224/41.06</f>
        <v>0.810764734534827</v>
      </c>
      <c r="Z224">
        <f t="shared" si="30"/>
        <v>20.448308838332999</v>
      </c>
      <c r="AA224">
        <v>19868</v>
      </c>
      <c r="AB224">
        <f t="shared" si="31"/>
        <v>1.2291477787851317</v>
      </c>
      <c r="AC224">
        <v>22.06</v>
      </c>
      <c r="AD224">
        <f t="shared" si="28"/>
        <v>3.4489633664560496E-2</v>
      </c>
      <c r="AE224">
        <f t="shared" si="29"/>
        <v>2.0540678913128559E-2</v>
      </c>
    </row>
    <row r="225" spans="1:31">
      <c r="A225" t="s">
        <v>13</v>
      </c>
      <c r="B225" s="2">
        <v>2016</v>
      </c>
      <c r="C225">
        <v>0</v>
      </c>
      <c r="E225">
        <v>26</v>
      </c>
      <c r="F225" t="s">
        <v>53</v>
      </c>
      <c r="G225">
        <v>26.14</v>
      </c>
      <c r="H225">
        <v>46.292500000000004</v>
      </c>
      <c r="I225">
        <v>34.185000000000002</v>
      </c>
      <c r="J225" s="17">
        <v>574</v>
      </c>
      <c r="K225">
        <v>1</v>
      </c>
      <c r="L225" t="s">
        <v>53</v>
      </c>
      <c r="M225">
        <v>878</v>
      </c>
      <c r="N225">
        <v>21.532500000000002</v>
      </c>
      <c r="O225">
        <v>59.899999999999991</v>
      </c>
      <c r="P225">
        <v>47.0075</v>
      </c>
      <c r="Q225" s="18">
        <v>403665</v>
      </c>
      <c r="R225" s="109">
        <v>17602</v>
      </c>
      <c r="S225" s="107">
        <v>7927</v>
      </c>
      <c r="T225" s="18">
        <v>13609</v>
      </c>
      <c r="U225">
        <v>0</v>
      </c>
      <c r="V225">
        <v>23.544999999999998</v>
      </c>
      <c r="W225">
        <f>R225/23979</f>
        <v>0.7340589682638976</v>
      </c>
      <c r="X225">
        <f>N225/18.12</f>
        <v>1.1883278145695364</v>
      </c>
      <c r="Y225">
        <f>I225/42.17</f>
        <v>0.81064737965378231</v>
      </c>
      <c r="Z225">
        <f t="shared" si="30"/>
        <v>20.317344473525267</v>
      </c>
      <c r="AA225">
        <v>19868</v>
      </c>
      <c r="AB225">
        <f t="shared" si="31"/>
        <v>1.1988289205702647</v>
      </c>
      <c r="AC225">
        <v>19.64</v>
      </c>
      <c r="AD225">
        <f t="shared" si="28"/>
        <v>3.3713599147808207E-2</v>
      </c>
      <c r="AE225">
        <f t="shared" si="29"/>
        <v>1.9637570757930461E-2</v>
      </c>
    </row>
    <row r="226" spans="1:31">
      <c r="A226" t="s">
        <v>13</v>
      </c>
      <c r="B226" s="2">
        <v>2017</v>
      </c>
      <c r="C226">
        <v>0</v>
      </c>
      <c r="E226">
        <v>16</v>
      </c>
      <c r="F226" t="s">
        <v>53</v>
      </c>
      <c r="G226">
        <v>23.997499999999999</v>
      </c>
      <c r="H226">
        <v>46.405000000000001</v>
      </c>
      <c r="I226">
        <v>35.262500000000003</v>
      </c>
      <c r="J226" s="17">
        <v>414</v>
      </c>
      <c r="K226" t="s">
        <v>53</v>
      </c>
      <c r="L226" t="s">
        <v>53</v>
      </c>
      <c r="M226">
        <v>917</v>
      </c>
      <c r="N226">
        <v>21.85</v>
      </c>
      <c r="O226">
        <v>59.620000000000005</v>
      </c>
      <c r="P226">
        <v>46.597499999999997</v>
      </c>
      <c r="Q226" s="18">
        <v>400036</v>
      </c>
      <c r="R226" s="109">
        <v>18886</v>
      </c>
      <c r="S226" s="107">
        <v>7662</v>
      </c>
      <c r="T226" s="18">
        <v>12852</v>
      </c>
      <c r="U226">
        <v>0</v>
      </c>
      <c r="V226">
        <v>22.79</v>
      </c>
      <c r="W226">
        <f>R226/24969</f>
        <v>0.75637790860667231</v>
      </c>
      <c r="X226">
        <f>N226/15.66</f>
        <v>1.3952745849297574</v>
      </c>
      <c r="Y226">
        <f>I226/43.11</f>
        <v>0.81796566921827885</v>
      </c>
      <c r="Z226">
        <f t="shared" si="30"/>
        <v>20.134688947050535</v>
      </c>
      <c r="AA226">
        <v>19868</v>
      </c>
      <c r="AB226">
        <f t="shared" si="31"/>
        <v>1.3226929773650609</v>
      </c>
      <c r="AC226">
        <v>17.23</v>
      </c>
      <c r="AD226">
        <f t="shared" si="28"/>
        <v>3.2127108560229579E-2</v>
      </c>
      <c r="AE226">
        <f t="shared" si="29"/>
        <v>1.9153276205141536E-2</v>
      </c>
    </row>
    <row r="227" spans="1:31">
      <c r="A227" t="s">
        <v>13</v>
      </c>
      <c r="B227" s="2">
        <v>2018</v>
      </c>
      <c r="C227">
        <v>0</v>
      </c>
      <c r="E227">
        <v>9</v>
      </c>
      <c r="F227" t="s">
        <v>53</v>
      </c>
      <c r="G227">
        <v>22.975000000000001</v>
      </c>
      <c r="H227">
        <v>47.125</v>
      </c>
      <c r="I227">
        <v>36.300000000000004</v>
      </c>
      <c r="J227" s="17">
        <v>507</v>
      </c>
      <c r="K227" t="s">
        <v>53</v>
      </c>
      <c r="L227">
        <v>11</v>
      </c>
      <c r="M227">
        <v>762</v>
      </c>
      <c r="N227">
        <v>18.537500000000001</v>
      </c>
      <c r="O227">
        <v>61.2425</v>
      </c>
      <c r="P227">
        <v>49.889999999999993</v>
      </c>
      <c r="Q227" s="18">
        <v>396487</v>
      </c>
      <c r="R227" s="109">
        <v>19464</v>
      </c>
      <c r="S227" s="107">
        <v>8404</v>
      </c>
      <c r="T227" s="18">
        <v>12837</v>
      </c>
      <c r="U227">
        <v>0</v>
      </c>
      <c r="V227">
        <v>20.482500000000002</v>
      </c>
      <c r="W227">
        <f>R227/25771</f>
        <v>0.75526754879515734</v>
      </c>
      <c r="X227">
        <f>N227/13.72</f>
        <v>1.3511297376093294</v>
      </c>
      <c r="Y227">
        <f>I227/44.03</f>
        <v>0.82443788326141276</v>
      </c>
      <c r="Z227">
        <f t="shared" si="30"/>
        <v>19.956059995973426</v>
      </c>
      <c r="AA227">
        <v>19868</v>
      </c>
      <c r="AB227">
        <f t="shared" si="31"/>
        <v>1.3422346002621233</v>
      </c>
      <c r="AC227">
        <v>15.26</v>
      </c>
      <c r="AD227">
        <f t="shared" si="28"/>
        <v>3.2376849682335111E-2</v>
      </c>
      <c r="AE227">
        <f t="shared" si="29"/>
        <v>2.1196155233336782E-2</v>
      </c>
    </row>
    <row r="228" spans="1:31">
      <c r="A228" t="s">
        <v>13</v>
      </c>
      <c r="B228" s="2">
        <v>2019</v>
      </c>
      <c r="C228">
        <v>1</v>
      </c>
      <c r="E228">
        <v>23</v>
      </c>
      <c r="F228" t="s">
        <v>53</v>
      </c>
      <c r="G228">
        <v>24.15</v>
      </c>
      <c r="H228">
        <v>47.927499999999995</v>
      </c>
      <c r="I228">
        <v>36.347500000000004</v>
      </c>
      <c r="J228" s="17">
        <v>435</v>
      </c>
      <c r="K228" t="s">
        <v>53</v>
      </c>
      <c r="L228" t="s">
        <v>53</v>
      </c>
      <c r="M228">
        <v>837</v>
      </c>
      <c r="N228">
        <v>16.612500000000004</v>
      </c>
      <c r="O228">
        <v>61.097499999999997</v>
      </c>
      <c r="P228">
        <v>50.954999999999998</v>
      </c>
      <c r="Q228" s="18">
        <v>394151</v>
      </c>
      <c r="R228" s="107" t="s">
        <v>53</v>
      </c>
      <c r="S228" s="107">
        <v>8629</v>
      </c>
      <c r="T228" s="18">
        <v>13164</v>
      </c>
      <c r="U228" s="107" t="s">
        <v>53</v>
      </c>
      <c r="V228">
        <v>19.945</v>
      </c>
      <c r="W228" s="107" t="s">
        <v>53</v>
      </c>
      <c r="X228">
        <f>N228/12.45</f>
        <v>1.3343373493975907</v>
      </c>
      <c r="Y228">
        <f>I228/44.78</f>
        <v>0.81169048682447531</v>
      </c>
      <c r="Z228">
        <f t="shared" si="30"/>
        <v>19.838483994362793</v>
      </c>
      <c r="AA228">
        <v>19868</v>
      </c>
      <c r="AB228">
        <f t="shared" si="31"/>
        <v>1.4135364989369243</v>
      </c>
      <c r="AC228">
        <v>14.11</v>
      </c>
      <c r="AD228">
        <f t="shared" si="28"/>
        <v>3.3398367630679611E-2</v>
      </c>
      <c r="AE228">
        <f t="shared" si="29"/>
        <v>2.1892624907713033E-2</v>
      </c>
    </row>
    <row r="229" spans="1:31">
      <c r="A229" t="s">
        <v>13</v>
      </c>
      <c r="B229" s="2">
        <v>2020</v>
      </c>
      <c r="C229">
        <v>1</v>
      </c>
      <c r="D229" t="s">
        <v>53</v>
      </c>
      <c r="E229">
        <v>21</v>
      </c>
      <c r="F229" t="s">
        <v>53</v>
      </c>
      <c r="G229">
        <v>24.647500000000001</v>
      </c>
      <c r="H229">
        <v>48.842500000000001</v>
      </c>
      <c r="I229">
        <v>36.802499999999995</v>
      </c>
      <c r="J229" s="17">
        <v>373</v>
      </c>
      <c r="K229" t="s">
        <v>53</v>
      </c>
      <c r="L229" t="s">
        <v>53</v>
      </c>
      <c r="M229">
        <v>791</v>
      </c>
      <c r="N229">
        <v>16.8825</v>
      </c>
      <c r="O229">
        <v>59.38</v>
      </c>
      <c r="P229">
        <v>49.35</v>
      </c>
      <c r="Q229" s="18">
        <v>391850</v>
      </c>
      <c r="R229" s="107" t="s">
        <v>53</v>
      </c>
      <c r="S229" s="107" t="s">
        <v>53</v>
      </c>
      <c r="T229" s="18">
        <v>13637</v>
      </c>
      <c r="U229" s="107" t="s">
        <v>53</v>
      </c>
      <c r="V229">
        <v>20.407499999999999</v>
      </c>
      <c r="W229" s="107" t="s">
        <v>53</v>
      </c>
      <c r="X229">
        <f>N229/13.87</f>
        <v>1.2171953857245856</v>
      </c>
      <c r="Y229">
        <f>I229/43.14</f>
        <v>0.8530945757997217</v>
      </c>
      <c r="Z229">
        <f t="shared" si="30"/>
        <v>19.722669619488624</v>
      </c>
      <c r="AA229">
        <v>19868</v>
      </c>
      <c r="AB229">
        <f t="shared" si="31"/>
        <v>1.3140695428203477</v>
      </c>
      <c r="AC229">
        <v>15.53</v>
      </c>
      <c r="AD229">
        <f t="shared" si="28"/>
        <v>3.4801582238101314E-2</v>
      </c>
      <c r="AE229" s="107" t="s">
        <v>53</v>
      </c>
    </row>
    <row r="230" spans="1:31">
      <c r="A230" t="s">
        <v>14</v>
      </c>
      <c r="B230" s="2">
        <v>2002</v>
      </c>
      <c r="C230">
        <v>0</v>
      </c>
      <c r="D230" t="s">
        <v>53</v>
      </c>
      <c r="E230">
        <v>18</v>
      </c>
      <c r="F230" t="s">
        <v>53</v>
      </c>
      <c r="G230">
        <v>39.372500000000002</v>
      </c>
      <c r="H230">
        <v>40.519999999999996</v>
      </c>
      <c r="I230">
        <v>24.565000000000001</v>
      </c>
      <c r="J230" s="96" t="s">
        <v>53</v>
      </c>
      <c r="K230" t="s">
        <v>53</v>
      </c>
      <c r="L230" t="s">
        <v>53</v>
      </c>
      <c r="M230" t="s">
        <v>53</v>
      </c>
      <c r="N230">
        <v>19.342500000000001</v>
      </c>
      <c r="O230">
        <v>66.86</v>
      </c>
      <c r="P230">
        <v>53.927500000000002</v>
      </c>
      <c r="Q230" s="18">
        <v>1140793</v>
      </c>
      <c r="R230" s="109">
        <v>13650</v>
      </c>
      <c r="S230" s="107" t="s">
        <v>53</v>
      </c>
      <c r="T230" s="18">
        <v>15438</v>
      </c>
      <c r="U230">
        <v>0</v>
      </c>
      <c r="V230">
        <v>27.074999999999999</v>
      </c>
      <c r="W230">
        <f>R230/18095</f>
        <v>0.75435203094777559</v>
      </c>
      <c r="X230">
        <f>N230/8.3</f>
        <v>2.330421686746988</v>
      </c>
      <c r="Y230">
        <f>I230/35.8425</f>
        <v>0.68535955918253466</v>
      </c>
      <c r="Z230">
        <f t="shared" ref="Z230:Z248" si="32">Q230/7436</f>
        <v>153.41487358795052</v>
      </c>
      <c r="AA230">
        <v>7436</v>
      </c>
      <c r="AB230">
        <f>V230/AC230</f>
        <v>2.3646288209606987</v>
      </c>
      <c r="AC230">
        <v>11.45</v>
      </c>
      <c r="AD230">
        <f t="shared" si="28"/>
        <v>1.3532691732856005E-2</v>
      </c>
      <c r="AE230" s="107" t="s">
        <v>53</v>
      </c>
    </row>
    <row r="231" spans="1:31">
      <c r="A231" t="s">
        <v>14</v>
      </c>
      <c r="B231" s="2">
        <v>2003</v>
      </c>
      <c r="C231">
        <v>0</v>
      </c>
      <c r="D231" t="s">
        <v>53</v>
      </c>
      <c r="E231">
        <v>11</v>
      </c>
      <c r="F231" t="s">
        <v>53</v>
      </c>
      <c r="G231">
        <v>32.585000000000001</v>
      </c>
      <c r="H231">
        <v>38.769999999999996</v>
      </c>
      <c r="I231">
        <v>26.1325</v>
      </c>
      <c r="J231" s="96" t="s">
        <v>53</v>
      </c>
      <c r="K231" t="s">
        <v>53</v>
      </c>
      <c r="L231" t="s">
        <v>53</v>
      </c>
      <c r="M231" t="s">
        <v>53</v>
      </c>
      <c r="N231">
        <v>17.574999999999999</v>
      </c>
      <c r="O231">
        <v>65.960000000000008</v>
      </c>
      <c r="P231">
        <v>54.367499999999993</v>
      </c>
      <c r="Q231" s="18">
        <v>1155724</v>
      </c>
      <c r="R231" s="109">
        <v>14334</v>
      </c>
      <c r="S231" s="107" t="s">
        <v>53</v>
      </c>
      <c r="T231" s="18">
        <v>19904</v>
      </c>
      <c r="U231">
        <v>0</v>
      </c>
      <c r="V231">
        <v>23.252500000000001</v>
      </c>
      <c r="W231">
        <f>R231/19013</f>
        <v>0.75390522274233418</v>
      </c>
      <c r="X231">
        <f>N231/8.5</f>
        <v>2.0676470588235292</v>
      </c>
      <c r="Y231">
        <f>I231/37.35</f>
        <v>0.69966532797858094</v>
      </c>
      <c r="Z231">
        <f t="shared" si="32"/>
        <v>155.42280796126951</v>
      </c>
      <c r="AA231">
        <v>7436</v>
      </c>
      <c r="AB231">
        <f t="shared" ref="AB231:AB248" si="33">V231/AC231</f>
        <v>2.0237162750217581</v>
      </c>
      <c r="AC231">
        <v>11.49</v>
      </c>
      <c r="AD231">
        <f t="shared" si="28"/>
        <v>1.7222104931627274E-2</v>
      </c>
      <c r="AE231" s="107" t="s">
        <v>53</v>
      </c>
    </row>
    <row r="232" spans="1:31">
      <c r="A232" t="s">
        <v>14</v>
      </c>
      <c r="B232" s="2">
        <v>2004</v>
      </c>
      <c r="C232">
        <v>0</v>
      </c>
      <c r="D232" t="s">
        <v>53</v>
      </c>
      <c r="E232">
        <v>16</v>
      </c>
      <c r="F232" t="s">
        <v>53</v>
      </c>
      <c r="G232">
        <v>31.39</v>
      </c>
      <c r="H232">
        <v>39.502499999999998</v>
      </c>
      <c r="I232">
        <v>27.094999999999999</v>
      </c>
      <c r="J232" s="96" t="s">
        <v>53</v>
      </c>
      <c r="K232" t="s">
        <v>53</v>
      </c>
      <c r="L232" t="s">
        <v>53</v>
      </c>
      <c r="M232" t="s">
        <v>53</v>
      </c>
      <c r="N232">
        <v>17.537500000000001</v>
      </c>
      <c r="O232">
        <v>67.304999999999993</v>
      </c>
      <c r="P232">
        <v>55.502500000000005</v>
      </c>
      <c r="Q232" s="18">
        <v>1164374</v>
      </c>
      <c r="R232" s="109">
        <v>15475</v>
      </c>
      <c r="S232" s="107" t="s">
        <v>53</v>
      </c>
      <c r="T232" s="18">
        <v>21409</v>
      </c>
      <c r="U232">
        <v>0</v>
      </c>
      <c r="V232">
        <v>22.777499999999996</v>
      </c>
      <c r="W232">
        <f>R232/20053</f>
        <v>0.77170498179823466</v>
      </c>
      <c r="X232">
        <f>N232/8.26</f>
        <v>2.1231840193704601</v>
      </c>
      <c r="Y232">
        <f>I232/38.95</f>
        <v>0.6956354300385108</v>
      </c>
      <c r="Z232">
        <f t="shared" si="32"/>
        <v>156.58606777837548</v>
      </c>
      <c r="AA232">
        <v>7436</v>
      </c>
      <c r="AB232">
        <f t="shared" si="33"/>
        <v>2.0763445761166812</v>
      </c>
      <c r="AC232">
        <v>10.97</v>
      </c>
      <c r="AD232">
        <f t="shared" si="28"/>
        <v>1.8386703928462849E-2</v>
      </c>
      <c r="AE232" s="107" t="s">
        <v>53</v>
      </c>
    </row>
    <row r="233" spans="1:31">
      <c r="A233" t="s">
        <v>14</v>
      </c>
      <c r="B233" s="2">
        <v>2005</v>
      </c>
      <c r="C233">
        <v>0</v>
      </c>
      <c r="D233">
        <v>-10</v>
      </c>
      <c r="E233">
        <v>12</v>
      </c>
      <c r="F233" t="s">
        <v>53</v>
      </c>
      <c r="G233">
        <v>21.47</v>
      </c>
      <c r="H233">
        <v>40.557499999999997</v>
      </c>
      <c r="I233">
        <v>31.855</v>
      </c>
      <c r="J233" s="96" t="s">
        <v>53</v>
      </c>
      <c r="K233" t="s">
        <v>53</v>
      </c>
      <c r="L233" t="s">
        <v>53</v>
      </c>
      <c r="M233" t="s">
        <v>53</v>
      </c>
      <c r="N233">
        <v>15.312499999999998</v>
      </c>
      <c r="O233">
        <v>68.864999999999995</v>
      </c>
      <c r="P233">
        <v>58.320000000000007</v>
      </c>
      <c r="Q233" s="18">
        <v>1180817</v>
      </c>
      <c r="R233" s="109">
        <v>16355</v>
      </c>
      <c r="S233" s="107" t="s">
        <v>53</v>
      </c>
      <c r="T233" s="18">
        <v>27720</v>
      </c>
      <c r="U233">
        <v>0</v>
      </c>
      <c r="V233">
        <v>17.64</v>
      </c>
      <c r="W233">
        <f>R233/21239</f>
        <v>0.77004567070012708</v>
      </c>
      <c r="X233">
        <f>N233/7.14</f>
        <v>2.1446078431372548</v>
      </c>
      <c r="Y233">
        <f>I233/41.39</f>
        <v>0.76963034549408071</v>
      </c>
      <c r="Z233">
        <f t="shared" si="32"/>
        <v>158.79733727810651</v>
      </c>
      <c r="AA233">
        <v>7436</v>
      </c>
      <c r="AB233">
        <f t="shared" si="33"/>
        <v>1.9278688524590164</v>
      </c>
      <c r="AC233">
        <v>9.15</v>
      </c>
      <c r="AD233">
        <f t="shared" si="28"/>
        <v>2.3475271782164384E-2</v>
      </c>
      <c r="AE233" s="107" t="s">
        <v>53</v>
      </c>
    </row>
    <row r="234" spans="1:31">
      <c r="A234" t="s">
        <v>14</v>
      </c>
      <c r="B234" s="2">
        <v>2006</v>
      </c>
      <c r="C234">
        <v>0</v>
      </c>
      <c r="D234" t="s">
        <v>53</v>
      </c>
      <c r="E234">
        <v>15</v>
      </c>
      <c r="F234" t="s">
        <v>53</v>
      </c>
      <c r="G234">
        <v>20.477499999999999</v>
      </c>
      <c r="H234">
        <v>41.342499999999994</v>
      </c>
      <c r="I234">
        <v>32.86</v>
      </c>
      <c r="J234" s="96" t="s">
        <v>53</v>
      </c>
      <c r="K234" t="s">
        <v>53</v>
      </c>
      <c r="L234" t="s">
        <v>53</v>
      </c>
      <c r="M234" t="s">
        <v>53</v>
      </c>
      <c r="N234">
        <v>12.124999999999998</v>
      </c>
      <c r="O234">
        <v>67.885000000000005</v>
      </c>
      <c r="P234">
        <v>59.652500000000003</v>
      </c>
      <c r="Q234" s="18">
        <v>1194062</v>
      </c>
      <c r="R234" s="109">
        <v>17363</v>
      </c>
      <c r="S234" s="107" t="s">
        <v>53</v>
      </c>
      <c r="T234" s="18">
        <v>31869</v>
      </c>
      <c r="U234">
        <v>0</v>
      </c>
      <c r="V234">
        <v>15.3475</v>
      </c>
      <c r="W234">
        <f>R234/22629</f>
        <v>0.76728976092624512</v>
      </c>
      <c r="X234">
        <f>N234/6.35</f>
        <v>1.9094488188976375</v>
      </c>
      <c r="Y234">
        <f>I234/42.96</f>
        <v>0.76489757914338918</v>
      </c>
      <c r="Z234">
        <f t="shared" si="32"/>
        <v>160.57853684776762</v>
      </c>
      <c r="AA234">
        <v>7436</v>
      </c>
      <c r="AB234">
        <f t="shared" si="33"/>
        <v>1.8162721893491125</v>
      </c>
      <c r="AC234">
        <v>8.4499999999999993</v>
      </c>
      <c r="AD234">
        <f t="shared" si="28"/>
        <v>2.6689568883357814E-2</v>
      </c>
      <c r="AE234" s="107" t="s">
        <v>53</v>
      </c>
    </row>
    <row r="235" spans="1:31">
      <c r="A235" t="s">
        <v>14</v>
      </c>
      <c r="B235" s="2">
        <v>2007</v>
      </c>
      <c r="C235">
        <v>0</v>
      </c>
      <c r="D235" t="s">
        <v>53</v>
      </c>
      <c r="E235">
        <v>20</v>
      </c>
      <c r="F235" t="s">
        <v>53</v>
      </c>
      <c r="G235">
        <v>21.125</v>
      </c>
      <c r="H235">
        <v>42.942499999999995</v>
      </c>
      <c r="I235">
        <v>33.870000000000005</v>
      </c>
      <c r="J235" s="17">
        <v>240</v>
      </c>
      <c r="K235" t="s">
        <v>53</v>
      </c>
      <c r="L235" s="92">
        <v>240</v>
      </c>
      <c r="M235" t="s">
        <v>53</v>
      </c>
      <c r="N235">
        <v>11.067499999999999</v>
      </c>
      <c r="O235">
        <v>68.290000000000006</v>
      </c>
      <c r="P235">
        <v>60.734999999999999</v>
      </c>
      <c r="Q235" s="18">
        <v>1207343</v>
      </c>
      <c r="R235" s="109">
        <v>18029</v>
      </c>
      <c r="S235" s="107" t="s">
        <v>53</v>
      </c>
      <c r="T235" s="18">
        <v>36888</v>
      </c>
      <c r="U235">
        <v>0</v>
      </c>
      <c r="V235">
        <v>15.02</v>
      </c>
      <c r="W235">
        <f>R235/23776</f>
        <v>0.75828566621803495</v>
      </c>
      <c r="X235">
        <f>N235/6.41</f>
        <v>1.7265990639625584</v>
      </c>
      <c r="Y235">
        <f>I235/44.21</f>
        <v>0.76611626328884874</v>
      </c>
      <c r="Z235">
        <f t="shared" si="32"/>
        <v>162.36457772996235</v>
      </c>
      <c r="AA235">
        <v>7436</v>
      </c>
      <c r="AB235">
        <f t="shared" si="33"/>
        <v>1.8250303766707168</v>
      </c>
      <c r="AC235">
        <v>8.23</v>
      </c>
      <c r="AD235">
        <f t="shared" si="28"/>
        <v>3.0553040850860112E-2</v>
      </c>
      <c r="AE235" s="107" t="s">
        <v>53</v>
      </c>
    </row>
    <row r="236" spans="1:31">
      <c r="A236" t="s">
        <v>14</v>
      </c>
      <c r="B236" s="2">
        <v>2008</v>
      </c>
      <c r="C236">
        <v>0</v>
      </c>
      <c r="D236" t="s">
        <v>53</v>
      </c>
      <c r="E236">
        <v>15</v>
      </c>
      <c r="F236" t="s">
        <v>53</v>
      </c>
      <c r="G236">
        <v>22.177499999999998</v>
      </c>
      <c r="H236">
        <v>44.302499999999995</v>
      </c>
      <c r="I236">
        <v>34.472499999999997</v>
      </c>
      <c r="J236" s="17">
        <v>1633</v>
      </c>
      <c r="K236" t="s">
        <v>53</v>
      </c>
      <c r="L236" s="93">
        <v>1633</v>
      </c>
      <c r="M236" t="s">
        <v>53</v>
      </c>
      <c r="N236">
        <v>17.287499999999998</v>
      </c>
      <c r="O236">
        <v>68.767499999999998</v>
      </c>
      <c r="P236">
        <v>56.8825</v>
      </c>
      <c r="Q236" s="18">
        <v>1220467</v>
      </c>
      <c r="R236" s="109">
        <v>18009</v>
      </c>
      <c r="S236" s="107" t="s">
        <v>53</v>
      </c>
      <c r="T236" s="18">
        <v>42804</v>
      </c>
      <c r="U236">
        <v>0</v>
      </c>
      <c r="V236">
        <v>19.234999999999999</v>
      </c>
      <c r="W236">
        <f>R236/24129</f>
        <v>0.74636329727713535</v>
      </c>
      <c r="X236">
        <f>N236/10.05</f>
        <v>1.720149253731343</v>
      </c>
      <c r="Y236">
        <f>I236/44.4</f>
        <v>0.77640765765765762</v>
      </c>
      <c r="Z236">
        <f t="shared" si="32"/>
        <v>164.12950511027435</v>
      </c>
      <c r="AA236">
        <v>7436</v>
      </c>
      <c r="AB236">
        <f t="shared" si="33"/>
        <v>1.7097777777777776</v>
      </c>
      <c r="AC236">
        <v>11.25</v>
      </c>
      <c r="AD236">
        <f t="shared" si="28"/>
        <v>3.5071820868569165E-2</v>
      </c>
      <c r="AE236" s="107" t="s">
        <v>53</v>
      </c>
    </row>
    <row r="237" spans="1:31">
      <c r="A237" t="s">
        <v>14</v>
      </c>
      <c r="B237" s="2">
        <v>2009</v>
      </c>
      <c r="C237">
        <v>0</v>
      </c>
      <c r="D237" t="s">
        <v>53</v>
      </c>
      <c r="E237">
        <v>27</v>
      </c>
      <c r="F237" t="s">
        <v>53</v>
      </c>
      <c r="G237">
        <v>29.310000000000002</v>
      </c>
      <c r="H237">
        <v>45.6325</v>
      </c>
      <c r="I237">
        <v>32.2425</v>
      </c>
      <c r="J237" s="17">
        <v>1397</v>
      </c>
      <c r="K237" t="s">
        <v>53</v>
      </c>
      <c r="L237" s="93">
        <v>1397</v>
      </c>
      <c r="M237">
        <v>3693</v>
      </c>
      <c r="N237">
        <v>25.024999999999999</v>
      </c>
      <c r="O237">
        <v>67.947499999999991</v>
      </c>
      <c r="P237">
        <v>50.945</v>
      </c>
      <c r="Q237" s="18">
        <v>1230594</v>
      </c>
      <c r="R237" s="109">
        <v>16794</v>
      </c>
      <c r="S237" s="107" t="s">
        <v>53</v>
      </c>
      <c r="T237" s="18">
        <v>45687</v>
      </c>
      <c r="U237">
        <v>0</v>
      </c>
      <c r="V237">
        <v>26.79</v>
      </c>
      <c r="W237">
        <f>R237/23062</f>
        <v>0.72821090972161995</v>
      </c>
      <c r="X237">
        <f>N237/17.65</f>
        <v>1.4178470254957507</v>
      </c>
      <c r="Y237">
        <f>I237/42.58</f>
        <v>0.75722170032879288</v>
      </c>
      <c r="Z237">
        <f t="shared" si="32"/>
        <v>165.49139322216246</v>
      </c>
      <c r="AA237">
        <v>7436</v>
      </c>
      <c r="AB237">
        <f t="shared" si="33"/>
        <v>1.5</v>
      </c>
      <c r="AC237">
        <v>17.86</v>
      </c>
      <c r="AD237">
        <f t="shared" si="28"/>
        <v>3.7125973310450075E-2</v>
      </c>
      <c r="AE237" s="107" t="s">
        <v>53</v>
      </c>
    </row>
    <row r="238" spans="1:31">
      <c r="A238" t="s">
        <v>14</v>
      </c>
      <c r="B238" s="2">
        <v>2010</v>
      </c>
      <c r="C238">
        <v>0</v>
      </c>
      <c r="D238" t="s">
        <v>53</v>
      </c>
      <c r="E238">
        <v>25</v>
      </c>
      <c r="F238" t="s">
        <v>53</v>
      </c>
      <c r="G238">
        <v>33.33</v>
      </c>
      <c r="H238">
        <v>48.617500000000007</v>
      </c>
      <c r="I238">
        <v>32.412500000000001</v>
      </c>
      <c r="J238" s="17">
        <v>1349</v>
      </c>
      <c r="K238" t="s">
        <v>53</v>
      </c>
      <c r="L238" s="93">
        <v>1349</v>
      </c>
      <c r="M238">
        <v>3803</v>
      </c>
      <c r="N238">
        <v>28.497499999999999</v>
      </c>
      <c r="O238">
        <v>66.304999999999993</v>
      </c>
      <c r="P238">
        <v>47.414999999999999</v>
      </c>
      <c r="Q238" s="18">
        <v>1236739</v>
      </c>
      <c r="R238" s="109">
        <v>16924</v>
      </c>
      <c r="S238" s="107">
        <v>60781</v>
      </c>
      <c r="T238" s="18">
        <v>47767</v>
      </c>
      <c r="U238">
        <v>0</v>
      </c>
      <c r="V238">
        <v>30.57</v>
      </c>
      <c r="W238">
        <f>R238/23038</f>
        <v>0.73461237954683567</v>
      </c>
      <c r="X238">
        <f>N238/19.57</f>
        <v>1.4561829330608074</v>
      </c>
      <c r="Y238">
        <f>I238/42.04</f>
        <v>0.77099191246431975</v>
      </c>
      <c r="Z238">
        <f t="shared" si="32"/>
        <v>166.31777837547068</v>
      </c>
      <c r="AA238">
        <v>7436</v>
      </c>
      <c r="AB238">
        <f t="shared" si="33"/>
        <v>1.5392749244712991</v>
      </c>
      <c r="AC238">
        <v>19.86</v>
      </c>
      <c r="AD238">
        <f t="shared" si="28"/>
        <v>3.8623347367552893E-2</v>
      </c>
      <c r="AE238">
        <f t="shared" si="29"/>
        <v>4.914618201576889E-2</v>
      </c>
    </row>
    <row r="239" spans="1:31">
      <c r="A239" t="s">
        <v>14</v>
      </c>
      <c r="B239" s="2">
        <v>2011</v>
      </c>
      <c r="C239">
        <v>0</v>
      </c>
      <c r="D239" t="s">
        <v>53</v>
      </c>
      <c r="E239">
        <v>30</v>
      </c>
      <c r="F239" t="s">
        <v>53</v>
      </c>
      <c r="G239">
        <v>34.642499999999998</v>
      </c>
      <c r="H239">
        <v>48.93</v>
      </c>
      <c r="I239">
        <v>31.990000000000002</v>
      </c>
      <c r="J239" s="17">
        <v>1647</v>
      </c>
      <c r="K239" t="s">
        <v>53</v>
      </c>
      <c r="L239" s="93">
        <v>1647</v>
      </c>
      <c r="M239">
        <v>3427</v>
      </c>
      <c r="N239">
        <v>30.922499999999999</v>
      </c>
      <c r="O239">
        <v>66.22</v>
      </c>
      <c r="P239">
        <v>45.742499999999993</v>
      </c>
      <c r="Q239" s="18">
        <v>1243519</v>
      </c>
      <c r="R239" s="109">
        <v>16752</v>
      </c>
      <c r="S239" s="107">
        <v>60277</v>
      </c>
      <c r="T239" s="18">
        <v>50374</v>
      </c>
      <c r="U239">
        <v>0</v>
      </c>
      <c r="V239">
        <v>32.525000000000006</v>
      </c>
      <c r="W239">
        <f>R239/22761</f>
        <v>0.73599578225912743</v>
      </c>
      <c r="X239">
        <f>N239/21.05</f>
        <v>1.4690023752969121</v>
      </c>
      <c r="Y239">
        <f>I239/41.74</f>
        <v>0.76641111643507431</v>
      </c>
      <c r="Z239">
        <f t="shared" si="32"/>
        <v>167.22955890263583</v>
      </c>
      <c r="AA239">
        <v>7436</v>
      </c>
      <c r="AB239">
        <f t="shared" si="33"/>
        <v>1.5205703599812999</v>
      </c>
      <c r="AC239">
        <v>21.39</v>
      </c>
      <c r="AD239">
        <f t="shared" si="28"/>
        <v>4.0509232267460331E-2</v>
      </c>
      <c r="AE239">
        <f t="shared" si="29"/>
        <v>4.8472922408101526E-2</v>
      </c>
    </row>
    <row r="240" spans="1:31">
      <c r="A240" t="s">
        <v>14</v>
      </c>
      <c r="B240" s="2">
        <v>2012</v>
      </c>
      <c r="C240">
        <v>0</v>
      </c>
      <c r="D240" t="s">
        <v>53</v>
      </c>
      <c r="E240">
        <v>21</v>
      </c>
      <c r="F240" t="s">
        <v>53</v>
      </c>
      <c r="G240">
        <v>38.852499999999999</v>
      </c>
      <c r="H240">
        <v>50.532499999999999</v>
      </c>
      <c r="I240">
        <v>30.900000000000002</v>
      </c>
      <c r="J240" s="17">
        <v>1229</v>
      </c>
      <c r="K240" t="s">
        <v>53</v>
      </c>
      <c r="L240" s="93">
        <v>1229</v>
      </c>
      <c r="M240">
        <v>3462</v>
      </c>
      <c r="N240">
        <v>34.414999999999999</v>
      </c>
      <c r="O240">
        <v>65.419999999999987</v>
      </c>
      <c r="P240">
        <v>42.897499999999994</v>
      </c>
      <c r="Q240" s="18">
        <v>1245164</v>
      </c>
      <c r="R240" s="109">
        <v>16066</v>
      </c>
      <c r="S240" s="107">
        <v>59863</v>
      </c>
      <c r="T240" s="18">
        <v>51900</v>
      </c>
      <c r="U240">
        <v>0</v>
      </c>
      <c r="V240">
        <v>36.377500000000005</v>
      </c>
      <c r="W240">
        <f>R240/22048</f>
        <v>0.72868287373004359</v>
      </c>
      <c r="X240">
        <f>N240/24.58</f>
        <v>1.4001220504475185</v>
      </c>
      <c r="Y240">
        <f>I240/40.47</f>
        <v>0.7635285396590068</v>
      </c>
      <c r="Z240">
        <f t="shared" si="32"/>
        <v>167.45077998924154</v>
      </c>
      <c r="AA240">
        <v>7436</v>
      </c>
      <c r="AB240">
        <f t="shared" si="33"/>
        <v>1.4674263816054862</v>
      </c>
      <c r="AC240">
        <v>24.79</v>
      </c>
      <c r="AD240">
        <f t="shared" si="28"/>
        <v>4.1681256444934159E-2</v>
      </c>
      <c r="AE240">
        <f t="shared" si="29"/>
        <v>4.8076397968460381E-2</v>
      </c>
    </row>
    <row r="241" spans="1:31">
      <c r="A241" t="s">
        <v>14</v>
      </c>
      <c r="B241" s="2">
        <v>2013</v>
      </c>
      <c r="C241">
        <v>0</v>
      </c>
      <c r="D241" t="s">
        <v>53</v>
      </c>
      <c r="E241">
        <v>22</v>
      </c>
      <c r="F241" t="s">
        <v>53</v>
      </c>
      <c r="G241">
        <v>43.297499999999999</v>
      </c>
      <c r="H241">
        <v>49.889999999999993</v>
      </c>
      <c r="I241">
        <v>28.29</v>
      </c>
      <c r="J241" s="17">
        <v>1371</v>
      </c>
      <c r="K241" t="s">
        <v>53</v>
      </c>
      <c r="L241" s="93">
        <v>1371</v>
      </c>
      <c r="M241">
        <v>3733</v>
      </c>
      <c r="N241">
        <v>36.695</v>
      </c>
      <c r="O241">
        <v>64.712500000000006</v>
      </c>
      <c r="P241">
        <v>40.977500000000006</v>
      </c>
      <c r="Q241" s="18">
        <v>1238492</v>
      </c>
      <c r="R241" s="109">
        <v>15684</v>
      </c>
      <c r="S241" s="107">
        <v>56619</v>
      </c>
      <c r="T241" s="18">
        <v>46620</v>
      </c>
      <c r="U241">
        <v>0</v>
      </c>
      <c r="V241">
        <v>39.615000000000002</v>
      </c>
      <c r="W241">
        <f>R241/21899</f>
        <v>0.71619708662496007</v>
      </c>
      <c r="X241">
        <f>N241/25.6</f>
        <v>1.4333984375</v>
      </c>
      <c r="Y241">
        <f>I241/39.56</f>
        <v>0.71511627906976738</v>
      </c>
      <c r="Z241">
        <f t="shared" si="32"/>
        <v>166.55352339967723</v>
      </c>
      <c r="AA241">
        <v>7436</v>
      </c>
      <c r="AB241">
        <f t="shared" si="33"/>
        <v>1.5178160919540229</v>
      </c>
      <c r="AC241">
        <v>26.1</v>
      </c>
      <c r="AD241">
        <f t="shared" si="28"/>
        <v>3.7642552394363468E-2</v>
      </c>
      <c r="AE241">
        <f t="shared" si="29"/>
        <v>4.5716080523733701E-2</v>
      </c>
    </row>
    <row r="242" spans="1:31">
      <c r="A242" t="s">
        <v>14</v>
      </c>
      <c r="B242" s="2">
        <v>2014</v>
      </c>
      <c r="C242">
        <v>0</v>
      </c>
      <c r="D242" t="s">
        <v>53</v>
      </c>
      <c r="E242">
        <v>24</v>
      </c>
      <c r="F242" t="s">
        <v>53</v>
      </c>
      <c r="G242">
        <v>44.827500000000001</v>
      </c>
      <c r="H242">
        <v>51.027500000000003</v>
      </c>
      <c r="I242">
        <v>28.157499999999999</v>
      </c>
      <c r="J242" s="17">
        <v>1776</v>
      </c>
      <c r="K242" t="s">
        <v>53</v>
      </c>
      <c r="L242" t="s">
        <v>53</v>
      </c>
      <c r="M242">
        <v>3806</v>
      </c>
      <c r="N242">
        <v>40.282499999999999</v>
      </c>
      <c r="O242">
        <v>65.045000000000002</v>
      </c>
      <c r="P242">
        <v>38.845000000000006</v>
      </c>
      <c r="Q242" s="18">
        <v>1240175</v>
      </c>
      <c r="R242" s="109">
        <v>15518</v>
      </c>
      <c r="S242" s="107">
        <v>55463</v>
      </c>
      <c r="T242" s="18">
        <v>42894</v>
      </c>
      <c r="U242">
        <v>0</v>
      </c>
      <c r="V242">
        <v>42.307499999999997</v>
      </c>
      <c r="W242">
        <f>R242/22218</f>
        <v>0.69844270411378162</v>
      </c>
      <c r="X242">
        <f>N242/23.6</f>
        <v>1.7068855932203388</v>
      </c>
      <c r="Y242">
        <f>I242/40.03</f>
        <v>0.70340994254309264</v>
      </c>
      <c r="Z242">
        <f t="shared" si="32"/>
        <v>166.779854760624</v>
      </c>
      <c r="AA242">
        <v>7436</v>
      </c>
      <c r="AB242">
        <f t="shared" si="33"/>
        <v>1.7310761047463172</v>
      </c>
      <c r="AC242">
        <v>24.44</v>
      </c>
      <c r="AD242">
        <f t="shared" si="28"/>
        <v>3.4587054246376522E-2</v>
      </c>
      <c r="AE242">
        <f t="shared" si="29"/>
        <v>4.4721914245973347E-2</v>
      </c>
    </row>
    <row r="243" spans="1:31">
      <c r="A243" t="s">
        <v>14</v>
      </c>
      <c r="B243" s="2">
        <v>2015</v>
      </c>
      <c r="C243">
        <v>0</v>
      </c>
      <c r="D243" t="s">
        <v>53</v>
      </c>
      <c r="E243">
        <v>24</v>
      </c>
      <c r="F243" t="s">
        <v>53</v>
      </c>
      <c r="G243">
        <v>41.587500000000006</v>
      </c>
      <c r="H243">
        <v>50.502499999999998</v>
      </c>
      <c r="I243">
        <v>29.502500000000001</v>
      </c>
      <c r="J243" s="17">
        <v>2040</v>
      </c>
      <c r="K243" t="s">
        <v>53</v>
      </c>
      <c r="L243" t="s">
        <v>53</v>
      </c>
      <c r="M243">
        <v>3766</v>
      </c>
      <c r="N243">
        <v>35.71</v>
      </c>
      <c r="O243">
        <v>64.852500000000006</v>
      </c>
      <c r="P243">
        <v>41.697499999999998</v>
      </c>
      <c r="Q243" s="18">
        <v>1240284</v>
      </c>
      <c r="R243" s="109">
        <v>16034</v>
      </c>
      <c r="S243" s="107">
        <v>53791</v>
      </c>
      <c r="T243" s="18">
        <v>41782</v>
      </c>
      <c r="U243">
        <v>0</v>
      </c>
      <c r="V243">
        <v>38.319999999999993</v>
      </c>
      <c r="W243">
        <f>R243/23219</f>
        <v>0.69055514880055124</v>
      </c>
      <c r="X243">
        <f>N243/20.77</f>
        <v>1.719306692344728</v>
      </c>
      <c r="Y243">
        <f>I243/41.06</f>
        <v>0.71852167559668778</v>
      </c>
      <c r="Z243">
        <f t="shared" si="32"/>
        <v>166.79451317912856</v>
      </c>
      <c r="AA243">
        <v>7436</v>
      </c>
      <c r="AB243">
        <f t="shared" si="33"/>
        <v>1.7370806890299182</v>
      </c>
      <c r="AC243">
        <v>22.06</v>
      </c>
      <c r="AD243">
        <f t="shared" si="28"/>
        <v>3.3687445778547494E-2</v>
      </c>
      <c r="AE243">
        <f t="shared" si="29"/>
        <v>4.3369905602265287E-2</v>
      </c>
    </row>
    <row r="244" spans="1:31">
      <c r="A244" t="s">
        <v>14</v>
      </c>
      <c r="B244" s="2">
        <v>2016</v>
      </c>
      <c r="C244">
        <v>1</v>
      </c>
      <c r="D244" t="s">
        <v>53</v>
      </c>
      <c r="E244">
        <v>26</v>
      </c>
      <c r="F244" t="s">
        <v>53</v>
      </c>
      <c r="G244">
        <v>40.902500000000003</v>
      </c>
      <c r="H244">
        <v>48.365000000000002</v>
      </c>
      <c r="I244">
        <v>28.587499999999999</v>
      </c>
      <c r="J244" s="17">
        <v>2097</v>
      </c>
      <c r="K244">
        <v>1</v>
      </c>
      <c r="L244" t="s">
        <v>53</v>
      </c>
      <c r="M244">
        <v>3741</v>
      </c>
      <c r="N244">
        <v>29.4725</v>
      </c>
      <c r="O244">
        <v>65.782499999999999</v>
      </c>
      <c r="P244">
        <v>46.4</v>
      </c>
      <c r="Q244" s="18">
        <v>1239889</v>
      </c>
      <c r="R244" s="109">
        <v>16716</v>
      </c>
      <c r="S244" s="107">
        <v>50000</v>
      </c>
      <c r="T244" s="18">
        <v>41299</v>
      </c>
      <c r="U244">
        <v>0</v>
      </c>
      <c r="V244">
        <v>34.392499999999998</v>
      </c>
      <c r="W244">
        <f>R244/23979</f>
        <v>0.69710997122482177</v>
      </c>
      <c r="X244">
        <f>N244/18.12</f>
        <v>1.62651766004415</v>
      </c>
      <c r="Y244">
        <f>I244/42.17</f>
        <v>0.67791083708797717</v>
      </c>
      <c r="Z244">
        <f t="shared" si="32"/>
        <v>166.74139322216246</v>
      </c>
      <c r="AA244">
        <v>7436</v>
      </c>
      <c r="AB244">
        <f t="shared" si="33"/>
        <v>1.7511456211812626</v>
      </c>
      <c r="AC244">
        <v>19.64</v>
      </c>
      <c r="AD244">
        <f t="shared" si="28"/>
        <v>3.3308626820626686E-2</v>
      </c>
      <c r="AE244">
        <f t="shared" si="29"/>
        <v>4.0326190489632541E-2</v>
      </c>
    </row>
    <row r="245" spans="1:31">
      <c r="A245" t="s">
        <v>14</v>
      </c>
      <c r="B245" s="2">
        <v>2017</v>
      </c>
      <c r="C245">
        <v>1</v>
      </c>
      <c r="D245" t="s">
        <v>53</v>
      </c>
      <c r="E245">
        <v>16</v>
      </c>
      <c r="F245" t="s">
        <v>53</v>
      </c>
      <c r="G245">
        <v>35.015000000000001</v>
      </c>
      <c r="H245">
        <v>48.004999999999995</v>
      </c>
      <c r="I245">
        <v>31.212500000000002</v>
      </c>
      <c r="J245" s="17">
        <v>1853</v>
      </c>
      <c r="K245" t="s">
        <v>53</v>
      </c>
      <c r="L245" t="s">
        <v>53</v>
      </c>
      <c r="M245">
        <v>4038</v>
      </c>
      <c r="N245">
        <v>26.642500000000002</v>
      </c>
      <c r="O245">
        <v>64.064999999999998</v>
      </c>
      <c r="P245">
        <v>46.984999999999999</v>
      </c>
      <c r="Q245" s="18">
        <v>1239435</v>
      </c>
      <c r="R245" s="109">
        <v>17522</v>
      </c>
      <c r="S245" s="107">
        <v>50174</v>
      </c>
      <c r="T245" s="18">
        <v>40938</v>
      </c>
      <c r="U245">
        <v>0</v>
      </c>
      <c r="V245">
        <v>30.28</v>
      </c>
      <c r="W245">
        <f>R245/24969</f>
        <v>0.70175017021106167</v>
      </c>
      <c r="X245">
        <f>N245/15.66</f>
        <v>1.7013090676883782</v>
      </c>
      <c r="Y245">
        <f>I245/43.11</f>
        <v>0.72401994896775701</v>
      </c>
      <c r="Z245">
        <f t="shared" si="32"/>
        <v>166.68033889187734</v>
      </c>
      <c r="AA245">
        <v>7436</v>
      </c>
      <c r="AB245">
        <f t="shared" si="33"/>
        <v>1.7573998839233895</v>
      </c>
      <c r="AC245">
        <v>17.23</v>
      </c>
      <c r="AD245">
        <f t="shared" si="28"/>
        <v>3.3029565890909968E-2</v>
      </c>
      <c r="AE245">
        <f t="shared" si="29"/>
        <v>4.0481348356307512E-2</v>
      </c>
    </row>
    <row r="246" spans="1:31">
      <c r="A246" t="s">
        <v>14</v>
      </c>
      <c r="B246" s="2">
        <v>2018</v>
      </c>
      <c r="C246">
        <v>1</v>
      </c>
      <c r="D246" t="s">
        <v>53</v>
      </c>
      <c r="E246">
        <v>9</v>
      </c>
      <c r="F246" t="s">
        <v>53</v>
      </c>
      <c r="G246">
        <v>32.590000000000003</v>
      </c>
      <c r="H246">
        <v>47.59</v>
      </c>
      <c r="I246">
        <v>32.08</v>
      </c>
      <c r="J246" s="17">
        <v>1597</v>
      </c>
      <c r="K246" t="s">
        <v>53</v>
      </c>
      <c r="L246" s="92">
        <v>35</v>
      </c>
      <c r="M246">
        <v>4156</v>
      </c>
      <c r="N246">
        <v>23.56</v>
      </c>
      <c r="O246">
        <v>62.137500000000003</v>
      </c>
      <c r="P246">
        <v>47.5075</v>
      </c>
      <c r="Q246" s="18">
        <v>1238714</v>
      </c>
      <c r="R246" s="109">
        <v>18050</v>
      </c>
      <c r="S246" s="107">
        <v>50813</v>
      </c>
      <c r="T246" s="18">
        <v>42552</v>
      </c>
      <c r="U246">
        <v>0</v>
      </c>
      <c r="V246">
        <v>27.545000000000002</v>
      </c>
      <c r="W246">
        <f>R246/25771</f>
        <v>0.70039967405222925</v>
      </c>
      <c r="X246">
        <f>N246/13.72</f>
        <v>1.7172011661807578</v>
      </c>
      <c r="Y246">
        <f>I246/44.03</f>
        <v>0.72859414035884618</v>
      </c>
      <c r="Z246">
        <f t="shared" si="32"/>
        <v>166.58337816030124</v>
      </c>
      <c r="AA246">
        <v>7436</v>
      </c>
      <c r="AB246">
        <f t="shared" si="33"/>
        <v>1.8050458715596331</v>
      </c>
      <c r="AC246">
        <v>15.26</v>
      </c>
      <c r="AD246">
        <f t="shared" si="28"/>
        <v>3.4351755126687838E-2</v>
      </c>
      <c r="AE246">
        <f t="shared" si="29"/>
        <v>4.1020768312943906E-2</v>
      </c>
    </row>
    <row r="247" spans="1:31">
      <c r="A247" t="s">
        <v>14</v>
      </c>
      <c r="B247" s="2">
        <v>2019</v>
      </c>
      <c r="C247">
        <v>1</v>
      </c>
      <c r="D247" t="s">
        <v>53</v>
      </c>
      <c r="E247">
        <v>23</v>
      </c>
      <c r="F247" t="s">
        <v>53</v>
      </c>
      <c r="G247">
        <v>31.692499999999999</v>
      </c>
      <c r="H247">
        <v>47.172499999999999</v>
      </c>
      <c r="I247">
        <v>32.229999999999997</v>
      </c>
      <c r="J247" s="17">
        <v>1420</v>
      </c>
      <c r="K247" t="s">
        <v>53</v>
      </c>
      <c r="L247" s="92">
        <v>1</v>
      </c>
      <c r="M247">
        <v>4485</v>
      </c>
      <c r="N247">
        <v>19.612500000000001</v>
      </c>
      <c r="O247">
        <v>62.594999999999999</v>
      </c>
      <c r="P247">
        <v>50.325000000000003</v>
      </c>
      <c r="Q247" s="18">
        <v>1240155</v>
      </c>
      <c r="R247" s="107" t="s">
        <v>53</v>
      </c>
      <c r="S247" s="107">
        <v>50663</v>
      </c>
      <c r="T247" s="18">
        <v>45325</v>
      </c>
      <c r="U247" s="107" t="s">
        <v>53</v>
      </c>
      <c r="V247">
        <v>24.9025</v>
      </c>
      <c r="W247" s="107" t="s">
        <v>53</v>
      </c>
      <c r="X247">
        <f>N247/12.45</f>
        <v>1.5753012048192772</v>
      </c>
      <c r="Y247">
        <f>I247/44.78</f>
        <v>0.71974095578383201</v>
      </c>
      <c r="Z247">
        <f t="shared" si="32"/>
        <v>166.77716514254976</v>
      </c>
      <c r="AA247">
        <v>7436</v>
      </c>
      <c r="AB247">
        <f t="shared" si="33"/>
        <v>1.7648830616583984</v>
      </c>
      <c r="AC247">
        <v>14.11</v>
      </c>
      <c r="AD247">
        <f t="shared" si="28"/>
        <v>3.6547850873479525E-2</v>
      </c>
      <c r="AE247">
        <f t="shared" si="29"/>
        <v>4.085215154557293E-2</v>
      </c>
    </row>
    <row r="248" spans="1:31">
      <c r="A248" t="s">
        <v>14</v>
      </c>
      <c r="B248" s="2">
        <v>2020</v>
      </c>
      <c r="C248">
        <v>1</v>
      </c>
      <c r="D248">
        <v>-5</v>
      </c>
      <c r="E248">
        <v>21</v>
      </c>
      <c r="F248" t="s">
        <v>53</v>
      </c>
      <c r="G248">
        <v>28.555</v>
      </c>
      <c r="H248">
        <v>45.154999999999994</v>
      </c>
      <c r="I248">
        <v>32.244999999999997</v>
      </c>
      <c r="J248" s="17">
        <v>1715</v>
      </c>
      <c r="K248" t="s">
        <v>53</v>
      </c>
      <c r="L248" s="92">
        <v>1</v>
      </c>
      <c r="M248">
        <v>5027</v>
      </c>
      <c r="N248">
        <v>18.717500000000001</v>
      </c>
      <c r="O248">
        <v>62</v>
      </c>
      <c r="P248">
        <v>50.387500000000003</v>
      </c>
      <c r="Q248" s="18">
        <v>1244049</v>
      </c>
      <c r="R248" s="107" t="s">
        <v>53</v>
      </c>
      <c r="S248" s="107" t="s">
        <v>53</v>
      </c>
      <c r="T248" s="18">
        <v>49470</v>
      </c>
      <c r="U248" s="107" t="s">
        <v>53</v>
      </c>
      <c r="V248">
        <v>22.932500000000001</v>
      </c>
      <c r="W248" s="107" t="s">
        <v>53</v>
      </c>
      <c r="X248">
        <f>N248/13.87</f>
        <v>1.3494953136265322</v>
      </c>
      <c r="Y248">
        <f>I248/43.14</f>
        <v>0.74745016226240146</v>
      </c>
      <c r="Z248">
        <f t="shared" si="32"/>
        <v>167.30083378160302</v>
      </c>
      <c r="AA248">
        <v>7436</v>
      </c>
      <c r="AB248">
        <f t="shared" si="33"/>
        <v>1.4766580811332906</v>
      </c>
      <c r="AC248">
        <v>15.53</v>
      </c>
      <c r="AD248">
        <f t="shared" si="28"/>
        <v>3.9765314710272663E-2</v>
      </c>
      <c r="AE248" s="107" t="s">
        <v>53</v>
      </c>
    </row>
    <row r="249" spans="1:31">
      <c r="A249" t="s">
        <v>15</v>
      </c>
      <c r="B249" s="2">
        <v>2002</v>
      </c>
      <c r="C249">
        <v>1</v>
      </c>
      <c r="D249">
        <v>-7</v>
      </c>
      <c r="E249">
        <v>-7</v>
      </c>
      <c r="F249" t="s">
        <v>53</v>
      </c>
      <c r="G249">
        <v>14.855</v>
      </c>
      <c r="H249">
        <v>37.9925</v>
      </c>
      <c r="I249">
        <v>32.352499999999999</v>
      </c>
      <c r="J249" s="96" t="s">
        <v>53</v>
      </c>
      <c r="K249" t="s">
        <v>53</v>
      </c>
      <c r="L249" t="s">
        <v>53</v>
      </c>
      <c r="M249" t="s">
        <v>53</v>
      </c>
      <c r="N249">
        <v>6.9949999999999992</v>
      </c>
      <c r="O249">
        <v>64.435000000000002</v>
      </c>
      <c r="P249">
        <v>59.922499999999999</v>
      </c>
      <c r="Q249" s="18">
        <v>542275</v>
      </c>
      <c r="R249" s="109">
        <v>17076</v>
      </c>
      <c r="S249" s="107" t="s">
        <v>53</v>
      </c>
      <c r="T249" s="18">
        <v>10334</v>
      </c>
      <c r="U249">
        <v>0</v>
      </c>
      <c r="V249">
        <v>10.024999999999999</v>
      </c>
      <c r="W249">
        <f>R249/18095</f>
        <v>0.94368610113290963</v>
      </c>
      <c r="X249">
        <f>N249/8.3</f>
        <v>0.84277108433734926</v>
      </c>
      <c r="Y249">
        <f>I249/35.8425</f>
        <v>0.90262955988003069</v>
      </c>
      <c r="Z249">
        <f t="shared" ref="Z249:Z267" si="34">Q249/5253</f>
        <v>103.23148676946506</v>
      </c>
      <c r="AA249">
        <v>5253</v>
      </c>
      <c r="AB249">
        <f>V249/AC249</f>
        <v>0.87554585152838416</v>
      </c>
      <c r="AC249">
        <v>11.45</v>
      </c>
      <c r="AD249">
        <f t="shared" si="28"/>
        <v>1.9056751648149003E-2</v>
      </c>
      <c r="AE249" s="107" t="s">
        <v>53</v>
      </c>
    </row>
    <row r="250" spans="1:31">
      <c r="A250" t="s">
        <v>15</v>
      </c>
      <c r="B250" s="2">
        <v>2003</v>
      </c>
      <c r="C250">
        <v>1</v>
      </c>
      <c r="D250">
        <v>-6</v>
      </c>
      <c r="E250">
        <v>-6</v>
      </c>
      <c r="F250" t="s">
        <v>53</v>
      </c>
      <c r="G250">
        <v>15.125</v>
      </c>
      <c r="H250">
        <v>40.335000000000001</v>
      </c>
      <c r="I250">
        <v>34.237500000000004</v>
      </c>
      <c r="J250" s="96" t="s">
        <v>53</v>
      </c>
      <c r="K250" t="s">
        <v>53</v>
      </c>
      <c r="L250" t="s">
        <v>53</v>
      </c>
      <c r="M250" t="s">
        <v>53</v>
      </c>
      <c r="N250">
        <v>7.3375000000000004</v>
      </c>
      <c r="O250">
        <v>65.88</v>
      </c>
      <c r="P250">
        <v>61.045000000000002</v>
      </c>
      <c r="Q250" s="18">
        <v>549690</v>
      </c>
      <c r="R250" s="109">
        <v>17780</v>
      </c>
      <c r="S250" s="107" t="s">
        <v>53</v>
      </c>
      <c r="T250" s="18">
        <v>13677</v>
      </c>
      <c r="U250">
        <v>0</v>
      </c>
      <c r="V250">
        <v>10.41</v>
      </c>
      <c r="W250">
        <f>R250/19013</f>
        <v>0.93514963446063215</v>
      </c>
      <c r="X250">
        <f>N250/8.5</f>
        <v>0.8632352941176471</v>
      </c>
      <c r="Y250">
        <f>I250/37.35</f>
        <v>0.91666666666666674</v>
      </c>
      <c r="Z250">
        <f t="shared" si="34"/>
        <v>104.64306110793832</v>
      </c>
      <c r="AA250">
        <v>5253</v>
      </c>
      <c r="AB250">
        <f t="shared" ref="AB250:AB267" si="35">V250/AC250</f>
        <v>0.90600522193211486</v>
      </c>
      <c r="AC250">
        <v>11.49</v>
      </c>
      <c r="AD250">
        <f t="shared" si="28"/>
        <v>2.488129673088468E-2</v>
      </c>
      <c r="AE250" s="107" t="s">
        <v>53</v>
      </c>
    </row>
    <row r="251" spans="1:31">
      <c r="A251" t="s">
        <v>15</v>
      </c>
      <c r="B251" s="2">
        <v>2004</v>
      </c>
      <c r="C251">
        <v>1</v>
      </c>
      <c r="D251">
        <v>-6</v>
      </c>
      <c r="E251">
        <v>-6</v>
      </c>
      <c r="F251" t="s">
        <v>53</v>
      </c>
      <c r="G251">
        <v>14.674999999999999</v>
      </c>
      <c r="H251">
        <v>41.597499999999997</v>
      </c>
      <c r="I251">
        <v>35.4925</v>
      </c>
      <c r="J251" s="96" t="s">
        <v>53</v>
      </c>
      <c r="K251" t="s">
        <v>53</v>
      </c>
      <c r="L251" t="s">
        <v>53</v>
      </c>
      <c r="M251" t="s">
        <v>53</v>
      </c>
      <c r="N251">
        <v>7.8</v>
      </c>
      <c r="O251">
        <v>66.05</v>
      </c>
      <c r="P251">
        <v>60.895000000000003</v>
      </c>
      <c r="Q251" s="18">
        <v>554784</v>
      </c>
      <c r="R251" s="109">
        <v>18720</v>
      </c>
      <c r="S251" s="107" t="s">
        <v>53</v>
      </c>
      <c r="T251" s="18">
        <v>16364</v>
      </c>
      <c r="U251">
        <v>0</v>
      </c>
      <c r="V251">
        <v>10.5625</v>
      </c>
      <c r="W251">
        <f>R251/20053</f>
        <v>0.93352615568742836</v>
      </c>
      <c r="X251">
        <f>N251/8.26</f>
        <v>0.94430992736077479</v>
      </c>
      <c r="Y251">
        <f>I251/38.95</f>
        <v>0.91123234916559681</v>
      </c>
      <c r="Z251">
        <f t="shared" si="34"/>
        <v>105.61279268989149</v>
      </c>
      <c r="AA251">
        <v>5253</v>
      </c>
      <c r="AB251">
        <f t="shared" si="35"/>
        <v>0.9628532360984503</v>
      </c>
      <c r="AC251">
        <v>10.97</v>
      </c>
      <c r="AD251">
        <f t="shared" si="28"/>
        <v>2.9496164272942261E-2</v>
      </c>
      <c r="AE251" s="107" t="s">
        <v>53</v>
      </c>
    </row>
    <row r="252" spans="1:31">
      <c r="A252" t="s">
        <v>15</v>
      </c>
      <c r="B252" s="2">
        <v>2005</v>
      </c>
      <c r="C252">
        <v>1</v>
      </c>
      <c r="D252">
        <v>-7</v>
      </c>
      <c r="E252">
        <v>-7</v>
      </c>
      <c r="F252" t="s">
        <v>53</v>
      </c>
      <c r="G252">
        <v>11.720000000000002</v>
      </c>
      <c r="H252">
        <v>43.915000000000006</v>
      </c>
      <c r="I252">
        <v>38.784999999999997</v>
      </c>
      <c r="J252" s="96" t="s">
        <v>53</v>
      </c>
      <c r="K252" t="s">
        <v>53</v>
      </c>
      <c r="L252" t="s">
        <v>53</v>
      </c>
      <c r="M252" t="s">
        <v>53</v>
      </c>
      <c r="N252">
        <v>6.26</v>
      </c>
      <c r="O252">
        <v>66.564999999999998</v>
      </c>
      <c r="P252">
        <v>62.4</v>
      </c>
      <c r="Q252" s="18">
        <v>562309</v>
      </c>
      <c r="R252" s="109">
        <v>19963</v>
      </c>
      <c r="S252" s="107" t="s">
        <v>53</v>
      </c>
      <c r="T252" s="18">
        <v>20547</v>
      </c>
      <c r="U252">
        <v>0</v>
      </c>
      <c r="V252">
        <v>8.504999999999999</v>
      </c>
      <c r="W252">
        <f>R252/21239</f>
        <v>0.9399218418946278</v>
      </c>
      <c r="X252">
        <f>N252/7.14</f>
        <v>0.87675070028011204</v>
      </c>
      <c r="Y252">
        <f>I252/41.39</f>
        <v>0.93706209229282422</v>
      </c>
      <c r="Z252">
        <f t="shared" si="34"/>
        <v>107.0453074433657</v>
      </c>
      <c r="AA252">
        <v>5253</v>
      </c>
      <c r="AB252">
        <f t="shared" si="35"/>
        <v>0.92950819672131135</v>
      </c>
      <c r="AC252">
        <v>9.15</v>
      </c>
      <c r="AD252">
        <f t="shared" si="28"/>
        <v>3.6540407498368337E-2</v>
      </c>
      <c r="AE252" s="107" t="s">
        <v>53</v>
      </c>
    </row>
    <row r="253" spans="1:31">
      <c r="A253" t="s">
        <v>15</v>
      </c>
      <c r="B253" s="2">
        <v>2006</v>
      </c>
      <c r="C253">
        <v>1</v>
      </c>
      <c r="D253">
        <v>0</v>
      </c>
      <c r="E253">
        <v>0</v>
      </c>
      <c r="F253" t="s">
        <v>53</v>
      </c>
      <c r="G253">
        <v>9.4375</v>
      </c>
      <c r="H253">
        <v>45.822500000000005</v>
      </c>
      <c r="I253">
        <v>41.504999999999995</v>
      </c>
      <c r="J253" s="96" t="s">
        <v>53</v>
      </c>
      <c r="K253" t="s">
        <v>53</v>
      </c>
      <c r="L253" t="s">
        <v>53</v>
      </c>
      <c r="M253" t="s">
        <v>53</v>
      </c>
      <c r="N253">
        <v>4.2725</v>
      </c>
      <c r="O253">
        <v>65.83250000000001</v>
      </c>
      <c r="P253">
        <v>63.019999999999996</v>
      </c>
      <c r="Q253" s="18">
        <v>568091</v>
      </c>
      <c r="R253" s="109">
        <v>21163</v>
      </c>
      <c r="S253" s="107" t="s">
        <v>53</v>
      </c>
      <c r="T253" s="18">
        <v>23834</v>
      </c>
      <c r="U253">
        <v>0</v>
      </c>
      <c r="V253">
        <v>6.4649999999999999</v>
      </c>
      <c r="W253">
        <f>R253/22629</f>
        <v>0.93521587343674051</v>
      </c>
      <c r="X253">
        <f>N253/6.35</f>
        <v>0.67283464566929141</v>
      </c>
      <c r="Y253">
        <f>I253/42.96</f>
        <v>0.96613128491620104</v>
      </c>
      <c r="Z253">
        <f t="shared" si="34"/>
        <v>108.14601180277937</v>
      </c>
      <c r="AA253">
        <v>5253</v>
      </c>
      <c r="AB253">
        <f t="shared" si="35"/>
        <v>0.76508875739644977</v>
      </c>
      <c r="AC253">
        <v>8.4499999999999993</v>
      </c>
      <c r="AD253">
        <f t="shared" si="28"/>
        <v>4.1954546014634976E-2</v>
      </c>
      <c r="AE253" s="107" t="s">
        <v>53</v>
      </c>
    </row>
    <row r="254" spans="1:31">
      <c r="A254" t="s">
        <v>15</v>
      </c>
      <c r="B254" s="2">
        <v>2007</v>
      </c>
      <c r="C254">
        <v>1</v>
      </c>
      <c r="D254">
        <v>5</v>
      </c>
      <c r="E254">
        <v>5</v>
      </c>
      <c r="F254" t="s">
        <v>53</v>
      </c>
      <c r="G254">
        <v>7.9749999999999996</v>
      </c>
      <c r="H254">
        <v>47.164999999999999</v>
      </c>
      <c r="I254">
        <v>43.405000000000001</v>
      </c>
      <c r="J254" s="17">
        <v>212</v>
      </c>
      <c r="K254" t="s">
        <v>53</v>
      </c>
      <c r="L254" s="92">
        <v>212</v>
      </c>
      <c r="M254" t="s">
        <v>53</v>
      </c>
      <c r="N254">
        <v>4.4574999999999996</v>
      </c>
      <c r="O254">
        <v>66.637500000000003</v>
      </c>
      <c r="P254">
        <v>63.67</v>
      </c>
      <c r="Q254" s="18">
        <v>572824</v>
      </c>
      <c r="R254" s="109">
        <v>22390</v>
      </c>
      <c r="S254" s="107" t="s">
        <v>53</v>
      </c>
      <c r="T254" s="18">
        <v>26795</v>
      </c>
      <c r="U254">
        <v>0</v>
      </c>
      <c r="V254">
        <v>5.9625000000000004</v>
      </c>
      <c r="W254">
        <f>R254/23776</f>
        <v>0.94170592193808877</v>
      </c>
      <c r="X254">
        <f>N254/6.41</f>
        <v>0.69539781591263639</v>
      </c>
      <c r="Y254">
        <f>I254/44.21</f>
        <v>0.9817914498982131</v>
      </c>
      <c r="Z254">
        <f t="shared" si="34"/>
        <v>109.04702075004759</v>
      </c>
      <c r="AA254">
        <v>5253</v>
      </c>
      <c r="AB254">
        <f t="shared" si="35"/>
        <v>0.72448359659781292</v>
      </c>
      <c r="AC254">
        <v>8.23</v>
      </c>
      <c r="AD254">
        <f t="shared" si="28"/>
        <v>4.6777020515900172E-2</v>
      </c>
      <c r="AE254" s="107" t="s">
        <v>53</v>
      </c>
    </row>
    <row r="255" spans="1:31">
      <c r="A255" t="s">
        <v>15</v>
      </c>
      <c r="B255" s="2">
        <v>2008</v>
      </c>
      <c r="C255">
        <v>1</v>
      </c>
      <c r="D255">
        <v>-4</v>
      </c>
      <c r="E255">
        <v>-4</v>
      </c>
      <c r="F255" t="s">
        <v>53</v>
      </c>
      <c r="G255">
        <v>8.8450000000000006</v>
      </c>
      <c r="H255">
        <v>48.29</v>
      </c>
      <c r="I255">
        <v>44.019999999999996</v>
      </c>
      <c r="J255" s="17">
        <v>905</v>
      </c>
      <c r="K255" t="s">
        <v>53</v>
      </c>
      <c r="L255" s="92">
        <v>905</v>
      </c>
      <c r="M255" t="s">
        <v>53</v>
      </c>
      <c r="N255">
        <v>5.8849999999999998</v>
      </c>
      <c r="O255">
        <v>66.6875</v>
      </c>
      <c r="P255">
        <v>62.767499999999998</v>
      </c>
      <c r="Q255" s="18">
        <v>582138</v>
      </c>
      <c r="R255" s="109">
        <v>22818</v>
      </c>
      <c r="S255" s="107" t="s">
        <v>53</v>
      </c>
      <c r="T255" s="18">
        <v>33242</v>
      </c>
      <c r="U255">
        <v>0</v>
      </c>
      <c r="V255">
        <v>7.16</v>
      </c>
      <c r="W255">
        <f>R255/24129</f>
        <v>0.94566703966181775</v>
      </c>
      <c r="X255">
        <f>N255/10.05</f>
        <v>0.58557213930348251</v>
      </c>
      <c r="Y255">
        <f>I255/44.4</f>
        <v>0.99144144144144142</v>
      </c>
      <c r="Z255">
        <f t="shared" si="34"/>
        <v>110.82010279840091</v>
      </c>
      <c r="AA255">
        <v>5253</v>
      </c>
      <c r="AB255">
        <f t="shared" si="35"/>
        <v>0.63644444444444448</v>
      </c>
      <c r="AC255">
        <v>11.25</v>
      </c>
      <c r="AD255">
        <f t="shared" si="28"/>
        <v>5.7103298530588965E-2</v>
      </c>
      <c r="AE255" s="107" t="s">
        <v>53</v>
      </c>
    </row>
    <row r="256" spans="1:31">
      <c r="A256" t="s">
        <v>15</v>
      </c>
      <c r="B256" s="2">
        <v>2009</v>
      </c>
      <c r="C256">
        <v>1</v>
      </c>
      <c r="D256">
        <v>-8</v>
      </c>
      <c r="E256">
        <v>-8</v>
      </c>
      <c r="F256" t="s">
        <v>53</v>
      </c>
      <c r="G256">
        <v>12.567499999999999</v>
      </c>
      <c r="H256">
        <v>49.357500000000002</v>
      </c>
      <c r="I256">
        <v>43.155000000000001</v>
      </c>
      <c r="J256" s="17">
        <v>841</v>
      </c>
      <c r="K256" t="s">
        <v>53</v>
      </c>
      <c r="L256" s="92">
        <v>841</v>
      </c>
      <c r="M256">
        <v>1172</v>
      </c>
      <c r="N256">
        <v>11.55</v>
      </c>
      <c r="O256">
        <v>65.055000000000007</v>
      </c>
      <c r="P256">
        <v>57.545000000000002</v>
      </c>
      <c r="Q256" s="18">
        <v>589235</v>
      </c>
      <c r="R256" s="109">
        <v>21795</v>
      </c>
      <c r="S256" s="107" t="s">
        <v>53</v>
      </c>
      <c r="T256" s="18">
        <v>38096</v>
      </c>
      <c r="U256">
        <v>0</v>
      </c>
      <c r="V256">
        <v>12</v>
      </c>
      <c r="W256">
        <f>R256/23062</f>
        <v>0.94506113953690052</v>
      </c>
      <c r="X256">
        <f>N256/17.65</f>
        <v>0.65439093484419275</v>
      </c>
      <c r="Y256">
        <f>I256/42.58</f>
        <v>1.0135039924847347</v>
      </c>
      <c r="Z256">
        <f t="shared" si="34"/>
        <v>112.17114030078051</v>
      </c>
      <c r="AA256">
        <v>5253</v>
      </c>
      <c r="AB256">
        <f t="shared" si="35"/>
        <v>0.67189249720044797</v>
      </c>
      <c r="AC256">
        <v>17.86</v>
      </c>
      <c r="AD256">
        <f t="shared" si="28"/>
        <v>6.465332167980517E-2</v>
      </c>
      <c r="AE256" s="107" t="s">
        <v>53</v>
      </c>
    </row>
    <row r="257" spans="1:31">
      <c r="A257" t="s">
        <v>15</v>
      </c>
      <c r="B257" s="2">
        <v>2010</v>
      </c>
      <c r="C257">
        <v>1</v>
      </c>
      <c r="D257">
        <v>-4</v>
      </c>
      <c r="E257">
        <v>-4</v>
      </c>
      <c r="F257" t="s">
        <v>53</v>
      </c>
      <c r="G257">
        <v>15.000000000000002</v>
      </c>
      <c r="H257">
        <v>48.575000000000003</v>
      </c>
      <c r="I257">
        <v>41.290000000000006</v>
      </c>
      <c r="J257" s="17">
        <v>811</v>
      </c>
      <c r="K257" t="s">
        <v>53</v>
      </c>
      <c r="L257" s="92">
        <v>811</v>
      </c>
      <c r="M257">
        <v>1231</v>
      </c>
      <c r="N257">
        <v>12.664999999999999</v>
      </c>
      <c r="O257">
        <v>64.094999999999999</v>
      </c>
      <c r="P257">
        <v>55.977499999999999</v>
      </c>
      <c r="Q257" s="18">
        <v>592250</v>
      </c>
      <c r="R257" s="109">
        <v>21772</v>
      </c>
      <c r="S257" s="107">
        <v>17487</v>
      </c>
      <c r="T257" s="18">
        <v>39201</v>
      </c>
      <c r="U257">
        <v>0</v>
      </c>
      <c r="V257">
        <v>13.7</v>
      </c>
      <c r="W257">
        <f>R257/23038</f>
        <v>0.94504731313482071</v>
      </c>
      <c r="X257">
        <f>N257/19.57</f>
        <v>0.64716402657128247</v>
      </c>
      <c r="Y257">
        <f>I257/42.04</f>
        <v>0.98215984776403442</v>
      </c>
      <c r="Z257">
        <f t="shared" si="34"/>
        <v>112.74509803921569</v>
      </c>
      <c r="AA257">
        <v>5253</v>
      </c>
      <c r="AB257">
        <f t="shared" si="35"/>
        <v>0.68982880161127891</v>
      </c>
      <c r="AC257">
        <v>19.86</v>
      </c>
      <c r="AD257">
        <f t="shared" si="28"/>
        <v>6.6189953566905865E-2</v>
      </c>
      <c r="AE257">
        <f t="shared" si="29"/>
        <v>2.9526382439848037E-2</v>
      </c>
    </row>
    <row r="258" spans="1:31">
      <c r="A258" t="s">
        <v>15</v>
      </c>
      <c r="B258" s="2">
        <v>2011</v>
      </c>
      <c r="C258">
        <v>0</v>
      </c>
      <c r="D258">
        <v>-15</v>
      </c>
      <c r="E258">
        <v>-15</v>
      </c>
      <c r="F258" t="s">
        <v>53</v>
      </c>
      <c r="G258">
        <v>14.305</v>
      </c>
      <c r="H258">
        <v>49.005000000000003</v>
      </c>
      <c r="I258">
        <v>41.997499999999995</v>
      </c>
      <c r="J258" s="17">
        <v>954</v>
      </c>
      <c r="K258" t="s">
        <v>53</v>
      </c>
      <c r="L258" s="92">
        <v>954</v>
      </c>
      <c r="M258">
        <v>1168</v>
      </c>
      <c r="N258">
        <v>16.100000000000001</v>
      </c>
      <c r="O258">
        <v>64.292500000000004</v>
      </c>
      <c r="P258">
        <v>53.942500000000003</v>
      </c>
      <c r="Q258" s="18">
        <v>593121</v>
      </c>
      <c r="R258" s="109">
        <v>21338</v>
      </c>
      <c r="S258" s="107">
        <v>18249</v>
      </c>
      <c r="T258" s="18">
        <v>38994</v>
      </c>
      <c r="U258">
        <v>0</v>
      </c>
      <c r="V258">
        <v>15.3</v>
      </c>
      <c r="W258">
        <f>R258/22761</f>
        <v>0.93748077852466938</v>
      </c>
      <c r="X258">
        <f>N258/21.05</f>
        <v>0.76484560570071258</v>
      </c>
      <c r="Y258">
        <f>I258/41.74</f>
        <v>1.0061691423095351</v>
      </c>
      <c r="Z258">
        <f t="shared" si="34"/>
        <v>112.9109080525414</v>
      </c>
      <c r="AA258">
        <v>5253</v>
      </c>
      <c r="AB258">
        <f t="shared" si="35"/>
        <v>0.71528751753155684</v>
      </c>
      <c r="AC258">
        <v>21.39</v>
      </c>
      <c r="AD258">
        <f t="shared" si="28"/>
        <v>6.5743752118033252E-2</v>
      </c>
      <c r="AE258">
        <f t="shared" si="29"/>
        <v>3.0767752279888927E-2</v>
      </c>
    </row>
    <row r="259" spans="1:31">
      <c r="A259" t="s">
        <v>15</v>
      </c>
      <c r="B259" s="2">
        <v>2012</v>
      </c>
      <c r="C259">
        <v>0</v>
      </c>
      <c r="D259" t="s">
        <v>53</v>
      </c>
      <c r="E259" t="s">
        <v>53</v>
      </c>
      <c r="F259" t="s">
        <v>53</v>
      </c>
      <c r="G259">
        <v>17.38</v>
      </c>
      <c r="H259">
        <v>50.320000000000007</v>
      </c>
      <c r="I259">
        <v>41.56</v>
      </c>
      <c r="J259" s="17">
        <v>621</v>
      </c>
      <c r="K259" t="s">
        <v>53</v>
      </c>
      <c r="L259" s="92">
        <v>621</v>
      </c>
      <c r="M259">
        <v>1106</v>
      </c>
      <c r="N259">
        <v>18.122500000000002</v>
      </c>
      <c r="O259">
        <v>63.817499999999995</v>
      </c>
      <c r="P259">
        <v>52.25</v>
      </c>
      <c r="Q259" s="18">
        <v>593861</v>
      </c>
      <c r="R259" s="109">
        <v>20585</v>
      </c>
      <c r="S259" s="107">
        <v>18297</v>
      </c>
      <c r="T259" s="18">
        <v>39313</v>
      </c>
      <c r="U259">
        <v>0</v>
      </c>
      <c r="V259">
        <v>17.7925</v>
      </c>
      <c r="W259">
        <f>R259/22048</f>
        <v>0.93364477503628451</v>
      </c>
      <c r="X259">
        <f>N259/24.58</f>
        <v>0.73728641171684306</v>
      </c>
      <c r="Y259">
        <f>I259/40.47</f>
        <v>1.0269335310106253</v>
      </c>
      <c r="Z259">
        <f t="shared" si="34"/>
        <v>113.05177993527508</v>
      </c>
      <c r="AA259">
        <v>5253</v>
      </c>
      <c r="AB259">
        <f t="shared" si="35"/>
        <v>0.71772892295280355</v>
      </c>
      <c r="AC259">
        <v>24.79</v>
      </c>
      <c r="AD259">
        <f t="shared" ref="AD259:AD322" si="36">T259/Q259</f>
        <v>6.6198992693576444E-2</v>
      </c>
      <c r="AE259">
        <f t="shared" ref="AE259:AE322" si="37">S259/Q259</f>
        <v>3.0810240106691634E-2</v>
      </c>
    </row>
    <row r="260" spans="1:31">
      <c r="A260" t="s">
        <v>15</v>
      </c>
      <c r="B260" s="2">
        <v>2013</v>
      </c>
      <c r="C260">
        <v>0</v>
      </c>
      <c r="D260" t="s">
        <v>53</v>
      </c>
      <c r="E260" t="s">
        <v>53</v>
      </c>
      <c r="F260" t="s">
        <v>53</v>
      </c>
      <c r="G260">
        <v>20.84</v>
      </c>
      <c r="H260">
        <v>49.83</v>
      </c>
      <c r="I260">
        <v>39.449999999999996</v>
      </c>
      <c r="J260" s="17">
        <v>698</v>
      </c>
      <c r="K260" t="s">
        <v>53</v>
      </c>
      <c r="L260" s="92">
        <v>698</v>
      </c>
      <c r="M260">
        <v>1137</v>
      </c>
      <c r="N260">
        <v>20.122499999999999</v>
      </c>
      <c r="O260">
        <v>62.83</v>
      </c>
      <c r="P260">
        <v>50.190000000000005</v>
      </c>
      <c r="Q260" s="18">
        <v>591888</v>
      </c>
      <c r="R260" s="109">
        <v>20159</v>
      </c>
      <c r="S260" s="107">
        <v>17239</v>
      </c>
      <c r="T260" s="18">
        <v>38530</v>
      </c>
      <c r="U260">
        <v>0</v>
      </c>
      <c r="V260">
        <v>20.447499999999998</v>
      </c>
      <c r="W260">
        <f>R260/21899</f>
        <v>0.92054431709210471</v>
      </c>
      <c r="X260">
        <f>N260/25.6</f>
        <v>0.78603515624999987</v>
      </c>
      <c r="Y260">
        <f>I260/39.56</f>
        <v>0.99721941354903931</v>
      </c>
      <c r="Z260">
        <f t="shared" si="34"/>
        <v>112.67618503712164</v>
      </c>
      <c r="AA260">
        <v>5253</v>
      </c>
      <c r="AB260">
        <f t="shared" si="35"/>
        <v>0.78342911877394628</v>
      </c>
      <c r="AC260">
        <v>26.1</v>
      </c>
      <c r="AD260">
        <f t="shared" si="36"/>
        <v>6.5096775065552948E-2</v>
      </c>
      <c r="AE260">
        <f t="shared" si="37"/>
        <v>2.9125442651312412E-2</v>
      </c>
    </row>
    <row r="261" spans="1:31">
      <c r="A261" t="s">
        <v>15</v>
      </c>
      <c r="B261" s="2">
        <v>2014</v>
      </c>
      <c r="C261">
        <v>0</v>
      </c>
      <c r="D261" t="s">
        <v>53</v>
      </c>
      <c r="E261" t="s">
        <v>53</v>
      </c>
      <c r="F261" t="s">
        <v>53</v>
      </c>
      <c r="G261">
        <v>18.669999999999998</v>
      </c>
      <c r="H261">
        <v>50.25</v>
      </c>
      <c r="I261">
        <v>40.8675</v>
      </c>
      <c r="J261" s="17">
        <v>832</v>
      </c>
      <c r="K261" t="s">
        <v>53</v>
      </c>
      <c r="L261" t="s">
        <v>53</v>
      </c>
      <c r="M261">
        <v>1230</v>
      </c>
      <c r="N261">
        <v>20.047499999999999</v>
      </c>
      <c r="O261">
        <v>63.102499999999999</v>
      </c>
      <c r="P261">
        <v>50.454999999999998</v>
      </c>
      <c r="Q261" s="18">
        <v>588656</v>
      </c>
      <c r="R261" s="109">
        <v>20568</v>
      </c>
      <c r="S261" s="107">
        <v>17187</v>
      </c>
      <c r="T261" s="18">
        <v>34762</v>
      </c>
      <c r="U261">
        <v>0</v>
      </c>
      <c r="V261">
        <v>19.4175</v>
      </c>
      <c r="W261">
        <f>R261/22218</f>
        <v>0.92573588981906563</v>
      </c>
      <c r="X261">
        <f>N261/23.6</f>
        <v>0.8494703389830508</v>
      </c>
      <c r="Y261">
        <f>I261/40.03</f>
        <v>1.0209218086435172</v>
      </c>
      <c r="Z261">
        <f t="shared" si="34"/>
        <v>112.06091757091185</v>
      </c>
      <c r="AA261">
        <v>5253</v>
      </c>
      <c r="AB261">
        <f t="shared" si="35"/>
        <v>0.79449672667757776</v>
      </c>
      <c r="AC261">
        <v>24.44</v>
      </c>
      <c r="AD261">
        <f t="shared" si="36"/>
        <v>5.9053165176265937E-2</v>
      </c>
      <c r="AE261">
        <f t="shared" si="37"/>
        <v>2.9197018292517193E-2</v>
      </c>
    </row>
    <row r="262" spans="1:31">
      <c r="A262" t="s">
        <v>15</v>
      </c>
      <c r="B262" s="2">
        <v>2015</v>
      </c>
      <c r="C262">
        <v>0</v>
      </c>
      <c r="D262" t="s">
        <v>53</v>
      </c>
      <c r="E262" t="s">
        <v>53</v>
      </c>
      <c r="F262" t="s">
        <v>53</v>
      </c>
      <c r="G262">
        <v>19.020000000000003</v>
      </c>
      <c r="H262">
        <v>50.262500000000003</v>
      </c>
      <c r="I262">
        <v>40.700000000000003</v>
      </c>
      <c r="J262" s="17">
        <v>886</v>
      </c>
      <c r="K262" t="s">
        <v>53</v>
      </c>
      <c r="L262" t="s">
        <v>53</v>
      </c>
      <c r="M262">
        <v>1327</v>
      </c>
      <c r="N262">
        <v>16.47</v>
      </c>
      <c r="O262">
        <v>62.262500000000003</v>
      </c>
      <c r="P262">
        <v>52.010000000000005</v>
      </c>
      <c r="Q262" s="18">
        <v>585179</v>
      </c>
      <c r="R262" s="109">
        <v>21122</v>
      </c>
      <c r="S262" s="107">
        <v>16754</v>
      </c>
      <c r="T262" s="18">
        <v>31708</v>
      </c>
      <c r="U262">
        <v>0</v>
      </c>
      <c r="V262">
        <v>17.647500000000001</v>
      </c>
      <c r="W262">
        <f>R262/23219</f>
        <v>0.90968603299022355</v>
      </c>
      <c r="X262">
        <f>N262/20.77</f>
        <v>0.79297063071738083</v>
      </c>
      <c r="Y262">
        <f>I262/41.06</f>
        <v>0.99123234291281048</v>
      </c>
      <c r="Z262">
        <f t="shared" si="34"/>
        <v>111.39901008947268</v>
      </c>
      <c r="AA262">
        <v>5253</v>
      </c>
      <c r="AB262">
        <f t="shared" si="35"/>
        <v>0.7999773345421578</v>
      </c>
      <c r="AC262">
        <v>22.06</v>
      </c>
      <c r="AD262">
        <f t="shared" si="36"/>
        <v>5.4185129678269384E-2</v>
      </c>
      <c r="AE262">
        <f t="shared" si="37"/>
        <v>2.8630555778659181E-2</v>
      </c>
    </row>
    <row r="263" spans="1:31">
      <c r="A263" t="s">
        <v>15</v>
      </c>
      <c r="B263" s="2">
        <v>2016</v>
      </c>
      <c r="C263">
        <v>1</v>
      </c>
      <c r="D263" t="s">
        <v>53</v>
      </c>
      <c r="E263" t="s">
        <v>53</v>
      </c>
      <c r="F263" t="s">
        <v>53</v>
      </c>
      <c r="G263">
        <v>15.54</v>
      </c>
      <c r="H263">
        <v>50.657499999999999</v>
      </c>
      <c r="I263">
        <v>42.797499999999999</v>
      </c>
      <c r="J263" s="17">
        <v>895</v>
      </c>
      <c r="K263" t="s">
        <v>53</v>
      </c>
      <c r="L263" t="s">
        <v>53</v>
      </c>
      <c r="M263">
        <v>1507</v>
      </c>
      <c r="N263">
        <v>14.350000000000001</v>
      </c>
      <c r="O263">
        <v>61.932500000000005</v>
      </c>
      <c r="P263">
        <v>53.04</v>
      </c>
      <c r="Q263" s="18">
        <v>582206</v>
      </c>
      <c r="R263" s="109">
        <v>21905</v>
      </c>
      <c r="S263" s="107">
        <v>17002</v>
      </c>
      <c r="T263" s="18">
        <v>30451</v>
      </c>
      <c r="U263">
        <v>0</v>
      </c>
      <c r="V263">
        <v>14.907500000000001</v>
      </c>
      <c r="W263">
        <f>R263/23979</f>
        <v>0.91350765252929644</v>
      </c>
      <c r="X263">
        <f>N263/18.12</f>
        <v>0.79194260485651213</v>
      </c>
      <c r="Y263">
        <f>I263/42.17</f>
        <v>1.0148802466208204</v>
      </c>
      <c r="Z263">
        <f t="shared" si="34"/>
        <v>110.83304778221968</v>
      </c>
      <c r="AA263">
        <v>5253</v>
      </c>
      <c r="AB263">
        <f t="shared" si="35"/>
        <v>0.75903767820773926</v>
      </c>
      <c r="AC263">
        <v>19.64</v>
      </c>
      <c r="AD263">
        <f t="shared" si="36"/>
        <v>5.2302793169428007E-2</v>
      </c>
      <c r="AE263">
        <f t="shared" si="37"/>
        <v>2.9202722060576496E-2</v>
      </c>
    </row>
    <row r="264" spans="1:31">
      <c r="A264" t="s">
        <v>15</v>
      </c>
      <c r="B264" s="2">
        <v>2017</v>
      </c>
      <c r="C264">
        <v>1</v>
      </c>
      <c r="D264" t="s">
        <v>53</v>
      </c>
      <c r="E264" t="s">
        <v>53</v>
      </c>
      <c r="F264" t="s">
        <v>53</v>
      </c>
      <c r="G264">
        <v>13.93</v>
      </c>
      <c r="H264">
        <v>50.97</v>
      </c>
      <c r="I264">
        <v>43.870000000000005</v>
      </c>
      <c r="J264" s="17">
        <v>790</v>
      </c>
      <c r="K264" t="s">
        <v>53</v>
      </c>
      <c r="L264" t="s">
        <v>53</v>
      </c>
      <c r="M264">
        <v>1908</v>
      </c>
      <c r="N264">
        <v>13.237500000000001</v>
      </c>
      <c r="O264">
        <v>60.914999999999999</v>
      </c>
      <c r="P264">
        <v>52.852500000000006</v>
      </c>
      <c r="Q264" s="18">
        <v>580295</v>
      </c>
      <c r="R264" s="109">
        <v>22767</v>
      </c>
      <c r="S264" s="107">
        <v>17440</v>
      </c>
      <c r="T264" s="18">
        <v>29457</v>
      </c>
      <c r="U264">
        <v>0</v>
      </c>
      <c r="V264">
        <v>13.565</v>
      </c>
      <c r="W264">
        <f>R264/24969</f>
        <v>0.91181064520004806</v>
      </c>
      <c r="X264">
        <f>N264/15.66</f>
        <v>0.84530651340996177</v>
      </c>
      <c r="Y264">
        <f>I264/43.11</f>
        <v>1.017629320343308</v>
      </c>
      <c r="Z264">
        <f t="shared" si="34"/>
        <v>110.46925566343042</v>
      </c>
      <c r="AA264">
        <v>5253</v>
      </c>
      <c r="AB264">
        <f t="shared" si="35"/>
        <v>0.78728961114335461</v>
      </c>
      <c r="AC264">
        <v>17.23</v>
      </c>
      <c r="AD264">
        <f t="shared" si="36"/>
        <v>5.0762112373878801E-2</v>
      </c>
      <c r="AE264">
        <f t="shared" si="37"/>
        <v>3.0053679593999603E-2</v>
      </c>
    </row>
    <row r="265" spans="1:31">
      <c r="A265" t="s">
        <v>15</v>
      </c>
      <c r="B265" s="2">
        <v>2018</v>
      </c>
      <c r="C265">
        <v>1</v>
      </c>
      <c r="D265" t="s">
        <v>53</v>
      </c>
      <c r="E265" t="s">
        <v>53</v>
      </c>
      <c r="F265" t="s">
        <v>53</v>
      </c>
      <c r="G265">
        <v>12.352499999999999</v>
      </c>
      <c r="H265">
        <v>49.24</v>
      </c>
      <c r="I265">
        <v>43.147500000000001</v>
      </c>
      <c r="J265" s="17">
        <v>771</v>
      </c>
      <c r="K265" t="s">
        <v>53</v>
      </c>
      <c r="L265" s="92">
        <v>20</v>
      </c>
      <c r="M265">
        <v>2000</v>
      </c>
      <c r="N265">
        <v>9.2174999999999994</v>
      </c>
      <c r="O265">
        <v>60.762500000000003</v>
      </c>
      <c r="P265">
        <v>55.167500000000004</v>
      </c>
      <c r="Q265" s="18">
        <v>580229</v>
      </c>
      <c r="R265" s="109">
        <v>23646</v>
      </c>
      <c r="S265" s="107">
        <v>17674</v>
      </c>
      <c r="T265" s="18">
        <v>30658</v>
      </c>
      <c r="U265">
        <v>0</v>
      </c>
      <c r="V265">
        <v>10.675000000000001</v>
      </c>
      <c r="W265">
        <f>R265/25771</f>
        <v>0.91754297466144119</v>
      </c>
      <c r="X265">
        <f>N265/13.72</f>
        <v>0.67182944606413986</v>
      </c>
      <c r="Y265">
        <f>I265/44.03</f>
        <v>0.97995684760390644</v>
      </c>
      <c r="Z265">
        <f t="shared" si="34"/>
        <v>110.45669141442986</v>
      </c>
      <c r="AA265">
        <v>5253</v>
      </c>
      <c r="AB265">
        <f t="shared" si="35"/>
        <v>0.69954128440366981</v>
      </c>
      <c r="AC265">
        <v>15.26</v>
      </c>
      <c r="AD265">
        <f t="shared" si="36"/>
        <v>5.2837758884854084E-2</v>
      </c>
      <c r="AE265">
        <f t="shared" si="37"/>
        <v>3.0460387191953521E-2</v>
      </c>
    </row>
    <row r="266" spans="1:31">
      <c r="A266" t="s">
        <v>15</v>
      </c>
      <c r="B266" s="2">
        <v>2019</v>
      </c>
      <c r="C266">
        <v>1</v>
      </c>
      <c r="D266" t="s">
        <v>53</v>
      </c>
      <c r="E266" t="s">
        <v>53</v>
      </c>
      <c r="F266" t="s">
        <v>53</v>
      </c>
      <c r="G266">
        <v>11.01</v>
      </c>
      <c r="H266">
        <v>49.332499999999996</v>
      </c>
      <c r="I266">
        <v>43.895000000000003</v>
      </c>
      <c r="J266" s="17">
        <v>701</v>
      </c>
      <c r="K266" t="s">
        <v>53</v>
      </c>
      <c r="L266" s="92">
        <v>1</v>
      </c>
      <c r="M266">
        <v>2004</v>
      </c>
      <c r="N266">
        <v>9.6425000000000018</v>
      </c>
      <c r="O266">
        <v>61.17</v>
      </c>
      <c r="P266">
        <v>55.27</v>
      </c>
      <c r="Q266" s="18">
        <v>581078</v>
      </c>
      <c r="R266" s="107" t="s">
        <v>53</v>
      </c>
      <c r="S266" s="107">
        <v>18073</v>
      </c>
      <c r="T266" s="18">
        <v>32783</v>
      </c>
      <c r="U266" s="107" t="s">
        <v>53</v>
      </c>
      <c r="V266">
        <v>10.280000000000001</v>
      </c>
      <c r="W266" s="107" t="s">
        <v>53</v>
      </c>
      <c r="X266">
        <f>N266/12.45</f>
        <v>0.77449799196787172</v>
      </c>
      <c r="Y266">
        <f>I266/44.78</f>
        <v>0.98023671281822244</v>
      </c>
      <c r="Z266">
        <f t="shared" si="34"/>
        <v>110.61831334475538</v>
      </c>
      <c r="AA266">
        <v>5253</v>
      </c>
      <c r="AB266">
        <f t="shared" si="35"/>
        <v>0.72856130403968833</v>
      </c>
      <c r="AC266">
        <v>14.11</v>
      </c>
      <c r="AD266">
        <f t="shared" si="36"/>
        <v>5.6417554958198383E-2</v>
      </c>
      <c r="AE266">
        <f t="shared" si="37"/>
        <v>3.1102537008800883E-2</v>
      </c>
    </row>
    <row r="267" spans="1:31">
      <c r="A267" t="s">
        <v>15</v>
      </c>
      <c r="B267" s="2">
        <v>2020</v>
      </c>
      <c r="C267">
        <v>1</v>
      </c>
      <c r="D267" t="s">
        <v>53</v>
      </c>
      <c r="E267" t="s">
        <v>53</v>
      </c>
      <c r="F267" t="s">
        <v>53</v>
      </c>
      <c r="G267">
        <v>12.69</v>
      </c>
      <c r="H267">
        <v>48.737500000000004</v>
      </c>
      <c r="I267">
        <v>42.567500000000003</v>
      </c>
      <c r="J267" s="17">
        <v>764</v>
      </c>
      <c r="K267" t="s">
        <v>53</v>
      </c>
      <c r="L267" s="92">
        <v>1</v>
      </c>
      <c r="M267">
        <v>1668</v>
      </c>
      <c r="N267">
        <v>11.7</v>
      </c>
      <c r="O267">
        <v>59.230000000000004</v>
      </c>
      <c r="P267">
        <v>52.30749999999999</v>
      </c>
      <c r="Q267" s="18">
        <v>582905</v>
      </c>
      <c r="R267" s="107" t="s">
        <v>53</v>
      </c>
      <c r="S267" s="107" t="s">
        <v>53</v>
      </c>
      <c r="T267" s="18">
        <v>35896</v>
      </c>
      <c r="U267" s="107" t="s">
        <v>53</v>
      </c>
      <c r="V267">
        <v>12.164999999999999</v>
      </c>
      <c r="W267" s="107" t="s">
        <v>53</v>
      </c>
      <c r="X267">
        <f>N267/13.87</f>
        <v>0.84354722422494588</v>
      </c>
      <c r="Y267">
        <f>I267/43.14</f>
        <v>0.98672925359295327</v>
      </c>
      <c r="Z267">
        <f t="shared" si="34"/>
        <v>110.96611460118028</v>
      </c>
      <c r="AA267">
        <v>5253</v>
      </c>
      <c r="AB267">
        <f t="shared" si="35"/>
        <v>0.78332260141661303</v>
      </c>
      <c r="AC267">
        <v>15.53</v>
      </c>
      <c r="AD267">
        <f t="shared" si="36"/>
        <v>6.1581218208799034E-2</v>
      </c>
      <c r="AE267" s="107" t="s">
        <v>53</v>
      </c>
    </row>
    <row r="268" spans="1:31">
      <c r="A268" t="s">
        <v>16</v>
      </c>
      <c r="B268" s="2">
        <v>2002</v>
      </c>
      <c r="C268">
        <v>0</v>
      </c>
      <c r="D268">
        <v>-4</v>
      </c>
      <c r="E268">
        <v>18</v>
      </c>
      <c r="F268" t="s">
        <v>53</v>
      </c>
      <c r="G268">
        <v>8.7850000000000001</v>
      </c>
      <c r="H268">
        <v>44.302499999999995</v>
      </c>
      <c r="I268">
        <v>40.409999999999997</v>
      </c>
      <c r="J268" s="96" t="s">
        <v>53</v>
      </c>
      <c r="K268" t="s">
        <v>53</v>
      </c>
      <c r="L268" t="s">
        <v>53</v>
      </c>
      <c r="M268" t="s">
        <v>53</v>
      </c>
      <c r="N268">
        <v>3.08</v>
      </c>
      <c r="O268">
        <v>69.25</v>
      </c>
      <c r="P268">
        <v>67.122500000000002</v>
      </c>
      <c r="Q268" s="18">
        <v>501237</v>
      </c>
      <c r="R268" s="109">
        <v>20029</v>
      </c>
      <c r="S268" s="107" t="s">
        <v>53</v>
      </c>
      <c r="T268" s="18">
        <v>30818</v>
      </c>
      <c r="U268">
        <v>1</v>
      </c>
      <c r="V268">
        <v>5.3249999999999993</v>
      </c>
      <c r="W268">
        <f>R268/18095</f>
        <v>1.1068803536888643</v>
      </c>
      <c r="X268">
        <f>N268/8.3</f>
        <v>0.37108433734939755</v>
      </c>
      <c r="Y268">
        <f>I268/35.8425</f>
        <v>1.1274325172630255</v>
      </c>
      <c r="Z268">
        <f t="shared" ref="Z268:Z286" si="38">Q268/6632</f>
        <v>75.578558504221959</v>
      </c>
      <c r="AA268">
        <v>6632</v>
      </c>
      <c r="AB268">
        <f>V268/AC268</f>
        <v>0.46506550218340609</v>
      </c>
      <c r="AC268">
        <v>11.45</v>
      </c>
      <c r="AD268">
        <f t="shared" si="36"/>
        <v>6.1483888858962929E-2</v>
      </c>
      <c r="AE268" s="107" t="s">
        <v>53</v>
      </c>
    </row>
    <row r="269" spans="1:31">
      <c r="A269" t="s">
        <v>16</v>
      </c>
      <c r="B269" s="2">
        <v>2003</v>
      </c>
      <c r="C269">
        <v>0</v>
      </c>
      <c r="D269">
        <v>1</v>
      </c>
      <c r="E269">
        <v>11</v>
      </c>
      <c r="F269" t="s">
        <v>53</v>
      </c>
      <c r="G269">
        <v>9.8949999999999996</v>
      </c>
      <c r="H269">
        <v>45.814999999999998</v>
      </c>
      <c r="I269">
        <v>41.272500000000001</v>
      </c>
      <c r="J269" s="96" t="s">
        <v>53</v>
      </c>
      <c r="K269" t="s">
        <v>53</v>
      </c>
      <c r="L269" t="s">
        <v>53</v>
      </c>
      <c r="M269" t="s">
        <v>53</v>
      </c>
      <c r="N269">
        <v>4.7050000000000001</v>
      </c>
      <c r="O269">
        <v>70.099999999999994</v>
      </c>
      <c r="P269">
        <v>66.807500000000005</v>
      </c>
      <c r="Q269" s="18">
        <v>518239</v>
      </c>
      <c r="R269" s="109">
        <v>20429</v>
      </c>
      <c r="S269" s="107" t="s">
        <v>53</v>
      </c>
      <c r="T269" s="18">
        <v>43789</v>
      </c>
      <c r="U269">
        <v>1</v>
      </c>
      <c r="V269">
        <v>6.7625000000000011</v>
      </c>
      <c r="W269">
        <f>R269/19013</f>
        <v>1.0744753589649187</v>
      </c>
      <c r="X269">
        <f>N269/8.5</f>
        <v>0.55352941176470594</v>
      </c>
      <c r="Y269">
        <f>I269/37.35</f>
        <v>1.1050200803212851</v>
      </c>
      <c r="Z269">
        <f t="shared" si="38"/>
        <v>78.142189384800972</v>
      </c>
      <c r="AA269">
        <v>6632</v>
      </c>
      <c r="AB269">
        <f t="shared" ref="AB269:AB286" si="39">V269/AC269</f>
        <v>0.5885552654482159</v>
      </c>
      <c r="AC269">
        <v>11.49</v>
      </c>
      <c r="AD269">
        <f t="shared" si="36"/>
        <v>8.4495763537672769E-2</v>
      </c>
      <c r="AE269" s="107" t="s">
        <v>53</v>
      </c>
    </row>
    <row r="270" spans="1:31">
      <c r="A270" t="s">
        <v>16</v>
      </c>
      <c r="B270" s="2">
        <v>2004</v>
      </c>
      <c r="C270">
        <v>0</v>
      </c>
      <c r="D270">
        <v>9</v>
      </c>
      <c r="E270">
        <v>16</v>
      </c>
      <c r="F270" t="s">
        <v>53</v>
      </c>
      <c r="G270">
        <v>11.375</v>
      </c>
      <c r="H270">
        <v>46.69</v>
      </c>
      <c r="I270">
        <v>41.38</v>
      </c>
      <c r="J270" s="96" t="s">
        <v>53</v>
      </c>
      <c r="K270" t="s">
        <v>53</v>
      </c>
      <c r="L270" t="s">
        <v>53</v>
      </c>
      <c r="M270" t="s">
        <v>53</v>
      </c>
      <c r="N270">
        <v>6.5875000000000004</v>
      </c>
      <c r="O270">
        <v>69.460000000000008</v>
      </c>
      <c r="P270">
        <v>64.890000000000015</v>
      </c>
      <c r="Q270" s="18">
        <v>527345</v>
      </c>
      <c r="R270" s="109">
        <v>20846</v>
      </c>
      <c r="S270" s="107" t="s">
        <v>53</v>
      </c>
      <c r="T270" s="18">
        <v>52247</v>
      </c>
      <c r="U270">
        <v>1</v>
      </c>
      <c r="V270">
        <v>8.52</v>
      </c>
      <c r="W270">
        <f>R270/20053</f>
        <v>1.0395452052062035</v>
      </c>
      <c r="X270">
        <f>N270/8.26</f>
        <v>0.79751815980629548</v>
      </c>
      <c r="Y270">
        <f>I270/38.95</f>
        <v>1.062387676508344</v>
      </c>
      <c r="Z270">
        <f t="shared" si="38"/>
        <v>79.515229191797346</v>
      </c>
      <c r="AA270">
        <v>6632</v>
      </c>
      <c r="AB270">
        <f t="shared" si="39"/>
        <v>0.77666362807657241</v>
      </c>
      <c r="AC270">
        <v>10.97</v>
      </c>
      <c r="AD270">
        <f t="shared" si="36"/>
        <v>9.9075557746826082E-2</v>
      </c>
      <c r="AE270" s="107" t="s">
        <v>53</v>
      </c>
    </row>
    <row r="271" spans="1:31">
      <c r="A271" t="s">
        <v>16</v>
      </c>
      <c r="B271" s="2">
        <v>2005</v>
      </c>
      <c r="C271">
        <v>0</v>
      </c>
      <c r="D271">
        <v>5</v>
      </c>
      <c r="E271">
        <v>12</v>
      </c>
      <c r="F271" t="s">
        <v>53</v>
      </c>
      <c r="G271">
        <v>11.1225</v>
      </c>
      <c r="H271">
        <v>50.224999999999994</v>
      </c>
      <c r="I271">
        <v>44.68</v>
      </c>
      <c r="J271" s="96" t="s">
        <v>53</v>
      </c>
      <c r="K271" t="s">
        <v>53</v>
      </c>
      <c r="L271" t="s">
        <v>53</v>
      </c>
      <c r="M271" t="s">
        <v>53</v>
      </c>
      <c r="N271">
        <v>4.9574999999999996</v>
      </c>
      <c r="O271">
        <v>72.1875</v>
      </c>
      <c r="P271">
        <v>68.615000000000009</v>
      </c>
      <c r="Q271" s="18">
        <v>543432</v>
      </c>
      <c r="R271" s="109">
        <v>22587</v>
      </c>
      <c r="S271" s="107" t="s">
        <v>53</v>
      </c>
      <c r="T271" s="18">
        <v>65638</v>
      </c>
      <c r="U271">
        <v>1</v>
      </c>
      <c r="V271">
        <v>7.4774999999999991</v>
      </c>
      <c r="W271">
        <f>R271/21239</f>
        <v>1.0634681482179009</v>
      </c>
      <c r="X271">
        <f>N271/7.14</f>
        <v>0.69432773109243695</v>
      </c>
      <c r="Y271">
        <f>I271/41.39</f>
        <v>1.079487798985262</v>
      </c>
      <c r="Z271">
        <f t="shared" si="38"/>
        <v>81.940892641737037</v>
      </c>
      <c r="AA271">
        <v>6632</v>
      </c>
      <c r="AB271">
        <f t="shared" si="39"/>
        <v>0.81721311475409819</v>
      </c>
      <c r="AC271">
        <v>9.15</v>
      </c>
      <c r="AD271">
        <f t="shared" si="36"/>
        <v>0.12078420115120199</v>
      </c>
      <c r="AE271" s="107" t="s">
        <v>53</v>
      </c>
    </row>
    <row r="272" spans="1:31">
      <c r="A272" t="s">
        <v>16</v>
      </c>
      <c r="B272" s="2">
        <v>2006</v>
      </c>
      <c r="C272">
        <v>0</v>
      </c>
      <c r="D272">
        <v>6</v>
      </c>
      <c r="E272">
        <v>15</v>
      </c>
      <c r="F272" t="s">
        <v>53</v>
      </c>
      <c r="G272">
        <v>7.78</v>
      </c>
      <c r="H272">
        <v>49.962499999999999</v>
      </c>
      <c r="I272">
        <v>46.069999999999993</v>
      </c>
      <c r="J272" s="96" t="s">
        <v>53</v>
      </c>
      <c r="K272" t="s">
        <v>53</v>
      </c>
      <c r="L272" t="s">
        <v>53</v>
      </c>
      <c r="M272" t="s">
        <v>53</v>
      </c>
      <c r="N272">
        <v>5.1950000000000003</v>
      </c>
      <c r="O272">
        <v>71.842500000000001</v>
      </c>
      <c r="P272">
        <v>68.112499999999997</v>
      </c>
      <c r="Q272" s="18">
        <v>559761</v>
      </c>
      <c r="R272" s="109">
        <v>24025</v>
      </c>
      <c r="S272" s="107" t="s">
        <v>53</v>
      </c>
      <c r="T272" s="18">
        <v>77841</v>
      </c>
      <c r="U272">
        <v>1</v>
      </c>
      <c r="V272">
        <v>6.2575000000000003</v>
      </c>
      <c r="W272">
        <f>R272/22629</f>
        <v>1.0616907508064872</v>
      </c>
      <c r="X272">
        <f>N272/6.35</f>
        <v>0.81811023622047252</v>
      </c>
      <c r="Y272">
        <f>I272/42.96</f>
        <v>1.0723929236499068</v>
      </c>
      <c r="Z272">
        <f t="shared" si="38"/>
        <v>84.403045838359475</v>
      </c>
      <c r="AA272">
        <v>6632</v>
      </c>
      <c r="AB272">
        <f t="shared" si="39"/>
        <v>0.74053254437869831</v>
      </c>
      <c r="AC272">
        <v>8.4499999999999993</v>
      </c>
      <c r="AD272">
        <f t="shared" si="36"/>
        <v>0.13906113502012465</v>
      </c>
      <c r="AE272" s="107" t="s">
        <v>53</v>
      </c>
    </row>
    <row r="273" spans="1:31">
      <c r="A273" t="s">
        <v>16</v>
      </c>
      <c r="B273" s="2">
        <v>2007</v>
      </c>
      <c r="C273">
        <v>0</v>
      </c>
      <c r="D273">
        <v>15</v>
      </c>
      <c r="E273">
        <v>20</v>
      </c>
      <c r="F273" t="s">
        <v>53</v>
      </c>
      <c r="G273">
        <v>9.7925000000000004</v>
      </c>
      <c r="H273">
        <v>50.612499999999997</v>
      </c>
      <c r="I273">
        <v>45.662500000000001</v>
      </c>
      <c r="J273" s="17">
        <v>128</v>
      </c>
      <c r="K273" t="s">
        <v>53</v>
      </c>
      <c r="L273" s="92">
        <v>128</v>
      </c>
      <c r="M273" t="s">
        <v>53</v>
      </c>
      <c r="N273">
        <v>4.7125000000000004</v>
      </c>
      <c r="O273">
        <v>71.717500000000001</v>
      </c>
      <c r="P273">
        <v>68.334999999999994</v>
      </c>
      <c r="Q273" s="18">
        <v>573282</v>
      </c>
      <c r="R273" s="109">
        <v>23832</v>
      </c>
      <c r="S273" s="107" t="s">
        <v>53</v>
      </c>
      <c r="T273" s="18">
        <v>88221</v>
      </c>
      <c r="U273">
        <v>1</v>
      </c>
      <c r="V273">
        <v>6.8024999999999993</v>
      </c>
      <c r="W273">
        <f>R273/23776</f>
        <v>1.0023553162853298</v>
      </c>
      <c r="X273">
        <f>N273/6.41</f>
        <v>0.73517940717628705</v>
      </c>
      <c r="Y273">
        <f>I273/44.21</f>
        <v>1.0328545577923547</v>
      </c>
      <c r="Z273">
        <f t="shared" si="38"/>
        <v>86.441797346200246</v>
      </c>
      <c r="AA273">
        <v>6632</v>
      </c>
      <c r="AB273">
        <f t="shared" si="39"/>
        <v>0.82654921020656125</v>
      </c>
      <c r="AC273">
        <v>8.23</v>
      </c>
      <c r="AD273">
        <f t="shared" si="36"/>
        <v>0.15388761551906391</v>
      </c>
      <c r="AE273" s="107" t="s">
        <v>53</v>
      </c>
    </row>
    <row r="274" spans="1:31">
      <c r="A274" t="s">
        <v>16</v>
      </c>
      <c r="B274" s="2">
        <v>2008</v>
      </c>
      <c r="C274">
        <v>0</v>
      </c>
      <c r="D274">
        <v>9</v>
      </c>
      <c r="E274">
        <v>15</v>
      </c>
      <c r="F274" t="s">
        <v>53</v>
      </c>
      <c r="G274">
        <v>12.540000000000001</v>
      </c>
      <c r="H274">
        <v>53.252499999999998</v>
      </c>
      <c r="I274">
        <v>46.567500000000003</v>
      </c>
      <c r="J274" s="17">
        <v>662</v>
      </c>
      <c r="K274" t="s">
        <v>53</v>
      </c>
      <c r="L274" s="92">
        <v>662</v>
      </c>
      <c r="M274" t="s">
        <v>53</v>
      </c>
      <c r="N274">
        <v>9.3224999999999998</v>
      </c>
      <c r="O274">
        <v>72.09</v>
      </c>
      <c r="P274">
        <v>65.375</v>
      </c>
      <c r="Q274" s="18">
        <v>594915</v>
      </c>
      <c r="R274" s="109">
        <v>23498</v>
      </c>
      <c r="S274" s="107" t="s">
        <v>53</v>
      </c>
      <c r="T274" s="18">
        <v>106125</v>
      </c>
      <c r="U274">
        <v>1</v>
      </c>
      <c r="V274">
        <v>10.684999999999999</v>
      </c>
      <c r="W274">
        <f>R274/24129</f>
        <v>0.97384889551991383</v>
      </c>
      <c r="X274">
        <f>N274/10.05</f>
        <v>0.92761194029850735</v>
      </c>
      <c r="Y274">
        <f>I274/44.4</f>
        <v>1.0488175675675677</v>
      </c>
      <c r="Z274">
        <f t="shared" si="38"/>
        <v>89.703709288299152</v>
      </c>
      <c r="AA274">
        <v>6632</v>
      </c>
      <c r="AB274">
        <f t="shared" si="39"/>
        <v>0.94977777777777761</v>
      </c>
      <c r="AC274">
        <v>11.25</v>
      </c>
      <c r="AD274">
        <f t="shared" si="36"/>
        <v>0.17838682837043948</v>
      </c>
      <c r="AE274" s="107" t="s">
        <v>53</v>
      </c>
    </row>
    <row r="275" spans="1:31">
      <c r="A275" t="s">
        <v>16</v>
      </c>
      <c r="B275" s="2">
        <v>2009</v>
      </c>
      <c r="C275">
        <v>0</v>
      </c>
      <c r="D275">
        <v>2</v>
      </c>
      <c r="E275">
        <v>27</v>
      </c>
      <c r="F275" t="s">
        <v>53</v>
      </c>
      <c r="G275">
        <v>19.96</v>
      </c>
      <c r="H275">
        <v>53.712499999999999</v>
      </c>
      <c r="I275">
        <v>42.974999999999994</v>
      </c>
      <c r="J275" s="17">
        <v>713</v>
      </c>
      <c r="K275" t="s">
        <v>53</v>
      </c>
      <c r="L275" s="92">
        <v>713</v>
      </c>
      <c r="M275">
        <v>1663</v>
      </c>
      <c r="N275">
        <v>19.372500000000002</v>
      </c>
      <c r="O275">
        <v>71.097499999999997</v>
      </c>
      <c r="P275">
        <v>57.327500000000001</v>
      </c>
      <c r="Q275" s="18">
        <v>602301</v>
      </c>
      <c r="R275" s="109">
        <v>22212</v>
      </c>
      <c r="S275" s="107" t="s">
        <v>53</v>
      </c>
      <c r="T275" s="18">
        <v>111221</v>
      </c>
      <c r="U275">
        <v>0</v>
      </c>
      <c r="V275">
        <v>19.634999999999998</v>
      </c>
      <c r="W275">
        <f>R275/23062</f>
        <v>0.96314283236492937</v>
      </c>
      <c r="X275">
        <f>N275/17.65</f>
        <v>1.0975920679886688</v>
      </c>
      <c r="Y275">
        <f>I275/42.58</f>
        <v>1.0092766557069046</v>
      </c>
      <c r="Z275">
        <f t="shared" si="38"/>
        <v>90.817400482509044</v>
      </c>
      <c r="AA275">
        <v>6632</v>
      </c>
      <c r="AB275">
        <f t="shared" si="39"/>
        <v>1.0993840985442329</v>
      </c>
      <c r="AC275">
        <v>17.86</v>
      </c>
      <c r="AD275">
        <f t="shared" si="36"/>
        <v>0.1846601616135454</v>
      </c>
      <c r="AE275" s="107" t="s">
        <v>53</v>
      </c>
    </row>
    <row r="276" spans="1:31">
      <c r="A276" t="s">
        <v>16</v>
      </c>
      <c r="B276" s="2">
        <v>2010</v>
      </c>
      <c r="C276">
        <v>0</v>
      </c>
      <c r="D276">
        <v>6</v>
      </c>
      <c r="E276">
        <v>25</v>
      </c>
      <c r="F276" t="s">
        <v>53</v>
      </c>
      <c r="G276">
        <v>23.8825</v>
      </c>
      <c r="H276">
        <v>53.374999999999993</v>
      </c>
      <c r="I276">
        <v>40.622500000000002</v>
      </c>
      <c r="J276" s="17">
        <v>649</v>
      </c>
      <c r="K276" t="s">
        <v>53</v>
      </c>
      <c r="L276" s="92">
        <v>649</v>
      </c>
      <c r="M276">
        <v>1908</v>
      </c>
      <c r="N276">
        <v>23.912500000000001</v>
      </c>
      <c r="O276">
        <v>69.857500000000002</v>
      </c>
      <c r="P276">
        <v>53.155000000000001</v>
      </c>
      <c r="Q276" s="18">
        <v>604274</v>
      </c>
      <c r="R276" s="109">
        <v>22341</v>
      </c>
      <c r="S276" s="107">
        <v>28829</v>
      </c>
      <c r="T276" s="18">
        <v>112265</v>
      </c>
      <c r="U276">
        <v>0</v>
      </c>
      <c r="V276">
        <v>23.902499999999996</v>
      </c>
      <c r="W276">
        <f>R276/23038</f>
        <v>0.96974563764215649</v>
      </c>
      <c r="X276">
        <f>N276/19.57</f>
        <v>1.2218957588145121</v>
      </c>
      <c r="Y276">
        <f>I276/42.04</f>
        <v>0.96628211227402483</v>
      </c>
      <c r="Z276">
        <f t="shared" si="38"/>
        <v>91.1148974668275</v>
      </c>
      <c r="AA276">
        <v>6632</v>
      </c>
      <c r="AB276">
        <f t="shared" si="39"/>
        <v>1.203549848942598</v>
      </c>
      <c r="AC276">
        <v>19.86</v>
      </c>
      <c r="AD276">
        <f t="shared" si="36"/>
        <v>0.18578492538153221</v>
      </c>
      <c r="AE276">
        <f t="shared" si="37"/>
        <v>4.7708489857250187E-2</v>
      </c>
    </row>
    <row r="277" spans="1:31">
      <c r="A277" t="s">
        <v>16</v>
      </c>
      <c r="B277" s="2">
        <v>2011</v>
      </c>
      <c r="C277">
        <v>0</v>
      </c>
      <c r="D277">
        <v>-6</v>
      </c>
      <c r="E277">
        <v>30</v>
      </c>
      <c r="F277" t="s">
        <v>53</v>
      </c>
      <c r="G277">
        <v>25.837500000000002</v>
      </c>
      <c r="H277">
        <v>52.572499999999998</v>
      </c>
      <c r="I277">
        <v>38.989999999999995</v>
      </c>
      <c r="J277" s="17">
        <v>710</v>
      </c>
      <c r="K277" t="s">
        <v>53</v>
      </c>
      <c r="L277" s="92">
        <v>710</v>
      </c>
      <c r="M277">
        <v>1644</v>
      </c>
      <c r="N277">
        <v>26.07</v>
      </c>
      <c r="O277">
        <v>68.572499999999991</v>
      </c>
      <c r="P277">
        <v>50.697500000000005</v>
      </c>
      <c r="Q277" s="18">
        <v>604344</v>
      </c>
      <c r="R277" s="109">
        <v>22721</v>
      </c>
      <c r="S277" s="107">
        <v>28610</v>
      </c>
      <c r="T277" s="18">
        <v>111402</v>
      </c>
      <c r="U277">
        <v>0</v>
      </c>
      <c r="V277">
        <v>25.965</v>
      </c>
      <c r="W277">
        <f>R277/22761</f>
        <v>0.99824260796977282</v>
      </c>
      <c r="X277">
        <f>N277/21.05</f>
        <v>1.2384798099762471</v>
      </c>
      <c r="Y277">
        <f>I277/41.74</f>
        <v>0.93411595591758489</v>
      </c>
      <c r="Z277">
        <f t="shared" si="38"/>
        <v>91.125452352231605</v>
      </c>
      <c r="AA277">
        <v>6632</v>
      </c>
      <c r="AB277">
        <f t="shared" si="39"/>
        <v>1.2138849929873772</v>
      </c>
      <c r="AC277">
        <v>21.39</v>
      </c>
      <c r="AD277">
        <f t="shared" si="36"/>
        <v>0.18433541161987213</v>
      </c>
      <c r="AE277">
        <f t="shared" si="37"/>
        <v>4.734058747997829E-2</v>
      </c>
    </row>
    <row r="278" spans="1:31">
      <c r="A278" t="s">
        <v>16</v>
      </c>
      <c r="B278" s="2">
        <v>2012</v>
      </c>
      <c r="C278">
        <v>0</v>
      </c>
      <c r="D278" t="s">
        <v>53</v>
      </c>
      <c r="E278">
        <v>21</v>
      </c>
      <c r="F278" t="s">
        <v>53</v>
      </c>
      <c r="G278">
        <v>26.54</v>
      </c>
      <c r="H278">
        <v>52.5</v>
      </c>
      <c r="I278">
        <v>38.557499999999997</v>
      </c>
      <c r="J278" s="17">
        <v>650</v>
      </c>
      <c r="K278" t="s">
        <v>53</v>
      </c>
      <c r="L278" s="92">
        <v>650</v>
      </c>
      <c r="M278">
        <v>1730</v>
      </c>
      <c r="N278">
        <v>27.682500000000001</v>
      </c>
      <c r="O278">
        <v>67.62</v>
      </c>
      <c r="P278">
        <v>48.900000000000006</v>
      </c>
      <c r="Q278" s="18">
        <v>604564</v>
      </c>
      <c r="R278" s="109">
        <v>21437</v>
      </c>
      <c r="S278" s="107">
        <v>28908</v>
      </c>
      <c r="T278" s="18">
        <v>111598</v>
      </c>
      <c r="U278">
        <v>0</v>
      </c>
      <c r="V278">
        <v>27.19</v>
      </c>
      <c r="W278">
        <f>R278/22048</f>
        <v>0.97228773584905659</v>
      </c>
      <c r="X278">
        <f>N278/24.58</f>
        <v>1.1262205044751832</v>
      </c>
      <c r="Y278">
        <f>I278/40.47</f>
        <v>0.95274277242401773</v>
      </c>
      <c r="Z278">
        <f t="shared" si="38"/>
        <v>91.158624849215926</v>
      </c>
      <c r="AA278">
        <v>6632</v>
      </c>
      <c r="AB278">
        <f t="shared" si="39"/>
        <v>1.0968132311415895</v>
      </c>
      <c r="AC278">
        <v>24.79</v>
      </c>
      <c r="AD278">
        <f t="shared" si="36"/>
        <v>0.18459253280049756</v>
      </c>
      <c r="AE278">
        <f t="shared" si="37"/>
        <v>4.781627751569726E-2</v>
      </c>
    </row>
    <row r="279" spans="1:31">
      <c r="A279" t="s">
        <v>16</v>
      </c>
      <c r="B279" s="2">
        <v>2013</v>
      </c>
      <c r="C279">
        <v>0</v>
      </c>
      <c r="D279">
        <v>4</v>
      </c>
      <c r="E279">
        <v>22</v>
      </c>
      <c r="F279" t="s">
        <v>53</v>
      </c>
      <c r="G279">
        <v>30.467499999999998</v>
      </c>
      <c r="H279">
        <v>53.582500000000003</v>
      </c>
      <c r="I279">
        <v>37.267499999999998</v>
      </c>
      <c r="J279" s="17">
        <v>597</v>
      </c>
      <c r="K279" t="s">
        <v>53</v>
      </c>
      <c r="L279" s="92">
        <v>597</v>
      </c>
      <c r="M279">
        <v>1650</v>
      </c>
      <c r="N279">
        <v>28.034999999999997</v>
      </c>
      <c r="O279">
        <v>67.094999999999999</v>
      </c>
      <c r="P279">
        <v>48.29</v>
      </c>
      <c r="Q279" s="18">
        <v>601699</v>
      </c>
      <c r="R279" s="109">
        <v>21645</v>
      </c>
      <c r="S279" s="107">
        <v>27956</v>
      </c>
      <c r="T279" s="18">
        <v>108443</v>
      </c>
      <c r="U279">
        <v>0</v>
      </c>
      <c r="V279">
        <v>29.125</v>
      </c>
      <c r="W279">
        <f>R279/21899</f>
        <v>0.98840129686287048</v>
      </c>
      <c r="X279">
        <f>N279/25.6</f>
        <v>1.0951171874999999</v>
      </c>
      <c r="Y279">
        <f>I279/39.56</f>
        <v>0.94205005055611724</v>
      </c>
      <c r="Z279">
        <f t="shared" si="38"/>
        <v>90.72662846803378</v>
      </c>
      <c r="AA279">
        <v>6632</v>
      </c>
      <c r="AB279">
        <f t="shared" si="39"/>
        <v>1.1159003831417624</v>
      </c>
      <c r="AC279">
        <v>26.1</v>
      </c>
      <c r="AD279">
        <f t="shared" si="36"/>
        <v>0.18022798774802684</v>
      </c>
      <c r="AE279">
        <f t="shared" si="37"/>
        <v>4.646176909052533E-2</v>
      </c>
    </row>
    <row r="280" spans="1:31">
      <c r="A280" t="s">
        <v>16</v>
      </c>
      <c r="B280" s="2">
        <v>2014</v>
      </c>
      <c r="C280">
        <v>0</v>
      </c>
      <c r="D280">
        <v>6</v>
      </c>
      <c r="E280">
        <v>24</v>
      </c>
      <c r="F280" t="s">
        <v>53</v>
      </c>
      <c r="G280">
        <v>28.8675</v>
      </c>
      <c r="H280">
        <v>53.989999999999995</v>
      </c>
      <c r="I280">
        <v>38.409999999999997</v>
      </c>
      <c r="J280" s="17">
        <v>749</v>
      </c>
      <c r="K280" t="s">
        <v>53</v>
      </c>
      <c r="L280" t="s">
        <v>53</v>
      </c>
      <c r="M280">
        <v>1511</v>
      </c>
      <c r="N280">
        <v>25.605</v>
      </c>
      <c r="O280">
        <v>66.61999999999999</v>
      </c>
      <c r="P280">
        <v>49.567499999999995</v>
      </c>
      <c r="Q280" s="18">
        <v>587508</v>
      </c>
      <c r="R280" s="109">
        <v>22034</v>
      </c>
      <c r="S280" s="107">
        <v>26843</v>
      </c>
      <c r="T280" s="18">
        <v>93534</v>
      </c>
      <c r="U280">
        <v>0</v>
      </c>
      <c r="V280">
        <v>27.082500000000003</v>
      </c>
      <c r="W280">
        <f>R280/22218</f>
        <v>0.99171842650103514</v>
      </c>
      <c r="X280">
        <f>N280/23.6</f>
        <v>1.0849576271186441</v>
      </c>
      <c r="Y280">
        <f>I280/40.03</f>
        <v>0.95953035223582306</v>
      </c>
      <c r="Z280">
        <f t="shared" si="38"/>
        <v>88.58685162846804</v>
      </c>
      <c r="AA280">
        <v>6632</v>
      </c>
      <c r="AB280">
        <f t="shared" si="39"/>
        <v>1.1081219312602293</v>
      </c>
      <c r="AC280">
        <v>24.44</v>
      </c>
      <c r="AD280">
        <f t="shared" si="36"/>
        <v>0.15920464061765968</v>
      </c>
      <c r="AE280">
        <f t="shared" si="37"/>
        <v>4.5689590609829994E-2</v>
      </c>
    </row>
    <row r="281" spans="1:31">
      <c r="A281" t="s">
        <v>16</v>
      </c>
      <c r="B281" s="2">
        <v>2015</v>
      </c>
      <c r="C281">
        <v>1</v>
      </c>
      <c r="D281">
        <v>8</v>
      </c>
      <c r="E281">
        <v>24</v>
      </c>
      <c r="F281" t="s">
        <v>53</v>
      </c>
      <c r="G281">
        <v>24.31</v>
      </c>
      <c r="H281">
        <v>52.797499999999999</v>
      </c>
      <c r="I281">
        <v>39.947499999999998</v>
      </c>
      <c r="J281" s="17">
        <v>871</v>
      </c>
      <c r="K281">
        <v>1</v>
      </c>
      <c r="L281" t="s">
        <v>53</v>
      </c>
      <c r="M281">
        <v>1525</v>
      </c>
      <c r="N281">
        <v>21.012499999999999</v>
      </c>
      <c r="O281">
        <v>65.765000000000001</v>
      </c>
      <c r="P281">
        <v>51.924999999999997</v>
      </c>
      <c r="Q281" s="18">
        <v>582327</v>
      </c>
      <c r="R281" s="109">
        <v>23697</v>
      </c>
      <c r="S281" s="107">
        <v>25108</v>
      </c>
      <c r="T281" s="18">
        <v>87112</v>
      </c>
      <c r="U281">
        <v>0</v>
      </c>
      <c r="V281">
        <v>22.502499999999998</v>
      </c>
      <c r="W281">
        <f>R281/23219</f>
        <v>1.0205865885697059</v>
      </c>
      <c r="X281">
        <f>N281/20.77</f>
        <v>1.0116754935002408</v>
      </c>
      <c r="Y281">
        <f>I281/41.06</f>
        <v>0.97290550414028243</v>
      </c>
      <c r="Z281">
        <f t="shared" si="38"/>
        <v>87.805639324487331</v>
      </c>
      <c r="AA281">
        <v>6632</v>
      </c>
      <c r="AB281">
        <f t="shared" si="39"/>
        <v>1.0200589301903897</v>
      </c>
      <c r="AC281">
        <v>22.06</v>
      </c>
      <c r="AD281">
        <f t="shared" si="36"/>
        <v>0.14959292631116194</v>
      </c>
      <c r="AE281">
        <f t="shared" si="37"/>
        <v>4.3116668126327647E-2</v>
      </c>
    </row>
    <row r="282" spans="1:31">
      <c r="A282" t="s">
        <v>16</v>
      </c>
      <c r="B282" s="2">
        <v>2016</v>
      </c>
      <c r="C282">
        <v>1</v>
      </c>
      <c r="D282">
        <v>10</v>
      </c>
      <c r="E282">
        <v>26</v>
      </c>
      <c r="F282" t="s">
        <v>53</v>
      </c>
      <c r="G282">
        <v>22.77</v>
      </c>
      <c r="H282">
        <v>51.342500000000001</v>
      </c>
      <c r="I282">
        <v>39.659999999999997</v>
      </c>
      <c r="J282" s="17">
        <v>867</v>
      </c>
      <c r="K282">
        <v>1</v>
      </c>
      <c r="L282" t="s">
        <v>53</v>
      </c>
      <c r="M282">
        <v>1632</v>
      </c>
      <c r="N282">
        <v>16.732500000000002</v>
      </c>
      <c r="O282">
        <v>62.55</v>
      </c>
      <c r="P282">
        <v>52.077500000000008</v>
      </c>
      <c r="Q282" s="18">
        <v>579245</v>
      </c>
      <c r="R282" s="109">
        <v>25147</v>
      </c>
      <c r="S282" s="107">
        <v>23924</v>
      </c>
      <c r="T282" s="18">
        <v>83681</v>
      </c>
      <c r="U282">
        <v>1</v>
      </c>
      <c r="V282">
        <v>19.497499999999999</v>
      </c>
      <c r="W282">
        <f>R282/23979</f>
        <v>1.0487092872930481</v>
      </c>
      <c r="X282">
        <f>N282/18.12</f>
        <v>0.92342715231788086</v>
      </c>
      <c r="Y282">
        <f>I282/42.17</f>
        <v>0.94047901351671792</v>
      </c>
      <c r="Z282">
        <f t="shared" si="38"/>
        <v>87.340922798552469</v>
      </c>
      <c r="AA282">
        <v>6632</v>
      </c>
      <c r="AB282">
        <f t="shared" si="39"/>
        <v>0.99274439918533597</v>
      </c>
      <c r="AC282">
        <v>19.64</v>
      </c>
      <c r="AD282">
        <f t="shared" si="36"/>
        <v>0.14446564061839118</v>
      </c>
      <c r="AE282">
        <f t="shared" si="37"/>
        <v>4.1302039724123642E-2</v>
      </c>
    </row>
    <row r="283" spans="1:31">
      <c r="A283" t="s">
        <v>16</v>
      </c>
      <c r="B283" s="2">
        <v>2017</v>
      </c>
      <c r="C283">
        <v>1</v>
      </c>
      <c r="D283">
        <v>5</v>
      </c>
      <c r="E283">
        <v>16</v>
      </c>
      <c r="F283" t="s">
        <v>53</v>
      </c>
      <c r="G283">
        <v>20.647500000000001</v>
      </c>
      <c r="H283">
        <v>49.984999999999999</v>
      </c>
      <c r="I283">
        <v>39.679999999999993</v>
      </c>
      <c r="J283" s="17">
        <v>877</v>
      </c>
      <c r="K283" t="s">
        <v>53</v>
      </c>
      <c r="L283" t="s">
        <v>53</v>
      </c>
      <c r="M283">
        <v>1878</v>
      </c>
      <c r="N283">
        <v>13.555</v>
      </c>
      <c r="O283">
        <v>63.765000000000001</v>
      </c>
      <c r="P283">
        <v>55.142499999999998</v>
      </c>
      <c r="Q283" s="18">
        <v>575470</v>
      </c>
      <c r="R283" s="109">
        <v>27519</v>
      </c>
      <c r="S283" s="107">
        <v>22748</v>
      </c>
      <c r="T283" s="18">
        <v>79636</v>
      </c>
      <c r="U283">
        <v>1</v>
      </c>
      <c r="V283">
        <v>16.7225</v>
      </c>
      <c r="W283">
        <f>R283/24969</f>
        <v>1.1021266370299172</v>
      </c>
      <c r="X283">
        <f>N283/15.66</f>
        <v>0.86558109833971897</v>
      </c>
      <c r="Y283">
        <f>I283/43.11</f>
        <v>0.92043609371375534</v>
      </c>
      <c r="Z283">
        <f t="shared" si="38"/>
        <v>86.771712907117006</v>
      </c>
      <c r="AA283">
        <v>6632</v>
      </c>
      <c r="AB283">
        <f t="shared" si="39"/>
        <v>0.97054556006964599</v>
      </c>
      <c r="AC283">
        <v>17.23</v>
      </c>
      <c r="AD283">
        <f t="shared" si="36"/>
        <v>0.13838427719950649</v>
      </c>
      <c r="AE283">
        <f t="shared" si="37"/>
        <v>3.9529428119623962E-2</v>
      </c>
    </row>
    <row r="284" spans="1:31">
      <c r="A284" t="s">
        <v>16</v>
      </c>
      <c r="B284" s="2">
        <v>2018</v>
      </c>
      <c r="C284">
        <v>1</v>
      </c>
      <c r="D284">
        <v>-4</v>
      </c>
      <c r="E284">
        <v>9</v>
      </c>
      <c r="F284" t="s">
        <v>53</v>
      </c>
      <c r="G284">
        <v>19.852499999999999</v>
      </c>
      <c r="H284">
        <v>52.217500000000001</v>
      </c>
      <c r="I284">
        <v>41.857500000000002</v>
      </c>
      <c r="J284" s="17">
        <v>710</v>
      </c>
      <c r="K284" t="s">
        <v>53</v>
      </c>
      <c r="L284">
        <v>25</v>
      </c>
      <c r="M284">
        <v>1751</v>
      </c>
      <c r="N284">
        <v>11.877500000000001</v>
      </c>
      <c r="O284">
        <v>63.822500000000005</v>
      </c>
      <c r="P284">
        <v>56.239999999999995</v>
      </c>
      <c r="Q284" s="18">
        <v>576898</v>
      </c>
      <c r="R284" s="109">
        <v>28367</v>
      </c>
      <c r="S284" s="107">
        <v>24030</v>
      </c>
      <c r="T284" s="18">
        <v>81343</v>
      </c>
      <c r="U284">
        <v>1</v>
      </c>
      <c r="V284">
        <v>15.525</v>
      </c>
      <c r="W284">
        <f>R284/25771</f>
        <v>1.1007333824841876</v>
      </c>
      <c r="X284">
        <f>N284/13.72</f>
        <v>0.86570699708454812</v>
      </c>
      <c r="Y284">
        <f>I284/44.03</f>
        <v>0.95065864183511239</v>
      </c>
      <c r="Z284">
        <f t="shared" si="38"/>
        <v>86.987032569360679</v>
      </c>
      <c r="AA284">
        <v>6632</v>
      </c>
      <c r="AB284">
        <f t="shared" si="39"/>
        <v>1.0173656618610747</v>
      </c>
      <c r="AC284">
        <v>15.26</v>
      </c>
      <c r="AD284">
        <f t="shared" si="36"/>
        <v>0.14100066216211532</v>
      </c>
      <c r="AE284">
        <f t="shared" si="37"/>
        <v>4.1653810552298672E-2</v>
      </c>
    </row>
    <row r="285" spans="1:31">
      <c r="A285" t="s">
        <v>16</v>
      </c>
      <c r="B285" s="2">
        <v>2019</v>
      </c>
      <c r="C285">
        <v>1</v>
      </c>
      <c r="D285">
        <v>4</v>
      </c>
      <c r="E285">
        <v>23</v>
      </c>
      <c r="F285" t="s">
        <v>53</v>
      </c>
      <c r="G285">
        <v>17.369999999999997</v>
      </c>
      <c r="H285">
        <v>52.024999999999999</v>
      </c>
      <c r="I285">
        <v>42.984999999999999</v>
      </c>
      <c r="J285" s="17">
        <v>812</v>
      </c>
      <c r="K285">
        <v>1</v>
      </c>
      <c r="L285" t="s">
        <v>53</v>
      </c>
      <c r="M285">
        <v>1903</v>
      </c>
      <c r="N285">
        <v>10.7225</v>
      </c>
      <c r="O285">
        <v>64.33250000000001</v>
      </c>
      <c r="P285">
        <v>57.44</v>
      </c>
      <c r="Q285" s="18">
        <v>579962</v>
      </c>
      <c r="R285" s="107" t="s">
        <v>53</v>
      </c>
      <c r="S285" s="107">
        <v>23184</v>
      </c>
      <c r="T285" s="18">
        <v>84111</v>
      </c>
      <c r="U285" s="107" t="s">
        <v>53</v>
      </c>
      <c r="V285">
        <v>13.7525</v>
      </c>
      <c r="W285" s="107" t="s">
        <v>53</v>
      </c>
      <c r="X285">
        <f>N285/12.45</f>
        <v>0.86124497991967874</v>
      </c>
      <c r="Y285">
        <f>I285/44.78</f>
        <v>0.95991514068780703</v>
      </c>
      <c r="Z285">
        <f t="shared" si="38"/>
        <v>87.449034981905911</v>
      </c>
      <c r="AA285">
        <v>6632</v>
      </c>
      <c r="AB285">
        <f t="shared" si="39"/>
        <v>0.97466335931963144</v>
      </c>
      <c r="AC285">
        <v>14.11</v>
      </c>
      <c r="AD285">
        <f t="shared" si="36"/>
        <v>0.14502846738234573</v>
      </c>
      <c r="AE285">
        <f t="shared" si="37"/>
        <v>3.9975032846979633E-2</v>
      </c>
    </row>
    <row r="286" spans="1:31">
      <c r="A286" t="s">
        <v>16</v>
      </c>
      <c r="B286" s="2">
        <v>2020</v>
      </c>
      <c r="C286">
        <v>1</v>
      </c>
      <c r="D286">
        <v>5</v>
      </c>
      <c r="E286">
        <v>21</v>
      </c>
      <c r="F286" t="s">
        <v>53</v>
      </c>
      <c r="G286">
        <v>15.835000000000001</v>
      </c>
      <c r="H286">
        <v>52.777500000000003</v>
      </c>
      <c r="I286">
        <v>44.422499999999999</v>
      </c>
      <c r="J286" s="17">
        <v>1136</v>
      </c>
      <c r="K286" t="s">
        <v>53</v>
      </c>
      <c r="L286" t="s">
        <v>53</v>
      </c>
      <c r="M286">
        <v>1979</v>
      </c>
      <c r="N286">
        <v>12.952500000000001</v>
      </c>
      <c r="O286">
        <v>63.337500000000006</v>
      </c>
      <c r="P286">
        <v>55.137500000000003</v>
      </c>
      <c r="Q286" s="18">
        <v>585590</v>
      </c>
      <c r="R286" s="107" t="s">
        <v>53</v>
      </c>
      <c r="S286" s="107" t="s">
        <v>53</v>
      </c>
      <c r="T286" s="18">
        <v>88992</v>
      </c>
      <c r="U286" s="107" t="s">
        <v>53</v>
      </c>
      <c r="V286">
        <v>14.285</v>
      </c>
      <c r="W286" s="107" t="s">
        <v>53</v>
      </c>
      <c r="X286">
        <f>N286/13.87</f>
        <v>0.93385003604902672</v>
      </c>
      <c r="Y286">
        <f>I286/43.14</f>
        <v>1.0297287899860919</v>
      </c>
      <c r="Z286">
        <f t="shared" si="38"/>
        <v>88.297647768395663</v>
      </c>
      <c r="AA286">
        <v>6632</v>
      </c>
      <c r="AB286">
        <f t="shared" si="39"/>
        <v>0.91983258209916297</v>
      </c>
      <c r="AC286">
        <v>15.53</v>
      </c>
      <c r="AD286">
        <f t="shared" si="36"/>
        <v>0.15196980822759951</v>
      </c>
      <c r="AE286" s="107" t="s">
        <v>53</v>
      </c>
    </row>
    <row r="287" spans="1:31">
      <c r="A287" t="s">
        <v>17</v>
      </c>
      <c r="B287" s="2">
        <v>2002</v>
      </c>
      <c r="C287">
        <v>0</v>
      </c>
      <c r="E287" s="2">
        <v>18</v>
      </c>
      <c r="F287" t="s">
        <v>53</v>
      </c>
      <c r="G287">
        <v>11.709999999999999</v>
      </c>
      <c r="H287">
        <v>29.34</v>
      </c>
      <c r="I287">
        <v>25.9175</v>
      </c>
      <c r="J287" s="96" t="s">
        <v>53</v>
      </c>
      <c r="K287" t="s">
        <v>53</v>
      </c>
      <c r="L287" t="s">
        <v>53</v>
      </c>
      <c r="M287" t="s">
        <v>53</v>
      </c>
      <c r="N287">
        <v>4.8224999999999998</v>
      </c>
      <c r="O287">
        <v>60.622500000000002</v>
      </c>
      <c r="P287">
        <v>57.717500000000001</v>
      </c>
      <c r="Q287" s="18">
        <v>76152</v>
      </c>
      <c r="R287" s="110">
        <v>15636</v>
      </c>
      <c r="S287" s="107" t="s">
        <v>53</v>
      </c>
      <c r="T287" s="18">
        <v>3334</v>
      </c>
      <c r="U287">
        <v>0</v>
      </c>
      <c r="V287">
        <v>7.0250000000000004</v>
      </c>
      <c r="W287">
        <f>R287/18095</f>
        <v>0.8641061066592981</v>
      </c>
      <c r="X287">
        <f>N287/8.3</f>
        <v>0.58102409638554209</v>
      </c>
      <c r="Y287">
        <f>I287/35.8425</f>
        <v>0.72309409220896981</v>
      </c>
      <c r="Z287">
        <f t="shared" ref="Z287:Z305" si="40">Q287/19</f>
        <v>4008</v>
      </c>
      <c r="AA287">
        <v>19</v>
      </c>
      <c r="AB287">
        <f>V287/AC287</f>
        <v>0.61353711790393017</v>
      </c>
      <c r="AC287">
        <v>11.45</v>
      </c>
      <c r="AD287">
        <f t="shared" si="36"/>
        <v>4.3780859333963654E-2</v>
      </c>
      <c r="AE287" s="107" t="s">
        <v>53</v>
      </c>
    </row>
    <row r="288" spans="1:31">
      <c r="A288" t="s">
        <v>17</v>
      </c>
      <c r="B288" s="2">
        <v>2003</v>
      </c>
      <c r="C288">
        <v>0</v>
      </c>
      <c r="E288" s="2">
        <v>11</v>
      </c>
      <c r="F288" t="s">
        <v>53</v>
      </c>
      <c r="G288">
        <v>14.4575</v>
      </c>
      <c r="H288">
        <v>29.792500000000004</v>
      </c>
      <c r="I288">
        <v>25.484999999999999</v>
      </c>
      <c r="J288" s="96" t="s">
        <v>53</v>
      </c>
      <c r="K288" t="s">
        <v>53</v>
      </c>
      <c r="L288" t="s">
        <v>53</v>
      </c>
      <c r="M288" t="s">
        <v>53</v>
      </c>
      <c r="N288">
        <v>7.4275000000000002</v>
      </c>
      <c r="O288">
        <v>68.182500000000005</v>
      </c>
      <c r="P288">
        <v>63.120000000000005</v>
      </c>
      <c r="Q288" s="18">
        <v>74931</v>
      </c>
      <c r="R288" s="110">
        <v>16629</v>
      </c>
      <c r="S288" s="107" t="s">
        <v>53</v>
      </c>
      <c r="T288" s="18">
        <v>3203</v>
      </c>
      <c r="U288">
        <v>0</v>
      </c>
      <c r="V288">
        <v>9.4599999999999991</v>
      </c>
      <c r="W288">
        <f>R288/19013</f>
        <v>0.87461210750539109</v>
      </c>
      <c r="X288">
        <f>N288/8.5</f>
        <v>0.87382352941176478</v>
      </c>
      <c r="Y288">
        <f>I288/37.35</f>
        <v>0.68232931726907631</v>
      </c>
      <c r="Z288">
        <f t="shared" si="40"/>
        <v>3943.7368421052633</v>
      </c>
      <c r="AA288">
        <v>19</v>
      </c>
      <c r="AB288">
        <f t="shared" ref="AB288:AB305" si="41">V288/AC288</f>
        <v>0.82332463011314172</v>
      </c>
      <c r="AC288">
        <v>11.49</v>
      </c>
      <c r="AD288">
        <f t="shared" si="36"/>
        <v>4.274599298020846E-2</v>
      </c>
      <c r="AE288" s="107" t="s">
        <v>53</v>
      </c>
    </row>
    <row r="289" spans="1:31">
      <c r="A289" t="s">
        <v>17</v>
      </c>
      <c r="B289" s="2">
        <v>2004</v>
      </c>
      <c r="C289">
        <v>0</v>
      </c>
      <c r="E289" s="2">
        <v>16</v>
      </c>
      <c r="F289" t="s">
        <v>53</v>
      </c>
      <c r="G289">
        <v>15.9175</v>
      </c>
      <c r="H289">
        <v>30.472499999999997</v>
      </c>
      <c r="I289">
        <v>25.532500000000002</v>
      </c>
      <c r="J289" s="96" t="s">
        <v>53</v>
      </c>
      <c r="K289" t="s">
        <v>53</v>
      </c>
      <c r="L289" t="s">
        <v>53</v>
      </c>
      <c r="M289" t="s">
        <v>53</v>
      </c>
      <c r="N289">
        <v>8.5525000000000002</v>
      </c>
      <c r="O289">
        <v>66.089999999999989</v>
      </c>
      <c r="P289">
        <v>60.407500000000006</v>
      </c>
      <c r="Q289" s="18">
        <v>74654</v>
      </c>
      <c r="R289" s="110">
        <v>17478</v>
      </c>
      <c r="S289" s="107" t="s">
        <v>53</v>
      </c>
      <c r="T289" s="18">
        <v>2863</v>
      </c>
      <c r="U289">
        <v>0</v>
      </c>
      <c r="V289">
        <v>10.852499999999999</v>
      </c>
      <c r="W289">
        <f>R289/20053</f>
        <v>0.87159028574278163</v>
      </c>
      <c r="X289">
        <f>N289/8.26</f>
        <v>1.035411622276029</v>
      </c>
      <c r="Y289">
        <f>I289/38.95</f>
        <v>0.65551989730423621</v>
      </c>
      <c r="Z289">
        <f t="shared" si="40"/>
        <v>3929.1578947368421</v>
      </c>
      <c r="AA289">
        <v>19</v>
      </c>
      <c r="AB289">
        <f t="shared" si="41"/>
        <v>0.98928896991795789</v>
      </c>
      <c r="AC289">
        <v>10.97</v>
      </c>
      <c r="AD289">
        <f t="shared" si="36"/>
        <v>3.8350255846974039E-2</v>
      </c>
      <c r="AE289" s="107" t="s">
        <v>53</v>
      </c>
    </row>
    <row r="290" spans="1:31">
      <c r="A290" t="s">
        <v>17</v>
      </c>
      <c r="B290" s="2">
        <v>2005</v>
      </c>
      <c r="C290">
        <v>0</v>
      </c>
      <c r="E290" s="2">
        <v>12</v>
      </c>
      <c r="F290" t="s">
        <v>53</v>
      </c>
      <c r="G290">
        <v>28.39</v>
      </c>
      <c r="H290">
        <v>43.902500000000003</v>
      </c>
      <c r="I290">
        <v>31.432499999999997</v>
      </c>
      <c r="J290" s="96" t="s">
        <v>53</v>
      </c>
      <c r="K290" t="s">
        <v>53</v>
      </c>
      <c r="L290" t="s">
        <v>53</v>
      </c>
      <c r="M290" t="s">
        <v>53</v>
      </c>
      <c r="N290">
        <v>14.43</v>
      </c>
      <c r="O290">
        <v>74.31</v>
      </c>
      <c r="P290">
        <v>63.62</v>
      </c>
      <c r="Q290" s="18">
        <v>75276</v>
      </c>
      <c r="R290" s="110">
        <v>18330</v>
      </c>
      <c r="S290" s="107" t="s">
        <v>53</v>
      </c>
      <c r="T290" s="18">
        <v>3037</v>
      </c>
      <c r="U290">
        <v>0</v>
      </c>
      <c r="V290">
        <v>19.440000000000001</v>
      </c>
      <c r="W290">
        <f>R290/21239</f>
        <v>0.86303498281463342</v>
      </c>
      <c r="X290">
        <f>N290/7.14</f>
        <v>2.0210084033613445</v>
      </c>
      <c r="Y290">
        <f>I290/41.39</f>
        <v>0.75942256583715861</v>
      </c>
      <c r="Z290">
        <f t="shared" si="40"/>
        <v>3961.8947368421054</v>
      </c>
      <c r="AA290">
        <v>19</v>
      </c>
      <c r="AB290">
        <f t="shared" si="41"/>
        <v>2.1245901639344265</v>
      </c>
      <c r="AC290">
        <v>9.15</v>
      </c>
      <c r="AD290">
        <f t="shared" si="36"/>
        <v>4.0344864232956058E-2</v>
      </c>
      <c r="AE290" s="107" t="s">
        <v>53</v>
      </c>
    </row>
    <row r="291" spans="1:31">
      <c r="A291" t="s">
        <v>17</v>
      </c>
      <c r="B291" s="2">
        <v>2006</v>
      </c>
      <c r="C291">
        <v>0</v>
      </c>
      <c r="E291" s="2">
        <v>15</v>
      </c>
      <c r="F291" t="s">
        <v>53</v>
      </c>
      <c r="G291">
        <v>29.3675</v>
      </c>
      <c r="H291">
        <v>41.625</v>
      </c>
      <c r="I291">
        <v>29.330000000000002</v>
      </c>
      <c r="J291" s="96" t="s">
        <v>53</v>
      </c>
      <c r="K291" t="s">
        <v>53</v>
      </c>
      <c r="L291" t="s">
        <v>53</v>
      </c>
      <c r="M291" t="s">
        <v>53</v>
      </c>
      <c r="N291">
        <v>16.157499999999999</v>
      </c>
      <c r="O291">
        <v>65.615000000000009</v>
      </c>
      <c r="P291">
        <v>54.715000000000003</v>
      </c>
      <c r="Q291" s="18">
        <v>75861</v>
      </c>
      <c r="R291" s="110">
        <v>19372</v>
      </c>
      <c r="S291" s="107" t="s">
        <v>53</v>
      </c>
      <c r="T291" s="18">
        <v>3078</v>
      </c>
      <c r="U291">
        <v>0</v>
      </c>
      <c r="V291">
        <v>21.224999999999998</v>
      </c>
      <c r="W291">
        <f>R291/22629</f>
        <v>0.85606964514560957</v>
      </c>
      <c r="X291">
        <f>N291/6.35</f>
        <v>2.544488188976378</v>
      </c>
      <c r="Y291">
        <f>I291/42.96</f>
        <v>0.68272811918063314</v>
      </c>
      <c r="Z291">
        <f t="shared" si="40"/>
        <v>3992.6842105263158</v>
      </c>
      <c r="AA291">
        <v>19</v>
      </c>
      <c r="AB291">
        <f t="shared" si="41"/>
        <v>2.5118343195266273</v>
      </c>
      <c r="AC291">
        <v>8.4499999999999993</v>
      </c>
      <c r="AD291">
        <f t="shared" si="36"/>
        <v>4.0574208091114013E-2</v>
      </c>
      <c r="AE291" s="107" t="s">
        <v>53</v>
      </c>
    </row>
    <row r="292" spans="1:31">
      <c r="A292" t="s">
        <v>17</v>
      </c>
      <c r="B292" s="2">
        <v>2007</v>
      </c>
      <c r="C292">
        <v>0</v>
      </c>
      <c r="E292" s="2">
        <v>20</v>
      </c>
      <c r="F292" t="s">
        <v>53</v>
      </c>
      <c r="G292">
        <v>30.074999999999996</v>
      </c>
      <c r="H292">
        <v>38.847500000000004</v>
      </c>
      <c r="I292">
        <v>27.17</v>
      </c>
      <c r="J292" s="17">
        <v>136</v>
      </c>
      <c r="K292" t="s">
        <v>53</v>
      </c>
      <c r="L292" s="92">
        <v>26</v>
      </c>
      <c r="M292" t="s">
        <v>53</v>
      </c>
      <c r="N292">
        <v>15.8925</v>
      </c>
      <c r="O292">
        <v>68.045000000000002</v>
      </c>
      <c r="P292">
        <v>57.234999999999999</v>
      </c>
      <c r="Q292" s="18">
        <v>76603</v>
      </c>
      <c r="R292" s="110">
        <v>20283</v>
      </c>
      <c r="S292" s="107" t="s">
        <v>53</v>
      </c>
      <c r="T292" s="18">
        <v>3016</v>
      </c>
      <c r="U292">
        <v>0</v>
      </c>
      <c r="V292">
        <v>21.004999999999999</v>
      </c>
      <c r="W292">
        <f>R292/23776</f>
        <v>0.85308714670255725</v>
      </c>
      <c r="X292">
        <f>N292/6.41</f>
        <v>2.4793291731669265</v>
      </c>
      <c r="Y292">
        <f>I292/44.21</f>
        <v>0.61456684008142959</v>
      </c>
      <c r="Z292">
        <f t="shared" si="40"/>
        <v>4031.7368421052633</v>
      </c>
      <c r="AA292">
        <v>19</v>
      </c>
      <c r="AB292">
        <f t="shared" si="41"/>
        <v>2.5522478736330494</v>
      </c>
      <c r="AC292">
        <v>8.23</v>
      </c>
      <c r="AD292">
        <f t="shared" si="36"/>
        <v>3.937182616868791E-2</v>
      </c>
      <c r="AE292" s="107" t="s">
        <v>53</v>
      </c>
    </row>
    <row r="293" spans="1:31">
      <c r="A293" t="s">
        <v>17</v>
      </c>
      <c r="B293" s="2">
        <v>2008</v>
      </c>
      <c r="C293">
        <v>0</v>
      </c>
      <c r="E293" s="2">
        <v>15</v>
      </c>
      <c r="F293" t="s">
        <v>53</v>
      </c>
      <c r="G293">
        <v>25.97</v>
      </c>
      <c r="H293">
        <v>42.092500000000001</v>
      </c>
      <c r="I293">
        <v>31.1525</v>
      </c>
      <c r="J293" s="17">
        <v>90</v>
      </c>
      <c r="K293" t="s">
        <v>53</v>
      </c>
      <c r="L293" s="92">
        <v>136</v>
      </c>
      <c r="M293" t="s">
        <v>53</v>
      </c>
      <c r="N293">
        <v>12.4925</v>
      </c>
      <c r="O293">
        <v>70.402500000000003</v>
      </c>
      <c r="P293">
        <v>61.597499999999997</v>
      </c>
      <c r="Q293" s="18">
        <v>77389</v>
      </c>
      <c r="R293" s="110">
        <v>20626</v>
      </c>
      <c r="S293" s="107" t="s">
        <v>53</v>
      </c>
      <c r="T293" s="18">
        <v>3124</v>
      </c>
      <c r="U293">
        <v>0</v>
      </c>
      <c r="V293">
        <v>17.450000000000003</v>
      </c>
      <c r="W293">
        <f>R293/24129</f>
        <v>0.85482199842513162</v>
      </c>
      <c r="X293">
        <f>N293/10.05</f>
        <v>1.2430348258706467</v>
      </c>
      <c r="Y293">
        <f>I293/44.4</f>
        <v>0.70163288288288295</v>
      </c>
      <c r="Z293">
        <f t="shared" si="40"/>
        <v>4073.1052631578946</v>
      </c>
      <c r="AA293">
        <v>19</v>
      </c>
      <c r="AB293">
        <f t="shared" si="41"/>
        <v>1.5511111111111113</v>
      </c>
      <c r="AC293">
        <v>11.25</v>
      </c>
      <c r="AD293">
        <f t="shared" si="36"/>
        <v>4.0367494088307122E-2</v>
      </c>
      <c r="AE293" s="107" t="s">
        <v>53</v>
      </c>
    </row>
    <row r="294" spans="1:31">
      <c r="A294" t="s">
        <v>17</v>
      </c>
      <c r="B294" s="2">
        <v>2009</v>
      </c>
      <c r="C294">
        <v>0</v>
      </c>
      <c r="E294" s="2">
        <v>27</v>
      </c>
      <c r="F294" t="s">
        <v>53</v>
      </c>
      <c r="G294">
        <v>27.525000000000002</v>
      </c>
      <c r="H294">
        <v>45.727499999999999</v>
      </c>
      <c r="I294">
        <v>33.222499999999997</v>
      </c>
      <c r="J294" s="17">
        <v>72</v>
      </c>
      <c r="K294" t="s">
        <v>53</v>
      </c>
      <c r="L294" s="92">
        <v>90</v>
      </c>
      <c r="M294">
        <v>334</v>
      </c>
      <c r="N294">
        <v>13.2</v>
      </c>
      <c r="O294">
        <v>68.612499999999997</v>
      </c>
      <c r="P294">
        <v>59.602499999999999</v>
      </c>
      <c r="Q294" s="18">
        <v>78674</v>
      </c>
      <c r="R294" s="110">
        <v>19938</v>
      </c>
      <c r="S294" s="107" t="s">
        <v>53</v>
      </c>
      <c r="T294" s="18">
        <v>3550</v>
      </c>
      <c r="U294">
        <v>0</v>
      </c>
      <c r="V294">
        <v>18.6325</v>
      </c>
      <c r="W294">
        <f>R294/23062</f>
        <v>0.86453906859769314</v>
      </c>
      <c r="X294">
        <f>N294/17.65</f>
        <v>0.74787535410764872</v>
      </c>
      <c r="Y294">
        <f>I294/42.58</f>
        <v>0.78023720056364487</v>
      </c>
      <c r="Z294">
        <f t="shared" si="40"/>
        <v>4140.7368421052633</v>
      </c>
      <c r="AA294">
        <v>19</v>
      </c>
      <c r="AB294">
        <f t="shared" si="41"/>
        <v>1.043253079507279</v>
      </c>
      <c r="AC294">
        <v>17.86</v>
      </c>
      <c r="AD294">
        <f t="shared" si="36"/>
        <v>4.5122912270889999E-2</v>
      </c>
      <c r="AE294" s="107" t="s">
        <v>53</v>
      </c>
    </row>
    <row r="295" spans="1:31">
      <c r="A295" t="s">
        <v>17</v>
      </c>
      <c r="B295" s="2">
        <v>2010</v>
      </c>
      <c r="C295">
        <v>0</v>
      </c>
      <c r="E295" s="2">
        <v>25</v>
      </c>
      <c r="F295" t="s">
        <v>53</v>
      </c>
      <c r="G295">
        <v>28.344999999999999</v>
      </c>
      <c r="H295">
        <v>42.92</v>
      </c>
      <c r="I295">
        <v>30.71</v>
      </c>
      <c r="J295" s="17">
        <v>117</v>
      </c>
      <c r="K295" t="s">
        <v>53</v>
      </c>
      <c r="L295" s="92">
        <v>72</v>
      </c>
      <c r="M295">
        <v>273</v>
      </c>
      <c r="N295">
        <v>21.37</v>
      </c>
      <c r="O295">
        <v>68.947499999999991</v>
      </c>
      <c r="P295">
        <v>54.185000000000002</v>
      </c>
      <c r="Q295" s="18">
        <v>80579</v>
      </c>
      <c r="R295" s="110">
        <v>19583</v>
      </c>
      <c r="S295" s="107">
        <v>5974</v>
      </c>
      <c r="T295" s="18">
        <v>3995</v>
      </c>
      <c r="U295">
        <v>0</v>
      </c>
      <c r="V295">
        <v>23.92</v>
      </c>
      <c r="W295">
        <f>R295/23038</f>
        <v>0.85003038458199498</v>
      </c>
      <c r="X295">
        <f>N295/19.57</f>
        <v>1.0919775166070516</v>
      </c>
      <c r="Y295">
        <f>I295/42.04</f>
        <v>0.73049476688867754</v>
      </c>
      <c r="Z295">
        <f t="shared" si="40"/>
        <v>4241</v>
      </c>
      <c r="AA295">
        <v>19</v>
      </c>
      <c r="AB295">
        <f t="shared" si="41"/>
        <v>1.2044310171198389</v>
      </c>
      <c r="AC295">
        <v>19.86</v>
      </c>
      <c r="AD295">
        <f t="shared" si="36"/>
        <v>4.9578674344432173E-2</v>
      </c>
      <c r="AE295">
        <f t="shared" si="37"/>
        <v>7.4138423162362396E-2</v>
      </c>
    </row>
    <row r="296" spans="1:31">
      <c r="A296" t="s">
        <v>17</v>
      </c>
      <c r="B296" s="2">
        <v>2011</v>
      </c>
      <c r="C296">
        <v>0</v>
      </c>
      <c r="E296" s="2">
        <v>30</v>
      </c>
      <c r="F296" t="s">
        <v>53</v>
      </c>
      <c r="G296">
        <v>36.864999999999995</v>
      </c>
      <c r="H296">
        <v>46.055000000000007</v>
      </c>
      <c r="I296">
        <v>29.07</v>
      </c>
      <c r="J296" s="17">
        <v>104</v>
      </c>
      <c r="K296" t="s">
        <v>53</v>
      </c>
      <c r="L296" s="92">
        <v>117</v>
      </c>
      <c r="M296">
        <v>354</v>
      </c>
      <c r="N296">
        <v>22.152500000000003</v>
      </c>
      <c r="O296">
        <v>67.84</v>
      </c>
      <c r="P296">
        <v>52.837499999999999</v>
      </c>
      <c r="Q296" s="18">
        <v>82376</v>
      </c>
      <c r="R296" s="110">
        <v>19000</v>
      </c>
      <c r="S296" s="107">
        <v>6294</v>
      </c>
      <c r="T296" s="18">
        <v>4928</v>
      </c>
      <c r="U296">
        <v>0</v>
      </c>
      <c r="V296">
        <v>27.745000000000001</v>
      </c>
      <c r="W296">
        <f>R296/22761</f>
        <v>0.83476121435789286</v>
      </c>
      <c r="X296">
        <f>N296/21.05</f>
        <v>1.0523752969121141</v>
      </c>
      <c r="Y296">
        <f>I296/41.74</f>
        <v>0.6964542405366555</v>
      </c>
      <c r="Z296">
        <f t="shared" si="40"/>
        <v>4335.5789473684208</v>
      </c>
      <c r="AA296">
        <v>19</v>
      </c>
      <c r="AB296">
        <f t="shared" si="41"/>
        <v>1.2971014492753623</v>
      </c>
      <c r="AC296">
        <v>21.39</v>
      </c>
      <c r="AD296">
        <f t="shared" si="36"/>
        <v>5.9823249490142762E-2</v>
      </c>
      <c r="AE296">
        <f t="shared" si="37"/>
        <v>7.6405749247353605E-2</v>
      </c>
    </row>
    <row r="297" spans="1:31">
      <c r="A297" t="s">
        <v>17</v>
      </c>
      <c r="B297" s="2">
        <v>2012</v>
      </c>
      <c r="C297">
        <v>0</v>
      </c>
      <c r="E297" s="2">
        <v>21</v>
      </c>
      <c r="F297" t="s">
        <v>53</v>
      </c>
      <c r="G297">
        <v>47.925000000000004</v>
      </c>
      <c r="H297">
        <v>50.582499999999996</v>
      </c>
      <c r="I297">
        <v>26.305</v>
      </c>
      <c r="J297" s="17">
        <v>67</v>
      </c>
      <c r="K297" t="s">
        <v>53</v>
      </c>
      <c r="L297" s="92">
        <v>104</v>
      </c>
      <c r="M297">
        <v>341</v>
      </c>
      <c r="N297">
        <v>29.305</v>
      </c>
      <c r="O297">
        <v>67.857500000000002</v>
      </c>
      <c r="P297">
        <v>47.942500000000003</v>
      </c>
      <c r="Q297" s="18">
        <v>84018</v>
      </c>
      <c r="R297" s="110">
        <v>18116</v>
      </c>
      <c r="S297" s="107">
        <v>7052</v>
      </c>
      <c r="T297" s="18">
        <v>5812</v>
      </c>
      <c r="U297">
        <v>0</v>
      </c>
      <c r="V297">
        <v>37.020000000000003</v>
      </c>
      <c r="W297">
        <f>R297/22048</f>
        <v>0.82166182873730043</v>
      </c>
      <c r="X297">
        <f>N297/24.58</f>
        <v>1.1922294548413346</v>
      </c>
      <c r="Y297">
        <f>I297/40.47</f>
        <v>0.64998764516926122</v>
      </c>
      <c r="Z297">
        <f t="shared" si="40"/>
        <v>4422</v>
      </c>
      <c r="AA297">
        <v>19</v>
      </c>
      <c r="AB297">
        <f t="shared" si="41"/>
        <v>1.4933440903590158</v>
      </c>
      <c r="AC297">
        <v>24.79</v>
      </c>
      <c r="AD297">
        <f t="shared" si="36"/>
        <v>6.917565283629698E-2</v>
      </c>
      <c r="AE297">
        <f t="shared" si="37"/>
        <v>8.3934395010592966E-2</v>
      </c>
    </row>
    <row r="298" spans="1:31">
      <c r="A298" t="s">
        <v>17</v>
      </c>
      <c r="B298" s="2">
        <v>2013</v>
      </c>
      <c r="C298">
        <v>0</v>
      </c>
      <c r="E298" s="2">
        <v>22</v>
      </c>
      <c r="F298" t="s">
        <v>53</v>
      </c>
      <c r="G298">
        <v>43.754999999999995</v>
      </c>
      <c r="H298">
        <v>49.762499999999996</v>
      </c>
      <c r="I298">
        <v>27.942499999999999</v>
      </c>
      <c r="J298" s="17">
        <v>101</v>
      </c>
      <c r="K298" t="s">
        <v>53</v>
      </c>
      <c r="L298" s="92">
        <v>67</v>
      </c>
      <c r="M298">
        <v>269</v>
      </c>
      <c r="N298">
        <v>28.807500000000001</v>
      </c>
      <c r="O298">
        <v>70.31</v>
      </c>
      <c r="P298">
        <v>50.037500000000001</v>
      </c>
      <c r="Q298" s="18">
        <v>84180</v>
      </c>
      <c r="R298" s="110">
        <v>18365</v>
      </c>
      <c r="S298" s="107">
        <v>5850</v>
      </c>
      <c r="T298" s="18">
        <v>5668</v>
      </c>
      <c r="U298">
        <v>0</v>
      </c>
      <c r="V298">
        <v>34.79</v>
      </c>
      <c r="W298">
        <f>R298/21899</f>
        <v>0.8386227681629298</v>
      </c>
      <c r="X298">
        <f>N298/25.6</f>
        <v>1.12529296875</v>
      </c>
      <c r="Y298">
        <f>I298/39.56</f>
        <v>0.70633215369059654</v>
      </c>
      <c r="Z298">
        <f t="shared" si="40"/>
        <v>4430.5263157894733</v>
      </c>
      <c r="AA298">
        <v>19</v>
      </c>
      <c r="AB298">
        <f t="shared" si="41"/>
        <v>1.332950191570881</v>
      </c>
      <c r="AC298">
        <v>26.1</v>
      </c>
      <c r="AD298">
        <f t="shared" si="36"/>
        <v>6.7331907816583506E-2</v>
      </c>
      <c r="AE298">
        <f t="shared" si="37"/>
        <v>6.9493941553813263E-2</v>
      </c>
    </row>
    <row r="299" spans="1:31">
      <c r="A299" t="s">
        <v>17</v>
      </c>
      <c r="B299" s="2">
        <v>2014</v>
      </c>
      <c r="C299">
        <v>0</v>
      </c>
      <c r="E299" s="2">
        <v>24</v>
      </c>
      <c r="F299" t="s">
        <v>53</v>
      </c>
      <c r="G299">
        <v>36.337499999999999</v>
      </c>
      <c r="H299">
        <v>48.567500000000003</v>
      </c>
      <c r="I299">
        <v>30.902500000000003</v>
      </c>
      <c r="J299" s="17">
        <v>180</v>
      </c>
      <c r="K299" t="s">
        <v>53</v>
      </c>
      <c r="L299" t="s">
        <v>53</v>
      </c>
      <c r="M299">
        <v>239</v>
      </c>
      <c r="N299">
        <v>28.93</v>
      </c>
      <c r="O299">
        <v>68.320000000000007</v>
      </c>
      <c r="P299">
        <v>48.55</v>
      </c>
      <c r="Q299" s="18">
        <v>84963</v>
      </c>
      <c r="R299" s="110">
        <v>18236</v>
      </c>
      <c r="S299" s="107">
        <v>5302</v>
      </c>
      <c r="T299" s="18">
        <v>5536</v>
      </c>
      <c r="U299">
        <v>0</v>
      </c>
      <c r="V299">
        <v>31.842500000000001</v>
      </c>
      <c r="W299">
        <f>R299/22218</f>
        <v>0.8207759474300117</v>
      </c>
      <c r="X299">
        <f>N299/23.6</f>
        <v>1.2258474576271186</v>
      </c>
      <c r="Y299">
        <f>I299/40.03</f>
        <v>0.77198351236572582</v>
      </c>
      <c r="Z299">
        <f t="shared" si="40"/>
        <v>4471.7368421052633</v>
      </c>
      <c r="AA299">
        <v>19</v>
      </c>
      <c r="AB299">
        <f t="shared" si="41"/>
        <v>1.3028846153846154</v>
      </c>
      <c r="AC299">
        <v>24.44</v>
      </c>
      <c r="AD299">
        <f t="shared" si="36"/>
        <v>6.515777456069112E-2</v>
      </c>
      <c r="AE299">
        <f t="shared" si="37"/>
        <v>6.2403634523263064E-2</v>
      </c>
    </row>
    <row r="300" spans="1:31">
      <c r="A300" t="s">
        <v>17</v>
      </c>
      <c r="B300" s="2">
        <v>2015</v>
      </c>
      <c r="C300">
        <v>0</v>
      </c>
      <c r="E300" s="2">
        <v>24</v>
      </c>
      <c r="F300" t="s">
        <v>53</v>
      </c>
      <c r="G300">
        <v>36.392499999999998</v>
      </c>
      <c r="H300">
        <v>47.082499999999996</v>
      </c>
      <c r="I300">
        <v>29.8675</v>
      </c>
      <c r="J300" s="17">
        <v>106</v>
      </c>
      <c r="K300">
        <v>1</v>
      </c>
      <c r="L300" t="s">
        <v>53</v>
      </c>
      <c r="M300">
        <v>151</v>
      </c>
      <c r="N300">
        <v>21.552499999999998</v>
      </c>
      <c r="O300">
        <v>67.232499999999987</v>
      </c>
      <c r="P300">
        <v>52.725000000000001</v>
      </c>
      <c r="Q300" s="18">
        <v>84263</v>
      </c>
      <c r="R300" s="110">
        <v>18907</v>
      </c>
      <c r="S300" s="107">
        <v>4961</v>
      </c>
      <c r="T300" s="18">
        <v>5149</v>
      </c>
      <c r="U300">
        <v>0</v>
      </c>
      <c r="V300">
        <v>27.547500000000003</v>
      </c>
      <c r="W300">
        <f>R300/23219</f>
        <v>0.81429002110340665</v>
      </c>
      <c r="X300">
        <f>N300/20.77</f>
        <v>1.0376745305729418</v>
      </c>
      <c r="Y300">
        <f>I300/41.06</f>
        <v>0.72741110569897705</v>
      </c>
      <c r="Z300">
        <f t="shared" si="40"/>
        <v>4434.894736842105</v>
      </c>
      <c r="AA300">
        <v>19</v>
      </c>
      <c r="AB300">
        <f t="shared" si="41"/>
        <v>1.2487533998186766</v>
      </c>
      <c r="AC300">
        <v>22.06</v>
      </c>
      <c r="AD300">
        <f t="shared" si="36"/>
        <v>6.1106298137972775E-2</v>
      </c>
      <c r="AE300">
        <f t="shared" si="37"/>
        <v>5.8875188398229354E-2</v>
      </c>
    </row>
    <row r="301" spans="1:31">
      <c r="A301" t="s">
        <v>17</v>
      </c>
      <c r="B301" s="2">
        <v>2016</v>
      </c>
      <c r="C301">
        <v>0</v>
      </c>
      <c r="E301" s="2">
        <v>26</v>
      </c>
      <c r="F301" t="s">
        <v>53</v>
      </c>
      <c r="G301">
        <v>31.927500000000002</v>
      </c>
      <c r="H301">
        <v>47.472500000000004</v>
      </c>
      <c r="I301">
        <v>32.297499999999999</v>
      </c>
      <c r="J301" s="17">
        <v>114</v>
      </c>
      <c r="K301" t="s">
        <v>53</v>
      </c>
      <c r="L301" t="s">
        <v>53</v>
      </c>
      <c r="M301">
        <v>174</v>
      </c>
      <c r="N301">
        <v>20.092500000000001</v>
      </c>
      <c r="O301">
        <v>66.94</v>
      </c>
      <c r="P301">
        <v>53.447499999999998</v>
      </c>
      <c r="Q301" s="18">
        <v>84519</v>
      </c>
      <c r="R301" s="110">
        <v>19316</v>
      </c>
      <c r="S301" s="107">
        <v>4633</v>
      </c>
      <c r="T301" s="18">
        <v>5433</v>
      </c>
      <c r="U301">
        <v>0</v>
      </c>
      <c r="V301">
        <v>24.880000000000003</v>
      </c>
      <c r="W301">
        <f>R301/23979</f>
        <v>0.80553817924016846</v>
      </c>
      <c r="X301">
        <f>N301/18.12</f>
        <v>1.1088576158940397</v>
      </c>
      <c r="Y301">
        <f>I301/42.17</f>
        <v>0.76588807208916287</v>
      </c>
      <c r="Z301">
        <f t="shared" si="40"/>
        <v>4448.3684210526317</v>
      </c>
      <c r="AA301">
        <v>19</v>
      </c>
      <c r="AB301">
        <f t="shared" si="41"/>
        <v>1.2668024439918535</v>
      </c>
      <c r="AC301">
        <v>19.64</v>
      </c>
      <c r="AD301">
        <f t="shared" si="36"/>
        <v>6.4281404181308344E-2</v>
      </c>
      <c r="AE301">
        <f t="shared" si="37"/>
        <v>5.4816076858457859E-2</v>
      </c>
    </row>
    <row r="302" spans="1:31">
      <c r="A302" t="s">
        <v>17</v>
      </c>
      <c r="B302" s="2">
        <v>2017</v>
      </c>
      <c r="C302">
        <v>0</v>
      </c>
      <c r="E302" s="2">
        <v>16</v>
      </c>
      <c r="F302" t="s">
        <v>53</v>
      </c>
      <c r="G302">
        <v>29.422499999999999</v>
      </c>
      <c r="H302">
        <v>47.66</v>
      </c>
      <c r="I302">
        <v>33.582499999999996</v>
      </c>
      <c r="J302" s="17">
        <v>80</v>
      </c>
      <c r="K302" t="s">
        <v>53</v>
      </c>
      <c r="L302" t="s">
        <v>488</v>
      </c>
      <c r="M302">
        <v>443</v>
      </c>
      <c r="N302">
        <v>17.03</v>
      </c>
      <c r="O302">
        <v>63.917500000000004</v>
      </c>
      <c r="P302">
        <v>52.977499999999999</v>
      </c>
      <c r="Q302" s="18">
        <v>84959</v>
      </c>
      <c r="R302" s="110">
        <v>19529</v>
      </c>
      <c r="S302" s="107">
        <v>4503</v>
      </c>
      <c r="T302" s="18">
        <v>5643</v>
      </c>
      <c r="U302">
        <v>0</v>
      </c>
      <c r="V302">
        <v>22.37</v>
      </c>
      <c r="W302">
        <f>R302/24969</f>
        <v>0.78212984100284355</v>
      </c>
      <c r="X302">
        <f>N302/15.66</f>
        <v>1.0874840357598978</v>
      </c>
      <c r="Y302">
        <f>I302/43.11</f>
        <v>0.77899559266991414</v>
      </c>
      <c r="Z302">
        <f t="shared" si="40"/>
        <v>4471.5263157894733</v>
      </c>
      <c r="AA302">
        <v>19</v>
      </c>
      <c r="AB302">
        <f t="shared" si="41"/>
        <v>1.2983168891468368</v>
      </c>
      <c r="AC302">
        <v>17.23</v>
      </c>
      <c r="AD302">
        <f t="shared" si="36"/>
        <v>6.642027330830165E-2</v>
      </c>
      <c r="AE302">
        <f t="shared" si="37"/>
        <v>5.3002036276321517E-2</v>
      </c>
    </row>
    <row r="303" spans="1:31">
      <c r="A303" t="s">
        <v>17</v>
      </c>
      <c r="B303" s="2">
        <v>2018</v>
      </c>
      <c r="C303">
        <v>0</v>
      </c>
      <c r="E303" s="2">
        <v>9</v>
      </c>
      <c r="F303" t="s">
        <v>53</v>
      </c>
      <c r="G303">
        <v>36.174999999999997</v>
      </c>
      <c r="H303">
        <v>52.202500000000001</v>
      </c>
      <c r="I303">
        <v>33.232500000000002</v>
      </c>
      <c r="J303" s="17">
        <v>97</v>
      </c>
      <c r="K303" t="s">
        <v>53</v>
      </c>
      <c r="L303">
        <v>3</v>
      </c>
      <c r="M303">
        <v>280</v>
      </c>
      <c r="N303">
        <v>22.844999999999999</v>
      </c>
      <c r="O303">
        <v>65.73</v>
      </c>
      <c r="P303">
        <v>50.685000000000002</v>
      </c>
      <c r="Q303" s="18">
        <v>85144</v>
      </c>
      <c r="R303" s="110">
        <v>20251</v>
      </c>
      <c r="S303" s="107">
        <v>4722</v>
      </c>
      <c r="T303" s="18">
        <v>5842</v>
      </c>
      <c r="U303">
        <v>0</v>
      </c>
      <c r="V303">
        <v>28.927500000000002</v>
      </c>
      <c r="W303">
        <f>R303/25771</f>
        <v>0.78580575064995539</v>
      </c>
      <c r="X303">
        <f>N303/13.72</f>
        <v>1.6650874635568511</v>
      </c>
      <c r="Y303">
        <f>I303/44.03</f>
        <v>0.75476947535771066</v>
      </c>
      <c r="Z303">
        <f t="shared" si="40"/>
        <v>4481.2631578947367</v>
      </c>
      <c r="AA303">
        <v>19</v>
      </c>
      <c r="AB303">
        <f t="shared" si="41"/>
        <v>1.8956422018348627</v>
      </c>
      <c r="AC303">
        <v>15.26</v>
      </c>
      <c r="AD303">
        <f t="shared" si="36"/>
        <v>6.8613172977543921E-2</v>
      </c>
      <c r="AE303">
        <f t="shared" si="37"/>
        <v>5.5458987127689562E-2</v>
      </c>
    </row>
    <row r="304" spans="1:31">
      <c r="A304" t="s">
        <v>17</v>
      </c>
      <c r="B304" s="2">
        <v>2019</v>
      </c>
      <c r="C304">
        <v>0</v>
      </c>
      <c r="E304" s="2">
        <v>23</v>
      </c>
      <c r="F304" t="s">
        <v>53</v>
      </c>
      <c r="G304">
        <v>29.664999999999999</v>
      </c>
      <c r="H304">
        <v>48.802500000000002</v>
      </c>
      <c r="I304">
        <v>34.314999999999998</v>
      </c>
      <c r="J304" s="17">
        <v>105</v>
      </c>
      <c r="K304">
        <v>1</v>
      </c>
      <c r="L304" t="s">
        <v>53</v>
      </c>
      <c r="M304">
        <v>264</v>
      </c>
      <c r="N304">
        <v>22.977500000000003</v>
      </c>
      <c r="O304">
        <v>67.327500000000001</v>
      </c>
      <c r="P304">
        <v>51.822499999999998</v>
      </c>
      <c r="Q304" s="18">
        <v>84777</v>
      </c>
      <c r="R304" s="107" t="s">
        <v>53</v>
      </c>
      <c r="S304" s="107">
        <v>4746</v>
      </c>
      <c r="T304" s="18">
        <v>5792</v>
      </c>
      <c r="U304" s="107" t="s">
        <v>53</v>
      </c>
      <c r="V304">
        <v>25.815000000000001</v>
      </c>
      <c r="W304" s="107" t="s">
        <v>53</v>
      </c>
      <c r="X304">
        <f>N304/12.45</f>
        <v>1.8455823293172693</v>
      </c>
      <c r="Y304">
        <f>I304/44.78</f>
        <v>0.76630192050022328</v>
      </c>
      <c r="Z304">
        <f t="shared" si="40"/>
        <v>4461.9473684210525</v>
      </c>
      <c r="AA304">
        <v>19</v>
      </c>
      <c r="AB304">
        <f t="shared" si="41"/>
        <v>1.8295535081502483</v>
      </c>
      <c r="AC304">
        <v>14.11</v>
      </c>
      <c r="AD304">
        <f t="shared" si="36"/>
        <v>6.8320417094259053E-2</v>
      </c>
      <c r="AE304">
        <f t="shared" si="37"/>
        <v>5.598216497399059E-2</v>
      </c>
    </row>
    <row r="305" spans="1:31">
      <c r="A305" t="s">
        <v>17</v>
      </c>
      <c r="B305" s="2">
        <v>2020</v>
      </c>
      <c r="C305">
        <v>0</v>
      </c>
      <c r="D305" t="s">
        <v>53</v>
      </c>
      <c r="E305">
        <v>21</v>
      </c>
      <c r="F305" t="s">
        <v>53</v>
      </c>
      <c r="G305">
        <v>28.172499999999999</v>
      </c>
      <c r="H305">
        <v>47.947500000000005</v>
      </c>
      <c r="I305">
        <v>34.4</v>
      </c>
      <c r="J305" s="17">
        <v>9</v>
      </c>
      <c r="K305" t="s">
        <v>53</v>
      </c>
      <c r="L305" t="s">
        <v>53</v>
      </c>
      <c r="M305">
        <v>228</v>
      </c>
      <c r="N305">
        <v>21.822499999999998</v>
      </c>
      <c r="O305">
        <v>64.6875</v>
      </c>
      <c r="P305">
        <v>50.589999999999996</v>
      </c>
      <c r="Q305" s="18">
        <v>84202</v>
      </c>
      <c r="R305" s="107" t="s">
        <v>53</v>
      </c>
      <c r="S305" s="107" t="s">
        <v>53</v>
      </c>
      <c r="T305" s="18">
        <v>5705</v>
      </c>
      <c r="U305" s="107" t="s">
        <v>53</v>
      </c>
      <c r="V305">
        <v>24.517499999999998</v>
      </c>
      <c r="W305" s="107" t="s">
        <v>53</v>
      </c>
      <c r="X305">
        <f>N305/13.87</f>
        <v>1.5733597692862291</v>
      </c>
      <c r="Y305">
        <f>I305/43.14</f>
        <v>0.79740380157626334</v>
      </c>
      <c r="Z305">
        <f t="shared" si="40"/>
        <v>4431.6842105263158</v>
      </c>
      <c r="AA305">
        <v>19</v>
      </c>
      <c r="AB305">
        <f t="shared" si="41"/>
        <v>1.578718609143593</v>
      </c>
      <c r="AC305">
        <v>15.53</v>
      </c>
      <c r="AD305">
        <f t="shared" si="36"/>
        <v>6.7753735065675405E-2</v>
      </c>
      <c r="AE305" s="107" t="s">
        <v>53</v>
      </c>
    </row>
    <row r="306" spans="1:31">
      <c r="A306" t="s">
        <v>18</v>
      </c>
      <c r="B306" s="2">
        <v>2002</v>
      </c>
      <c r="C306">
        <v>0</v>
      </c>
      <c r="E306" s="2">
        <v>18</v>
      </c>
      <c r="F306" t="s">
        <v>53</v>
      </c>
      <c r="G306">
        <v>15.952500000000001</v>
      </c>
      <c r="H306">
        <v>32.704999999999998</v>
      </c>
      <c r="I306">
        <v>27.500000000000004</v>
      </c>
      <c r="J306" s="96" t="s">
        <v>53</v>
      </c>
      <c r="K306" t="s">
        <v>53</v>
      </c>
      <c r="L306" t="s">
        <v>53</v>
      </c>
      <c r="M306" t="s">
        <v>53</v>
      </c>
      <c r="N306">
        <v>5.9049999999999994</v>
      </c>
      <c r="O306">
        <v>64.114999999999995</v>
      </c>
      <c r="P306">
        <v>60.322500000000005</v>
      </c>
      <c r="Q306" s="18">
        <v>484338</v>
      </c>
      <c r="R306" s="109">
        <v>14263</v>
      </c>
      <c r="S306" s="107" t="s">
        <v>53</v>
      </c>
      <c r="T306" s="18">
        <v>8128</v>
      </c>
      <c r="U306">
        <v>0</v>
      </c>
      <c r="V306">
        <v>9.3949999999999996</v>
      </c>
      <c r="W306">
        <f>R306/18095</f>
        <v>0.7882287924841116</v>
      </c>
      <c r="X306">
        <f>N306/8.3</f>
        <v>0.71144578313252993</v>
      </c>
      <c r="Y306">
        <f>I306/35.8425</f>
        <v>0.76724558833786716</v>
      </c>
      <c r="Z306">
        <f t="shared" ref="Z306:Z324" si="42">Q306/19813</f>
        <v>24.445465098672589</v>
      </c>
      <c r="AA306">
        <v>19813</v>
      </c>
      <c r="AB306">
        <f>V306/AC306</f>
        <v>0.8205240174672489</v>
      </c>
      <c r="AC306">
        <v>11.45</v>
      </c>
      <c r="AD306">
        <f t="shared" si="36"/>
        <v>1.678166899974811E-2</v>
      </c>
      <c r="AE306" s="107" t="s">
        <v>53</v>
      </c>
    </row>
    <row r="307" spans="1:31">
      <c r="A307" t="s">
        <v>18</v>
      </c>
      <c r="B307" s="2">
        <v>2003</v>
      </c>
      <c r="C307">
        <v>0</v>
      </c>
      <c r="E307" s="2">
        <v>11</v>
      </c>
      <c r="F307" t="s">
        <v>53</v>
      </c>
      <c r="G307">
        <v>19.497499999999999</v>
      </c>
      <c r="H307">
        <v>36.122500000000002</v>
      </c>
      <c r="I307">
        <v>29.077500000000001</v>
      </c>
      <c r="J307" s="96" t="s">
        <v>53</v>
      </c>
      <c r="K307" t="s">
        <v>53</v>
      </c>
      <c r="L307" t="s">
        <v>53</v>
      </c>
      <c r="M307" t="s">
        <v>53</v>
      </c>
      <c r="N307">
        <v>6.0924999999999994</v>
      </c>
      <c r="O307">
        <v>64.107500000000002</v>
      </c>
      <c r="P307">
        <v>60.2</v>
      </c>
      <c r="Q307" s="18">
        <v>487670</v>
      </c>
      <c r="R307" s="109">
        <v>15543</v>
      </c>
      <c r="S307" s="107" t="s">
        <v>53</v>
      </c>
      <c r="T307" s="18">
        <v>12742</v>
      </c>
      <c r="U307">
        <v>0</v>
      </c>
      <c r="V307">
        <v>11.052499999999998</v>
      </c>
      <c r="W307">
        <f>R307/19013</f>
        <v>0.81749329406195759</v>
      </c>
      <c r="X307">
        <f>N307/8.5</f>
        <v>0.71676470588235286</v>
      </c>
      <c r="Y307">
        <f>I307/37.35</f>
        <v>0.77851405622489955</v>
      </c>
      <c r="Z307">
        <f t="shared" si="42"/>
        <v>24.61363751072528</v>
      </c>
      <c r="AA307">
        <v>19813</v>
      </c>
      <c r="AB307">
        <f t="shared" ref="AB307:AB324" si="43">V307/AC307</f>
        <v>0.96192341166231488</v>
      </c>
      <c r="AC307">
        <v>11.49</v>
      </c>
      <c r="AD307">
        <f t="shared" si="36"/>
        <v>2.6128324481719194E-2</v>
      </c>
      <c r="AE307" s="107" t="s">
        <v>53</v>
      </c>
    </row>
    <row r="308" spans="1:31">
      <c r="A308" t="s">
        <v>18</v>
      </c>
      <c r="B308" s="2">
        <v>2004</v>
      </c>
      <c r="C308">
        <v>0</v>
      </c>
      <c r="E308" s="2">
        <v>16</v>
      </c>
      <c r="F308" t="s">
        <v>53</v>
      </c>
      <c r="G308">
        <v>17.64</v>
      </c>
      <c r="H308">
        <v>34.702500000000001</v>
      </c>
      <c r="I308">
        <v>28.557500000000001</v>
      </c>
      <c r="J308" s="96" t="s">
        <v>53</v>
      </c>
      <c r="K308" t="s">
        <v>53</v>
      </c>
      <c r="L308" t="s">
        <v>53</v>
      </c>
      <c r="M308" t="s">
        <v>53</v>
      </c>
      <c r="N308">
        <v>5.2275</v>
      </c>
      <c r="O308">
        <v>64.814999999999998</v>
      </c>
      <c r="P308">
        <v>61.405000000000001</v>
      </c>
      <c r="Q308" s="18">
        <v>492914</v>
      </c>
      <c r="R308" s="109">
        <v>16572</v>
      </c>
      <c r="S308" s="107" t="s">
        <v>53</v>
      </c>
      <c r="T308" s="18">
        <v>16945</v>
      </c>
      <c r="U308">
        <v>0</v>
      </c>
      <c r="V308">
        <v>9.6624999999999996</v>
      </c>
      <c r="W308">
        <f>R308/20053</f>
        <v>0.82641001346431953</v>
      </c>
      <c r="X308">
        <f>N308/8.26</f>
        <v>0.63286924939467315</v>
      </c>
      <c r="Y308">
        <f>I308/38.95</f>
        <v>0.733183568677792</v>
      </c>
      <c r="Z308">
        <f t="shared" si="42"/>
        <v>24.878312219249988</v>
      </c>
      <c r="AA308">
        <v>19813</v>
      </c>
      <c r="AB308">
        <f t="shared" si="43"/>
        <v>0.88081130355515036</v>
      </c>
      <c r="AC308">
        <v>10.97</v>
      </c>
      <c r="AD308">
        <f t="shared" si="36"/>
        <v>3.4377193587522364E-2</v>
      </c>
      <c r="AE308" s="107" t="s">
        <v>53</v>
      </c>
    </row>
    <row r="309" spans="1:31">
      <c r="A309" t="s">
        <v>18</v>
      </c>
      <c r="B309" s="2">
        <v>2005</v>
      </c>
      <c r="C309">
        <v>0</v>
      </c>
      <c r="E309" s="2">
        <v>12</v>
      </c>
      <c r="F309" t="s">
        <v>53</v>
      </c>
      <c r="G309">
        <v>15.785</v>
      </c>
      <c r="H309">
        <v>38.744999999999997</v>
      </c>
      <c r="I309">
        <v>32.642499999999998</v>
      </c>
      <c r="J309" s="96" t="s">
        <v>53</v>
      </c>
      <c r="K309" t="s">
        <v>53</v>
      </c>
      <c r="L309" t="s">
        <v>53</v>
      </c>
      <c r="M309" t="s">
        <v>53</v>
      </c>
      <c r="N309">
        <v>7.5499999999999989</v>
      </c>
      <c r="O309">
        <v>66.092500000000001</v>
      </c>
      <c r="P309">
        <v>61.099999999999994</v>
      </c>
      <c r="Q309" s="18">
        <v>500060</v>
      </c>
      <c r="R309" s="109">
        <v>17114</v>
      </c>
      <c r="S309" s="107" t="s">
        <v>53</v>
      </c>
      <c r="T309" s="18">
        <v>22532</v>
      </c>
      <c r="U309">
        <v>0</v>
      </c>
      <c r="V309">
        <v>10.65</v>
      </c>
      <c r="W309">
        <f>R309/21239</f>
        <v>0.80578181646970193</v>
      </c>
      <c r="X309">
        <f>N309/7.14</f>
        <v>1.0574229691876749</v>
      </c>
      <c r="Y309">
        <f>I309/41.39</f>
        <v>0.78865668035757419</v>
      </c>
      <c r="Z309">
        <f t="shared" si="42"/>
        <v>25.2389845051229</v>
      </c>
      <c r="AA309">
        <v>19813</v>
      </c>
      <c r="AB309">
        <f t="shared" si="43"/>
        <v>1.1639344262295082</v>
      </c>
      <c r="AC309">
        <v>9.15</v>
      </c>
      <c r="AD309">
        <f t="shared" si="36"/>
        <v>4.5058592968843736E-2</v>
      </c>
      <c r="AE309" s="107" t="s">
        <v>53</v>
      </c>
    </row>
    <row r="310" spans="1:31">
      <c r="A310" t="s">
        <v>18</v>
      </c>
      <c r="B310" s="2">
        <v>2006</v>
      </c>
      <c r="C310">
        <v>0</v>
      </c>
      <c r="E310" s="2">
        <v>15</v>
      </c>
      <c r="F310" t="s">
        <v>53</v>
      </c>
      <c r="G310">
        <v>17.455000000000002</v>
      </c>
      <c r="H310">
        <v>39.467500000000001</v>
      </c>
      <c r="I310">
        <v>32.58</v>
      </c>
      <c r="J310" s="96" t="s">
        <v>53</v>
      </c>
      <c r="K310" t="s">
        <v>53</v>
      </c>
      <c r="L310" t="s">
        <v>53</v>
      </c>
      <c r="M310" t="s">
        <v>53</v>
      </c>
      <c r="N310">
        <v>6.9849999999999994</v>
      </c>
      <c r="O310">
        <v>67.085000000000008</v>
      </c>
      <c r="P310">
        <v>62.395000000000003</v>
      </c>
      <c r="Q310" s="18">
        <v>506864</v>
      </c>
      <c r="R310" s="109">
        <v>18271</v>
      </c>
      <c r="S310" s="107" t="s">
        <v>53</v>
      </c>
      <c r="T310" s="18">
        <v>27888</v>
      </c>
      <c r="U310">
        <v>0</v>
      </c>
      <c r="V310">
        <v>10.9275</v>
      </c>
      <c r="W310">
        <f>R310/22629</f>
        <v>0.80741526359980553</v>
      </c>
      <c r="X310">
        <f>N310/6.35</f>
        <v>1.0999999999999999</v>
      </c>
      <c r="Y310">
        <f>I310/42.96</f>
        <v>0.75837988826815639</v>
      </c>
      <c r="Z310">
        <f t="shared" si="42"/>
        <v>25.582395396961591</v>
      </c>
      <c r="AA310">
        <v>19813</v>
      </c>
      <c r="AB310">
        <f t="shared" si="43"/>
        <v>1.2931952662721895</v>
      </c>
      <c r="AC310">
        <v>8.4499999999999993</v>
      </c>
      <c r="AD310">
        <f t="shared" si="36"/>
        <v>5.5020676157706998E-2</v>
      </c>
      <c r="AE310" s="107" t="s">
        <v>53</v>
      </c>
    </row>
    <row r="311" spans="1:31">
      <c r="A311" t="s">
        <v>18</v>
      </c>
      <c r="B311" s="2">
        <v>2007</v>
      </c>
      <c r="C311">
        <v>0</v>
      </c>
      <c r="E311" s="2">
        <v>20</v>
      </c>
      <c r="F311" t="s">
        <v>53</v>
      </c>
      <c r="G311">
        <v>15.1325</v>
      </c>
      <c r="H311">
        <v>39.33</v>
      </c>
      <c r="I311">
        <v>33.380000000000003</v>
      </c>
      <c r="J311" s="17">
        <v>120</v>
      </c>
      <c r="K311" t="s">
        <v>53</v>
      </c>
      <c r="L311" s="92">
        <v>120</v>
      </c>
      <c r="M311" t="s">
        <v>53</v>
      </c>
      <c r="N311">
        <v>5.7999999999999989</v>
      </c>
      <c r="O311">
        <v>67.672500000000014</v>
      </c>
      <c r="P311">
        <v>63.745000000000005</v>
      </c>
      <c r="Q311" s="18">
        <v>510122</v>
      </c>
      <c r="R311" s="109">
        <v>19525</v>
      </c>
      <c r="S311" s="107" t="s">
        <v>53</v>
      </c>
      <c r="T311" s="18">
        <v>30948</v>
      </c>
      <c r="U311">
        <v>0</v>
      </c>
      <c r="V311">
        <v>9.27</v>
      </c>
      <c r="W311">
        <f>R311/23776</f>
        <v>0.82120625841184391</v>
      </c>
      <c r="X311">
        <f>N311/6.41</f>
        <v>0.90483619344773769</v>
      </c>
      <c r="Y311">
        <f>I311/44.21</f>
        <v>0.75503279800950018</v>
      </c>
      <c r="Z311">
        <f t="shared" si="42"/>
        <v>25.746832887498108</v>
      </c>
      <c r="AA311">
        <v>19813</v>
      </c>
      <c r="AB311">
        <f t="shared" si="43"/>
        <v>1.12636695018226</v>
      </c>
      <c r="AC311">
        <v>8.23</v>
      </c>
      <c r="AD311">
        <f t="shared" si="36"/>
        <v>6.0667840242138157E-2</v>
      </c>
      <c r="AE311" s="107" t="s">
        <v>53</v>
      </c>
    </row>
    <row r="312" spans="1:31">
      <c r="A312" t="s">
        <v>18</v>
      </c>
      <c r="B312" s="2">
        <v>2008</v>
      </c>
      <c r="C312">
        <v>0</v>
      </c>
      <c r="E312" s="2">
        <v>15</v>
      </c>
      <c r="F312" t="s">
        <v>53</v>
      </c>
      <c r="G312">
        <v>19.589999999999996</v>
      </c>
      <c r="H312">
        <v>42.192499999999995</v>
      </c>
      <c r="I312">
        <v>33.912500000000001</v>
      </c>
      <c r="J312" s="17">
        <v>588</v>
      </c>
      <c r="K312" t="s">
        <v>53</v>
      </c>
      <c r="L312" s="92">
        <v>588</v>
      </c>
      <c r="M312" t="s">
        <v>53</v>
      </c>
      <c r="N312">
        <v>9.6524999999999999</v>
      </c>
      <c r="O312">
        <v>67.377499999999998</v>
      </c>
      <c r="P312">
        <v>60.87</v>
      </c>
      <c r="Q312" s="18">
        <v>522343</v>
      </c>
      <c r="R312" s="109">
        <v>19921</v>
      </c>
      <c r="S312" s="107" t="s">
        <v>53</v>
      </c>
      <c r="T312" s="18">
        <v>41396</v>
      </c>
      <c r="U312">
        <v>0</v>
      </c>
      <c r="V312">
        <v>13.505000000000001</v>
      </c>
      <c r="W312">
        <f>R312/24129</f>
        <v>0.82560404492519379</v>
      </c>
      <c r="X312">
        <f>N312/10.05</f>
        <v>0.96044776119402975</v>
      </c>
      <c r="Y312">
        <f>I312/44.4</f>
        <v>0.76379504504504514</v>
      </c>
      <c r="Z312">
        <f t="shared" si="42"/>
        <v>26.363650128703377</v>
      </c>
      <c r="AA312">
        <v>19813</v>
      </c>
      <c r="AB312">
        <f t="shared" si="43"/>
        <v>1.2004444444444444</v>
      </c>
      <c r="AC312">
        <v>11.25</v>
      </c>
      <c r="AD312">
        <f t="shared" si="36"/>
        <v>7.925060735953196E-2</v>
      </c>
      <c r="AE312" s="107" t="s">
        <v>53</v>
      </c>
    </row>
    <row r="313" spans="1:31">
      <c r="A313" t="s">
        <v>18</v>
      </c>
      <c r="B313" s="2">
        <v>2009</v>
      </c>
      <c r="C313">
        <v>0</v>
      </c>
      <c r="E313" s="2">
        <v>27</v>
      </c>
      <c r="F313" t="s">
        <v>53</v>
      </c>
      <c r="G313">
        <v>23.844999999999999</v>
      </c>
      <c r="H313">
        <v>44.134999999999998</v>
      </c>
      <c r="I313">
        <v>33.605000000000004</v>
      </c>
      <c r="J313" s="17">
        <v>584</v>
      </c>
      <c r="K313" t="s">
        <v>53</v>
      </c>
      <c r="L313" s="92">
        <v>584</v>
      </c>
      <c r="M313">
        <v>1080</v>
      </c>
      <c r="N313">
        <v>17.127500000000001</v>
      </c>
      <c r="O313">
        <v>67.564999999999998</v>
      </c>
      <c r="P313">
        <v>55.987499999999997</v>
      </c>
      <c r="Q313" s="18">
        <v>527273</v>
      </c>
      <c r="R313" s="109">
        <v>18935</v>
      </c>
      <c r="S313" s="107" t="s">
        <v>53</v>
      </c>
      <c r="T313" s="18">
        <v>44858</v>
      </c>
      <c r="U313">
        <v>0</v>
      </c>
      <c r="V313">
        <v>19.8</v>
      </c>
      <c r="W313">
        <f>R313/23062</f>
        <v>0.82104761078830979</v>
      </c>
      <c r="X313">
        <f>N313/17.65</f>
        <v>0.9703966005665724</v>
      </c>
      <c r="Y313">
        <f>I313/42.58</f>
        <v>0.7892202912165337</v>
      </c>
      <c r="Z313">
        <f t="shared" si="42"/>
        <v>26.612476656740522</v>
      </c>
      <c r="AA313">
        <v>19813</v>
      </c>
      <c r="AB313">
        <f t="shared" si="43"/>
        <v>1.1086226203807392</v>
      </c>
      <c r="AC313">
        <v>17.86</v>
      </c>
      <c r="AD313">
        <f t="shared" si="36"/>
        <v>8.5075473236824184E-2</v>
      </c>
      <c r="AE313" s="107" t="s">
        <v>53</v>
      </c>
    </row>
    <row r="314" spans="1:31">
      <c r="A314" t="s">
        <v>18</v>
      </c>
      <c r="B314" s="2">
        <v>2010</v>
      </c>
      <c r="C314">
        <v>0</v>
      </c>
      <c r="E314" s="2">
        <v>25</v>
      </c>
      <c r="F314" t="s">
        <v>53</v>
      </c>
      <c r="G314">
        <v>26.6675</v>
      </c>
      <c r="H314">
        <v>45.252499999999998</v>
      </c>
      <c r="I314">
        <v>33.182500000000005</v>
      </c>
      <c r="J314" s="17">
        <v>597</v>
      </c>
      <c r="K314" t="s">
        <v>53</v>
      </c>
      <c r="L314" s="92">
        <v>597</v>
      </c>
      <c r="M314">
        <v>1171</v>
      </c>
      <c r="N314">
        <v>19.217500000000001</v>
      </c>
      <c r="O314">
        <v>67.72</v>
      </c>
      <c r="P314">
        <v>54.697500000000005</v>
      </c>
      <c r="Q314" s="18">
        <v>529453</v>
      </c>
      <c r="R314" s="109">
        <v>19236</v>
      </c>
      <c r="S314" s="107">
        <v>15670</v>
      </c>
      <c r="T314" s="18">
        <v>46001</v>
      </c>
      <c r="U314">
        <v>0</v>
      </c>
      <c r="V314">
        <v>22.227499999999999</v>
      </c>
      <c r="W314">
        <f>R314/23038</f>
        <v>0.83496831322163378</v>
      </c>
      <c r="X314">
        <f>N314/19.57</f>
        <v>0.98198773633111913</v>
      </c>
      <c r="Y314">
        <f>I314/42.04</f>
        <v>0.78930780209324469</v>
      </c>
      <c r="Z314">
        <f t="shared" si="42"/>
        <v>26.722505425730581</v>
      </c>
      <c r="AA314">
        <v>19813</v>
      </c>
      <c r="AB314">
        <f t="shared" si="43"/>
        <v>1.119209466263847</v>
      </c>
      <c r="AC314">
        <v>19.86</v>
      </c>
      <c r="AD314">
        <f t="shared" si="36"/>
        <v>8.6884010478739379E-2</v>
      </c>
      <c r="AE314">
        <f t="shared" si="37"/>
        <v>2.959658364387396E-2</v>
      </c>
    </row>
    <row r="315" spans="1:31">
      <c r="A315" t="s">
        <v>18</v>
      </c>
      <c r="B315" s="2">
        <v>2011</v>
      </c>
      <c r="C315">
        <v>0</v>
      </c>
      <c r="E315" s="2">
        <v>30</v>
      </c>
      <c r="F315" t="s">
        <v>53</v>
      </c>
      <c r="G315">
        <v>28.815000000000001</v>
      </c>
      <c r="H315">
        <v>45.239999999999995</v>
      </c>
      <c r="I315">
        <v>32.195</v>
      </c>
      <c r="J315" s="17">
        <v>618</v>
      </c>
      <c r="K315" t="s">
        <v>53</v>
      </c>
      <c r="L315" s="92">
        <v>618</v>
      </c>
      <c r="M315">
        <v>1143</v>
      </c>
      <c r="N315">
        <v>20.414999999999999</v>
      </c>
      <c r="O315">
        <v>66.597500000000011</v>
      </c>
      <c r="P315">
        <v>53.005000000000003</v>
      </c>
      <c r="Q315" s="18">
        <v>530175</v>
      </c>
      <c r="R315" s="109">
        <v>19049</v>
      </c>
      <c r="S315" s="107">
        <v>15645</v>
      </c>
      <c r="T315" s="18">
        <v>45575</v>
      </c>
      <c r="U315">
        <v>0</v>
      </c>
      <c r="V315">
        <v>23.839999999999996</v>
      </c>
      <c r="W315">
        <f>R315/22761</f>
        <v>0.83691401959492118</v>
      </c>
      <c r="X315">
        <f>N315/21.05</f>
        <v>0.96983372921615196</v>
      </c>
      <c r="Y315">
        <f>I315/41.74</f>
        <v>0.77132247244849061</v>
      </c>
      <c r="Z315">
        <f t="shared" si="42"/>
        <v>26.758946146469491</v>
      </c>
      <c r="AA315">
        <v>19813</v>
      </c>
      <c r="AB315">
        <f t="shared" si="43"/>
        <v>1.1145395044413275</v>
      </c>
      <c r="AC315">
        <v>21.39</v>
      </c>
      <c r="AD315">
        <f t="shared" si="36"/>
        <v>8.5962182298297732E-2</v>
      </c>
      <c r="AE315">
        <f t="shared" si="37"/>
        <v>2.95091243457349E-2</v>
      </c>
    </row>
    <row r="316" spans="1:31">
      <c r="A316" t="s">
        <v>18</v>
      </c>
      <c r="B316" s="2">
        <v>2012</v>
      </c>
      <c r="C316">
        <v>0</v>
      </c>
      <c r="E316" s="2">
        <v>21</v>
      </c>
      <c r="F316" t="s">
        <v>53</v>
      </c>
      <c r="G316">
        <v>35.174999999999997</v>
      </c>
      <c r="H316">
        <v>46.167500000000004</v>
      </c>
      <c r="I316">
        <v>29.932500000000001</v>
      </c>
      <c r="J316" s="17">
        <v>480</v>
      </c>
      <c r="K316" t="s">
        <v>53</v>
      </c>
      <c r="L316" s="92">
        <v>480</v>
      </c>
      <c r="M316">
        <v>1138</v>
      </c>
      <c r="N316">
        <v>28.13</v>
      </c>
      <c r="O316">
        <v>65.502499999999998</v>
      </c>
      <c r="P316">
        <v>47.077500000000001</v>
      </c>
      <c r="Q316" s="18">
        <v>530250</v>
      </c>
      <c r="R316" s="109">
        <v>18540</v>
      </c>
      <c r="S316" s="107">
        <v>15837</v>
      </c>
      <c r="T316" s="18">
        <v>46194</v>
      </c>
      <c r="U316">
        <v>0</v>
      </c>
      <c r="V316">
        <v>31.067499999999995</v>
      </c>
      <c r="W316">
        <f>R316/22048</f>
        <v>0.8408925979680697</v>
      </c>
      <c r="X316">
        <f>N316/24.58</f>
        <v>1.144426362896664</v>
      </c>
      <c r="Y316">
        <f>I316/40.47</f>
        <v>0.73962194217939214</v>
      </c>
      <c r="Z316">
        <f t="shared" si="42"/>
        <v>26.762731539898045</v>
      </c>
      <c r="AA316">
        <v>19813</v>
      </c>
      <c r="AB316">
        <f t="shared" si="43"/>
        <v>1.2532271077047195</v>
      </c>
      <c r="AC316">
        <v>24.79</v>
      </c>
      <c r="AD316">
        <f t="shared" si="36"/>
        <v>8.7117397454031117E-2</v>
      </c>
      <c r="AE316">
        <f t="shared" si="37"/>
        <v>2.9867043847241866E-2</v>
      </c>
    </row>
    <row r="317" spans="1:31">
      <c r="A317" t="s">
        <v>18</v>
      </c>
      <c r="B317" s="2">
        <v>2013</v>
      </c>
      <c r="C317">
        <v>0</v>
      </c>
      <c r="E317" s="2">
        <v>22</v>
      </c>
      <c r="F317" t="s">
        <v>53</v>
      </c>
      <c r="G317">
        <v>37.002499999999998</v>
      </c>
      <c r="H317">
        <v>46.232500000000002</v>
      </c>
      <c r="I317">
        <v>29.134999999999998</v>
      </c>
      <c r="J317" s="17">
        <v>501</v>
      </c>
      <c r="K317" t="s">
        <v>53</v>
      </c>
      <c r="L317" s="92">
        <v>501</v>
      </c>
      <c r="M317">
        <v>1130</v>
      </c>
      <c r="N317">
        <v>25.887499999999999</v>
      </c>
      <c r="O317">
        <v>65.342500000000001</v>
      </c>
      <c r="P317">
        <v>48.430000000000007</v>
      </c>
      <c r="Q317" s="18">
        <v>524962</v>
      </c>
      <c r="R317" s="109">
        <v>18068</v>
      </c>
      <c r="S317" s="107">
        <v>15028</v>
      </c>
      <c r="T317" s="18">
        <v>43181</v>
      </c>
      <c r="U317">
        <v>0</v>
      </c>
      <c r="V317">
        <v>30.540000000000003</v>
      </c>
      <c r="W317">
        <f>R317/21899</f>
        <v>0.82506050504589246</v>
      </c>
      <c r="X317">
        <f>N317/25.6</f>
        <v>1.01123046875</v>
      </c>
      <c r="Y317">
        <f>I317/39.56</f>
        <v>0.73647623862487355</v>
      </c>
      <c r="Z317">
        <f t="shared" si="42"/>
        <v>26.495836067228588</v>
      </c>
      <c r="AA317">
        <v>19813</v>
      </c>
      <c r="AB317">
        <f t="shared" si="43"/>
        <v>1.1701149425287356</v>
      </c>
      <c r="AC317">
        <v>26.1</v>
      </c>
      <c r="AD317">
        <f t="shared" si="36"/>
        <v>8.225547753932666E-2</v>
      </c>
      <c r="AE317">
        <f t="shared" si="37"/>
        <v>2.8626833942266297E-2</v>
      </c>
    </row>
    <row r="318" spans="1:31">
      <c r="A318" t="s">
        <v>18</v>
      </c>
      <c r="B318" s="2">
        <v>2014</v>
      </c>
      <c r="C318">
        <v>0</v>
      </c>
      <c r="E318" s="2">
        <v>24</v>
      </c>
      <c r="F318" t="s">
        <v>53</v>
      </c>
      <c r="G318">
        <v>38.53</v>
      </c>
      <c r="H318">
        <v>47.834999999999994</v>
      </c>
      <c r="I318">
        <v>29.407499999999999</v>
      </c>
      <c r="J318" s="17">
        <v>499</v>
      </c>
      <c r="K318" t="s">
        <v>53</v>
      </c>
      <c r="L318" t="s">
        <v>53</v>
      </c>
      <c r="M318">
        <v>1149</v>
      </c>
      <c r="N318">
        <v>28.962499999999999</v>
      </c>
      <c r="O318">
        <v>65.924999999999997</v>
      </c>
      <c r="P318">
        <v>46.835000000000008</v>
      </c>
      <c r="Q318" s="18">
        <v>519613</v>
      </c>
      <c r="R318" s="109">
        <v>17712</v>
      </c>
      <c r="S318" s="107">
        <v>14193</v>
      </c>
      <c r="T318" s="18">
        <v>38323</v>
      </c>
      <c r="U318">
        <v>0</v>
      </c>
      <c r="V318">
        <v>33.032499999999999</v>
      </c>
      <c r="W318">
        <f>R318/22218</f>
        <v>0.79719146637861193</v>
      </c>
      <c r="X318">
        <f>N318/23.6</f>
        <v>1.2272245762711862</v>
      </c>
      <c r="Y318">
        <f>I318/40.03</f>
        <v>0.73463652260804391</v>
      </c>
      <c r="Z318">
        <f t="shared" si="42"/>
        <v>26.2258618079039</v>
      </c>
      <c r="AA318">
        <v>19813</v>
      </c>
      <c r="AB318">
        <f t="shared" si="43"/>
        <v>1.3515752864157118</v>
      </c>
      <c r="AC318">
        <v>24.44</v>
      </c>
      <c r="AD318">
        <f t="shared" si="36"/>
        <v>7.3752966149807642E-2</v>
      </c>
      <c r="AE318">
        <f t="shared" si="37"/>
        <v>2.7314559104564359E-2</v>
      </c>
    </row>
    <row r="319" spans="1:31">
      <c r="A319" t="s">
        <v>18</v>
      </c>
      <c r="B319" s="2">
        <v>2015</v>
      </c>
      <c r="C319">
        <v>0</v>
      </c>
      <c r="E319" s="2">
        <v>24</v>
      </c>
      <c r="F319" t="s">
        <v>53</v>
      </c>
      <c r="G319">
        <v>38.847499999999997</v>
      </c>
      <c r="H319">
        <v>47.227499999999992</v>
      </c>
      <c r="I319">
        <v>28.8825</v>
      </c>
      <c r="J319" s="17">
        <v>527</v>
      </c>
      <c r="K319" t="s">
        <v>53</v>
      </c>
      <c r="L319" t="s">
        <v>53</v>
      </c>
      <c r="M319">
        <v>1194</v>
      </c>
      <c r="N319">
        <v>25.535</v>
      </c>
      <c r="O319">
        <v>63.35</v>
      </c>
      <c r="P319">
        <v>47.185000000000002</v>
      </c>
      <c r="Q319" s="18">
        <v>513713</v>
      </c>
      <c r="R319" s="109">
        <v>19267</v>
      </c>
      <c r="S319" s="107">
        <v>14270</v>
      </c>
      <c r="T319" s="18">
        <v>34437</v>
      </c>
      <c r="U319">
        <v>0</v>
      </c>
      <c r="V319">
        <v>31.29</v>
      </c>
      <c r="W319">
        <f>R319/23219</f>
        <v>0.82979456479607216</v>
      </c>
      <c r="X319">
        <f>N319/20.77</f>
        <v>1.2294174289841118</v>
      </c>
      <c r="Y319">
        <f>I319/41.06</f>
        <v>0.7034218217243059</v>
      </c>
      <c r="Z319">
        <f t="shared" si="42"/>
        <v>25.928077524857418</v>
      </c>
      <c r="AA319">
        <v>19813</v>
      </c>
      <c r="AB319">
        <f t="shared" si="43"/>
        <v>1.4184043517679057</v>
      </c>
      <c r="AC319">
        <v>22.06</v>
      </c>
      <c r="AD319">
        <f t="shared" si="36"/>
        <v>6.7035484794038688E-2</v>
      </c>
      <c r="AE319">
        <f t="shared" si="37"/>
        <v>2.7778156285708167E-2</v>
      </c>
    </row>
    <row r="320" spans="1:31">
      <c r="A320" t="s">
        <v>18</v>
      </c>
      <c r="B320" s="2">
        <v>2016</v>
      </c>
      <c r="C320">
        <v>1</v>
      </c>
      <c r="E320" s="2">
        <v>26</v>
      </c>
      <c r="F320" t="s">
        <v>53</v>
      </c>
      <c r="G320">
        <v>33.057500000000005</v>
      </c>
      <c r="H320">
        <v>46.215000000000003</v>
      </c>
      <c r="I320">
        <v>30.945</v>
      </c>
      <c r="J320" s="17">
        <v>641</v>
      </c>
      <c r="K320" t="s">
        <v>53</v>
      </c>
      <c r="L320" t="s">
        <v>53</v>
      </c>
      <c r="M320">
        <v>1659</v>
      </c>
      <c r="N320">
        <v>21.297499999999999</v>
      </c>
      <c r="O320">
        <v>65.557500000000005</v>
      </c>
      <c r="P320">
        <v>51.6</v>
      </c>
      <c r="Q320" s="18">
        <v>506888</v>
      </c>
      <c r="R320" s="109">
        <v>19650</v>
      </c>
      <c r="S320" s="107">
        <v>12793</v>
      </c>
      <c r="T320" s="18">
        <v>31078</v>
      </c>
      <c r="U320">
        <v>0</v>
      </c>
      <c r="V320">
        <v>26.232500000000002</v>
      </c>
      <c r="W320">
        <f>R320/23979</f>
        <v>0.81946703365444762</v>
      </c>
      <c r="X320">
        <f>N320/18.12</f>
        <v>1.1753587196467989</v>
      </c>
      <c r="Y320">
        <f>I320/42.17</f>
        <v>0.73381550865544221</v>
      </c>
      <c r="Z320">
        <f t="shared" si="42"/>
        <v>25.583606722858729</v>
      </c>
      <c r="AA320">
        <v>19813</v>
      </c>
      <c r="AB320">
        <f t="shared" si="43"/>
        <v>1.3356670061099796</v>
      </c>
      <c r="AC320">
        <v>19.64</v>
      </c>
      <c r="AD320">
        <f t="shared" si="36"/>
        <v>6.1311374504821575E-2</v>
      </c>
      <c r="AE320">
        <f t="shared" si="37"/>
        <v>2.5238316945755276E-2</v>
      </c>
    </row>
    <row r="321" spans="1:31">
      <c r="A321" t="s">
        <v>18</v>
      </c>
      <c r="B321" s="2">
        <v>2017</v>
      </c>
      <c r="C321">
        <v>1</v>
      </c>
      <c r="E321" s="2">
        <v>16</v>
      </c>
      <c r="F321" t="s">
        <v>53</v>
      </c>
      <c r="G321">
        <v>30.86</v>
      </c>
      <c r="H321">
        <v>47.444999999999993</v>
      </c>
      <c r="I321">
        <v>32.797499999999999</v>
      </c>
      <c r="J321" s="17">
        <v>492</v>
      </c>
      <c r="K321" t="s">
        <v>53</v>
      </c>
      <c r="L321" t="s">
        <v>53</v>
      </c>
      <c r="M321">
        <v>1441</v>
      </c>
      <c r="N321">
        <v>19.54</v>
      </c>
      <c r="O321">
        <v>64.69250000000001</v>
      </c>
      <c r="P321">
        <v>52.037499999999994</v>
      </c>
      <c r="Q321" s="18">
        <v>502578</v>
      </c>
      <c r="R321" s="109">
        <v>20511</v>
      </c>
      <c r="S321" s="107">
        <v>12335</v>
      </c>
      <c r="T321" s="18">
        <v>28727</v>
      </c>
      <c r="U321">
        <v>0</v>
      </c>
      <c r="V321">
        <v>24.412500000000001</v>
      </c>
      <c r="W321">
        <f>R321/24969</f>
        <v>0.82145860867475673</v>
      </c>
      <c r="X321">
        <f>N321/15.66</f>
        <v>1.247765006385696</v>
      </c>
      <c r="Y321">
        <f>I321/43.11</f>
        <v>0.76078636047320802</v>
      </c>
      <c r="Z321">
        <f t="shared" si="42"/>
        <v>25.366072780497653</v>
      </c>
      <c r="AA321">
        <v>19813</v>
      </c>
      <c r="AB321">
        <f t="shared" si="43"/>
        <v>1.4168601276842716</v>
      </c>
      <c r="AC321">
        <v>17.23</v>
      </c>
      <c r="AD321">
        <f t="shared" si="36"/>
        <v>5.7159286717683624E-2</v>
      </c>
      <c r="AE321">
        <f t="shared" si="37"/>
        <v>2.4543453951426444E-2</v>
      </c>
    </row>
    <row r="322" spans="1:31">
      <c r="A322" t="s">
        <v>18</v>
      </c>
      <c r="B322" s="2">
        <v>2018</v>
      </c>
      <c r="C322">
        <v>1</v>
      </c>
      <c r="E322" s="2">
        <v>9</v>
      </c>
      <c r="F322" t="s">
        <v>53</v>
      </c>
      <c r="G322">
        <v>27.99</v>
      </c>
      <c r="H322">
        <v>47.462499999999999</v>
      </c>
      <c r="I322">
        <v>34.164999999999999</v>
      </c>
      <c r="J322" s="17">
        <v>469</v>
      </c>
      <c r="K322">
        <v>2</v>
      </c>
      <c r="L322">
        <v>10</v>
      </c>
      <c r="M322">
        <v>1722</v>
      </c>
      <c r="N322">
        <v>14.002500000000001</v>
      </c>
      <c r="O322">
        <v>62.98</v>
      </c>
      <c r="P322">
        <v>54.15</v>
      </c>
      <c r="Q322" s="18">
        <v>499100</v>
      </c>
      <c r="R322" s="109">
        <v>21563</v>
      </c>
      <c r="S322" s="107">
        <v>12349</v>
      </c>
      <c r="T322" s="18">
        <v>28874</v>
      </c>
      <c r="U322">
        <v>0</v>
      </c>
      <c r="V322">
        <v>20.112500000000001</v>
      </c>
      <c r="W322">
        <f>R322/25771</f>
        <v>0.83671568817663267</v>
      </c>
      <c r="X322">
        <f>N322/13.72</f>
        <v>1.0205903790087465</v>
      </c>
      <c r="Y322">
        <f>I322/44.03</f>
        <v>0.77594821712468764</v>
      </c>
      <c r="Z322">
        <f t="shared" si="42"/>
        <v>25.190531469237371</v>
      </c>
      <c r="AA322">
        <v>19813</v>
      </c>
      <c r="AB322">
        <f t="shared" si="43"/>
        <v>1.3179882044560944</v>
      </c>
      <c r="AC322">
        <v>15.26</v>
      </c>
      <c r="AD322">
        <f t="shared" si="36"/>
        <v>5.7852133840913644E-2</v>
      </c>
      <c r="AE322">
        <f t="shared" si="37"/>
        <v>2.4742536565818474E-2</v>
      </c>
    </row>
    <row r="323" spans="1:31">
      <c r="A323" t="s">
        <v>18</v>
      </c>
      <c r="B323" s="2">
        <v>2019</v>
      </c>
      <c r="C323">
        <v>1</v>
      </c>
      <c r="E323" s="2">
        <v>23</v>
      </c>
      <c r="F323" t="s">
        <v>53</v>
      </c>
      <c r="G323">
        <v>25.685000000000002</v>
      </c>
      <c r="H323">
        <v>49.047499999999999</v>
      </c>
      <c r="I323">
        <v>36.44</v>
      </c>
      <c r="J323" s="17">
        <v>461</v>
      </c>
      <c r="K323" t="s">
        <v>53</v>
      </c>
      <c r="L323">
        <v>1</v>
      </c>
      <c r="M323">
        <v>1744</v>
      </c>
      <c r="N323">
        <v>12.309999999999999</v>
      </c>
      <c r="O323">
        <v>63.034999999999997</v>
      </c>
      <c r="P323">
        <v>55.277500000000003</v>
      </c>
      <c r="Q323" s="18">
        <v>495761</v>
      </c>
      <c r="R323" s="107" t="s">
        <v>53</v>
      </c>
      <c r="S323" s="107">
        <v>13029</v>
      </c>
      <c r="T323" s="18">
        <v>28847</v>
      </c>
      <c r="U323" s="107" t="s">
        <v>53</v>
      </c>
      <c r="V323">
        <v>18.259999999999998</v>
      </c>
      <c r="W323" s="107" t="s">
        <v>53</v>
      </c>
      <c r="X323">
        <f>N323/12.45</f>
        <v>0.98875502008032123</v>
      </c>
      <c r="Y323">
        <f>I323/44.78</f>
        <v>0.81375614113443495</v>
      </c>
      <c r="Z323">
        <f t="shared" si="42"/>
        <v>25.022005753798013</v>
      </c>
      <c r="AA323">
        <v>19813</v>
      </c>
      <c r="AB323">
        <f t="shared" si="43"/>
        <v>1.2941176470588234</v>
      </c>
      <c r="AC323">
        <v>14.11</v>
      </c>
      <c r="AD323">
        <f t="shared" ref="AD323:AD386" si="44">T323/Q323</f>
        <v>5.8187312031402226E-2</v>
      </c>
      <c r="AE323">
        <f t="shared" ref="AE323:AE380" si="45">S323/Q323</f>
        <v>2.6280808696125754E-2</v>
      </c>
    </row>
    <row r="324" spans="1:31">
      <c r="A324" t="s">
        <v>18</v>
      </c>
      <c r="B324" s="2">
        <v>2020</v>
      </c>
      <c r="C324">
        <v>1</v>
      </c>
      <c r="D324" t="s">
        <v>53</v>
      </c>
      <c r="E324">
        <v>21</v>
      </c>
      <c r="F324" t="s">
        <v>53</v>
      </c>
      <c r="G324">
        <v>24.177499999999998</v>
      </c>
      <c r="H324">
        <v>45.845000000000006</v>
      </c>
      <c r="I324">
        <v>34.74</v>
      </c>
      <c r="J324" s="17">
        <v>497</v>
      </c>
      <c r="K324" t="s">
        <v>53</v>
      </c>
      <c r="L324" t="s">
        <v>53</v>
      </c>
      <c r="M324">
        <v>1500</v>
      </c>
      <c r="N324">
        <v>13.16</v>
      </c>
      <c r="O324">
        <v>62.49</v>
      </c>
      <c r="P324">
        <v>54.2575</v>
      </c>
      <c r="Q324" s="18">
        <v>495045</v>
      </c>
      <c r="R324" s="107" t="s">
        <v>53</v>
      </c>
      <c r="S324" s="107" t="s">
        <v>53</v>
      </c>
      <c r="T324" s="18">
        <v>31023</v>
      </c>
      <c r="U324" s="107" t="s">
        <v>53</v>
      </c>
      <c r="V324">
        <v>17.897500000000001</v>
      </c>
      <c r="W324" s="107" t="s">
        <v>53</v>
      </c>
      <c r="X324">
        <f>N324/13.87</f>
        <v>0.94881038211968283</v>
      </c>
      <c r="Y324">
        <f>I324/43.14</f>
        <v>0.80528511821974968</v>
      </c>
      <c r="Z324">
        <f t="shared" si="42"/>
        <v>24.985867864533386</v>
      </c>
      <c r="AA324">
        <v>19813</v>
      </c>
      <c r="AB324">
        <f t="shared" si="43"/>
        <v>1.1524468770122345</v>
      </c>
      <c r="AC324">
        <v>15.53</v>
      </c>
      <c r="AD324">
        <f t="shared" si="44"/>
        <v>6.2667030269975457E-2</v>
      </c>
      <c r="AE324" s="107" t="s">
        <v>53</v>
      </c>
    </row>
    <row r="325" spans="1:31">
      <c r="A325" t="s">
        <v>19</v>
      </c>
      <c r="B325" s="2">
        <v>2002</v>
      </c>
      <c r="C325">
        <v>1</v>
      </c>
      <c r="D325" t="s">
        <v>53</v>
      </c>
      <c r="E325">
        <v>18</v>
      </c>
      <c r="F325" t="s">
        <v>53</v>
      </c>
      <c r="G325">
        <v>30.932500000000001</v>
      </c>
      <c r="H325">
        <v>36.397500000000001</v>
      </c>
      <c r="I325">
        <v>25.145000000000003</v>
      </c>
      <c r="J325" s="96" t="s">
        <v>53</v>
      </c>
      <c r="K325" t="s">
        <v>53</v>
      </c>
      <c r="L325" t="s">
        <v>53</v>
      </c>
      <c r="M325" t="s">
        <v>53</v>
      </c>
      <c r="N325">
        <v>15.28</v>
      </c>
      <c r="O325">
        <v>62.864999999999995</v>
      </c>
      <c r="P325">
        <v>53.252499999999998</v>
      </c>
      <c r="Q325" s="18">
        <v>771131</v>
      </c>
      <c r="R325" s="109">
        <v>11955</v>
      </c>
      <c r="S325" s="107" t="s">
        <v>53</v>
      </c>
      <c r="T325" s="18">
        <v>5290</v>
      </c>
      <c r="U325">
        <v>0</v>
      </c>
      <c r="V325">
        <v>21.247500000000002</v>
      </c>
      <c r="W325">
        <f>R325/18095</f>
        <v>0.66067974578612876</v>
      </c>
      <c r="X325">
        <f>N325/8.3</f>
        <v>1.8409638554216865</v>
      </c>
      <c r="Y325">
        <f>I325/35.8425</f>
        <v>0.70154146613656976</v>
      </c>
      <c r="Z325">
        <f t="shared" ref="Z325:Z343" si="46">Q325/13771</f>
        <v>55.996732263452181</v>
      </c>
      <c r="AA325">
        <v>13771</v>
      </c>
      <c r="AB325">
        <f>V325/AC325</f>
        <v>1.8556768558951968</v>
      </c>
      <c r="AC325">
        <v>11.45</v>
      </c>
      <c r="AD325">
        <f t="shared" si="44"/>
        <v>6.8600536095682835E-3</v>
      </c>
      <c r="AE325" s="107" t="s">
        <v>53</v>
      </c>
    </row>
    <row r="326" spans="1:31">
      <c r="A326" t="s">
        <v>19</v>
      </c>
      <c r="B326" s="2">
        <v>2003</v>
      </c>
      <c r="C326">
        <v>1</v>
      </c>
      <c r="D326" t="s">
        <v>53</v>
      </c>
      <c r="E326">
        <v>11</v>
      </c>
      <c r="F326" t="s">
        <v>53</v>
      </c>
      <c r="G326">
        <v>30.63</v>
      </c>
      <c r="H326">
        <v>38.447499999999998</v>
      </c>
      <c r="I326">
        <v>26.650000000000002</v>
      </c>
      <c r="J326" s="96" t="s">
        <v>53</v>
      </c>
      <c r="K326" t="s">
        <v>53</v>
      </c>
      <c r="L326" t="s">
        <v>53</v>
      </c>
      <c r="M326" t="s">
        <v>53</v>
      </c>
      <c r="N326">
        <v>15.059999999999999</v>
      </c>
      <c r="O326">
        <v>64.87</v>
      </c>
      <c r="P326">
        <v>55.072500000000005</v>
      </c>
      <c r="Q326" s="18">
        <v>775944</v>
      </c>
      <c r="R326" s="109">
        <v>13037</v>
      </c>
      <c r="S326" s="107" t="s">
        <v>53</v>
      </c>
      <c r="T326" s="18">
        <v>8445</v>
      </c>
      <c r="U326">
        <v>0</v>
      </c>
      <c r="V326">
        <v>21.085000000000001</v>
      </c>
      <c r="W326">
        <f>R326/19013</f>
        <v>0.68568873928364804</v>
      </c>
      <c r="X326">
        <f>N326/8.5</f>
        <v>1.7717647058823527</v>
      </c>
      <c r="Y326">
        <f>I326/37.35</f>
        <v>0.71352074966532797</v>
      </c>
      <c r="Z326">
        <f t="shared" si="46"/>
        <v>56.346234841333235</v>
      </c>
      <c r="AA326">
        <v>13771</v>
      </c>
      <c r="AB326">
        <f t="shared" ref="AB326:AB343" si="47">V326/AC326</f>
        <v>1.8350739773716276</v>
      </c>
      <c r="AC326">
        <v>11.49</v>
      </c>
      <c r="AD326">
        <f t="shared" si="44"/>
        <v>1.0883517367232688E-2</v>
      </c>
      <c r="AE326" s="107" t="s">
        <v>53</v>
      </c>
    </row>
    <row r="327" spans="1:31">
      <c r="A327" t="s">
        <v>19</v>
      </c>
      <c r="B327" s="2">
        <v>2004</v>
      </c>
      <c r="C327">
        <v>1</v>
      </c>
      <c r="D327" t="s">
        <v>53</v>
      </c>
      <c r="E327">
        <v>16</v>
      </c>
      <c r="F327" t="s">
        <v>53</v>
      </c>
      <c r="G327">
        <v>30.487500000000001</v>
      </c>
      <c r="H327">
        <v>41.492499999999993</v>
      </c>
      <c r="I327">
        <v>28.827500000000001</v>
      </c>
      <c r="J327" s="96" t="s">
        <v>53</v>
      </c>
      <c r="K327" t="s">
        <v>53</v>
      </c>
      <c r="L327" t="s">
        <v>53</v>
      </c>
      <c r="M327" t="s">
        <v>53</v>
      </c>
      <c r="N327">
        <v>14.522500000000001</v>
      </c>
      <c r="O327">
        <v>67.484999999999999</v>
      </c>
      <c r="P327">
        <v>57.68</v>
      </c>
      <c r="Q327" s="18">
        <v>779870</v>
      </c>
      <c r="R327" s="109">
        <v>14096</v>
      </c>
      <c r="S327" s="107" t="s">
        <v>53</v>
      </c>
      <c r="T327" s="18">
        <v>10303</v>
      </c>
      <c r="U327">
        <v>0</v>
      </c>
      <c r="V327">
        <v>20.835000000000001</v>
      </c>
      <c r="W327">
        <f>R327/20053</f>
        <v>0.702937216376602</v>
      </c>
      <c r="X327">
        <f>N327/8.26</f>
        <v>1.7581719128329298</v>
      </c>
      <c r="Y327">
        <f>I327/38.95</f>
        <v>0.74011553273427466</v>
      </c>
      <c r="Z327">
        <f t="shared" si="46"/>
        <v>56.631326701038411</v>
      </c>
      <c r="AA327">
        <v>13771</v>
      </c>
      <c r="AB327">
        <f t="shared" si="47"/>
        <v>1.8992707383773928</v>
      </c>
      <c r="AC327">
        <v>10.97</v>
      </c>
      <c r="AD327">
        <f t="shared" si="44"/>
        <v>1.3211176221677973E-2</v>
      </c>
      <c r="AE327" s="107" t="s">
        <v>53</v>
      </c>
    </row>
    <row r="328" spans="1:31">
      <c r="A328" t="s">
        <v>19</v>
      </c>
      <c r="B328" s="2">
        <v>2005</v>
      </c>
      <c r="C328">
        <v>1</v>
      </c>
      <c r="D328" t="s">
        <v>53</v>
      </c>
      <c r="E328">
        <v>12</v>
      </c>
      <c r="F328" t="s">
        <v>53</v>
      </c>
      <c r="G328">
        <v>23.702500000000001</v>
      </c>
      <c r="H328">
        <v>38.967500000000001</v>
      </c>
      <c r="I328">
        <v>29.745000000000001</v>
      </c>
      <c r="J328" s="96" t="s">
        <v>53</v>
      </c>
      <c r="K328" t="s">
        <v>53</v>
      </c>
      <c r="L328" t="s">
        <v>53</v>
      </c>
      <c r="M328" t="s">
        <v>53</v>
      </c>
      <c r="N328">
        <v>9.2375000000000007</v>
      </c>
      <c r="O328">
        <v>65.04249999999999</v>
      </c>
      <c r="P328">
        <v>59.032499999999999</v>
      </c>
      <c r="Q328" s="18">
        <v>784376</v>
      </c>
      <c r="R328" s="109">
        <v>14880</v>
      </c>
      <c r="S328" s="107" t="s">
        <v>53</v>
      </c>
      <c r="T328" s="18">
        <v>13856</v>
      </c>
      <c r="U328">
        <v>0</v>
      </c>
      <c r="V328">
        <v>14.844999999999999</v>
      </c>
      <c r="W328">
        <f>R328/21239</f>
        <v>0.70059795658929325</v>
      </c>
      <c r="X328">
        <f>N328/7.14</f>
        <v>1.2937675070028012</v>
      </c>
      <c r="Y328">
        <f>I328/41.39</f>
        <v>0.71865184827252959</v>
      </c>
      <c r="Z328">
        <f t="shared" si="46"/>
        <v>56.958536054026581</v>
      </c>
      <c r="AA328">
        <v>13771</v>
      </c>
      <c r="AB328">
        <f t="shared" si="47"/>
        <v>1.6224043715846992</v>
      </c>
      <c r="AC328">
        <v>9.15</v>
      </c>
      <c r="AD328">
        <f t="shared" si="44"/>
        <v>1.7664997399206503E-2</v>
      </c>
      <c r="AE328" s="107" t="s">
        <v>53</v>
      </c>
    </row>
    <row r="329" spans="1:31">
      <c r="A329" t="s">
        <v>19</v>
      </c>
      <c r="B329" s="2">
        <v>2006</v>
      </c>
      <c r="C329">
        <v>1</v>
      </c>
      <c r="D329" t="s">
        <v>53</v>
      </c>
      <c r="E329">
        <v>15</v>
      </c>
      <c r="F329" t="s">
        <v>53</v>
      </c>
      <c r="G329">
        <v>22.147500000000001</v>
      </c>
      <c r="H329">
        <v>42.307499999999997</v>
      </c>
      <c r="I329">
        <v>32.942499999999995</v>
      </c>
      <c r="J329" s="96" t="s">
        <v>53</v>
      </c>
      <c r="K329" t="s">
        <v>53</v>
      </c>
      <c r="L329" t="s">
        <v>53</v>
      </c>
      <c r="M329" t="s">
        <v>53</v>
      </c>
      <c r="N329">
        <v>9.2799999999999994</v>
      </c>
      <c r="O329">
        <v>65.930000000000007</v>
      </c>
      <c r="P329">
        <v>59.807499999999997</v>
      </c>
      <c r="Q329" s="18">
        <v>788287</v>
      </c>
      <c r="R329" s="109">
        <v>16175</v>
      </c>
      <c r="S329" s="107" t="s">
        <v>53</v>
      </c>
      <c r="T329" s="18">
        <v>15397</v>
      </c>
      <c r="U329">
        <v>0</v>
      </c>
      <c r="V329">
        <v>14.484999999999999</v>
      </c>
      <c r="W329">
        <f>R329/22629</f>
        <v>0.71479075522559543</v>
      </c>
      <c r="X329">
        <f>N329/6.35</f>
        <v>1.4614173228346456</v>
      </c>
      <c r="Y329">
        <f>I329/42.96</f>
        <v>0.76681797020484155</v>
      </c>
      <c r="Z329">
        <f t="shared" si="46"/>
        <v>57.242538668215815</v>
      </c>
      <c r="AA329">
        <v>13771</v>
      </c>
      <c r="AB329">
        <f t="shared" si="47"/>
        <v>1.7142011834319528</v>
      </c>
      <c r="AC329">
        <v>8.4499999999999993</v>
      </c>
      <c r="AD329">
        <f t="shared" si="44"/>
        <v>1.9532226206952545E-2</v>
      </c>
      <c r="AE329" s="107" t="s">
        <v>53</v>
      </c>
    </row>
    <row r="330" spans="1:31">
      <c r="A330" t="s">
        <v>19</v>
      </c>
      <c r="B330" s="2">
        <v>2007</v>
      </c>
      <c r="C330">
        <v>1</v>
      </c>
      <c r="D330" t="s">
        <v>53</v>
      </c>
      <c r="E330">
        <v>20</v>
      </c>
      <c r="F330" t="s">
        <v>53</v>
      </c>
      <c r="G330">
        <v>19.712499999999999</v>
      </c>
      <c r="H330">
        <v>43.092500000000001</v>
      </c>
      <c r="I330">
        <v>34.590000000000003</v>
      </c>
      <c r="J330" s="17">
        <v>197</v>
      </c>
      <c r="K330" t="s">
        <v>53</v>
      </c>
      <c r="L330" s="92">
        <v>197</v>
      </c>
      <c r="M330" t="s">
        <v>53</v>
      </c>
      <c r="N330">
        <v>9.7424999999999997</v>
      </c>
      <c r="O330">
        <v>66.949999999999989</v>
      </c>
      <c r="P330">
        <v>60.427500000000002</v>
      </c>
      <c r="Q330" s="18">
        <v>792182</v>
      </c>
      <c r="R330" s="109">
        <v>17292</v>
      </c>
      <c r="S330" s="107" t="s">
        <v>53</v>
      </c>
      <c r="T330" s="18">
        <v>17087</v>
      </c>
      <c r="U330">
        <v>0</v>
      </c>
      <c r="V330">
        <v>13.780000000000001</v>
      </c>
      <c r="W330">
        <f>R330/23776</f>
        <v>0.72728802153432037</v>
      </c>
      <c r="X330">
        <f>N330/6.41</f>
        <v>1.5198907956318253</v>
      </c>
      <c r="Y330">
        <f>I330/44.21</f>
        <v>0.78240217145442215</v>
      </c>
      <c r="Z330">
        <f t="shared" si="46"/>
        <v>57.525379420521382</v>
      </c>
      <c r="AA330">
        <v>13771</v>
      </c>
      <c r="AB330">
        <f t="shared" si="47"/>
        <v>1.6743620899149454</v>
      </c>
      <c r="AC330">
        <v>8.23</v>
      </c>
      <c r="AD330">
        <f t="shared" si="44"/>
        <v>2.1569538313165409E-2</v>
      </c>
      <c r="AE330" s="107" t="s">
        <v>53</v>
      </c>
    </row>
    <row r="331" spans="1:31">
      <c r="A331" t="s">
        <v>19</v>
      </c>
      <c r="B331" s="2">
        <v>2008</v>
      </c>
      <c r="C331">
        <v>1</v>
      </c>
      <c r="D331" t="s">
        <v>53</v>
      </c>
      <c r="E331">
        <v>15</v>
      </c>
      <c r="F331" t="s">
        <v>53</v>
      </c>
      <c r="G331">
        <v>21.67</v>
      </c>
      <c r="H331">
        <v>45.685000000000002</v>
      </c>
      <c r="I331">
        <v>35.762500000000003</v>
      </c>
      <c r="J331" s="17">
        <v>882</v>
      </c>
      <c r="K331" t="s">
        <v>53</v>
      </c>
      <c r="L331" s="92">
        <v>882</v>
      </c>
      <c r="M331" t="s">
        <v>53</v>
      </c>
      <c r="N331">
        <v>12.48</v>
      </c>
      <c r="O331">
        <v>67.45</v>
      </c>
      <c r="P331">
        <v>59.04</v>
      </c>
      <c r="Q331" s="18">
        <v>798822</v>
      </c>
      <c r="R331" s="109">
        <v>17415</v>
      </c>
      <c r="S331" s="107" t="s">
        <v>53</v>
      </c>
      <c r="T331" s="18">
        <v>21937</v>
      </c>
      <c r="U331">
        <v>0</v>
      </c>
      <c r="V331">
        <v>16.322500000000002</v>
      </c>
      <c r="W331">
        <f>R331/24129</f>
        <v>0.72174561730697506</v>
      </c>
      <c r="X331">
        <f>N331/10.05</f>
        <v>1.2417910447761193</v>
      </c>
      <c r="Y331">
        <f>I331/44.4</f>
        <v>0.80546171171171177</v>
      </c>
      <c r="Z331">
        <f t="shared" si="46"/>
        <v>58.007552102243842</v>
      </c>
      <c r="AA331">
        <v>13771</v>
      </c>
      <c r="AB331">
        <f t="shared" si="47"/>
        <v>1.4508888888888891</v>
      </c>
      <c r="AC331">
        <v>11.25</v>
      </c>
      <c r="AD331">
        <f t="shared" si="44"/>
        <v>2.74616873346002E-2</v>
      </c>
      <c r="AE331" s="107" t="s">
        <v>53</v>
      </c>
    </row>
    <row r="332" spans="1:31">
      <c r="A332" t="s">
        <v>19</v>
      </c>
      <c r="B332" s="2">
        <v>2009</v>
      </c>
      <c r="C332">
        <v>1</v>
      </c>
      <c r="D332" t="s">
        <v>53</v>
      </c>
      <c r="E332">
        <v>27</v>
      </c>
      <c r="F332" t="s">
        <v>53</v>
      </c>
      <c r="G332">
        <v>29.327500000000001</v>
      </c>
      <c r="H332">
        <v>48.757500000000007</v>
      </c>
      <c r="I332">
        <v>34.462499999999999</v>
      </c>
      <c r="J332" s="17">
        <v>862</v>
      </c>
      <c r="K332" t="s">
        <v>53</v>
      </c>
      <c r="L332" s="92">
        <v>862</v>
      </c>
      <c r="M332">
        <v>1335</v>
      </c>
      <c r="N332">
        <v>23.490000000000002</v>
      </c>
      <c r="O332">
        <v>68.02</v>
      </c>
      <c r="P332">
        <v>52.047499999999999</v>
      </c>
      <c r="Q332" s="18">
        <v>803998</v>
      </c>
      <c r="R332" s="109">
        <v>16712</v>
      </c>
      <c r="S332" s="107" t="s">
        <v>53</v>
      </c>
      <c r="T332" s="18">
        <v>24801</v>
      </c>
      <c r="U332">
        <v>0</v>
      </c>
      <c r="V332">
        <v>26.002500000000001</v>
      </c>
      <c r="W332">
        <f>R332/23062</f>
        <v>0.72465527707917787</v>
      </c>
      <c r="X332">
        <f>N332/17.65</f>
        <v>1.3308781869688386</v>
      </c>
      <c r="Y332">
        <f>I332/42.58</f>
        <v>0.80935885392202911</v>
      </c>
      <c r="Z332">
        <f t="shared" si="46"/>
        <v>58.383414421610631</v>
      </c>
      <c r="AA332">
        <v>13771</v>
      </c>
      <c r="AB332">
        <f t="shared" si="47"/>
        <v>1.4559070548712207</v>
      </c>
      <c r="AC332">
        <v>17.86</v>
      </c>
      <c r="AD332">
        <f t="shared" si="44"/>
        <v>3.0847091659431988E-2</v>
      </c>
      <c r="AE332" s="107" t="s">
        <v>53</v>
      </c>
    </row>
    <row r="333" spans="1:31">
      <c r="A333" t="s">
        <v>19</v>
      </c>
      <c r="B333" s="2">
        <v>2010</v>
      </c>
      <c r="C333">
        <v>1</v>
      </c>
      <c r="D333" t="s">
        <v>53</v>
      </c>
      <c r="E333">
        <v>25</v>
      </c>
      <c r="F333" t="s">
        <v>53</v>
      </c>
      <c r="G333">
        <v>32.43</v>
      </c>
      <c r="H333">
        <v>49.704999999999998</v>
      </c>
      <c r="I333">
        <v>33.622500000000002</v>
      </c>
      <c r="J333" s="17">
        <v>882</v>
      </c>
      <c r="K333" t="s">
        <v>53</v>
      </c>
      <c r="L333" s="92">
        <v>882</v>
      </c>
      <c r="M333">
        <v>1026</v>
      </c>
      <c r="N333">
        <v>24.662500000000001</v>
      </c>
      <c r="O333">
        <v>67.352500000000006</v>
      </c>
      <c r="P333">
        <v>50.734999999999999</v>
      </c>
      <c r="Q333" s="18">
        <v>805108</v>
      </c>
      <c r="R333" s="109">
        <v>16520</v>
      </c>
      <c r="S333" s="107">
        <v>29505</v>
      </c>
      <c r="T333" s="18">
        <v>25259</v>
      </c>
      <c r="U333">
        <v>0</v>
      </c>
      <c r="V333">
        <v>28.060000000000002</v>
      </c>
      <c r="W333">
        <f>R333/23038</f>
        <v>0.71707613508117019</v>
      </c>
      <c r="X333">
        <f>N333/19.57</f>
        <v>1.2602197240674502</v>
      </c>
      <c r="Y333">
        <f>I333/42.04</f>
        <v>0.79977402473834447</v>
      </c>
      <c r="Z333">
        <f t="shared" si="46"/>
        <v>58.464018589790136</v>
      </c>
      <c r="AA333">
        <v>13771</v>
      </c>
      <c r="AB333">
        <f t="shared" si="47"/>
        <v>1.4128902316213496</v>
      </c>
      <c r="AC333">
        <v>19.86</v>
      </c>
      <c r="AD333">
        <f t="shared" si="44"/>
        <v>3.1373430645329568E-2</v>
      </c>
      <c r="AE333">
        <f t="shared" si="45"/>
        <v>3.6647257262379704E-2</v>
      </c>
    </row>
    <row r="334" spans="1:31">
      <c r="A334" t="s">
        <v>19</v>
      </c>
      <c r="B334" s="2">
        <v>2011</v>
      </c>
      <c r="C334">
        <v>1</v>
      </c>
      <c r="D334" t="s">
        <v>53</v>
      </c>
      <c r="E334">
        <v>30</v>
      </c>
      <c r="F334" t="s">
        <v>53</v>
      </c>
      <c r="G334">
        <v>34.25</v>
      </c>
      <c r="H334">
        <v>50.585000000000008</v>
      </c>
      <c r="I334">
        <v>33.267500000000005</v>
      </c>
      <c r="J334" s="17">
        <v>995</v>
      </c>
      <c r="K334" t="s">
        <v>53</v>
      </c>
      <c r="L334" s="92">
        <v>995</v>
      </c>
      <c r="M334">
        <v>1224</v>
      </c>
      <c r="N334">
        <v>29.524999999999999</v>
      </c>
      <c r="O334">
        <v>66.965000000000003</v>
      </c>
      <c r="P334">
        <v>47.194999999999993</v>
      </c>
      <c r="Q334" s="18">
        <v>805857</v>
      </c>
      <c r="R334" s="109">
        <v>16279</v>
      </c>
      <c r="S334" s="107">
        <v>29521</v>
      </c>
      <c r="T334" s="18">
        <v>25894</v>
      </c>
      <c r="U334">
        <v>0</v>
      </c>
      <c r="V334">
        <v>31.622499999999999</v>
      </c>
      <c r="W334">
        <f>R334/22761</f>
        <v>0.71521462150169146</v>
      </c>
      <c r="X334">
        <f>N334/21.05</f>
        <v>1.4026128266033253</v>
      </c>
      <c r="Y334">
        <f>I334/41.74</f>
        <v>0.79701724964063259</v>
      </c>
      <c r="Z334">
        <f t="shared" si="46"/>
        <v>58.518408249219377</v>
      </c>
      <c r="AA334">
        <v>13771</v>
      </c>
      <c r="AB334">
        <f t="shared" si="47"/>
        <v>1.4783777466105656</v>
      </c>
      <c r="AC334">
        <v>21.39</v>
      </c>
      <c r="AD334">
        <f t="shared" si="44"/>
        <v>3.2132251751861685E-2</v>
      </c>
      <c r="AE334">
        <f t="shared" si="45"/>
        <v>3.6633050280632913E-2</v>
      </c>
    </row>
    <row r="335" spans="1:31">
      <c r="A335" t="s">
        <v>19</v>
      </c>
      <c r="B335" s="2">
        <v>2012</v>
      </c>
      <c r="C335">
        <v>0</v>
      </c>
      <c r="D335" t="s">
        <v>53</v>
      </c>
      <c r="E335">
        <v>21</v>
      </c>
      <c r="F335" t="s">
        <v>53</v>
      </c>
      <c r="G335">
        <v>38.797499999999999</v>
      </c>
      <c r="H335">
        <v>50.857500000000002</v>
      </c>
      <c r="I335">
        <v>31.125</v>
      </c>
      <c r="J335" s="17">
        <v>748</v>
      </c>
      <c r="K335" t="s">
        <v>53</v>
      </c>
      <c r="L335" s="92">
        <v>748</v>
      </c>
      <c r="M335">
        <v>1174</v>
      </c>
      <c r="N335">
        <v>31.202500000000001</v>
      </c>
      <c r="O335">
        <v>64.982500000000002</v>
      </c>
      <c r="P335">
        <v>44.714999999999996</v>
      </c>
      <c r="Q335" s="18">
        <v>804498</v>
      </c>
      <c r="R335" s="109">
        <v>15355</v>
      </c>
      <c r="S335" s="107">
        <v>29516</v>
      </c>
      <c r="T335" s="18">
        <v>25817</v>
      </c>
      <c r="U335">
        <v>0</v>
      </c>
      <c r="V335">
        <v>34.647499999999994</v>
      </c>
      <c r="W335">
        <f>R335/22048</f>
        <v>0.69643505079825829</v>
      </c>
      <c r="X335">
        <f>N335/24.58</f>
        <v>1.269426362896664</v>
      </c>
      <c r="Y335">
        <f>I335/40.47</f>
        <v>0.76908821349147516</v>
      </c>
      <c r="Z335">
        <f t="shared" si="46"/>
        <v>58.419722605475272</v>
      </c>
      <c r="AA335">
        <v>13771</v>
      </c>
      <c r="AB335">
        <f t="shared" si="47"/>
        <v>1.3976401774909235</v>
      </c>
      <c r="AC335">
        <v>24.79</v>
      </c>
      <c r="AD335">
        <f t="shared" si="44"/>
        <v>3.2090819368102839E-2</v>
      </c>
      <c r="AE335">
        <f t="shared" si="45"/>
        <v>3.6688717684817115E-2</v>
      </c>
    </row>
    <row r="336" spans="1:31">
      <c r="A336" t="s">
        <v>19</v>
      </c>
      <c r="B336" s="2">
        <v>2013</v>
      </c>
      <c r="C336">
        <v>0</v>
      </c>
      <c r="D336" t="s">
        <v>53</v>
      </c>
      <c r="E336">
        <v>22</v>
      </c>
      <c r="F336" t="s">
        <v>53</v>
      </c>
      <c r="G336">
        <v>39.22</v>
      </c>
      <c r="H336">
        <v>50.32</v>
      </c>
      <c r="I336">
        <v>30.585000000000001</v>
      </c>
      <c r="J336" s="17">
        <v>894</v>
      </c>
      <c r="K336" t="s">
        <v>53</v>
      </c>
      <c r="L336" s="92">
        <v>894</v>
      </c>
      <c r="M336">
        <v>1627</v>
      </c>
      <c r="N336">
        <v>31.8675</v>
      </c>
      <c r="O336">
        <v>65.572500000000005</v>
      </c>
      <c r="P336">
        <v>44.675000000000004</v>
      </c>
      <c r="Q336" s="18">
        <v>802422</v>
      </c>
      <c r="R336" s="109">
        <v>15559</v>
      </c>
      <c r="S336" s="107">
        <v>28713</v>
      </c>
      <c r="T336" s="18">
        <v>25497</v>
      </c>
      <c r="U336">
        <v>0</v>
      </c>
      <c r="V336">
        <v>35.162500000000001</v>
      </c>
      <c r="W336">
        <f>R336/21899</f>
        <v>0.7104890634275538</v>
      </c>
      <c r="X336">
        <f>N336/25.6</f>
        <v>1.2448242187499998</v>
      </c>
      <c r="Y336">
        <f>I336/39.56</f>
        <v>0.77312942366026283</v>
      </c>
      <c r="Z336">
        <f t="shared" si="46"/>
        <v>58.268971026069273</v>
      </c>
      <c r="AA336">
        <v>13771</v>
      </c>
      <c r="AB336">
        <f t="shared" si="47"/>
        <v>1.3472222222222221</v>
      </c>
      <c r="AC336">
        <v>26.1</v>
      </c>
      <c r="AD336">
        <f t="shared" si="44"/>
        <v>3.1775051032997596E-2</v>
      </c>
      <c r="AE336">
        <f t="shared" si="45"/>
        <v>3.5782917218122136E-2</v>
      </c>
    </row>
    <row r="337" spans="1:31">
      <c r="A337" t="s">
        <v>19</v>
      </c>
      <c r="B337" s="2">
        <v>2014</v>
      </c>
      <c r="C337">
        <v>0</v>
      </c>
      <c r="D337">
        <v>-21</v>
      </c>
      <c r="E337">
        <v>24</v>
      </c>
      <c r="F337" t="s">
        <v>53</v>
      </c>
      <c r="G337">
        <v>37.054999999999993</v>
      </c>
      <c r="H337">
        <v>48.77</v>
      </c>
      <c r="I337">
        <v>30.707499999999996</v>
      </c>
      <c r="J337" s="17">
        <v>1073</v>
      </c>
      <c r="K337" t="s">
        <v>53</v>
      </c>
      <c r="L337" t="s">
        <v>53</v>
      </c>
      <c r="M337">
        <v>1653</v>
      </c>
      <c r="N337">
        <v>30.927499999999998</v>
      </c>
      <c r="O337">
        <v>65.25</v>
      </c>
      <c r="P337">
        <v>45.067499999999995</v>
      </c>
      <c r="Q337" s="18">
        <v>799402</v>
      </c>
      <c r="R337" s="109">
        <v>15667</v>
      </c>
      <c r="S337" s="107">
        <v>27114</v>
      </c>
      <c r="T337" s="18">
        <v>23476</v>
      </c>
      <c r="U337">
        <v>0</v>
      </c>
      <c r="V337">
        <v>33.64</v>
      </c>
      <c r="W337">
        <f>R337/22218</f>
        <v>0.70514897830587808</v>
      </c>
      <c r="X337">
        <f>N337/23.6</f>
        <v>1.3104872881355931</v>
      </c>
      <c r="Y337">
        <f>I337/40.03</f>
        <v>0.76711216587559317</v>
      </c>
      <c r="Z337">
        <f t="shared" si="46"/>
        <v>58.049669595526829</v>
      </c>
      <c r="AA337">
        <v>13771</v>
      </c>
      <c r="AB337">
        <f t="shared" si="47"/>
        <v>1.3764320785597381</v>
      </c>
      <c r="AC337">
        <v>24.44</v>
      </c>
      <c r="AD337">
        <f t="shared" si="44"/>
        <v>2.9366951796467859E-2</v>
      </c>
      <c r="AE337">
        <f t="shared" si="45"/>
        <v>3.391785359556268E-2</v>
      </c>
    </row>
    <row r="338" spans="1:31">
      <c r="A338" t="s">
        <v>19</v>
      </c>
      <c r="B338" s="2">
        <v>2015</v>
      </c>
      <c r="C338">
        <v>0</v>
      </c>
      <c r="D338" t="s">
        <v>53</v>
      </c>
      <c r="E338">
        <v>24</v>
      </c>
      <c r="F338" t="s">
        <v>53</v>
      </c>
      <c r="G338">
        <v>33.832499999999996</v>
      </c>
      <c r="H338">
        <v>50.037500000000001</v>
      </c>
      <c r="I338">
        <v>33.11</v>
      </c>
      <c r="J338" s="17">
        <v>1145</v>
      </c>
      <c r="K338" t="s">
        <v>53</v>
      </c>
      <c r="L338" t="s">
        <v>53</v>
      </c>
      <c r="M338">
        <v>1638</v>
      </c>
      <c r="N338">
        <v>26.8</v>
      </c>
      <c r="O338">
        <v>64.027500000000003</v>
      </c>
      <c r="P338">
        <v>46.864999999999995</v>
      </c>
      <c r="Q338" s="18">
        <v>795611</v>
      </c>
      <c r="R338" s="109">
        <v>16648</v>
      </c>
      <c r="S338" s="107">
        <v>25497</v>
      </c>
      <c r="T338" s="18">
        <v>21301</v>
      </c>
      <c r="U338">
        <v>0</v>
      </c>
      <c r="V338">
        <v>29.987500000000001</v>
      </c>
      <c r="W338">
        <f>R338/23219</f>
        <v>0.71699900943193073</v>
      </c>
      <c r="X338">
        <f>N338/20.77</f>
        <v>1.2903225806451613</v>
      </c>
      <c r="Y338">
        <f>I338/41.06</f>
        <v>0.80638090599123224</v>
      </c>
      <c r="Z338">
        <f t="shared" si="46"/>
        <v>57.774380945465111</v>
      </c>
      <c r="AA338">
        <v>13771</v>
      </c>
      <c r="AB338">
        <f t="shared" si="47"/>
        <v>1.3593608340888488</v>
      </c>
      <c r="AC338">
        <v>22.06</v>
      </c>
      <c r="AD338">
        <f t="shared" si="44"/>
        <v>2.6773134106994497E-2</v>
      </c>
      <c r="AE338">
        <f t="shared" si="45"/>
        <v>3.2047068228066231E-2</v>
      </c>
    </row>
    <row r="339" spans="1:31">
      <c r="A339" t="s">
        <v>19</v>
      </c>
      <c r="B339" s="2">
        <v>2016</v>
      </c>
      <c r="C339">
        <v>1</v>
      </c>
      <c r="D339" t="s">
        <v>53</v>
      </c>
      <c r="E339">
        <v>26</v>
      </c>
      <c r="F339" t="s">
        <v>53</v>
      </c>
      <c r="G339">
        <v>32.895000000000003</v>
      </c>
      <c r="H339">
        <v>50.577500000000001</v>
      </c>
      <c r="I339">
        <v>33.932500000000005</v>
      </c>
      <c r="J339" s="17">
        <v>1231</v>
      </c>
      <c r="K339" t="s">
        <v>53</v>
      </c>
      <c r="L339" t="s">
        <v>53</v>
      </c>
      <c r="M339">
        <v>1511</v>
      </c>
      <c r="N339">
        <v>28.107500000000002</v>
      </c>
      <c r="O339">
        <v>66.327499999999986</v>
      </c>
      <c r="P339">
        <v>47.68</v>
      </c>
      <c r="Q339" s="18">
        <v>791610</v>
      </c>
      <c r="R339" s="109">
        <v>17146</v>
      </c>
      <c r="S339" s="107">
        <v>23891</v>
      </c>
      <c r="T339" s="18">
        <v>20388</v>
      </c>
      <c r="U339">
        <v>0</v>
      </c>
      <c r="V339">
        <v>30.244999999999997</v>
      </c>
      <c r="W339">
        <f>R339/23979</f>
        <v>0.71504232870428286</v>
      </c>
      <c r="X339">
        <f>N339/18.12</f>
        <v>1.5511865342163356</v>
      </c>
      <c r="Y339">
        <f>I339/42.17</f>
        <v>0.8046597106948068</v>
      </c>
      <c r="Z339">
        <f t="shared" si="46"/>
        <v>57.483842858180232</v>
      </c>
      <c r="AA339">
        <v>13771</v>
      </c>
      <c r="AB339">
        <f t="shared" si="47"/>
        <v>1.5399694501018328</v>
      </c>
      <c r="AC339">
        <v>19.64</v>
      </c>
      <c r="AD339">
        <f t="shared" si="44"/>
        <v>2.5755106681320347E-2</v>
      </c>
      <c r="AE339">
        <f t="shared" si="45"/>
        <v>3.0180265534796174E-2</v>
      </c>
    </row>
    <row r="340" spans="1:31">
      <c r="A340" t="s">
        <v>19</v>
      </c>
      <c r="B340" s="2">
        <v>2017</v>
      </c>
      <c r="C340">
        <v>1</v>
      </c>
      <c r="D340" t="s">
        <v>53</v>
      </c>
      <c r="E340">
        <v>16</v>
      </c>
      <c r="F340" t="s">
        <v>53</v>
      </c>
      <c r="G340">
        <v>33.835000000000001</v>
      </c>
      <c r="H340">
        <v>49.819999999999993</v>
      </c>
      <c r="I340">
        <v>32.962499999999999</v>
      </c>
      <c r="J340" s="17">
        <v>1019</v>
      </c>
      <c r="K340" t="s">
        <v>53</v>
      </c>
      <c r="L340" t="s">
        <v>53</v>
      </c>
      <c r="M340">
        <v>1803</v>
      </c>
      <c r="N340">
        <v>23.642499999999998</v>
      </c>
      <c r="O340">
        <v>65.867500000000007</v>
      </c>
      <c r="P340">
        <v>50.284999999999997</v>
      </c>
      <c r="Q340" s="18">
        <v>788219</v>
      </c>
      <c r="R340" s="109">
        <v>17915</v>
      </c>
      <c r="S340" s="107">
        <v>24900</v>
      </c>
      <c r="T340" s="18">
        <v>19943</v>
      </c>
      <c r="U340">
        <v>0</v>
      </c>
      <c r="V340">
        <v>28.17</v>
      </c>
      <c r="W340">
        <f>R340/24969</f>
        <v>0.71748968721214301</v>
      </c>
      <c r="X340">
        <f>N340/15.66</f>
        <v>1.5097381864623243</v>
      </c>
      <c r="Y340">
        <f>I340/43.11</f>
        <v>0.76461377870563674</v>
      </c>
      <c r="Z340">
        <f t="shared" si="46"/>
        <v>57.237600755210224</v>
      </c>
      <c r="AA340">
        <v>13771</v>
      </c>
      <c r="AB340">
        <f t="shared" si="47"/>
        <v>1.6349390597794544</v>
      </c>
      <c r="AC340">
        <v>17.23</v>
      </c>
      <c r="AD340">
        <f t="shared" si="44"/>
        <v>2.5301343915840647E-2</v>
      </c>
      <c r="AE340">
        <f t="shared" si="45"/>
        <v>3.1590205260213215E-2</v>
      </c>
    </row>
    <row r="341" spans="1:31">
      <c r="A341" t="s">
        <v>19</v>
      </c>
      <c r="B341" s="2">
        <v>2018</v>
      </c>
      <c r="C341">
        <v>1</v>
      </c>
      <c r="D341" t="s">
        <v>53</v>
      </c>
      <c r="E341">
        <v>9</v>
      </c>
      <c r="F341" t="s">
        <v>53</v>
      </c>
      <c r="G341">
        <v>32.129999999999995</v>
      </c>
      <c r="H341">
        <v>49.565000000000005</v>
      </c>
      <c r="I341">
        <v>33.630000000000003</v>
      </c>
      <c r="J341" s="17">
        <v>975</v>
      </c>
      <c r="K341" t="s">
        <v>53</v>
      </c>
      <c r="L341" s="92">
        <v>44</v>
      </c>
      <c r="M341">
        <v>1826</v>
      </c>
      <c r="N341">
        <v>18.677499999999998</v>
      </c>
      <c r="O341">
        <v>63.922499999999999</v>
      </c>
      <c r="P341">
        <v>51.980000000000004</v>
      </c>
      <c r="Q341" s="18">
        <v>785240</v>
      </c>
      <c r="R341" s="109">
        <v>18525</v>
      </c>
      <c r="S341" s="107">
        <v>25561</v>
      </c>
      <c r="T341" s="18">
        <v>20601</v>
      </c>
      <c r="U341">
        <v>0</v>
      </c>
      <c r="V341">
        <v>24.737500000000001</v>
      </c>
      <c r="W341">
        <f>R341/25771</f>
        <v>0.71883124442202473</v>
      </c>
      <c r="X341">
        <f>N341/13.72</f>
        <v>1.3613338192419824</v>
      </c>
      <c r="Y341">
        <f>I341/44.03</f>
        <v>0.76379741085623443</v>
      </c>
      <c r="Z341">
        <f t="shared" si="46"/>
        <v>57.021276595744681</v>
      </c>
      <c r="AA341">
        <v>13771</v>
      </c>
      <c r="AB341">
        <f t="shared" si="47"/>
        <v>1.6210681520314549</v>
      </c>
      <c r="AC341">
        <v>15.26</v>
      </c>
      <c r="AD341">
        <f t="shared" si="44"/>
        <v>2.6235291121185878E-2</v>
      </c>
      <c r="AE341">
        <f t="shared" si="45"/>
        <v>3.2551831287249755E-2</v>
      </c>
    </row>
    <row r="342" spans="1:31">
      <c r="A342" t="s">
        <v>19</v>
      </c>
      <c r="B342" s="2">
        <v>2019</v>
      </c>
      <c r="C342">
        <v>1</v>
      </c>
      <c r="D342" t="s">
        <v>53</v>
      </c>
      <c r="E342">
        <v>23</v>
      </c>
      <c r="F342" t="s">
        <v>53</v>
      </c>
      <c r="G342">
        <v>28.137499999999999</v>
      </c>
      <c r="H342">
        <v>49.652499999999996</v>
      </c>
      <c r="I342">
        <v>35.677500000000002</v>
      </c>
      <c r="J342" s="17">
        <v>822</v>
      </c>
      <c r="K342" t="s">
        <v>53</v>
      </c>
      <c r="L342" s="92">
        <v>2</v>
      </c>
      <c r="M342">
        <v>1933</v>
      </c>
      <c r="N342">
        <v>18.897500000000001</v>
      </c>
      <c r="O342">
        <v>64.37</v>
      </c>
      <c r="P342">
        <v>52.185000000000002</v>
      </c>
      <c r="Q342" s="18">
        <v>782979</v>
      </c>
      <c r="R342" s="107" t="s">
        <v>53</v>
      </c>
      <c r="S342" s="107">
        <v>25211</v>
      </c>
      <c r="T342" s="18">
        <v>21103</v>
      </c>
      <c r="U342" s="107" t="s">
        <v>53</v>
      </c>
      <c r="V342">
        <v>23.06</v>
      </c>
      <c r="W342" s="107" t="s">
        <v>53</v>
      </c>
      <c r="X342">
        <f>N342/12.45</f>
        <v>1.5178714859437752</v>
      </c>
      <c r="Y342">
        <f>I342/44.78</f>
        <v>0.7967284502009826</v>
      </c>
      <c r="Z342">
        <f t="shared" si="46"/>
        <v>56.857090988308762</v>
      </c>
      <c r="AA342">
        <v>13771</v>
      </c>
      <c r="AB342">
        <f t="shared" si="47"/>
        <v>1.6343019135364989</v>
      </c>
      <c r="AC342">
        <v>14.11</v>
      </c>
      <c r="AD342">
        <f t="shared" si="44"/>
        <v>2.6952191565801892E-2</v>
      </c>
      <c r="AE342">
        <f t="shared" si="45"/>
        <v>3.2198820147155929E-2</v>
      </c>
    </row>
    <row r="343" spans="1:31">
      <c r="A343" t="s">
        <v>19</v>
      </c>
      <c r="B343" s="2">
        <v>2020</v>
      </c>
      <c r="C343">
        <v>0</v>
      </c>
      <c r="D343" t="s">
        <v>53</v>
      </c>
      <c r="E343">
        <v>21</v>
      </c>
      <c r="F343" t="s">
        <v>53</v>
      </c>
      <c r="G343">
        <v>28.782499999999999</v>
      </c>
      <c r="H343">
        <v>49.012500000000003</v>
      </c>
      <c r="I343">
        <v>34.914999999999999</v>
      </c>
      <c r="J343" s="17">
        <v>882</v>
      </c>
      <c r="K343">
        <v>1</v>
      </c>
      <c r="L343" t="s">
        <v>53</v>
      </c>
      <c r="M343">
        <v>2039</v>
      </c>
      <c r="N343">
        <v>20.57</v>
      </c>
      <c r="O343">
        <v>63.57</v>
      </c>
      <c r="P343">
        <v>50.4925</v>
      </c>
      <c r="Q343" s="18">
        <v>781451</v>
      </c>
      <c r="R343" s="107" t="s">
        <v>53</v>
      </c>
      <c r="S343" s="107" t="s">
        <v>53</v>
      </c>
      <c r="T343" s="18">
        <v>22512</v>
      </c>
      <c r="U343" s="107" t="s">
        <v>53</v>
      </c>
      <c r="V343">
        <v>24.254999999999999</v>
      </c>
      <c r="W343" s="107" t="s">
        <v>53</v>
      </c>
      <c r="X343">
        <f>N343/13.87</f>
        <v>1.4830569574621486</v>
      </c>
      <c r="Y343">
        <f>I343/43.14</f>
        <v>0.80934167825683823</v>
      </c>
      <c r="Z343">
        <f t="shared" si="46"/>
        <v>56.746133178418418</v>
      </c>
      <c r="AA343">
        <v>13771</v>
      </c>
      <c r="AB343">
        <f t="shared" si="47"/>
        <v>1.5618158403090792</v>
      </c>
      <c r="AC343">
        <v>15.53</v>
      </c>
      <c r="AD343">
        <f t="shared" si="44"/>
        <v>2.8807948291063677E-2</v>
      </c>
      <c r="AE343" s="107" t="s">
        <v>53</v>
      </c>
    </row>
    <row r="344" spans="1:31">
      <c r="A344" t="s">
        <v>20</v>
      </c>
      <c r="B344" s="2">
        <v>2002</v>
      </c>
      <c r="C344">
        <v>1</v>
      </c>
      <c r="E344" s="2">
        <v>18</v>
      </c>
      <c r="F344" t="s">
        <v>53</v>
      </c>
      <c r="G344">
        <v>15.060000000000002</v>
      </c>
      <c r="H344">
        <v>31.454999999999998</v>
      </c>
      <c r="I344">
        <v>26.717500000000001</v>
      </c>
      <c r="J344" s="96" t="s">
        <v>53</v>
      </c>
      <c r="K344" t="s">
        <v>53</v>
      </c>
      <c r="L344" t="s">
        <v>53</v>
      </c>
      <c r="M344" t="s">
        <v>53</v>
      </c>
      <c r="N344">
        <v>6.3624999999999998</v>
      </c>
      <c r="O344">
        <v>59.472500000000004</v>
      </c>
      <c r="P344">
        <v>55.672499999999999</v>
      </c>
      <c r="Q344" s="18">
        <v>201614</v>
      </c>
      <c r="R344" s="109">
        <v>13535</v>
      </c>
      <c r="S344" s="107" t="s">
        <v>53</v>
      </c>
      <c r="T344" s="18">
        <v>5192</v>
      </c>
      <c r="U344">
        <v>0</v>
      </c>
      <c r="V344">
        <v>9.3674999999999997</v>
      </c>
      <c r="W344">
        <f>R344/18095</f>
        <v>0.74799668416689691</v>
      </c>
      <c r="X344">
        <f>N344/8.3</f>
        <v>0.76656626506024084</v>
      </c>
      <c r="Y344">
        <f>I344/35.8425</f>
        <v>0.74541396386970771</v>
      </c>
      <c r="Z344">
        <f t="shared" ref="Z344:Z362" si="48">Q344/17141</f>
        <v>11.762090893180094</v>
      </c>
      <c r="AA344">
        <v>17141</v>
      </c>
      <c r="AB344">
        <f>V344/AC344</f>
        <v>0.8181222707423581</v>
      </c>
      <c r="AC344">
        <v>11.45</v>
      </c>
      <c r="AD344">
        <f t="shared" si="44"/>
        <v>2.5752179908141298E-2</v>
      </c>
      <c r="AE344" s="107" t="s">
        <v>53</v>
      </c>
    </row>
    <row r="345" spans="1:31">
      <c r="A345" t="s">
        <v>20</v>
      </c>
      <c r="B345" s="2">
        <v>2003</v>
      </c>
      <c r="C345">
        <v>1</v>
      </c>
      <c r="E345" s="2">
        <v>11</v>
      </c>
      <c r="F345" t="s">
        <v>53</v>
      </c>
      <c r="G345">
        <v>17.675000000000001</v>
      </c>
      <c r="H345">
        <v>31.2</v>
      </c>
      <c r="I345">
        <v>25.662500000000001</v>
      </c>
      <c r="J345" s="96" t="s">
        <v>53</v>
      </c>
      <c r="K345" t="s">
        <v>53</v>
      </c>
      <c r="L345" t="s">
        <v>53</v>
      </c>
      <c r="M345" t="s">
        <v>53</v>
      </c>
      <c r="N345">
        <v>4.875</v>
      </c>
      <c r="O345">
        <v>61.400000000000006</v>
      </c>
      <c r="P345">
        <v>58.402499999999996</v>
      </c>
      <c r="Q345" s="18">
        <v>202982</v>
      </c>
      <c r="R345" s="109">
        <v>14396</v>
      </c>
      <c r="S345" s="107" t="s">
        <v>53</v>
      </c>
      <c r="T345" s="18">
        <v>8106</v>
      </c>
      <c r="U345">
        <v>0</v>
      </c>
      <c r="V345">
        <v>9.1974999999999998</v>
      </c>
      <c r="W345">
        <f>R345/19013</f>
        <v>0.75716614947667382</v>
      </c>
      <c r="X345">
        <f>N345/8.5</f>
        <v>0.57352941176470584</v>
      </c>
      <c r="Y345">
        <f>I345/37.35</f>
        <v>0.68708165997322623</v>
      </c>
      <c r="Z345">
        <f t="shared" si="48"/>
        <v>11.841899539116737</v>
      </c>
      <c r="AA345">
        <v>17141</v>
      </c>
      <c r="AB345">
        <f t="shared" ref="AB345:AB362" si="49">V345/AC345</f>
        <v>0.80047867711053089</v>
      </c>
      <c r="AC345">
        <v>11.49</v>
      </c>
      <c r="AD345">
        <f t="shared" si="44"/>
        <v>3.993457547959918E-2</v>
      </c>
      <c r="AE345" s="107" t="s">
        <v>53</v>
      </c>
    </row>
    <row r="346" spans="1:31">
      <c r="A346" t="s">
        <v>20</v>
      </c>
      <c r="B346" s="2">
        <v>2004</v>
      </c>
      <c r="C346">
        <v>1</v>
      </c>
      <c r="E346" s="2">
        <v>16</v>
      </c>
      <c r="F346" t="s">
        <v>53</v>
      </c>
      <c r="G346">
        <v>15.059999999999999</v>
      </c>
      <c r="H346">
        <v>30.705000000000002</v>
      </c>
      <c r="I346">
        <v>26.0825</v>
      </c>
      <c r="J346" s="96" t="s">
        <v>53</v>
      </c>
      <c r="K346" t="s">
        <v>53</v>
      </c>
      <c r="L346" t="s">
        <v>53</v>
      </c>
      <c r="M346" t="s">
        <v>53</v>
      </c>
      <c r="N346">
        <v>5.6524999999999999</v>
      </c>
      <c r="O346">
        <v>62.722500000000004</v>
      </c>
      <c r="P346">
        <v>59.177499999999995</v>
      </c>
      <c r="Q346" s="18">
        <v>204546</v>
      </c>
      <c r="R346" s="109">
        <v>15848</v>
      </c>
      <c r="S346" s="107" t="s">
        <v>53</v>
      </c>
      <c r="T346" s="18">
        <v>10325</v>
      </c>
      <c r="U346">
        <v>0</v>
      </c>
      <c r="V346">
        <v>8.7150000000000016</v>
      </c>
      <c r="W346">
        <f>R346/20053</f>
        <v>0.79030568992170747</v>
      </c>
      <c r="X346">
        <f>N346/8.26</f>
        <v>0.68432203389830504</v>
      </c>
      <c r="Y346">
        <f>I346/38.95</f>
        <v>0.66964056482670087</v>
      </c>
      <c r="Z346">
        <f t="shared" si="48"/>
        <v>11.933142757132023</v>
      </c>
      <c r="AA346">
        <v>17141</v>
      </c>
      <c r="AB346">
        <f t="shared" si="49"/>
        <v>0.79443938012762083</v>
      </c>
      <c r="AC346">
        <v>10.97</v>
      </c>
      <c r="AD346">
        <f t="shared" si="44"/>
        <v>5.0477643170729322E-2</v>
      </c>
      <c r="AE346" s="107" t="s">
        <v>53</v>
      </c>
    </row>
    <row r="347" spans="1:31">
      <c r="A347" t="s">
        <v>20</v>
      </c>
      <c r="B347" s="2">
        <v>2005</v>
      </c>
      <c r="C347">
        <v>1</v>
      </c>
      <c r="E347" s="2">
        <v>12</v>
      </c>
      <c r="F347" t="s">
        <v>53</v>
      </c>
      <c r="G347">
        <v>11.342499999999999</v>
      </c>
      <c r="H347">
        <v>32.474999999999994</v>
      </c>
      <c r="I347">
        <v>28.785000000000004</v>
      </c>
      <c r="J347" s="96" t="s">
        <v>53</v>
      </c>
      <c r="K347" t="s">
        <v>53</v>
      </c>
      <c r="L347" t="s">
        <v>53</v>
      </c>
      <c r="M347" t="s">
        <v>53</v>
      </c>
      <c r="N347">
        <v>3.9425000000000003</v>
      </c>
      <c r="O347">
        <v>63.577500000000001</v>
      </c>
      <c r="P347">
        <v>61.075000000000003</v>
      </c>
      <c r="Q347" s="18">
        <v>207974</v>
      </c>
      <c r="R347" s="109">
        <v>16775</v>
      </c>
      <c r="S347" s="107" t="s">
        <v>53</v>
      </c>
      <c r="T347" s="18">
        <v>14259</v>
      </c>
      <c r="U347">
        <v>0</v>
      </c>
      <c r="V347">
        <v>6.4250000000000007</v>
      </c>
      <c r="W347">
        <f>R347/21239</f>
        <v>0.78982061302321205</v>
      </c>
      <c r="X347">
        <f>N347/7.14</f>
        <v>0.55217086834733897</v>
      </c>
      <c r="Y347">
        <f>I347/41.39</f>
        <v>0.69545784005798506</v>
      </c>
      <c r="Z347">
        <f t="shared" si="48"/>
        <v>12.13313108920133</v>
      </c>
      <c r="AA347">
        <v>17141</v>
      </c>
      <c r="AB347">
        <f t="shared" si="49"/>
        <v>0.70218579234972678</v>
      </c>
      <c r="AC347">
        <v>9.15</v>
      </c>
      <c r="AD347">
        <f t="shared" si="44"/>
        <v>6.8561454797234272E-2</v>
      </c>
      <c r="AE347" s="107" t="s">
        <v>53</v>
      </c>
    </row>
    <row r="348" spans="1:31">
      <c r="A348" t="s">
        <v>20</v>
      </c>
      <c r="B348" s="2">
        <v>2006</v>
      </c>
      <c r="C348">
        <v>1</v>
      </c>
      <c r="E348" s="2">
        <v>15</v>
      </c>
      <c r="F348" t="s">
        <v>53</v>
      </c>
      <c r="G348">
        <v>12.627500000000001</v>
      </c>
      <c r="H348">
        <v>35.029999999999994</v>
      </c>
      <c r="I348">
        <v>30.637499999999999</v>
      </c>
      <c r="J348" s="96" t="s">
        <v>53</v>
      </c>
      <c r="K348" t="s">
        <v>53</v>
      </c>
      <c r="L348" t="s">
        <v>53</v>
      </c>
      <c r="M348" t="s">
        <v>53</v>
      </c>
      <c r="N348">
        <v>3.96</v>
      </c>
      <c r="O348">
        <v>64.844999999999999</v>
      </c>
      <c r="P348">
        <v>62.275000000000006</v>
      </c>
      <c r="Q348" s="18">
        <v>208616</v>
      </c>
      <c r="R348" s="109">
        <v>18115</v>
      </c>
      <c r="S348" s="107" t="s">
        <v>53</v>
      </c>
      <c r="T348" s="18">
        <v>15324</v>
      </c>
      <c r="U348">
        <v>0</v>
      </c>
      <c r="V348">
        <v>6.9474999999999998</v>
      </c>
      <c r="W348">
        <f>R348/22629</f>
        <v>0.80052145477042735</v>
      </c>
      <c r="X348">
        <f>N348/6.35</f>
        <v>0.62362204724409454</v>
      </c>
      <c r="Y348">
        <f>I348/42.96</f>
        <v>0.713163407821229</v>
      </c>
      <c r="Z348">
        <f t="shared" si="48"/>
        <v>12.170585146724228</v>
      </c>
      <c r="AA348">
        <v>17141</v>
      </c>
      <c r="AB348">
        <f t="shared" si="49"/>
        <v>0.82218934911242603</v>
      </c>
      <c r="AC348">
        <v>8.4499999999999993</v>
      </c>
      <c r="AD348">
        <f t="shared" si="44"/>
        <v>7.3455535529393712E-2</v>
      </c>
      <c r="AE348" s="107" t="s">
        <v>53</v>
      </c>
    </row>
    <row r="349" spans="1:31">
      <c r="A349" t="s">
        <v>20</v>
      </c>
      <c r="B349" s="2">
        <v>2007</v>
      </c>
      <c r="C349">
        <v>1</v>
      </c>
      <c r="E349" s="2">
        <v>20</v>
      </c>
      <c r="F349" t="s">
        <v>53</v>
      </c>
      <c r="G349">
        <v>10.54</v>
      </c>
      <c r="H349">
        <v>37.035000000000004</v>
      </c>
      <c r="I349">
        <v>33.127499999999998</v>
      </c>
      <c r="J349" s="17">
        <v>44</v>
      </c>
      <c r="K349" t="s">
        <v>53</v>
      </c>
      <c r="L349" s="92">
        <v>44</v>
      </c>
      <c r="M349" t="s">
        <v>53</v>
      </c>
      <c r="N349">
        <v>3.0750000000000002</v>
      </c>
      <c r="O349">
        <v>64.292500000000004</v>
      </c>
      <c r="P349">
        <v>62.322500000000005</v>
      </c>
      <c r="Q349" s="18">
        <v>211375</v>
      </c>
      <c r="R349" s="109">
        <v>19570</v>
      </c>
      <c r="S349" s="107" t="s">
        <v>53</v>
      </c>
      <c r="T349" s="18">
        <v>18774</v>
      </c>
      <c r="U349">
        <v>0</v>
      </c>
      <c r="V349">
        <v>5.7575000000000003</v>
      </c>
      <c r="W349">
        <f>R349/23776</f>
        <v>0.82309892328398382</v>
      </c>
      <c r="X349">
        <f>N349/6.41</f>
        <v>0.47971918876755071</v>
      </c>
      <c r="Y349">
        <f>I349/44.21</f>
        <v>0.74932142049310102</v>
      </c>
      <c r="Z349">
        <f t="shared" si="48"/>
        <v>12.331544250627152</v>
      </c>
      <c r="AA349">
        <v>17141</v>
      </c>
      <c r="AB349">
        <f t="shared" si="49"/>
        <v>0.69957472660996356</v>
      </c>
      <c r="AC349">
        <v>8.23</v>
      </c>
      <c r="AD349">
        <f t="shared" si="44"/>
        <v>8.8818450620934353E-2</v>
      </c>
      <c r="AE349" s="107" t="s">
        <v>53</v>
      </c>
    </row>
    <row r="350" spans="1:31">
      <c r="A350" t="s">
        <v>20</v>
      </c>
      <c r="B350" s="2">
        <v>2008</v>
      </c>
      <c r="C350">
        <v>0</v>
      </c>
      <c r="E350" s="2">
        <v>15</v>
      </c>
      <c r="F350" t="s">
        <v>53</v>
      </c>
      <c r="G350">
        <v>12.432499999999999</v>
      </c>
      <c r="H350">
        <v>38.417499999999997</v>
      </c>
      <c r="I350">
        <v>33.637500000000003</v>
      </c>
      <c r="J350" s="17">
        <v>246</v>
      </c>
      <c r="K350" t="s">
        <v>53</v>
      </c>
      <c r="L350" s="92">
        <v>246</v>
      </c>
      <c r="M350" t="s">
        <v>53</v>
      </c>
      <c r="N350">
        <v>5.4050000000000002</v>
      </c>
      <c r="O350">
        <v>64.77</v>
      </c>
      <c r="P350">
        <v>61.26</v>
      </c>
      <c r="Q350" s="18">
        <v>215274</v>
      </c>
      <c r="R350" s="109">
        <v>19508</v>
      </c>
      <c r="S350" s="107" t="s">
        <v>53</v>
      </c>
      <c r="T350" s="18">
        <v>24348</v>
      </c>
      <c r="U350">
        <v>0</v>
      </c>
      <c r="V350">
        <v>7.9675000000000011</v>
      </c>
      <c r="W350">
        <f>R350/24129</f>
        <v>0.80848771188196777</v>
      </c>
      <c r="X350">
        <f>N350/10.05</f>
        <v>0.53781094527363182</v>
      </c>
      <c r="Y350">
        <f>I350/44.4</f>
        <v>0.75760135135135143</v>
      </c>
      <c r="Z350">
        <f t="shared" si="48"/>
        <v>12.559010559477276</v>
      </c>
      <c r="AA350">
        <v>17141</v>
      </c>
      <c r="AB350">
        <f t="shared" si="49"/>
        <v>0.70822222222222231</v>
      </c>
      <c r="AC350">
        <v>11.25</v>
      </c>
      <c r="AD350">
        <f t="shared" si="44"/>
        <v>0.11310237186097717</v>
      </c>
      <c r="AE350" s="107" t="s">
        <v>53</v>
      </c>
    </row>
    <row r="351" spans="1:31">
      <c r="A351" t="s">
        <v>20</v>
      </c>
      <c r="B351" s="2">
        <v>2009</v>
      </c>
      <c r="C351">
        <v>0</v>
      </c>
      <c r="E351" s="2">
        <v>27</v>
      </c>
      <c r="F351" t="s">
        <v>53</v>
      </c>
      <c r="G351">
        <v>21.7075</v>
      </c>
      <c r="H351">
        <v>39.487499999999997</v>
      </c>
      <c r="I351">
        <v>30.912499999999998</v>
      </c>
      <c r="J351" s="17">
        <v>189</v>
      </c>
      <c r="K351" t="s">
        <v>53</v>
      </c>
      <c r="L351" s="92">
        <v>189</v>
      </c>
      <c r="M351">
        <v>405</v>
      </c>
      <c r="N351">
        <v>12.645000000000001</v>
      </c>
      <c r="O351">
        <v>65.22</v>
      </c>
      <c r="P351">
        <v>56.980000000000004</v>
      </c>
      <c r="Q351" s="18">
        <v>217363</v>
      </c>
      <c r="R351" s="109">
        <v>18744</v>
      </c>
      <c r="S351" s="107" t="s">
        <v>53</v>
      </c>
      <c r="T351" s="18">
        <v>27107</v>
      </c>
      <c r="U351">
        <v>0</v>
      </c>
      <c r="V351">
        <v>15.982499999999998</v>
      </c>
      <c r="W351">
        <f>R351/23062</f>
        <v>0.81276558841384094</v>
      </c>
      <c r="X351">
        <f>N351/17.65</f>
        <v>0.71643059490085004</v>
      </c>
      <c r="Y351">
        <f>I351/42.58</f>
        <v>0.72598637858149362</v>
      </c>
      <c r="Z351">
        <f t="shared" si="48"/>
        <v>12.680882095560353</v>
      </c>
      <c r="AA351">
        <v>17141</v>
      </c>
      <c r="AB351">
        <f t="shared" si="49"/>
        <v>0.89487681970884647</v>
      </c>
      <c r="AC351">
        <v>17.86</v>
      </c>
      <c r="AD351">
        <f t="shared" si="44"/>
        <v>0.12470843703850241</v>
      </c>
      <c r="AE351" s="107" t="s">
        <v>53</v>
      </c>
    </row>
    <row r="352" spans="1:31">
      <c r="A352" t="s">
        <v>20</v>
      </c>
      <c r="B352" s="2">
        <v>2010</v>
      </c>
      <c r="C352">
        <v>0</v>
      </c>
      <c r="E352" s="2">
        <v>25</v>
      </c>
      <c r="F352" t="s">
        <v>53</v>
      </c>
      <c r="G352">
        <v>24.514999999999997</v>
      </c>
      <c r="H352">
        <v>42.144999999999996</v>
      </c>
      <c r="I352">
        <v>31.86</v>
      </c>
      <c r="J352" s="17">
        <v>183</v>
      </c>
      <c r="K352" t="s">
        <v>53</v>
      </c>
      <c r="L352" s="92">
        <v>183</v>
      </c>
      <c r="M352">
        <v>447</v>
      </c>
      <c r="N352">
        <v>16.127500000000001</v>
      </c>
      <c r="O352">
        <v>63.932499999999997</v>
      </c>
      <c r="P352">
        <v>53.605000000000004</v>
      </c>
      <c r="Q352" s="18">
        <v>217716</v>
      </c>
      <c r="R352" s="109">
        <v>19329</v>
      </c>
      <c r="S352" s="107">
        <v>6557</v>
      </c>
      <c r="T352" s="18">
        <v>27969</v>
      </c>
      <c r="U352">
        <v>0</v>
      </c>
      <c r="V352">
        <v>19.352499999999999</v>
      </c>
      <c r="W352">
        <f>R352/23038</f>
        <v>0.83900512197239341</v>
      </c>
      <c r="X352">
        <f>N352/19.57</f>
        <v>0.82409299948901382</v>
      </c>
      <c r="Y352">
        <f>I352/42.04</f>
        <v>0.75784966698382494</v>
      </c>
      <c r="Z352">
        <f t="shared" si="48"/>
        <v>12.7014759932326</v>
      </c>
      <c r="AA352">
        <v>17141</v>
      </c>
      <c r="AB352">
        <f t="shared" si="49"/>
        <v>0.97444612286002008</v>
      </c>
      <c r="AC352">
        <v>19.86</v>
      </c>
      <c r="AD352">
        <f t="shared" si="44"/>
        <v>0.12846552389351265</v>
      </c>
      <c r="AE352">
        <f t="shared" si="45"/>
        <v>3.0117216924801116E-2</v>
      </c>
    </row>
    <row r="353" spans="1:31">
      <c r="A353" t="s">
        <v>20</v>
      </c>
      <c r="B353" s="2">
        <v>2011</v>
      </c>
      <c r="C353">
        <v>0</v>
      </c>
      <c r="E353" s="2">
        <v>30</v>
      </c>
      <c r="F353" t="s">
        <v>53</v>
      </c>
      <c r="G353">
        <v>19.855</v>
      </c>
      <c r="H353">
        <v>41.837499999999999</v>
      </c>
      <c r="I353">
        <v>33.53</v>
      </c>
      <c r="J353" s="17">
        <v>231</v>
      </c>
      <c r="K353" t="s">
        <v>53</v>
      </c>
      <c r="L353" s="92">
        <v>231</v>
      </c>
      <c r="M353">
        <v>607</v>
      </c>
      <c r="N353">
        <v>19.32</v>
      </c>
      <c r="O353">
        <v>61.557500000000005</v>
      </c>
      <c r="P353">
        <v>49.662499999999994</v>
      </c>
      <c r="Q353" s="18">
        <v>219138</v>
      </c>
      <c r="R353" s="109">
        <v>19555</v>
      </c>
      <c r="S353" s="107">
        <v>6515</v>
      </c>
      <c r="T353" s="18">
        <v>29233</v>
      </c>
      <c r="U353">
        <v>0</v>
      </c>
      <c r="V353">
        <v>19.532499999999999</v>
      </c>
      <c r="W353">
        <f>R353/22761</f>
        <v>0.85914502877729448</v>
      </c>
      <c r="X353">
        <f>N353/21.05</f>
        <v>0.91781472684085508</v>
      </c>
      <c r="Y353">
        <f>I353/41.74</f>
        <v>0.80330618112122665</v>
      </c>
      <c r="Z353">
        <f t="shared" si="48"/>
        <v>12.784434980456217</v>
      </c>
      <c r="AA353">
        <v>17141</v>
      </c>
      <c r="AB353">
        <f t="shared" si="49"/>
        <v>0.91316035530621775</v>
      </c>
      <c r="AC353">
        <v>21.39</v>
      </c>
      <c r="AD353">
        <f t="shared" si="44"/>
        <v>0.13339995801732241</v>
      </c>
      <c r="AE353">
        <f t="shared" si="45"/>
        <v>2.9730124396499011E-2</v>
      </c>
    </row>
    <row r="354" spans="1:31">
      <c r="A354" t="s">
        <v>20</v>
      </c>
      <c r="B354" s="2">
        <v>2012</v>
      </c>
      <c r="C354">
        <v>1</v>
      </c>
      <c r="E354" s="2">
        <v>21</v>
      </c>
      <c r="F354" t="s">
        <v>53</v>
      </c>
      <c r="G354">
        <v>26.977499999999999</v>
      </c>
      <c r="H354">
        <v>43.237499999999997</v>
      </c>
      <c r="I354">
        <v>31.58</v>
      </c>
      <c r="J354" s="17">
        <v>168</v>
      </c>
      <c r="K354" t="s">
        <v>53</v>
      </c>
      <c r="L354" s="92">
        <v>168</v>
      </c>
      <c r="M354">
        <v>492</v>
      </c>
      <c r="N354">
        <v>20.984999999999999</v>
      </c>
      <c r="O354">
        <v>62.822500000000005</v>
      </c>
      <c r="P354">
        <v>49.652499999999996</v>
      </c>
      <c r="Q354" s="18">
        <v>218036</v>
      </c>
      <c r="R354" s="109">
        <v>19189</v>
      </c>
      <c r="S354" s="107">
        <v>6390</v>
      </c>
      <c r="T354" s="18">
        <v>29924</v>
      </c>
      <c r="U354">
        <v>0</v>
      </c>
      <c r="V354">
        <v>23.377499999999998</v>
      </c>
      <c r="W354">
        <f>R354/22048</f>
        <v>0.87032837445573297</v>
      </c>
      <c r="X354">
        <f>N354/24.58</f>
        <v>0.85374288039056145</v>
      </c>
      <c r="Y354">
        <f>I354/40.47</f>
        <v>0.78033110946380035</v>
      </c>
      <c r="Z354">
        <f t="shared" si="48"/>
        <v>12.720144682340587</v>
      </c>
      <c r="AA354">
        <v>17141</v>
      </c>
      <c r="AB354">
        <f t="shared" si="49"/>
        <v>0.94302137958854371</v>
      </c>
      <c r="AC354">
        <v>24.79</v>
      </c>
      <c r="AD354">
        <f t="shared" si="44"/>
        <v>0.13724339099965144</v>
      </c>
      <c r="AE354">
        <f t="shared" si="45"/>
        <v>2.9307086903080225E-2</v>
      </c>
    </row>
    <row r="355" spans="1:31">
      <c r="A355" t="s">
        <v>20</v>
      </c>
      <c r="B355" s="2">
        <v>2013</v>
      </c>
      <c r="C355">
        <v>1</v>
      </c>
      <c r="E355" s="2">
        <v>22</v>
      </c>
      <c r="F355" t="s">
        <v>53</v>
      </c>
      <c r="G355">
        <v>31.09</v>
      </c>
      <c r="H355">
        <v>44.564999999999998</v>
      </c>
      <c r="I355">
        <v>30.714999999999996</v>
      </c>
      <c r="J355" s="17">
        <v>175</v>
      </c>
      <c r="K355" t="s">
        <v>53</v>
      </c>
      <c r="L355" s="92">
        <v>175</v>
      </c>
      <c r="M355">
        <v>421</v>
      </c>
      <c r="N355">
        <v>27.394999999999996</v>
      </c>
      <c r="O355">
        <v>64.447500000000005</v>
      </c>
      <c r="P355">
        <v>46.777500000000003</v>
      </c>
      <c r="Q355" s="18">
        <v>211899</v>
      </c>
      <c r="R355" s="109">
        <v>19158</v>
      </c>
      <c r="S355" s="107">
        <v>6207</v>
      </c>
      <c r="T355" s="18">
        <v>26824</v>
      </c>
      <c r="U355">
        <v>0</v>
      </c>
      <c r="V355">
        <v>28.87</v>
      </c>
      <c r="W355">
        <f>R355/21899</f>
        <v>0.87483446732727521</v>
      </c>
      <c r="X355">
        <f>N355/25.6</f>
        <v>1.0701171874999997</v>
      </c>
      <c r="Y355">
        <f>I355/39.56</f>
        <v>0.77641557128412519</v>
      </c>
      <c r="Z355">
        <f t="shared" si="48"/>
        <v>12.362114229041479</v>
      </c>
      <c r="AA355">
        <v>17141</v>
      </c>
      <c r="AB355">
        <f t="shared" si="49"/>
        <v>1.1061302681992338</v>
      </c>
      <c r="AC355">
        <v>26.1</v>
      </c>
      <c r="AD355">
        <f t="shared" si="44"/>
        <v>0.12658861061165932</v>
      </c>
      <c r="AE355">
        <f t="shared" si="45"/>
        <v>2.9292257160250874E-2</v>
      </c>
    </row>
    <row r="356" spans="1:31">
      <c r="A356" t="s">
        <v>20</v>
      </c>
      <c r="B356" s="2">
        <v>2014</v>
      </c>
      <c r="C356">
        <v>1</v>
      </c>
      <c r="E356" s="2">
        <v>24</v>
      </c>
      <c r="F356" t="s">
        <v>53</v>
      </c>
      <c r="G356">
        <v>30.637500000000003</v>
      </c>
      <c r="H356">
        <v>44.934999999999995</v>
      </c>
      <c r="I356">
        <v>31.182499999999997</v>
      </c>
      <c r="J356" s="17">
        <v>180</v>
      </c>
      <c r="K356" t="s">
        <v>53</v>
      </c>
      <c r="L356" t="s">
        <v>53</v>
      </c>
      <c r="M356">
        <v>361</v>
      </c>
      <c r="N356">
        <v>26.202499999999997</v>
      </c>
      <c r="O356">
        <v>63.385000000000005</v>
      </c>
      <c r="P356">
        <v>46.7575</v>
      </c>
      <c r="Q356" s="18">
        <v>207449</v>
      </c>
      <c r="R356" s="109">
        <v>18923</v>
      </c>
      <c r="S356" s="107">
        <v>5891</v>
      </c>
      <c r="T356" s="18">
        <v>23270</v>
      </c>
      <c r="U356">
        <v>0</v>
      </c>
      <c r="V356">
        <v>28.002499999999998</v>
      </c>
      <c r="W356">
        <f>R356/22218</f>
        <v>0.85169682239625533</v>
      </c>
      <c r="X356">
        <f>N356/23.6</f>
        <v>1.1102754237288133</v>
      </c>
      <c r="Y356">
        <f>I356/40.03</f>
        <v>0.77897826630027467</v>
      </c>
      <c r="Z356">
        <f t="shared" si="48"/>
        <v>12.102502771133539</v>
      </c>
      <c r="AA356">
        <v>17141</v>
      </c>
      <c r="AB356">
        <f t="shared" si="49"/>
        <v>1.1457651391162027</v>
      </c>
      <c r="AC356">
        <v>24.44</v>
      </c>
      <c r="AD356">
        <f t="shared" si="44"/>
        <v>0.11217214833525348</v>
      </c>
      <c r="AE356">
        <f t="shared" si="45"/>
        <v>2.8397341033217803E-2</v>
      </c>
    </row>
    <row r="357" spans="1:31">
      <c r="A357" t="s">
        <v>20</v>
      </c>
      <c r="B357" s="2">
        <v>2015</v>
      </c>
      <c r="C357">
        <v>1</v>
      </c>
      <c r="E357" s="2">
        <v>24</v>
      </c>
      <c r="F357" t="s">
        <v>53</v>
      </c>
      <c r="G357">
        <v>24.682500000000001</v>
      </c>
      <c r="H357">
        <v>44.569999999999993</v>
      </c>
      <c r="I357">
        <v>33.572499999999998</v>
      </c>
      <c r="J357" s="17">
        <v>184</v>
      </c>
      <c r="K357" t="s">
        <v>53</v>
      </c>
      <c r="L357" t="s">
        <v>53</v>
      </c>
      <c r="M357">
        <v>437</v>
      </c>
      <c r="N357">
        <v>21.177500000000002</v>
      </c>
      <c r="O357">
        <v>61.887500000000003</v>
      </c>
      <c r="P357">
        <v>48.784999999999997</v>
      </c>
      <c r="Q357" s="18">
        <v>203841</v>
      </c>
      <c r="R357" s="109">
        <v>20148</v>
      </c>
      <c r="S357" s="107">
        <v>5781</v>
      </c>
      <c r="T357" s="18">
        <v>20832</v>
      </c>
      <c r="U357">
        <v>0</v>
      </c>
      <c r="V357">
        <v>22.615000000000002</v>
      </c>
      <c r="W357">
        <f>R357/23219</f>
        <v>0.86773762866617854</v>
      </c>
      <c r="X357">
        <f>N357/20.77</f>
        <v>1.0196196437168994</v>
      </c>
      <c r="Y357">
        <f>I357/41.06</f>
        <v>0.81764490988796878</v>
      </c>
      <c r="Z357">
        <f t="shared" si="48"/>
        <v>11.89201330144099</v>
      </c>
      <c r="AA357">
        <v>17141</v>
      </c>
      <c r="AB357">
        <f t="shared" si="49"/>
        <v>1.0251586582048959</v>
      </c>
      <c r="AC357">
        <v>22.06</v>
      </c>
      <c r="AD357">
        <f t="shared" si="44"/>
        <v>0.1021973008374174</v>
      </c>
      <c r="AE357">
        <f t="shared" si="45"/>
        <v>2.8360339676512577E-2</v>
      </c>
    </row>
    <row r="358" spans="1:31">
      <c r="A358" t="s">
        <v>20</v>
      </c>
      <c r="B358" s="2">
        <v>2016</v>
      </c>
      <c r="C358">
        <v>0</v>
      </c>
      <c r="E358" s="2">
        <v>26</v>
      </c>
      <c r="F358" t="s">
        <v>53</v>
      </c>
      <c r="G358">
        <v>20.1675</v>
      </c>
      <c r="H358">
        <v>46.122499999999995</v>
      </c>
      <c r="I358">
        <v>36.819999999999993</v>
      </c>
      <c r="J358" s="17">
        <v>199</v>
      </c>
      <c r="K358" t="s">
        <v>53</v>
      </c>
      <c r="L358" t="s">
        <v>53</v>
      </c>
      <c r="M358">
        <v>369</v>
      </c>
      <c r="N358">
        <v>16.567500000000003</v>
      </c>
      <c r="O358">
        <v>66.284999999999997</v>
      </c>
      <c r="P358">
        <v>55.309999999999995</v>
      </c>
      <c r="Q358" s="18">
        <v>201071</v>
      </c>
      <c r="R358" s="109">
        <v>20876</v>
      </c>
      <c r="S358" s="107">
        <v>5768</v>
      </c>
      <c r="T358" s="18">
        <v>20041</v>
      </c>
      <c r="U358">
        <v>0</v>
      </c>
      <c r="V358">
        <v>18.015000000000001</v>
      </c>
      <c r="W358">
        <f>R358/23979</f>
        <v>0.87059510404937657</v>
      </c>
      <c r="X358">
        <f>N358/18.12</f>
        <v>0.91432119205298024</v>
      </c>
      <c r="Y358">
        <f>I358/42.17</f>
        <v>0.87313255869101236</v>
      </c>
      <c r="Z358">
        <f t="shared" si="48"/>
        <v>11.73041246134998</v>
      </c>
      <c r="AA358">
        <v>17141</v>
      </c>
      <c r="AB358">
        <f t="shared" si="49"/>
        <v>0.91726069246435848</v>
      </c>
      <c r="AC358">
        <v>19.64</v>
      </c>
      <c r="AD358">
        <f t="shared" si="44"/>
        <v>9.9671260400555031E-2</v>
      </c>
      <c r="AE358">
        <f t="shared" si="45"/>
        <v>2.8686384411476543E-2</v>
      </c>
    </row>
    <row r="359" spans="1:31">
      <c r="A359" t="s">
        <v>20</v>
      </c>
      <c r="B359" s="2">
        <v>2017</v>
      </c>
      <c r="C359">
        <v>0</v>
      </c>
      <c r="E359" s="2">
        <v>16</v>
      </c>
      <c r="F359" t="s">
        <v>53</v>
      </c>
      <c r="G359">
        <v>19.559999999999999</v>
      </c>
      <c r="H359">
        <v>46.192499999999995</v>
      </c>
      <c r="I359">
        <v>37.135000000000005</v>
      </c>
      <c r="J359" s="17">
        <v>175</v>
      </c>
      <c r="K359" t="s">
        <v>53</v>
      </c>
      <c r="L359" t="s">
        <v>53</v>
      </c>
      <c r="M359">
        <v>353</v>
      </c>
      <c r="N359">
        <v>13.337499999999999</v>
      </c>
      <c r="O359">
        <v>64.357500000000002</v>
      </c>
      <c r="P359">
        <v>55.762500000000003</v>
      </c>
      <c r="Q359" s="18">
        <v>198718</v>
      </c>
      <c r="R359" s="109">
        <v>21750</v>
      </c>
      <c r="S359" s="107">
        <v>5723</v>
      </c>
      <c r="T359" s="18">
        <v>19441</v>
      </c>
      <c r="U359">
        <v>0</v>
      </c>
      <c r="V359">
        <v>15.902500000000002</v>
      </c>
      <c r="W359">
        <f>R359/24969</f>
        <v>0.87108013937282225</v>
      </c>
      <c r="X359">
        <f>N359/15.66</f>
        <v>0.85169220945083002</v>
      </c>
      <c r="Y359">
        <f>I359/43.11</f>
        <v>0.86140106703781039</v>
      </c>
      <c r="Z359">
        <f t="shared" si="48"/>
        <v>11.593139256752815</v>
      </c>
      <c r="AA359">
        <v>17141</v>
      </c>
      <c r="AB359">
        <f t="shared" si="49"/>
        <v>0.92295414973882772</v>
      </c>
      <c r="AC359">
        <v>17.23</v>
      </c>
      <c r="AD359">
        <f t="shared" si="44"/>
        <v>9.7832103785263538E-2</v>
      </c>
      <c r="AE359">
        <f t="shared" si="45"/>
        <v>2.8799605471069557E-2</v>
      </c>
    </row>
    <row r="360" spans="1:31">
      <c r="A360" t="s">
        <v>20</v>
      </c>
      <c r="B360" s="2">
        <v>2018</v>
      </c>
      <c r="C360">
        <v>0</v>
      </c>
      <c r="E360" s="2">
        <v>9</v>
      </c>
      <c r="F360" t="s">
        <v>53</v>
      </c>
      <c r="G360">
        <v>17.260000000000002</v>
      </c>
      <c r="H360">
        <v>47.574999999999996</v>
      </c>
      <c r="I360">
        <v>39.370000000000005</v>
      </c>
      <c r="J360" s="17">
        <v>180</v>
      </c>
      <c r="K360" t="s">
        <v>53</v>
      </c>
      <c r="L360">
        <v>10</v>
      </c>
      <c r="M360">
        <v>415</v>
      </c>
      <c r="N360">
        <v>14.015000000000001</v>
      </c>
      <c r="O360">
        <v>62.57</v>
      </c>
      <c r="P360">
        <v>53.805</v>
      </c>
      <c r="Q360" s="18">
        <v>197222</v>
      </c>
      <c r="R360" s="109">
        <v>22691</v>
      </c>
      <c r="S360" s="107">
        <v>5979</v>
      </c>
      <c r="T360" s="18">
        <v>19706</v>
      </c>
      <c r="U360">
        <v>0</v>
      </c>
      <c r="V360">
        <v>15.4</v>
      </c>
      <c r="W360">
        <f>R360/25771</f>
        <v>0.88048581739164178</v>
      </c>
      <c r="X360">
        <f>N360/13.72</f>
        <v>1.0215014577259476</v>
      </c>
      <c r="Y360">
        <f>I360/44.03</f>
        <v>0.89416307063365896</v>
      </c>
      <c r="Z360">
        <f t="shared" si="48"/>
        <v>11.505863135172977</v>
      </c>
      <c r="AA360">
        <v>17141</v>
      </c>
      <c r="AB360">
        <f t="shared" si="49"/>
        <v>1.0091743119266054</v>
      </c>
      <c r="AC360">
        <v>15.26</v>
      </c>
      <c r="AD360">
        <f t="shared" si="44"/>
        <v>9.9917859062376407E-2</v>
      </c>
      <c r="AE360">
        <f t="shared" si="45"/>
        <v>3.0316090497003376E-2</v>
      </c>
    </row>
    <row r="361" spans="1:31">
      <c r="A361" t="s">
        <v>20</v>
      </c>
      <c r="B361" s="2">
        <v>2019</v>
      </c>
      <c r="C361">
        <v>0</v>
      </c>
      <c r="E361" s="2">
        <v>23</v>
      </c>
      <c r="F361" t="s">
        <v>53</v>
      </c>
      <c r="G361">
        <v>15.422499999999999</v>
      </c>
      <c r="H361">
        <v>48.677500000000002</v>
      </c>
      <c r="I361">
        <v>41.1875</v>
      </c>
      <c r="J361" s="17">
        <v>180</v>
      </c>
      <c r="K361" t="s">
        <v>53</v>
      </c>
      <c r="L361" t="s">
        <v>53</v>
      </c>
      <c r="M361">
        <v>584</v>
      </c>
      <c r="N361">
        <v>11.340000000000002</v>
      </c>
      <c r="O361">
        <v>63.59</v>
      </c>
      <c r="P361">
        <v>56.375</v>
      </c>
      <c r="Q361" s="18">
        <v>196329</v>
      </c>
      <c r="R361" s="107" t="s">
        <v>53</v>
      </c>
      <c r="S361" s="107">
        <v>6222</v>
      </c>
      <c r="T361" s="18">
        <v>20571</v>
      </c>
      <c r="U361" s="107" t="s">
        <v>53</v>
      </c>
      <c r="V361">
        <v>13.065000000000001</v>
      </c>
      <c r="W361" s="107" t="s">
        <v>53</v>
      </c>
      <c r="X361">
        <f>N361/12.45</f>
        <v>0.91084337349397604</v>
      </c>
      <c r="Y361">
        <f>I361/44.78</f>
        <v>0.91977445288075033</v>
      </c>
      <c r="Z361">
        <f t="shared" si="48"/>
        <v>11.453765824631002</v>
      </c>
      <c r="AA361">
        <v>17141</v>
      </c>
      <c r="AB361">
        <f t="shared" si="49"/>
        <v>0.92593905031892287</v>
      </c>
      <c r="AC361">
        <v>14.11</v>
      </c>
      <c r="AD361">
        <f t="shared" si="44"/>
        <v>0.10477820393319377</v>
      </c>
      <c r="AE361">
        <f t="shared" si="45"/>
        <v>3.1691701175068379E-2</v>
      </c>
    </row>
    <row r="362" spans="1:31">
      <c r="A362" t="s">
        <v>20</v>
      </c>
      <c r="B362" s="2">
        <v>2020</v>
      </c>
      <c r="C362">
        <v>1</v>
      </c>
      <c r="D362" t="s">
        <v>53</v>
      </c>
      <c r="E362">
        <v>21</v>
      </c>
      <c r="F362" t="s">
        <v>53</v>
      </c>
      <c r="G362">
        <v>18.384999999999998</v>
      </c>
      <c r="H362">
        <v>44.374999999999993</v>
      </c>
      <c r="I362">
        <v>36.182500000000005</v>
      </c>
      <c r="J362" s="17">
        <v>192</v>
      </c>
      <c r="K362" t="s">
        <v>53</v>
      </c>
      <c r="L362" t="s">
        <v>53</v>
      </c>
      <c r="M362">
        <v>421</v>
      </c>
      <c r="N362">
        <v>13.760000000000002</v>
      </c>
      <c r="O362">
        <v>64.052499999999995</v>
      </c>
      <c r="P362">
        <v>55.2425</v>
      </c>
      <c r="Q362" s="18">
        <v>196139</v>
      </c>
      <c r="R362" s="107" t="s">
        <v>53</v>
      </c>
      <c r="S362" s="107" t="s">
        <v>53</v>
      </c>
      <c r="T362" s="18">
        <v>22131</v>
      </c>
      <c r="U362" s="107" t="s">
        <v>53</v>
      </c>
      <c r="V362">
        <v>15.6525</v>
      </c>
      <c r="W362" s="107" t="s">
        <v>53</v>
      </c>
      <c r="X362">
        <f>N362/13.87</f>
        <v>0.99206921413121862</v>
      </c>
      <c r="Y362">
        <f>I362/43.14</f>
        <v>0.83872276309689398</v>
      </c>
      <c r="Z362">
        <f t="shared" si="48"/>
        <v>11.442681290473134</v>
      </c>
      <c r="AA362">
        <v>17141</v>
      </c>
      <c r="AB362">
        <f t="shared" si="49"/>
        <v>1.0078879587894398</v>
      </c>
      <c r="AC362">
        <v>15.53</v>
      </c>
      <c r="AD362">
        <f t="shared" si="44"/>
        <v>0.11283324581036917</v>
      </c>
      <c r="AE362" s="107" t="s">
        <v>53</v>
      </c>
    </row>
    <row r="363" spans="1:31">
      <c r="A363" t="s">
        <v>21</v>
      </c>
      <c r="B363" s="2">
        <v>2002</v>
      </c>
      <c r="C363">
        <v>1</v>
      </c>
      <c r="D363" t="s">
        <v>53</v>
      </c>
      <c r="E363">
        <v>3</v>
      </c>
      <c r="F363" t="s">
        <v>53</v>
      </c>
      <c r="G363">
        <v>10.3575</v>
      </c>
      <c r="H363">
        <v>49.954999999999998</v>
      </c>
      <c r="I363">
        <v>44.8</v>
      </c>
      <c r="J363" s="96" t="s">
        <v>53</v>
      </c>
      <c r="K363" t="s">
        <v>53</v>
      </c>
      <c r="L363" t="s">
        <v>53</v>
      </c>
      <c r="M363" t="s">
        <v>53</v>
      </c>
      <c r="N363">
        <v>7.4975000000000005</v>
      </c>
      <c r="O363">
        <v>72.282499999999999</v>
      </c>
      <c r="P363">
        <v>66.864999999999995</v>
      </c>
      <c r="Q363" s="18">
        <v>598112</v>
      </c>
      <c r="R363" s="109">
        <v>22777</v>
      </c>
      <c r="S363" s="107" t="s">
        <v>53</v>
      </c>
      <c r="T363" s="18">
        <v>53715</v>
      </c>
      <c r="U363">
        <v>1</v>
      </c>
      <c r="V363">
        <v>8.6750000000000007</v>
      </c>
      <c r="W363">
        <f>R363/18095</f>
        <v>1.2587455098093396</v>
      </c>
      <c r="X363">
        <f>N363/8.3</f>
        <v>0.90331325301204812</v>
      </c>
      <c r="Y363">
        <f>I363/35.8425</f>
        <v>1.2499128130013251</v>
      </c>
      <c r="Z363">
        <f t="shared" ref="Z363:Z381" si="50">Q363/5910</f>
        <v>101.20338409475465</v>
      </c>
      <c r="AA363">
        <v>5910</v>
      </c>
      <c r="AB363">
        <f>V363/AC363</f>
        <v>0.75764192139738007</v>
      </c>
      <c r="AC363">
        <v>11.45</v>
      </c>
      <c r="AD363">
        <f t="shared" si="44"/>
        <v>8.9807594564228779E-2</v>
      </c>
      <c r="AE363" s="107" t="s">
        <v>53</v>
      </c>
    </row>
    <row r="364" spans="1:31">
      <c r="A364" t="s">
        <v>21</v>
      </c>
      <c r="B364" s="2">
        <v>2003</v>
      </c>
      <c r="C364">
        <v>1</v>
      </c>
      <c r="D364" t="s">
        <v>53</v>
      </c>
      <c r="E364">
        <v>13</v>
      </c>
      <c r="F364" t="s">
        <v>53</v>
      </c>
      <c r="G364">
        <v>13.2925</v>
      </c>
      <c r="H364">
        <v>53.280000000000008</v>
      </c>
      <c r="I364">
        <v>46.21</v>
      </c>
      <c r="J364" s="96" t="s">
        <v>53</v>
      </c>
      <c r="K364" t="s">
        <v>53</v>
      </c>
      <c r="L364" t="s">
        <v>53</v>
      </c>
      <c r="M364" t="s">
        <v>53</v>
      </c>
      <c r="N364">
        <v>8.2750000000000004</v>
      </c>
      <c r="O364">
        <v>73.14500000000001</v>
      </c>
      <c r="P364">
        <v>67.094999999999999</v>
      </c>
      <c r="Q364" s="18">
        <v>619692</v>
      </c>
      <c r="R364" s="109">
        <v>23518</v>
      </c>
      <c r="S364" s="107" t="s">
        <v>53</v>
      </c>
      <c r="T364" s="18">
        <v>69550</v>
      </c>
      <c r="U364">
        <v>1</v>
      </c>
      <c r="V364">
        <v>10.39</v>
      </c>
      <c r="W364">
        <f>R364/19013</f>
        <v>1.2369431441645191</v>
      </c>
      <c r="X364">
        <f>N364/8.5</f>
        <v>0.97352941176470598</v>
      </c>
      <c r="Y364">
        <f>I364/37.35</f>
        <v>1.2372155287817939</v>
      </c>
      <c r="Z364">
        <f t="shared" si="50"/>
        <v>104.85482233502537</v>
      </c>
      <c r="AA364">
        <v>5910</v>
      </c>
      <c r="AB364">
        <f t="shared" ref="AB364:AB381" si="51">V364/AC364</f>
        <v>0.90426457789382075</v>
      </c>
      <c r="AC364">
        <v>11.49</v>
      </c>
      <c r="AD364">
        <f t="shared" si="44"/>
        <v>0.11223317389929191</v>
      </c>
      <c r="AE364" s="107" t="s">
        <v>53</v>
      </c>
    </row>
    <row r="365" spans="1:31">
      <c r="A365" t="s">
        <v>21</v>
      </c>
      <c r="B365" s="2">
        <v>2004</v>
      </c>
      <c r="C365">
        <v>1</v>
      </c>
      <c r="D365" t="s">
        <v>53</v>
      </c>
      <c r="E365">
        <v>21</v>
      </c>
      <c r="F365" t="s">
        <v>53</v>
      </c>
      <c r="G365">
        <v>11.399999999999999</v>
      </c>
      <c r="H365">
        <v>56.272500000000001</v>
      </c>
      <c r="I365">
        <v>49.879999999999995</v>
      </c>
      <c r="J365" s="96" t="s">
        <v>53</v>
      </c>
      <c r="K365" t="s">
        <v>53</v>
      </c>
      <c r="L365" t="s">
        <v>53</v>
      </c>
      <c r="M365" t="s">
        <v>53</v>
      </c>
      <c r="N365">
        <v>6.6524999999999999</v>
      </c>
      <c r="O365">
        <v>74.732500000000002</v>
      </c>
      <c r="P365">
        <v>69.777500000000003</v>
      </c>
      <c r="Q365" s="18">
        <v>636198</v>
      </c>
      <c r="R365" s="109">
        <v>24551</v>
      </c>
      <c r="S365" s="107" t="s">
        <v>53</v>
      </c>
      <c r="T365" s="18">
        <v>79133</v>
      </c>
      <c r="U365">
        <v>1</v>
      </c>
      <c r="V365">
        <v>8.6875</v>
      </c>
      <c r="W365">
        <f>R365/20053</f>
        <v>1.2243055901860072</v>
      </c>
      <c r="X365">
        <f>N365/8.26</f>
        <v>0.80538740920096852</v>
      </c>
      <c r="Y365">
        <f>I365/38.95</f>
        <v>1.2806161745827982</v>
      </c>
      <c r="Z365">
        <f t="shared" si="50"/>
        <v>107.64771573604061</v>
      </c>
      <c r="AA365">
        <v>5910</v>
      </c>
      <c r="AB365">
        <f t="shared" si="51"/>
        <v>0.79193254329990881</v>
      </c>
      <c r="AC365">
        <v>10.97</v>
      </c>
      <c r="AD365">
        <f t="shared" si="44"/>
        <v>0.12438423258168055</v>
      </c>
      <c r="AE365" s="107" t="s">
        <v>53</v>
      </c>
    </row>
    <row r="366" spans="1:31">
      <c r="A366" t="s">
        <v>21</v>
      </c>
      <c r="B366" s="2">
        <v>2005</v>
      </c>
      <c r="C366">
        <v>1</v>
      </c>
      <c r="D366" t="s">
        <v>53</v>
      </c>
      <c r="E366">
        <v>19</v>
      </c>
      <c r="F366" t="s">
        <v>53</v>
      </c>
      <c r="G366">
        <v>9.1524999999999999</v>
      </c>
      <c r="H366">
        <v>56.190000000000005</v>
      </c>
      <c r="I366">
        <v>51.052500000000002</v>
      </c>
      <c r="J366" s="96" t="s">
        <v>53</v>
      </c>
      <c r="K366" t="s">
        <v>53</v>
      </c>
      <c r="L366" t="s">
        <v>53</v>
      </c>
      <c r="M366" t="s">
        <v>53</v>
      </c>
      <c r="N366">
        <v>5.9675000000000002</v>
      </c>
      <c r="O366">
        <v>74.325000000000003</v>
      </c>
      <c r="P366">
        <v>69.892499999999998</v>
      </c>
      <c r="Q366" s="18">
        <v>664506</v>
      </c>
      <c r="R366" s="109">
        <v>25393</v>
      </c>
      <c r="S366" s="107" t="s">
        <v>53</v>
      </c>
      <c r="T366" s="18">
        <v>100367</v>
      </c>
      <c r="U366">
        <v>1</v>
      </c>
      <c r="V366">
        <v>7.3224999999999998</v>
      </c>
      <c r="W366">
        <f>R366/21239</f>
        <v>1.1955835962145109</v>
      </c>
      <c r="X366">
        <f>N366/7.14</f>
        <v>0.83578431372549022</v>
      </c>
      <c r="Y366">
        <f>I366/41.39</f>
        <v>1.2334501087219136</v>
      </c>
      <c r="Z366">
        <f t="shared" si="50"/>
        <v>112.43756345177665</v>
      </c>
      <c r="AA366">
        <v>5910</v>
      </c>
      <c r="AB366">
        <f t="shared" si="51"/>
        <v>0.80027322404371581</v>
      </c>
      <c r="AC366">
        <v>9.15</v>
      </c>
      <c r="AD366">
        <f t="shared" si="44"/>
        <v>0.15104002070711176</v>
      </c>
      <c r="AE366" s="107" t="s">
        <v>53</v>
      </c>
    </row>
    <row r="367" spans="1:31">
      <c r="A367" t="s">
        <v>21</v>
      </c>
      <c r="B367" s="2">
        <v>2006</v>
      </c>
      <c r="C367">
        <v>1</v>
      </c>
      <c r="D367" t="s">
        <v>53</v>
      </c>
      <c r="E367">
        <v>16</v>
      </c>
      <c r="F367" t="s">
        <v>53</v>
      </c>
      <c r="G367">
        <v>8.0124999999999993</v>
      </c>
      <c r="H367">
        <v>56.477499999999999</v>
      </c>
      <c r="I367">
        <v>51.957499999999996</v>
      </c>
      <c r="J367" s="96" t="s">
        <v>53</v>
      </c>
      <c r="K367" t="s">
        <v>53</v>
      </c>
      <c r="L367" t="s">
        <v>53</v>
      </c>
      <c r="M367" t="s">
        <v>53</v>
      </c>
      <c r="N367">
        <v>5.165</v>
      </c>
      <c r="O367">
        <v>74.257499999999993</v>
      </c>
      <c r="P367">
        <v>70.427499999999995</v>
      </c>
      <c r="Q367" s="18">
        <v>687331</v>
      </c>
      <c r="R367" s="109">
        <v>27422</v>
      </c>
      <c r="S367" s="107" t="s">
        <v>53</v>
      </c>
      <c r="T367" s="18">
        <v>116284</v>
      </c>
      <c r="U367">
        <v>1</v>
      </c>
      <c r="V367">
        <v>6.3774999999999995</v>
      </c>
      <c r="W367">
        <f>R367/22629</f>
        <v>1.2118078571744222</v>
      </c>
      <c r="X367">
        <f>N367/6.35</f>
        <v>0.81338582677165361</v>
      </c>
      <c r="Y367">
        <f>I367/42.96</f>
        <v>1.2094390130353816</v>
      </c>
      <c r="Z367">
        <f t="shared" si="50"/>
        <v>116.29966159052454</v>
      </c>
      <c r="AA367">
        <v>5910</v>
      </c>
      <c r="AB367">
        <f t="shared" si="51"/>
        <v>0.75473372781065085</v>
      </c>
      <c r="AC367">
        <v>8.4499999999999993</v>
      </c>
      <c r="AD367">
        <f t="shared" si="44"/>
        <v>0.16918195163611127</v>
      </c>
      <c r="AE367" s="107" t="s">
        <v>53</v>
      </c>
    </row>
    <row r="368" spans="1:31">
      <c r="A368" t="s">
        <v>21</v>
      </c>
      <c r="B368" s="2">
        <v>2007</v>
      </c>
      <c r="C368">
        <v>1</v>
      </c>
      <c r="D368" t="s">
        <v>53</v>
      </c>
      <c r="E368">
        <v>10</v>
      </c>
      <c r="F368" t="s">
        <v>53</v>
      </c>
      <c r="G368">
        <v>9.9375</v>
      </c>
      <c r="H368">
        <v>55.652499999999996</v>
      </c>
      <c r="I368">
        <v>50.144999999999996</v>
      </c>
      <c r="J368" s="17">
        <v>117</v>
      </c>
      <c r="K368" t="s">
        <v>53</v>
      </c>
      <c r="L368" s="92">
        <v>117</v>
      </c>
      <c r="M368" t="s">
        <v>53</v>
      </c>
      <c r="N368">
        <v>6.54</v>
      </c>
      <c r="O368">
        <v>74.382499999999993</v>
      </c>
      <c r="P368">
        <v>69.517499999999998</v>
      </c>
      <c r="Q368" s="18">
        <v>706185</v>
      </c>
      <c r="R368" s="109">
        <v>28040</v>
      </c>
      <c r="S368" s="107" t="s">
        <v>53</v>
      </c>
      <c r="T368" s="18">
        <v>129183</v>
      </c>
      <c r="U368">
        <v>1</v>
      </c>
      <c r="V368">
        <v>7.9625000000000004</v>
      </c>
      <c r="W368">
        <f>R368/23776</f>
        <v>1.1793405114401077</v>
      </c>
      <c r="X368">
        <f>N368/6.41</f>
        <v>1.0202808112324493</v>
      </c>
      <c r="Y368">
        <f>I368/44.21</f>
        <v>1.1342456457814973</v>
      </c>
      <c r="Z368">
        <f t="shared" si="50"/>
        <v>119.48984771573605</v>
      </c>
      <c r="AA368">
        <v>5910</v>
      </c>
      <c r="AB368">
        <f t="shared" si="51"/>
        <v>0.96749696233292826</v>
      </c>
      <c r="AC368">
        <v>8.23</v>
      </c>
      <c r="AD368">
        <f t="shared" si="44"/>
        <v>0.18293081841160602</v>
      </c>
      <c r="AE368" s="107" t="s">
        <v>53</v>
      </c>
    </row>
    <row r="369" spans="1:31">
      <c r="A369" t="s">
        <v>21</v>
      </c>
      <c r="B369" s="2">
        <v>2008</v>
      </c>
      <c r="C369">
        <v>1</v>
      </c>
      <c r="D369" t="s">
        <v>53</v>
      </c>
      <c r="E369">
        <v>22</v>
      </c>
      <c r="F369" t="s">
        <v>53</v>
      </c>
      <c r="G369">
        <v>10.425000000000001</v>
      </c>
      <c r="H369">
        <v>54.862499999999997</v>
      </c>
      <c r="I369">
        <v>49.144999999999996</v>
      </c>
      <c r="J369" s="17">
        <v>760</v>
      </c>
      <c r="K369" t="s">
        <v>53</v>
      </c>
      <c r="L369" s="92">
        <v>760</v>
      </c>
      <c r="M369" t="s">
        <v>53</v>
      </c>
      <c r="N369">
        <v>11.327500000000001</v>
      </c>
      <c r="O369">
        <v>76.069999999999993</v>
      </c>
      <c r="P369">
        <v>67.444999999999993</v>
      </c>
      <c r="Q369" s="18">
        <v>731864</v>
      </c>
      <c r="R369" s="109">
        <v>27749</v>
      </c>
      <c r="S369" s="107" t="s">
        <v>53</v>
      </c>
      <c r="T369" s="18">
        <v>149236</v>
      </c>
      <c r="U369">
        <v>1</v>
      </c>
      <c r="V369">
        <v>10.959999999999999</v>
      </c>
      <c r="W369">
        <f>R369/24129</f>
        <v>1.1500269385386879</v>
      </c>
      <c r="X369">
        <f>N369/10.05</f>
        <v>1.1271144278606966</v>
      </c>
      <c r="Y369">
        <f>I369/44.4</f>
        <v>1.1068693693693694</v>
      </c>
      <c r="Z369">
        <f t="shared" si="50"/>
        <v>123.83485617597293</v>
      </c>
      <c r="AA369">
        <v>5910</v>
      </c>
      <c r="AB369">
        <f t="shared" si="51"/>
        <v>0.9742222222222221</v>
      </c>
      <c r="AC369">
        <v>11.25</v>
      </c>
      <c r="AD369">
        <f t="shared" si="44"/>
        <v>0.20391220226708787</v>
      </c>
      <c r="AE369" s="107" t="s">
        <v>53</v>
      </c>
    </row>
    <row r="370" spans="1:31">
      <c r="A370" t="s">
        <v>21</v>
      </c>
      <c r="B370" s="2">
        <v>2009</v>
      </c>
      <c r="C370">
        <v>1</v>
      </c>
      <c r="D370" t="s">
        <v>53</v>
      </c>
      <c r="E370">
        <v>30</v>
      </c>
      <c r="F370" t="s">
        <v>53</v>
      </c>
      <c r="G370">
        <v>15.627500000000001</v>
      </c>
      <c r="H370">
        <v>55.997500000000002</v>
      </c>
      <c r="I370">
        <v>47.247499999999995</v>
      </c>
      <c r="J370" s="17">
        <v>605</v>
      </c>
      <c r="K370" t="s">
        <v>53</v>
      </c>
      <c r="L370" s="92">
        <v>605</v>
      </c>
      <c r="M370">
        <v>2110</v>
      </c>
      <c r="N370">
        <v>19.759999999999998</v>
      </c>
      <c r="O370">
        <v>73.922499999999999</v>
      </c>
      <c r="P370">
        <v>59.322499999999998</v>
      </c>
      <c r="Q370" s="18">
        <v>747782</v>
      </c>
      <c r="R370" s="109">
        <v>26493</v>
      </c>
      <c r="S370" s="107" t="s">
        <v>53</v>
      </c>
      <c r="T370" s="18">
        <v>160279</v>
      </c>
      <c r="U370">
        <v>1</v>
      </c>
      <c r="V370">
        <v>18.004999999999999</v>
      </c>
      <c r="W370">
        <f>R370/23062</f>
        <v>1.1487728731246205</v>
      </c>
      <c r="X370">
        <f>N370/17.65</f>
        <v>1.1195467422096317</v>
      </c>
      <c r="Y370">
        <f>I370/42.58</f>
        <v>1.1096171911695631</v>
      </c>
      <c r="Z370">
        <f t="shared" si="50"/>
        <v>126.52825719120135</v>
      </c>
      <c r="AA370">
        <v>5910</v>
      </c>
      <c r="AB370">
        <f t="shared" si="51"/>
        <v>1.0081187010078387</v>
      </c>
      <c r="AC370">
        <v>17.86</v>
      </c>
      <c r="AD370">
        <f t="shared" si="44"/>
        <v>0.21433920581131935</v>
      </c>
      <c r="AE370" s="107" t="s">
        <v>53</v>
      </c>
    </row>
    <row r="371" spans="1:31">
      <c r="A371" t="s">
        <v>21</v>
      </c>
      <c r="B371" s="2">
        <v>2010</v>
      </c>
      <c r="C371">
        <v>1</v>
      </c>
      <c r="D371" t="s">
        <v>53</v>
      </c>
      <c r="E371">
        <v>28</v>
      </c>
      <c r="F371" t="s">
        <v>53</v>
      </c>
      <c r="G371">
        <v>16.392500000000002</v>
      </c>
      <c r="H371">
        <v>58.067499999999995</v>
      </c>
      <c r="I371">
        <v>48.557500000000005</v>
      </c>
      <c r="J371" s="17">
        <v>608</v>
      </c>
      <c r="K371" t="s">
        <v>53</v>
      </c>
      <c r="L371" s="92">
        <v>608</v>
      </c>
      <c r="M371">
        <v>2175</v>
      </c>
      <c r="N371">
        <v>19.002500000000001</v>
      </c>
      <c r="O371">
        <v>72.984999999999999</v>
      </c>
      <c r="P371">
        <v>59.132499999999993</v>
      </c>
      <c r="Q371" s="18">
        <v>753046</v>
      </c>
      <c r="R371" s="109">
        <v>26628</v>
      </c>
      <c r="S371" s="107">
        <v>44854</v>
      </c>
      <c r="T371" s="18">
        <v>162247</v>
      </c>
      <c r="U371">
        <v>1</v>
      </c>
      <c r="V371">
        <v>17.857499999999998</v>
      </c>
      <c r="W371">
        <f>R371/23038</f>
        <v>1.1558294990884626</v>
      </c>
      <c r="X371">
        <f>N371/19.57</f>
        <v>0.97100153295861014</v>
      </c>
      <c r="Y371">
        <f>I371/42.04</f>
        <v>1.1550309229305424</v>
      </c>
      <c r="Z371">
        <f t="shared" si="50"/>
        <v>127.41895093062605</v>
      </c>
      <c r="AA371">
        <v>5910</v>
      </c>
      <c r="AB371">
        <f t="shared" si="51"/>
        <v>0.89916918429003012</v>
      </c>
      <c r="AC371">
        <v>19.86</v>
      </c>
      <c r="AD371">
        <f t="shared" si="44"/>
        <v>0.21545430159644963</v>
      </c>
      <c r="AE371">
        <f t="shared" si="45"/>
        <v>5.9563426404230284E-2</v>
      </c>
    </row>
    <row r="372" spans="1:31">
      <c r="A372" t="s">
        <v>21</v>
      </c>
      <c r="B372" s="2">
        <v>2011</v>
      </c>
      <c r="C372">
        <v>1</v>
      </c>
      <c r="D372" t="s">
        <v>53</v>
      </c>
      <c r="E372">
        <v>25</v>
      </c>
      <c r="F372" t="s">
        <v>53</v>
      </c>
      <c r="G372">
        <v>21.63</v>
      </c>
      <c r="H372">
        <v>59.472499999999997</v>
      </c>
      <c r="I372">
        <v>46.6175</v>
      </c>
      <c r="J372" s="17">
        <v>605</v>
      </c>
      <c r="K372" t="s">
        <v>53</v>
      </c>
      <c r="L372" s="92">
        <v>605</v>
      </c>
      <c r="M372">
        <v>2090</v>
      </c>
      <c r="N372">
        <v>21.755000000000003</v>
      </c>
      <c r="O372">
        <v>71.240000000000009</v>
      </c>
      <c r="P372">
        <v>55.75</v>
      </c>
      <c r="Q372" s="18">
        <v>756810</v>
      </c>
      <c r="R372" s="109">
        <v>26006</v>
      </c>
      <c r="S372" s="107">
        <v>42775</v>
      </c>
      <c r="T372" s="18">
        <v>161666</v>
      </c>
      <c r="U372">
        <v>1</v>
      </c>
      <c r="V372">
        <v>21.702500000000001</v>
      </c>
      <c r="W372">
        <f>R372/22761</f>
        <v>1.1425684284521769</v>
      </c>
      <c r="X372">
        <f>N372/21.05</f>
        <v>1.0334916864608077</v>
      </c>
      <c r="Y372">
        <f>I372/41.74</f>
        <v>1.1168543363679924</v>
      </c>
      <c r="Z372">
        <f t="shared" si="50"/>
        <v>128.05583756345177</v>
      </c>
      <c r="AA372">
        <v>5910</v>
      </c>
      <c r="AB372">
        <f t="shared" si="51"/>
        <v>1.0146096306685366</v>
      </c>
      <c r="AC372">
        <v>21.39</v>
      </c>
      <c r="AD372">
        <f t="shared" si="44"/>
        <v>0.21361504208453905</v>
      </c>
      <c r="AE372">
        <f t="shared" si="45"/>
        <v>5.6520130547957875E-2</v>
      </c>
    </row>
    <row r="373" spans="1:31">
      <c r="A373" t="s">
        <v>21</v>
      </c>
      <c r="B373" s="2">
        <v>2012</v>
      </c>
      <c r="C373">
        <v>0</v>
      </c>
      <c r="D373" t="s">
        <v>53</v>
      </c>
      <c r="E373">
        <v>30</v>
      </c>
      <c r="F373" t="s">
        <v>53</v>
      </c>
      <c r="G373">
        <v>22.782499999999999</v>
      </c>
      <c r="H373">
        <v>59.617499999999993</v>
      </c>
      <c r="I373">
        <v>46.034999999999997</v>
      </c>
      <c r="J373" s="17">
        <v>533</v>
      </c>
      <c r="K373" t="s">
        <v>53</v>
      </c>
      <c r="L373" s="92">
        <v>533</v>
      </c>
      <c r="M373">
        <v>2135</v>
      </c>
      <c r="N373">
        <v>25.414999999999999</v>
      </c>
      <c r="O373">
        <v>70.295000000000016</v>
      </c>
      <c r="P373">
        <v>52.43</v>
      </c>
      <c r="Q373" s="18">
        <v>761627</v>
      </c>
      <c r="R373" s="109">
        <v>25383</v>
      </c>
      <c r="S373" s="107">
        <v>43078</v>
      </c>
      <c r="T373" s="18">
        <v>163068</v>
      </c>
      <c r="U373">
        <v>1</v>
      </c>
      <c r="V373">
        <v>24.207500000000003</v>
      </c>
      <c r="W373">
        <f>R373/22048</f>
        <v>1.151260885341074</v>
      </c>
      <c r="X373">
        <f>N373/24.58</f>
        <v>1.0339707078925957</v>
      </c>
      <c r="Y373">
        <f>I373/40.47</f>
        <v>1.1375092661230541</v>
      </c>
      <c r="Z373">
        <f t="shared" si="50"/>
        <v>128.87089678510998</v>
      </c>
      <c r="AA373">
        <v>5910</v>
      </c>
      <c r="AB373">
        <f t="shared" si="51"/>
        <v>0.97650262202501026</v>
      </c>
      <c r="AC373">
        <v>24.79</v>
      </c>
      <c r="AD373">
        <f t="shared" si="44"/>
        <v>0.21410480458282072</v>
      </c>
      <c r="AE373">
        <f t="shared" si="45"/>
        <v>5.6560494835398427E-2</v>
      </c>
    </row>
    <row r="374" spans="1:31">
      <c r="A374" t="s">
        <v>21</v>
      </c>
      <c r="B374" s="2">
        <v>2013</v>
      </c>
      <c r="C374">
        <v>0</v>
      </c>
      <c r="D374" t="s">
        <v>53</v>
      </c>
      <c r="E374">
        <v>22</v>
      </c>
      <c r="F374" t="s">
        <v>53</v>
      </c>
      <c r="G374">
        <v>20.68</v>
      </c>
      <c r="H374">
        <v>59.875</v>
      </c>
      <c r="I374">
        <v>47.5075</v>
      </c>
      <c r="J374" s="17">
        <v>478</v>
      </c>
      <c r="K374" t="s">
        <v>53</v>
      </c>
      <c r="L374" s="92">
        <v>478</v>
      </c>
      <c r="M374">
        <v>1883</v>
      </c>
      <c r="N374">
        <v>24.962499999999999</v>
      </c>
      <c r="O374">
        <v>69.73</v>
      </c>
      <c r="P374">
        <v>52.34</v>
      </c>
      <c r="Q374" s="18">
        <v>761632</v>
      </c>
      <c r="R374" s="109">
        <v>25042</v>
      </c>
      <c r="S374" s="107">
        <v>41894</v>
      </c>
      <c r="T374" s="18">
        <v>161025</v>
      </c>
      <c r="U374">
        <v>1</v>
      </c>
      <c r="V374">
        <v>22.984999999999999</v>
      </c>
      <c r="W374">
        <f>R374/21899</f>
        <v>1.1435225352755833</v>
      </c>
      <c r="X374">
        <f>N374/25.6</f>
        <v>0.97509765624999989</v>
      </c>
      <c r="Y374">
        <f>I374/39.56</f>
        <v>1.2008973710819009</v>
      </c>
      <c r="Z374">
        <f t="shared" si="50"/>
        <v>128.87174280879864</v>
      </c>
      <c r="AA374">
        <v>5910</v>
      </c>
      <c r="AB374">
        <f t="shared" si="51"/>
        <v>0.88065134099616849</v>
      </c>
      <c r="AC374">
        <v>26.1</v>
      </c>
      <c r="AD374">
        <f t="shared" si="44"/>
        <v>0.21142100121843621</v>
      </c>
      <c r="AE374">
        <f t="shared" si="45"/>
        <v>5.5005566992983486E-2</v>
      </c>
    </row>
    <row r="375" spans="1:31">
      <c r="A375" t="s">
        <v>21</v>
      </c>
      <c r="B375" s="2">
        <v>2014</v>
      </c>
      <c r="C375">
        <v>0</v>
      </c>
      <c r="D375" t="s">
        <v>53</v>
      </c>
      <c r="E375">
        <v>26</v>
      </c>
      <c r="F375" t="s">
        <v>53</v>
      </c>
      <c r="G375">
        <v>21.872500000000002</v>
      </c>
      <c r="H375">
        <v>59.452500000000001</v>
      </c>
      <c r="I375">
        <v>46.449999999999996</v>
      </c>
      <c r="J375" s="17">
        <v>444</v>
      </c>
      <c r="K375" t="s">
        <v>53</v>
      </c>
      <c r="L375" t="s">
        <v>53</v>
      </c>
      <c r="M375">
        <v>1794</v>
      </c>
      <c r="N375">
        <v>23.092499999999998</v>
      </c>
      <c r="O375">
        <v>70.217500000000001</v>
      </c>
      <c r="P375">
        <v>54.024999999999999</v>
      </c>
      <c r="Q375" s="18">
        <v>756156</v>
      </c>
      <c r="R375" s="109">
        <v>25522</v>
      </c>
      <c r="S375" s="107">
        <v>42051</v>
      </c>
      <c r="T375" s="18">
        <v>150309</v>
      </c>
      <c r="U375">
        <v>1</v>
      </c>
      <c r="V375">
        <v>22.53</v>
      </c>
      <c r="W375">
        <f>R375/22218</f>
        <v>1.148708254568368</v>
      </c>
      <c r="X375">
        <f>N375/23.6</f>
        <v>0.97849576271186423</v>
      </c>
      <c r="Y375">
        <f>I375/40.03</f>
        <v>1.1603797152135897</v>
      </c>
      <c r="Z375">
        <f t="shared" si="50"/>
        <v>127.94517766497462</v>
      </c>
      <c r="AA375">
        <v>5910</v>
      </c>
      <c r="AB375">
        <f t="shared" si="51"/>
        <v>0.9218494271685761</v>
      </c>
      <c r="AC375">
        <v>24.44</v>
      </c>
      <c r="AD375">
        <f t="shared" si="44"/>
        <v>0.19878041039150651</v>
      </c>
      <c r="AE375">
        <f t="shared" si="45"/>
        <v>5.5611540475774837E-2</v>
      </c>
    </row>
    <row r="376" spans="1:31">
      <c r="A376" t="s">
        <v>21</v>
      </c>
      <c r="B376" s="2">
        <v>2015</v>
      </c>
      <c r="C376">
        <v>0</v>
      </c>
      <c r="D376" t="s">
        <v>53</v>
      </c>
      <c r="E376">
        <v>24</v>
      </c>
      <c r="F376" t="s">
        <v>53</v>
      </c>
      <c r="G376">
        <v>20.2575</v>
      </c>
      <c r="H376">
        <v>58.11</v>
      </c>
      <c r="I376">
        <v>46.337499999999999</v>
      </c>
      <c r="J376" s="17">
        <v>655</v>
      </c>
      <c r="K376" t="s">
        <v>53</v>
      </c>
      <c r="L376" t="s">
        <v>53</v>
      </c>
      <c r="M376">
        <v>1983</v>
      </c>
      <c r="N376">
        <v>19.267499999999998</v>
      </c>
      <c r="O376">
        <v>68.825000000000003</v>
      </c>
      <c r="P376">
        <v>55.557500000000005</v>
      </c>
      <c r="Q376" s="18">
        <v>753054</v>
      </c>
      <c r="R376" s="109">
        <v>26532</v>
      </c>
      <c r="S376" s="107">
        <v>40551</v>
      </c>
      <c r="T376" s="18">
        <v>143757</v>
      </c>
      <c r="U376">
        <v>1</v>
      </c>
      <c r="V376">
        <v>19.7225</v>
      </c>
      <c r="W376">
        <f>R376/23219</f>
        <v>1.1426848701494465</v>
      </c>
      <c r="X376">
        <f>N376/20.77</f>
        <v>0.9276600866634569</v>
      </c>
      <c r="Y376">
        <f>I376/41.06</f>
        <v>1.1285314174378958</v>
      </c>
      <c r="Z376">
        <f t="shared" si="50"/>
        <v>127.42030456852792</v>
      </c>
      <c r="AA376">
        <v>5910</v>
      </c>
      <c r="AB376">
        <f t="shared" si="51"/>
        <v>0.89403898458748876</v>
      </c>
      <c r="AC376">
        <v>22.06</v>
      </c>
      <c r="AD376">
        <f t="shared" si="44"/>
        <v>0.19089866065381766</v>
      </c>
      <c r="AE376">
        <f t="shared" si="45"/>
        <v>5.3848727979666798E-2</v>
      </c>
    </row>
    <row r="377" spans="1:31">
      <c r="A377" t="s">
        <v>21</v>
      </c>
      <c r="B377" s="2">
        <v>2016</v>
      </c>
      <c r="C377">
        <v>0</v>
      </c>
      <c r="D377" t="s">
        <v>53</v>
      </c>
      <c r="E377">
        <v>24</v>
      </c>
      <c r="F377" t="s">
        <v>53</v>
      </c>
      <c r="G377">
        <v>16.395</v>
      </c>
      <c r="H377">
        <v>58.522499999999994</v>
      </c>
      <c r="I377">
        <v>48.935000000000002</v>
      </c>
      <c r="J377" s="17">
        <v>680</v>
      </c>
      <c r="K377">
        <v>2</v>
      </c>
      <c r="L377" t="s">
        <v>53</v>
      </c>
      <c r="M377">
        <v>2049</v>
      </c>
      <c r="N377">
        <v>15.914999999999999</v>
      </c>
      <c r="O377">
        <v>66.449999999999989</v>
      </c>
      <c r="P377">
        <v>55.88</v>
      </c>
      <c r="Q377" s="18">
        <v>753576</v>
      </c>
      <c r="R377" s="109">
        <v>27978</v>
      </c>
      <c r="S377" s="107">
        <v>37509</v>
      </c>
      <c r="T377" s="18">
        <v>141902</v>
      </c>
      <c r="U377">
        <v>1</v>
      </c>
      <c r="V377">
        <v>16.139999999999997</v>
      </c>
      <c r="W377">
        <f>R377/23979</f>
        <v>1.166770924558989</v>
      </c>
      <c r="X377">
        <f>N377/18.12</f>
        <v>0.8783112582781456</v>
      </c>
      <c r="Y377">
        <f>I377/42.17</f>
        <v>1.1604221010196822</v>
      </c>
      <c r="Z377">
        <f t="shared" si="50"/>
        <v>127.50862944162436</v>
      </c>
      <c r="AA377">
        <v>5910</v>
      </c>
      <c r="AB377">
        <f t="shared" si="51"/>
        <v>0.82179226069246414</v>
      </c>
      <c r="AC377">
        <v>19.64</v>
      </c>
      <c r="AD377">
        <f t="shared" si="44"/>
        <v>0.18830482924084632</v>
      </c>
      <c r="AE377">
        <f t="shared" si="45"/>
        <v>4.9774674352686392E-2</v>
      </c>
    </row>
    <row r="378" spans="1:31">
      <c r="A378" t="s">
        <v>21</v>
      </c>
      <c r="B378" s="2">
        <v>2017</v>
      </c>
      <c r="C378">
        <v>0</v>
      </c>
      <c r="D378">
        <v>-1</v>
      </c>
      <c r="E378">
        <v>27</v>
      </c>
      <c r="F378" t="s">
        <v>53</v>
      </c>
      <c r="G378">
        <v>14.0625</v>
      </c>
      <c r="H378">
        <v>57.805</v>
      </c>
      <c r="I378">
        <v>49.694999999999993</v>
      </c>
      <c r="J378" s="17">
        <v>645</v>
      </c>
      <c r="K378" t="s">
        <v>53</v>
      </c>
      <c r="L378" t="s">
        <v>53</v>
      </c>
      <c r="M378">
        <v>2131</v>
      </c>
      <c r="N378">
        <v>13.880000000000003</v>
      </c>
      <c r="O378">
        <v>67.22999999999999</v>
      </c>
      <c r="P378">
        <v>57.915000000000006</v>
      </c>
      <c r="Q378" s="18">
        <v>755716</v>
      </c>
      <c r="R378" s="109">
        <v>27561</v>
      </c>
      <c r="S378" s="107">
        <v>39515</v>
      </c>
      <c r="T378" s="18">
        <v>140890</v>
      </c>
      <c r="U378">
        <v>1</v>
      </c>
      <c r="V378">
        <v>13.9625</v>
      </c>
      <c r="W378">
        <f>R378/24969</f>
        <v>1.1038087228162923</v>
      </c>
      <c r="X378">
        <f>N378/15.66</f>
        <v>0.8863346104725417</v>
      </c>
      <c r="Y378">
        <f>I378/43.11</f>
        <v>1.1527487821851077</v>
      </c>
      <c r="Z378">
        <f t="shared" si="50"/>
        <v>127.87072758037225</v>
      </c>
      <c r="AA378">
        <v>5910</v>
      </c>
      <c r="AB378">
        <f t="shared" si="51"/>
        <v>0.81035983749274521</v>
      </c>
      <c r="AC378">
        <v>17.23</v>
      </c>
      <c r="AD378">
        <f t="shared" si="44"/>
        <v>0.18643246934033419</v>
      </c>
      <c r="AE378">
        <f t="shared" si="45"/>
        <v>5.2288161161071094E-2</v>
      </c>
    </row>
    <row r="379" spans="1:31">
      <c r="A379" t="s">
        <v>21</v>
      </c>
      <c r="B379" s="2">
        <v>2018</v>
      </c>
      <c r="C379">
        <v>0</v>
      </c>
      <c r="D379">
        <v>-10</v>
      </c>
      <c r="E379">
        <v>23</v>
      </c>
      <c r="F379" t="s">
        <v>53</v>
      </c>
      <c r="G379">
        <v>11.845000000000001</v>
      </c>
      <c r="H379">
        <v>57.144999999999996</v>
      </c>
      <c r="I379">
        <v>50.387499999999996</v>
      </c>
      <c r="J379" s="17">
        <v>594</v>
      </c>
      <c r="K379">
        <v>3</v>
      </c>
      <c r="L379">
        <v>23</v>
      </c>
      <c r="M379">
        <v>2161</v>
      </c>
      <c r="N379">
        <v>10.997499999999999</v>
      </c>
      <c r="O379">
        <v>67.707499999999996</v>
      </c>
      <c r="P379">
        <v>60.28</v>
      </c>
      <c r="Q379" s="18">
        <v>761947</v>
      </c>
      <c r="R379" s="109">
        <v>28184</v>
      </c>
      <c r="S379" s="107">
        <v>43297</v>
      </c>
      <c r="T379" s="18">
        <v>144720</v>
      </c>
      <c r="U379">
        <v>1</v>
      </c>
      <c r="V379">
        <v>11.397500000000001</v>
      </c>
      <c r="W379">
        <f>R379/25771</f>
        <v>1.0936323774785612</v>
      </c>
      <c r="X379">
        <f>N379/13.72</f>
        <v>0.80156705539358586</v>
      </c>
      <c r="Y379">
        <f>I379/44.03</f>
        <v>1.1443901885078354</v>
      </c>
      <c r="Z379">
        <f t="shared" si="50"/>
        <v>128.92504230118442</v>
      </c>
      <c r="AA379">
        <v>5910</v>
      </c>
      <c r="AB379">
        <f t="shared" si="51"/>
        <v>0.74688728702490181</v>
      </c>
      <c r="AC379">
        <v>15.26</v>
      </c>
      <c r="AD379">
        <f t="shared" si="44"/>
        <v>0.18993447050779122</v>
      </c>
      <c r="AE379">
        <f t="shared" si="45"/>
        <v>5.6824162310501913E-2</v>
      </c>
    </row>
    <row r="380" spans="1:31">
      <c r="A380" t="s">
        <v>21</v>
      </c>
      <c r="B380" s="2">
        <v>2019</v>
      </c>
      <c r="C380">
        <v>0</v>
      </c>
      <c r="D380" t="s">
        <v>53</v>
      </c>
      <c r="E380">
        <v>21</v>
      </c>
      <c r="F380" t="s">
        <v>53</v>
      </c>
      <c r="G380">
        <v>10.855</v>
      </c>
      <c r="H380">
        <v>58.637500000000003</v>
      </c>
      <c r="I380">
        <v>52.3</v>
      </c>
      <c r="J380" s="17">
        <v>556</v>
      </c>
      <c r="K380" t="s">
        <v>53</v>
      </c>
      <c r="L380" t="s">
        <v>53</v>
      </c>
      <c r="M380">
        <v>2596</v>
      </c>
      <c r="N380">
        <v>9.8825000000000003</v>
      </c>
      <c r="O380">
        <v>67.39</v>
      </c>
      <c r="P380">
        <v>60.725000000000001</v>
      </c>
      <c r="Q380" s="18">
        <v>771044</v>
      </c>
      <c r="R380" s="107" t="s">
        <v>53</v>
      </c>
      <c r="S380" s="107">
        <v>45249</v>
      </c>
      <c r="T380" s="18">
        <v>152308</v>
      </c>
      <c r="U380" s="107" t="s">
        <v>53</v>
      </c>
      <c r="V380">
        <v>10.3325</v>
      </c>
      <c r="W380" s="107" t="s">
        <v>53</v>
      </c>
      <c r="X380">
        <f>N380/12.45</f>
        <v>0.79377510040160648</v>
      </c>
      <c r="Y380">
        <f>I380/44.78</f>
        <v>1.1679321125502455</v>
      </c>
      <c r="Z380">
        <f t="shared" si="50"/>
        <v>130.46429780033841</v>
      </c>
      <c r="AA380">
        <v>5910</v>
      </c>
      <c r="AB380">
        <f t="shared" si="51"/>
        <v>0.73228206945428775</v>
      </c>
      <c r="AC380">
        <v>14.11</v>
      </c>
      <c r="AD380">
        <f t="shared" si="44"/>
        <v>0.19753477103770992</v>
      </c>
      <c r="AE380">
        <f t="shared" si="45"/>
        <v>5.8685366853253512E-2</v>
      </c>
    </row>
    <row r="381" spans="1:31">
      <c r="A381" t="s">
        <v>21</v>
      </c>
      <c r="B381" s="2">
        <v>2020</v>
      </c>
      <c r="C381">
        <v>0</v>
      </c>
      <c r="D381" t="s">
        <v>53</v>
      </c>
      <c r="E381">
        <v>17</v>
      </c>
      <c r="F381" t="s">
        <v>53</v>
      </c>
      <c r="G381">
        <v>12.372499999999999</v>
      </c>
      <c r="H381">
        <v>56.622500000000002</v>
      </c>
      <c r="I381">
        <v>49.622500000000002</v>
      </c>
      <c r="J381" s="17">
        <v>622</v>
      </c>
      <c r="K381" t="s">
        <v>53</v>
      </c>
      <c r="L381">
        <v>1</v>
      </c>
      <c r="M381">
        <v>2377</v>
      </c>
      <c r="N381">
        <v>12.805</v>
      </c>
      <c r="O381">
        <v>65.787499999999994</v>
      </c>
      <c r="P381">
        <v>57.37</v>
      </c>
      <c r="Q381" s="18">
        <v>781788</v>
      </c>
      <c r="R381" s="107" t="s">
        <v>53</v>
      </c>
      <c r="S381" s="107" t="s">
        <v>53</v>
      </c>
      <c r="T381" s="18">
        <v>160435</v>
      </c>
      <c r="U381" s="107" t="s">
        <v>53</v>
      </c>
      <c r="V381">
        <v>12.602499999999999</v>
      </c>
      <c r="W381" s="107" t="s">
        <v>53</v>
      </c>
      <c r="X381">
        <f>N381/13.87</f>
        <v>0.92321557317952418</v>
      </c>
      <c r="Y381">
        <f>I381/43.14</f>
        <v>1.1502665739452944</v>
      </c>
      <c r="Z381">
        <f t="shared" si="50"/>
        <v>132.28223350253808</v>
      </c>
      <c r="AA381">
        <v>5910</v>
      </c>
      <c r="AB381">
        <f t="shared" si="51"/>
        <v>0.81149388280746937</v>
      </c>
      <c r="AC381">
        <v>15.53</v>
      </c>
      <c r="AD381">
        <f t="shared" si="44"/>
        <v>0.20521548041156937</v>
      </c>
      <c r="AE381" s="107" t="s">
        <v>53</v>
      </c>
    </row>
    <row r="382" spans="1:31">
      <c r="A382" t="s">
        <v>22</v>
      </c>
      <c r="B382" s="2">
        <v>2002</v>
      </c>
      <c r="C382">
        <v>1</v>
      </c>
      <c r="D382" t="s">
        <v>53</v>
      </c>
      <c r="E382">
        <v>18</v>
      </c>
      <c r="F382" t="s">
        <v>53</v>
      </c>
      <c r="G382">
        <v>28.4175</v>
      </c>
      <c r="H382">
        <v>38.369999999999997</v>
      </c>
      <c r="I382">
        <v>27.462499999999999</v>
      </c>
      <c r="J382" s="96" t="s">
        <v>53</v>
      </c>
      <c r="K382" t="s">
        <v>53</v>
      </c>
      <c r="L382" t="s">
        <v>53</v>
      </c>
      <c r="M382" t="s">
        <v>53</v>
      </c>
      <c r="N382">
        <v>13.945</v>
      </c>
      <c r="O382">
        <v>62.234999999999999</v>
      </c>
      <c r="P382">
        <v>53.555</v>
      </c>
      <c r="Q382" s="18">
        <v>818959</v>
      </c>
      <c r="R382" s="109">
        <v>12488</v>
      </c>
      <c r="S382" s="107" t="s">
        <v>53</v>
      </c>
      <c r="T382" s="18">
        <v>15857</v>
      </c>
      <c r="U382">
        <v>0</v>
      </c>
      <c r="V382">
        <v>19.675000000000001</v>
      </c>
      <c r="W382">
        <f>R382/18095</f>
        <v>0.69013539651837519</v>
      </c>
      <c r="X382">
        <f>N382/8.3</f>
        <v>1.6801204819277107</v>
      </c>
      <c r="Y382">
        <f>I382/35.8425</f>
        <v>0.76619934435376991</v>
      </c>
      <c r="Z382">
        <f t="shared" ref="Z382:Z400" si="52">Q382/12647</f>
        <v>64.755198861390056</v>
      </c>
      <c r="AA382">
        <v>12647</v>
      </c>
      <c r="AB382">
        <f>V382/AC382</f>
        <v>1.7183406113537119</v>
      </c>
      <c r="AC382">
        <v>11.45</v>
      </c>
      <c r="AD382">
        <f t="shared" si="44"/>
        <v>1.9362385662774328E-2</v>
      </c>
      <c r="AE382" s="107" t="s">
        <v>53</v>
      </c>
    </row>
    <row r="383" spans="1:31">
      <c r="A383" t="s">
        <v>22</v>
      </c>
      <c r="B383" s="2">
        <v>2003</v>
      </c>
      <c r="C383">
        <v>1</v>
      </c>
      <c r="D383" t="s">
        <v>53</v>
      </c>
      <c r="E383">
        <v>11</v>
      </c>
      <c r="F383" t="s">
        <v>53</v>
      </c>
      <c r="G383">
        <v>26.184999999999999</v>
      </c>
      <c r="H383">
        <v>39.992500000000007</v>
      </c>
      <c r="I383">
        <v>29.509999999999998</v>
      </c>
      <c r="J383" s="96" t="s">
        <v>53</v>
      </c>
      <c r="K383" t="s">
        <v>53</v>
      </c>
      <c r="L383" t="s">
        <v>53</v>
      </c>
      <c r="M383" t="s">
        <v>53</v>
      </c>
      <c r="N383">
        <v>12.315000000000001</v>
      </c>
      <c r="O383">
        <v>63.989999999999995</v>
      </c>
      <c r="P383">
        <v>56.1</v>
      </c>
      <c r="Q383" s="18">
        <v>828107</v>
      </c>
      <c r="R383" s="109">
        <v>13326</v>
      </c>
      <c r="S383" s="107" t="s">
        <v>53</v>
      </c>
      <c r="T383" s="18">
        <v>23113</v>
      </c>
      <c r="U383">
        <v>0</v>
      </c>
      <c r="V383">
        <v>17.837499999999999</v>
      </c>
      <c r="W383">
        <f>R383/19013</f>
        <v>0.70088886551307006</v>
      </c>
      <c r="X383">
        <f>N383/8.5</f>
        <v>1.4488235294117648</v>
      </c>
      <c r="Y383">
        <f>I383/37.35</f>
        <v>0.79009370816599722</v>
      </c>
      <c r="Z383">
        <f t="shared" si="52"/>
        <v>65.478532458290502</v>
      </c>
      <c r="AA383">
        <v>12647</v>
      </c>
      <c r="AB383">
        <f t="shared" ref="AB383:AB400" si="53">V383/AC383</f>
        <v>1.5524369016536117</v>
      </c>
      <c r="AC383">
        <v>11.49</v>
      </c>
      <c r="AD383">
        <f t="shared" si="44"/>
        <v>2.7910644397402751E-2</v>
      </c>
      <c r="AE383" s="107" t="s">
        <v>53</v>
      </c>
    </row>
    <row r="384" spans="1:31">
      <c r="A384" t="s">
        <v>22</v>
      </c>
      <c r="B384" s="2">
        <v>2004</v>
      </c>
      <c r="C384">
        <v>0</v>
      </c>
      <c r="D384" t="s">
        <v>53</v>
      </c>
      <c r="E384">
        <v>16</v>
      </c>
      <c r="F384" t="s">
        <v>53</v>
      </c>
      <c r="G384">
        <v>18.690000000000001</v>
      </c>
      <c r="H384">
        <v>37.914999999999999</v>
      </c>
      <c r="I384">
        <v>30.729999999999997</v>
      </c>
      <c r="J384" s="96" t="s">
        <v>53</v>
      </c>
      <c r="K384" t="s">
        <v>53</v>
      </c>
      <c r="L384" t="s">
        <v>53</v>
      </c>
      <c r="M384" t="s">
        <v>53</v>
      </c>
      <c r="N384">
        <v>9.9450000000000003</v>
      </c>
      <c r="O384">
        <v>62.837500000000006</v>
      </c>
      <c r="P384">
        <v>56.572500000000005</v>
      </c>
      <c r="Q384" s="18">
        <v>841687</v>
      </c>
      <c r="R384" s="109">
        <v>14064</v>
      </c>
      <c r="S384" s="107" t="s">
        <v>53</v>
      </c>
      <c r="T384" s="18">
        <v>26876</v>
      </c>
      <c r="U384">
        <v>0</v>
      </c>
      <c r="V384">
        <v>13.377500000000001</v>
      </c>
      <c r="W384">
        <f>R384/20053</f>
        <v>0.70134144517029873</v>
      </c>
      <c r="X384">
        <f>N384/8.26</f>
        <v>1.2039951573849879</v>
      </c>
      <c r="Y384">
        <f>I384/38.95</f>
        <v>0.78896020539152745</v>
      </c>
      <c r="Z384">
        <f t="shared" si="52"/>
        <v>66.552304894441363</v>
      </c>
      <c r="AA384">
        <v>12647</v>
      </c>
      <c r="AB384">
        <f t="shared" si="53"/>
        <v>1.2194621695533272</v>
      </c>
      <c r="AC384">
        <v>10.97</v>
      </c>
      <c r="AD384">
        <f t="shared" si="44"/>
        <v>3.193110978309039E-2</v>
      </c>
      <c r="AE384" s="107" t="s">
        <v>53</v>
      </c>
    </row>
    <row r="385" spans="1:31">
      <c r="A385" t="s">
        <v>22</v>
      </c>
      <c r="B385" s="2">
        <v>2005</v>
      </c>
      <c r="C385">
        <v>0</v>
      </c>
      <c r="D385" t="s">
        <v>53</v>
      </c>
      <c r="E385">
        <v>12</v>
      </c>
      <c r="F385" t="s">
        <v>53</v>
      </c>
      <c r="G385">
        <v>19.2775</v>
      </c>
      <c r="H385">
        <v>40.157499999999999</v>
      </c>
      <c r="I385">
        <v>32.42</v>
      </c>
      <c r="J385" s="96" t="s">
        <v>53</v>
      </c>
      <c r="K385" t="s">
        <v>53</v>
      </c>
      <c r="L385" t="s">
        <v>53</v>
      </c>
      <c r="M385" t="s">
        <v>53</v>
      </c>
      <c r="N385">
        <v>9.02</v>
      </c>
      <c r="O385">
        <v>63.252499999999998</v>
      </c>
      <c r="P385">
        <v>57.55</v>
      </c>
      <c r="Q385" s="18">
        <v>860898</v>
      </c>
      <c r="R385" s="109">
        <v>14763</v>
      </c>
      <c r="S385" s="107" t="s">
        <v>53</v>
      </c>
      <c r="T385" s="18">
        <v>36318</v>
      </c>
      <c r="U385">
        <v>0</v>
      </c>
      <c r="V385">
        <v>13.1175</v>
      </c>
      <c r="W385">
        <f>R385/21239</f>
        <v>0.69508922265643391</v>
      </c>
      <c r="X385">
        <f>N385/7.14</f>
        <v>1.2633053221288515</v>
      </c>
      <c r="Y385">
        <f>I385/41.39</f>
        <v>0.7832809857453491</v>
      </c>
      <c r="Z385">
        <f t="shared" si="52"/>
        <v>68.071321261959355</v>
      </c>
      <c r="AA385">
        <v>12647</v>
      </c>
      <c r="AB385">
        <f t="shared" si="53"/>
        <v>1.4336065573770491</v>
      </c>
      <c r="AC385">
        <v>9.15</v>
      </c>
      <c r="AD385">
        <f t="shared" si="44"/>
        <v>4.2186182335189532E-2</v>
      </c>
      <c r="AE385" s="107" t="s">
        <v>53</v>
      </c>
    </row>
    <row r="386" spans="1:31">
      <c r="A386" t="s">
        <v>22</v>
      </c>
      <c r="B386" s="2">
        <v>2006</v>
      </c>
      <c r="C386">
        <v>0</v>
      </c>
      <c r="D386" t="s">
        <v>53</v>
      </c>
      <c r="E386">
        <v>15</v>
      </c>
      <c r="F386" t="s">
        <v>53</v>
      </c>
      <c r="G386">
        <v>16.0625</v>
      </c>
      <c r="H386">
        <v>41.55</v>
      </c>
      <c r="I386">
        <v>34.8825</v>
      </c>
      <c r="J386" s="96" t="s">
        <v>53</v>
      </c>
      <c r="K386" t="s">
        <v>53</v>
      </c>
      <c r="L386" t="s">
        <v>53</v>
      </c>
      <c r="M386" t="s">
        <v>53</v>
      </c>
      <c r="N386">
        <v>7.6575000000000006</v>
      </c>
      <c r="O386">
        <v>65.887500000000003</v>
      </c>
      <c r="P386">
        <v>60.842500000000001</v>
      </c>
      <c r="Q386" s="18">
        <v>876184</v>
      </c>
      <c r="R386" s="109">
        <v>16307</v>
      </c>
      <c r="S386" s="107" t="s">
        <v>53</v>
      </c>
      <c r="T386" s="18">
        <v>43254</v>
      </c>
      <c r="U386">
        <v>0</v>
      </c>
      <c r="V386">
        <v>10.985000000000001</v>
      </c>
      <c r="W386">
        <f>R386/22629</f>
        <v>0.72062397808122325</v>
      </c>
      <c r="X386">
        <f>N386/6.35</f>
        <v>1.2059055118110238</v>
      </c>
      <c r="Y386">
        <f>I386/42.96</f>
        <v>0.81197625698324016</v>
      </c>
      <c r="Z386">
        <f t="shared" si="52"/>
        <v>69.279987348778363</v>
      </c>
      <c r="AA386">
        <v>12647</v>
      </c>
      <c r="AB386">
        <f t="shared" si="53"/>
        <v>1.3000000000000003</v>
      </c>
      <c r="AC386">
        <v>8.4499999999999993</v>
      </c>
      <c r="AD386">
        <f t="shared" si="44"/>
        <v>4.9366343142536268E-2</v>
      </c>
      <c r="AE386" s="107" t="s">
        <v>53</v>
      </c>
    </row>
    <row r="387" spans="1:31">
      <c r="A387" t="s">
        <v>22</v>
      </c>
      <c r="B387" s="2">
        <v>2007</v>
      </c>
      <c r="C387">
        <v>0</v>
      </c>
      <c r="D387" t="s">
        <v>53</v>
      </c>
      <c r="E387">
        <v>20</v>
      </c>
      <c r="F387" t="s">
        <v>53</v>
      </c>
      <c r="G387">
        <v>16.1875</v>
      </c>
      <c r="H387">
        <v>43.892500000000005</v>
      </c>
      <c r="I387">
        <v>36.770000000000003</v>
      </c>
      <c r="J387" s="17">
        <v>305</v>
      </c>
      <c r="K387" t="s">
        <v>53</v>
      </c>
      <c r="L387" s="92">
        <v>305</v>
      </c>
      <c r="M387" t="s">
        <v>53</v>
      </c>
      <c r="N387">
        <v>8.8774999999999995</v>
      </c>
      <c r="O387">
        <v>65.527500000000003</v>
      </c>
      <c r="P387">
        <v>59.715000000000003</v>
      </c>
      <c r="Q387" s="18">
        <v>884099</v>
      </c>
      <c r="R387" s="109">
        <v>17167</v>
      </c>
      <c r="S387" s="107" t="s">
        <v>53</v>
      </c>
      <c r="T387" s="18">
        <v>48874</v>
      </c>
      <c r="U387">
        <v>0</v>
      </c>
      <c r="V387">
        <v>11.8825</v>
      </c>
      <c r="W387">
        <f>R387/23776</f>
        <v>0.72203061911170929</v>
      </c>
      <c r="X387">
        <f>N387/6.41</f>
        <v>1.3849453978159125</v>
      </c>
      <c r="Y387">
        <f>I387/44.21</f>
        <v>0.8317122822890749</v>
      </c>
      <c r="Z387">
        <f t="shared" si="52"/>
        <v>69.905827468964972</v>
      </c>
      <c r="AA387">
        <v>12647</v>
      </c>
      <c r="AB387">
        <f t="shared" si="53"/>
        <v>1.4438031591737546</v>
      </c>
      <c r="AC387">
        <v>8.23</v>
      </c>
      <c r="AD387">
        <f t="shared" ref="AD387:AD450" si="54">T387/Q387</f>
        <v>5.5281139329418992E-2</v>
      </c>
      <c r="AE387" s="107" t="s">
        <v>53</v>
      </c>
    </row>
    <row r="388" spans="1:31">
      <c r="A388" t="s">
        <v>22</v>
      </c>
      <c r="B388" s="2">
        <v>2008</v>
      </c>
      <c r="C388">
        <v>0</v>
      </c>
      <c r="D388" t="s">
        <v>53</v>
      </c>
      <c r="E388">
        <v>15</v>
      </c>
      <c r="F388" t="s">
        <v>53</v>
      </c>
      <c r="G388">
        <v>22.872499999999999</v>
      </c>
      <c r="H388">
        <v>46.457500000000003</v>
      </c>
      <c r="I388">
        <v>35.825000000000003</v>
      </c>
      <c r="J388" s="17">
        <v>1455</v>
      </c>
      <c r="K388" t="s">
        <v>53</v>
      </c>
      <c r="L388" s="93">
        <v>1455</v>
      </c>
      <c r="M388" t="s">
        <v>53</v>
      </c>
      <c r="N388">
        <v>16.760000000000002</v>
      </c>
      <c r="O388">
        <v>66.537499999999994</v>
      </c>
      <c r="P388">
        <v>55.3825</v>
      </c>
      <c r="Q388" s="18">
        <v>901220</v>
      </c>
      <c r="R388" s="109">
        <v>17397</v>
      </c>
      <c r="S388" s="107" t="s">
        <v>53</v>
      </c>
      <c r="T388" s="18">
        <v>58775</v>
      </c>
      <c r="U388">
        <v>0</v>
      </c>
      <c r="V388">
        <v>19.327500000000001</v>
      </c>
      <c r="W388">
        <f>R388/24129</f>
        <v>0.72099962700484899</v>
      </c>
      <c r="X388">
        <f>N388/10.05</f>
        <v>1.6676616915422886</v>
      </c>
      <c r="Y388">
        <f>I388/44.4</f>
        <v>0.80686936936936948</v>
      </c>
      <c r="Z388">
        <f t="shared" si="52"/>
        <v>71.25958725389421</v>
      </c>
      <c r="AA388">
        <v>12647</v>
      </c>
      <c r="AB388">
        <f t="shared" si="53"/>
        <v>1.718</v>
      </c>
      <c r="AC388">
        <v>11.25</v>
      </c>
      <c r="AD388">
        <f t="shared" si="54"/>
        <v>6.521715008543974E-2</v>
      </c>
      <c r="AE388" s="107" t="s">
        <v>53</v>
      </c>
    </row>
    <row r="389" spans="1:31">
      <c r="A389" t="s">
        <v>22</v>
      </c>
      <c r="B389" s="2">
        <v>2009</v>
      </c>
      <c r="C389">
        <v>0</v>
      </c>
      <c r="D389" t="s">
        <v>53</v>
      </c>
      <c r="E389">
        <v>27</v>
      </c>
      <c r="F389" t="s">
        <v>53</v>
      </c>
      <c r="G389">
        <v>27.445</v>
      </c>
      <c r="H389">
        <v>47.760000000000005</v>
      </c>
      <c r="I389">
        <v>34.657499999999999</v>
      </c>
      <c r="J389" s="17">
        <v>1265</v>
      </c>
      <c r="K389" t="s">
        <v>53</v>
      </c>
      <c r="L389" s="93">
        <v>1265</v>
      </c>
      <c r="M389">
        <v>3888</v>
      </c>
      <c r="N389">
        <v>25.3125</v>
      </c>
      <c r="O389">
        <v>65.702500000000001</v>
      </c>
      <c r="P389">
        <v>49.06750000000001</v>
      </c>
      <c r="Q389" s="18">
        <v>907428</v>
      </c>
      <c r="R389" s="109">
        <v>16535</v>
      </c>
      <c r="S389" s="107" t="s">
        <v>53</v>
      </c>
      <c r="T389" s="18">
        <v>61732</v>
      </c>
      <c r="U389">
        <v>0</v>
      </c>
      <c r="V389">
        <v>26.222500000000004</v>
      </c>
      <c r="W389">
        <f>R389/23062</f>
        <v>0.71698031393634554</v>
      </c>
      <c r="X389">
        <f>N389/17.65</f>
        <v>1.4341359773371105</v>
      </c>
      <c r="Y389">
        <f>I389/42.58</f>
        <v>0.81393846876467824</v>
      </c>
      <c r="Z389">
        <f t="shared" si="52"/>
        <v>71.750454653277458</v>
      </c>
      <c r="AA389">
        <v>12647</v>
      </c>
      <c r="AB389">
        <f t="shared" si="53"/>
        <v>1.4682250839865625</v>
      </c>
      <c r="AC389">
        <v>17.86</v>
      </c>
      <c r="AD389">
        <f t="shared" si="54"/>
        <v>6.8029639817153542E-2</v>
      </c>
      <c r="AE389" s="107" t="s">
        <v>53</v>
      </c>
    </row>
    <row r="390" spans="1:31">
      <c r="A390" t="s">
        <v>22</v>
      </c>
      <c r="B390" s="2">
        <v>2010</v>
      </c>
      <c r="C390">
        <v>0</v>
      </c>
      <c r="D390" t="s">
        <v>53</v>
      </c>
      <c r="E390">
        <v>25</v>
      </c>
      <c r="F390" t="s">
        <v>53</v>
      </c>
      <c r="G390">
        <v>30.240000000000002</v>
      </c>
      <c r="H390">
        <v>48.8125</v>
      </c>
      <c r="I390">
        <v>34.057499999999997</v>
      </c>
      <c r="J390" s="17">
        <v>1447</v>
      </c>
      <c r="K390" t="s">
        <v>53</v>
      </c>
      <c r="L390" s="93">
        <v>1447</v>
      </c>
      <c r="M390">
        <v>3683</v>
      </c>
      <c r="N390">
        <v>27.569999999999997</v>
      </c>
      <c r="O390">
        <v>64.967500000000001</v>
      </c>
      <c r="P390">
        <v>47.055000000000007</v>
      </c>
      <c r="Q390" s="18">
        <v>918072</v>
      </c>
      <c r="R390" s="109">
        <v>16314</v>
      </c>
      <c r="S390" s="107">
        <v>42652</v>
      </c>
      <c r="T390" s="18">
        <v>64334</v>
      </c>
      <c r="U390">
        <v>0</v>
      </c>
      <c r="V390">
        <v>28.734999999999999</v>
      </c>
      <c r="W390">
        <f>R390/23038</f>
        <v>0.70813438666550921</v>
      </c>
      <c r="X390">
        <f>N390/19.57</f>
        <v>1.408788962698007</v>
      </c>
      <c r="Y390">
        <f>I390/42.04</f>
        <v>0.81012131303520452</v>
      </c>
      <c r="Z390">
        <f t="shared" si="52"/>
        <v>72.592077172451965</v>
      </c>
      <c r="AA390">
        <v>12647</v>
      </c>
      <c r="AB390">
        <f t="shared" si="53"/>
        <v>1.4468781470292045</v>
      </c>
      <c r="AC390">
        <v>19.86</v>
      </c>
      <c r="AD390">
        <f t="shared" si="54"/>
        <v>7.0075113934419092E-2</v>
      </c>
      <c r="AE390">
        <f t="shared" ref="AE390:AE450" si="55">S390/Q390</f>
        <v>4.6458229855610454E-2</v>
      </c>
    </row>
    <row r="391" spans="1:31">
      <c r="A391" t="s">
        <v>22</v>
      </c>
      <c r="B391" s="2">
        <v>2011</v>
      </c>
      <c r="C391">
        <v>0</v>
      </c>
      <c r="D391">
        <v>-8</v>
      </c>
      <c r="E391">
        <v>30</v>
      </c>
      <c r="F391" t="s">
        <v>53</v>
      </c>
      <c r="G391">
        <v>30.65</v>
      </c>
      <c r="H391">
        <v>48.944999999999993</v>
      </c>
      <c r="I391">
        <v>33.947500000000005</v>
      </c>
      <c r="J391" s="17">
        <v>1540</v>
      </c>
      <c r="K391" t="s">
        <v>53</v>
      </c>
      <c r="L391" s="93">
        <v>1540</v>
      </c>
      <c r="M391">
        <v>3347</v>
      </c>
      <c r="N391">
        <v>27.935000000000002</v>
      </c>
      <c r="O391">
        <v>64.625</v>
      </c>
      <c r="P391">
        <v>46.570000000000007</v>
      </c>
      <c r="Q391" s="18">
        <v>924550</v>
      </c>
      <c r="R391" s="109">
        <v>16227</v>
      </c>
      <c r="S391" s="107">
        <v>41135</v>
      </c>
      <c r="T391" s="18">
        <v>67283</v>
      </c>
      <c r="U391">
        <v>0</v>
      </c>
      <c r="V391">
        <v>29.122500000000002</v>
      </c>
      <c r="W391">
        <f>R391/22761</f>
        <v>0.71293001186239624</v>
      </c>
      <c r="X391">
        <f>N391/21.05</f>
        <v>1.3270783847980998</v>
      </c>
      <c r="Y391">
        <f>I391/41.74</f>
        <v>0.81330857690464786</v>
      </c>
      <c r="Z391">
        <f t="shared" si="52"/>
        <v>73.104293508341897</v>
      </c>
      <c r="AA391">
        <v>12647</v>
      </c>
      <c r="AB391">
        <f t="shared" si="53"/>
        <v>1.3615007012622722</v>
      </c>
      <c r="AC391">
        <v>21.39</v>
      </c>
      <c r="AD391">
        <f t="shared" si="54"/>
        <v>7.2773781839813964E-2</v>
      </c>
      <c r="AE391">
        <f t="shared" si="55"/>
        <v>4.4491914985668707E-2</v>
      </c>
    </row>
    <row r="392" spans="1:31">
      <c r="A392" t="s">
        <v>22</v>
      </c>
      <c r="B392" s="2">
        <v>2012</v>
      </c>
      <c r="C392">
        <v>0</v>
      </c>
      <c r="D392">
        <v>-7</v>
      </c>
      <c r="E392">
        <v>21</v>
      </c>
      <c r="F392" t="s">
        <v>53</v>
      </c>
      <c r="G392">
        <v>36.577500000000001</v>
      </c>
      <c r="H392">
        <v>51.635000000000005</v>
      </c>
      <c r="I392">
        <v>32.727499999999999</v>
      </c>
      <c r="J392" s="17">
        <v>1208</v>
      </c>
      <c r="K392" t="s">
        <v>53</v>
      </c>
      <c r="L392" s="93">
        <v>1208</v>
      </c>
      <c r="M392">
        <v>3447</v>
      </c>
      <c r="N392">
        <v>34.807499999999997</v>
      </c>
      <c r="O392">
        <v>64.432500000000005</v>
      </c>
      <c r="P392">
        <v>42</v>
      </c>
      <c r="Q392" s="18">
        <v>922928</v>
      </c>
      <c r="R392" s="109">
        <v>15846</v>
      </c>
      <c r="S392" s="107">
        <v>39276</v>
      </c>
      <c r="T392" s="18">
        <v>68663</v>
      </c>
      <c r="U392">
        <v>0</v>
      </c>
      <c r="V392">
        <v>35.587500000000006</v>
      </c>
      <c r="W392">
        <f>R392/22048</f>
        <v>0.71870464441219162</v>
      </c>
      <c r="X392">
        <f>N392/24.58</f>
        <v>1.4160903173311636</v>
      </c>
      <c r="Y392">
        <f>I392/40.47</f>
        <v>0.80868544600938963</v>
      </c>
      <c r="Z392">
        <f t="shared" si="52"/>
        <v>72.976041749031396</v>
      </c>
      <c r="AA392">
        <v>12647</v>
      </c>
      <c r="AB392">
        <f t="shared" si="53"/>
        <v>1.43555869302138</v>
      </c>
      <c r="AC392">
        <v>24.79</v>
      </c>
      <c r="AD392">
        <f t="shared" si="54"/>
        <v>7.439691936965831E-2</v>
      </c>
      <c r="AE392">
        <f t="shared" si="55"/>
        <v>4.2555865679662984E-2</v>
      </c>
    </row>
    <row r="393" spans="1:31">
      <c r="A393" t="s">
        <v>22</v>
      </c>
      <c r="B393" s="2">
        <v>2013</v>
      </c>
      <c r="C393">
        <v>0</v>
      </c>
      <c r="D393">
        <v>-9</v>
      </c>
      <c r="E393">
        <v>22</v>
      </c>
      <c r="F393" t="s">
        <v>53</v>
      </c>
      <c r="G393">
        <v>38.297499999999999</v>
      </c>
      <c r="H393">
        <v>53.16</v>
      </c>
      <c r="I393">
        <v>32.799999999999997</v>
      </c>
      <c r="J393" s="17">
        <v>1190</v>
      </c>
      <c r="K393" t="s">
        <v>53</v>
      </c>
      <c r="L393" s="93">
        <v>1190</v>
      </c>
      <c r="M393">
        <v>3293</v>
      </c>
      <c r="N393">
        <v>35.965000000000003</v>
      </c>
      <c r="O393">
        <v>64.545000000000002</v>
      </c>
      <c r="P393">
        <v>41.33</v>
      </c>
      <c r="Q393" s="18">
        <v>919319</v>
      </c>
      <c r="R393" s="109">
        <v>15726</v>
      </c>
      <c r="S393" s="107">
        <v>36662</v>
      </c>
      <c r="T393" s="18">
        <v>64241</v>
      </c>
      <c r="U393">
        <v>0</v>
      </c>
      <c r="V393">
        <v>37.034999999999997</v>
      </c>
      <c r="W393">
        <f>R393/21899</f>
        <v>0.71811498241928851</v>
      </c>
      <c r="X393">
        <f>N393/25.6</f>
        <v>1.4048828125000001</v>
      </c>
      <c r="Y393">
        <f>I393/39.56</f>
        <v>0.82912032355915055</v>
      </c>
      <c r="Z393">
        <f t="shared" si="52"/>
        <v>72.690677631058747</v>
      </c>
      <c r="AA393">
        <v>12647</v>
      </c>
      <c r="AB393">
        <f t="shared" si="53"/>
        <v>1.4189655172413791</v>
      </c>
      <c r="AC393">
        <v>26.1</v>
      </c>
      <c r="AD393">
        <f t="shared" si="54"/>
        <v>6.9878899489730986E-2</v>
      </c>
      <c r="AE393">
        <f t="shared" si="55"/>
        <v>3.9879519513901049E-2</v>
      </c>
    </row>
    <row r="394" spans="1:31">
      <c r="A394" t="s">
        <v>22</v>
      </c>
      <c r="B394" s="2">
        <v>2014</v>
      </c>
      <c r="C394">
        <v>0</v>
      </c>
      <c r="D394">
        <v>-10</v>
      </c>
      <c r="E394">
        <v>24</v>
      </c>
      <c r="F394" t="s">
        <v>53</v>
      </c>
      <c r="G394">
        <v>38.957500000000003</v>
      </c>
      <c r="H394">
        <v>52.004999999999995</v>
      </c>
      <c r="I394">
        <v>31.747499999999999</v>
      </c>
      <c r="J394" s="17">
        <v>1500</v>
      </c>
      <c r="K394">
        <v>1</v>
      </c>
      <c r="L394" t="s">
        <v>53</v>
      </c>
      <c r="M394">
        <v>3447</v>
      </c>
      <c r="N394">
        <v>33.432499999999997</v>
      </c>
      <c r="O394">
        <v>65.977500000000006</v>
      </c>
      <c r="P394">
        <v>43.917500000000004</v>
      </c>
      <c r="Q394" s="18">
        <v>919455</v>
      </c>
      <c r="R394" s="109">
        <v>16245</v>
      </c>
      <c r="S394" s="107">
        <v>34098</v>
      </c>
      <c r="T394" s="18">
        <v>62039</v>
      </c>
      <c r="U394">
        <v>0</v>
      </c>
      <c r="V394">
        <v>35.914999999999999</v>
      </c>
      <c r="W394">
        <f>R394/22218</f>
        <v>0.7311639211450176</v>
      </c>
      <c r="X394">
        <f>N394/23.6</f>
        <v>1.4166313559322032</v>
      </c>
      <c r="Y394">
        <f>I394/40.03</f>
        <v>0.79309268048963277</v>
      </c>
      <c r="Z394">
        <f t="shared" si="52"/>
        <v>72.701431169447304</v>
      </c>
      <c r="AA394">
        <v>12647</v>
      </c>
      <c r="AB394">
        <f t="shared" si="53"/>
        <v>1.4695171849427167</v>
      </c>
      <c r="AC394">
        <v>24.44</v>
      </c>
      <c r="AD394">
        <f t="shared" si="54"/>
        <v>6.7473666465460519E-2</v>
      </c>
      <c r="AE394">
        <f t="shared" si="55"/>
        <v>3.7085012317079141E-2</v>
      </c>
    </row>
    <row r="395" spans="1:31">
      <c r="A395" t="s">
        <v>22</v>
      </c>
      <c r="B395" s="2">
        <v>2015</v>
      </c>
      <c r="C395">
        <v>0</v>
      </c>
      <c r="D395">
        <v>-9</v>
      </c>
      <c r="E395">
        <v>24</v>
      </c>
      <c r="F395" t="s">
        <v>53</v>
      </c>
      <c r="G395">
        <v>34.68</v>
      </c>
      <c r="H395">
        <v>51.185000000000002</v>
      </c>
      <c r="I395">
        <v>33.44</v>
      </c>
      <c r="J395" s="17">
        <v>1890</v>
      </c>
      <c r="K395">
        <v>1</v>
      </c>
      <c r="L395" t="s">
        <v>53</v>
      </c>
      <c r="M395">
        <v>3486</v>
      </c>
      <c r="N395">
        <v>27.945</v>
      </c>
      <c r="O395">
        <v>65.960000000000008</v>
      </c>
      <c r="P395">
        <v>47.519999999999996</v>
      </c>
      <c r="Q395" s="18">
        <v>917297</v>
      </c>
      <c r="R395" s="109">
        <v>17097</v>
      </c>
      <c r="S395" s="107">
        <v>32173</v>
      </c>
      <c r="T395" s="18">
        <v>59279</v>
      </c>
      <c r="U395">
        <v>0</v>
      </c>
      <c r="V395">
        <v>30.942500000000003</v>
      </c>
      <c r="W395">
        <f>R395/23219</f>
        <v>0.73633662087083851</v>
      </c>
      <c r="X395">
        <f>N395/20.77</f>
        <v>1.3454501685122773</v>
      </c>
      <c r="Y395">
        <f>I395/41.06</f>
        <v>0.81441792498782262</v>
      </c>
      <c r="Z395">
        <f t="shared" si="52"/>
        <v>72.530797817664265</v>
      </c>
      <c r="AA395">
        <v>12647</v>
      </c>
      <c r="AB395">
        <f t="shared" si="53"/>
        <v>1.4026518585675432</v>
      </c>
      <c r="AC395">
        <v>22.06</v>
      </c>
      <c r="AD395">
        <f t="shared" si="54"/>
        <v>6.4623562488485192E-2</v>
      </c>
      <c r="AE395">
        <f t="shared" si="55"/>
        <v>3.5073700230132662E-2</v>
      </c>
    </row>
    <row r="396" spans="1:31">
      <c r="A396" t="s">
        <v>22</v>
      </c>
      <c r="B396" s="2">
        <v>2016</v>
      </c>
      <c r="C396">
        <v>1</v>
      </c>
      <c r="D396">
        <v>-22</v>
      </c>
      <c r="E396">
        <v>26</v>
      </c>
      <c r="F396" t="s">
        <v>53</v>
      </c>
      <c r="G396">
        <v>33.042500000000004</v>
      </c>
      <c r="H396">
        <v>52.964999999999996</v>
      </c>
      <c r="I396">
        <v>35.462499999999999</v>
      </c>
      <c r="J396" s="17">
        <v>1907</v>
      </c>
      <c r="K396">
        <v>3</v>
      </c>
      <c r="L396" t="s">
        <v>53</v>
      </c>
      <c r="M396">
        <v>3883</v>
      </c>
      <c r="N396">
        <v>27.295000000000002</v>
      </c>
      <c r="O396">
        <v>64.585000000000008</v>
      </c>
      <c r="P396">
        <v>46.945000000000007</v>
      </c>
      <c r="Q396" s="18">
        <v>915392</v>
      </c>
      <c r="R396" s="109">
        <v>17296</v>
      </c>
      <c r="S396" s="107">
        <v>32311</v>
      </c>
      <c r="T396" s="18">
        <v>57703</v>
      </c>
      <c r="U396">
        <v>0</v>
      </c>
      <c r="V396">
        <v>29.9375</v>
      </c>
      <c r="W396">
        <f>R396/23979</f>
        <v>0.72129780224362983</v>
      </c>
      <c r="X396">
        <f>N396/18.12</f>
        <v>1.506346578366446</v>
      </c>
      <c r="Y396">
        <f>I396/42.17</f>
        <v>0.8409414275551339</v>
      </c>
      <c r="Z396">
        <f t="shared" si="52"/>
        <v>72.380169210089349</v>
      </c>
      <c r="AA396">
        <v>12647</v>
      </c>
      <c r="AB396">
        <f t="shared" si="53"/>
        <v>1.5243126272912424</v>
      </c>
      <c r="AC396">
        <v>19.64</v>
      </c>
      <c r="AD396">
        <f t="shared" si="54"/>
        <v>6.3036382227504725E-2</v>
      </c>
      <c r="AE396">
        <f t="shared" si="55"/>
        <v>3.5297446339928686E-2</v>
      </c>
    </row>
    <row r="397" spans="1:31">
      <c r="A397" t="s">
        <v>22</v>
      </c>
      <c r="B397" s="2">
        <v>2017</v>
      </c>
      <c r="C397">
        <v>1</v>
      </c>
      <c r="D397" t="s">
        <v>53</v>
      </c>
      <c r="E397">
        <v>16</v>
      </c>
      <c r="F397" t="s">
        <v>53</v>
      </c>
      <c r="G397">
        <v>28.354999999999997</v>
      </c>
      <c r="H397">
        <v>52.647500000000001</v>
      </c>
      <c r="I397">
        <v>37.72</v>
      </c>
      <c r="J397" s="17">
        <v>1525</v>
      </c>
      <c r="K397">
        <v>1</v>
      </c>
      <c r="L397" t="s">
        <v>53</v>
      </c>
      <c r="M397">
        <v>4082</v>
      </c>
      <c r="N397">
        <v>23.560000000000002</v>
      </c>
      <c r="O397">
        <v>64.007499999999993</v>
      </c>
      <c r="P397">
        <v>48.930000000000007</v>
      </c>
      <c r="Q397" s="18">
        <v>912938</v>
      </c>
      <c r="R397" s="109">
        <v>17783</v>
      </c>
      <c r="S397" s="107">
        <v>33866</v>
      </c>
      <c r="T397" s="18">
        <v>56185</v>
      </c>
      <c r="U397">
        <v>0</v>
      </c>
      <c r="V397">
        <v>25.772500000000001</v>
      </c>
      <c r="W397">
        <f>R397/24969</f>
        <v>0.71220313188353557</v>
      </c>
      <c r="X397">
        <f>N397/15.66</f>
        <v>1.504469987228608</v>
      </c>
      <c r="Y397">
        <f>I397/43.11</f>
        <v>0.87497100440733011</v>
      </c>
      <c r="Z397">
        <f t="shared" si="52"/>
        <v>72.186131098284179</v>
      </c>
      <c r="AA397">
        <v>12647</v>
      </c>
      <c r="AB397">
        <f t="shared" si="53"/>
        <v>1.4957922228670923</v>
      </c>
      <c r="AC397">
        <v>17.23</v>
      </c>
      <c r="AD397">
        <f t="shared" si="54"/>
        <v>6.1543062069932458E-2</v>
      </c>
      <c r="AE397">
        <f t="shared" si="55"/>
        <v>3.7095618760529192E-2</v>
      </c>
    </row>
    <row r="398" spans="1:31">
      <c r="A398" t="s">
        <v>22</v>
      </c>
      <c r="B398" s="2">
        <v>2018</v>
      </c>
      <c r="C398">
        <v>1</v>
      </c>
      <c r="D398" t="s">
        <v>53</v>
      </c>
      <c r="E398">
        <v>9</v>
      </c>
      <c r="F398" t="s">
        <v>53</v>
      </c>
      <c r="G398">
        <v>27.91</v>
      </c>
      <c r="H398">
        <v>50.255000000000003</v>
      </c>
      <c r="I398">
        <v>36.222499999999997</v>
      </c>
      <c r="J398" s="17">
        <v>1352</v>
      </c>
      <c r="K398" t="s">
        <v>53</v>
      </c>
      <c r="L398">
        <v>43</v>
      </c>
      <c r="M398">
        <v>3555</v>
      </c>
      <c r="N398">
        <v>20.8125</v>
      </c>
      <c r="O398">
        <v>63.812500000000007</v>
      </c>
      <c r="P398">
        <v>50.525000000000006</v>
      </c>
      <c r="Q398" s="18">
        <v>912075</v>
      </c>
      <c r="R398" s="109">
        <v>18181</v>
      </c>
      <c r="S398" s="107">
        <v>33709</v>
      </c>
      <c r="T398" s="18">
        <v>57466</v>
      </c>
      <c r="U398">
        <v>0</v>
      </c>
      <c r="V398">
        <v>23.997500000000002</v>
      </c>
      <c r="W398">
        <f>R398/25771</f>
        <v>0.70548290714368866</v>
      </c>
      <c r="X398">
        <f>N398/13.72</f>
        <v>1.5169460641399417</v>
      </c>
      <c r="Y398">
        <f>I398/44.03</f>
        <v>0.82267771973654313</v>
      </c>
      <c r="Z398">
        <f t="shared" si="52"/>
        <v>72.117893571598003</v>
      </c>
      <c r="AA398">
        <v>12647</v>
      </c>
      <c r="AB398">
        <f t="shared" si="53"/>
        <v>1.5725753604193973</v>
      </c>
      <c r="AC398">
        <v>15.26</v>
      </c>
      <c r="AD398">
        <f t="shared" si="54"/>
        <v>6.3005783515610009E-2</v>
      </c>
      <c r="AE398">
        <f t="shared" si="55"/>
        <v>3.6958583449825944E-2</v>
      </c>
    </row>
    <row r="399" spans="1:31">
      <c r="A399" t="s">
        <v>22</v>
      </c>
      <c r="B399" s="2">
        <v>2019</v>
      </c>
      <c r="C399">
        <v>0</v>
      </c>
      <c r="D399">
        <v>2</v>
      </c>
      <c r="E399">
        <v>23</v>
      </c>
      <c r="F399" t="s">
        <v>53</v>
      </c>
      <c r="G399">
        <v>26.300000000000004</v>
      </c>
      <c r="H399">
        <v>48.814999999999998</v>
      </c>
      <c r="I399">
        <v>35.97</v>
      </c>
      <c r="J399" s="17">
        <v>1194</v>
      </c>
      <c r="K399">
        <v>2</v>
      </c>
      <c r="L399" t="s">
        <v>53</v>
      </c>
      <c r="M399">
        <v>3783</v>
      </c>
      <c r="N399">
        <v>18.96</v>
      </c>
      <c r="O399">
        <v>63.74</v>
      </c>
      <c r="P399">
        <v>51.642499999999998</v>
      </c>
      <c r="Q399" s="18">
        <v>914678</v>
      </c>
      <c r="R399" s="107" t="s">
        <v>53</v>
      </c>
      <c r="S399" s="107">
        <v>33347</v>
      </c>
      <c r="T399" s="18">
        <v>60969</v>
      </c>
      <c r="U399" s="107" t="s">
        <v>53</v>
      </c>
      <c r="V399">
        <v>22.21</v>
      </c>
      <c r="W399" s="107" t="s">
        <v>53</v>
      </c>
      <c r="X399">
        <f>N399/12.45</f>
        <v>1.5228915662650604</v>
      </c>
      <c r="Y399">
        <f>I399/44.78</f>
        <v>0.80326038410004463</v>
      </c>
      <c r="Z399">
        <f t="shared" si="52"/>
        <v>72.323713133549461</v>
      </c>
      <c r="AA399">
        <v>12647</v>
      </c>
      <c r="AB399">
        <f t="shared" si="53"/>
        <v>1.5740609496810773</v>
      </c>
      <c r="AC399">
        <v>14.11</v>
      </c>
      <c r="AD399">
        <f t="shared" si="54"/>
        <v>6.665624405528503E-2</v>
      </c>
      <c r="AE399">
        <f t="shared" si="55"/>
        <v>3.645763864441913E-2</v>
      </c>
    </row>
    <row r="400" spans="1:31">
      <c r="A400" t="s">
        <v>22</v>
      </c>
      <c r="B400" s="2">
        <v>2020</v>
      </c>
      <c r="C400">
        <v>0</v>
      </c>
      <c r="D400">
        <v>-5</v>
      </c>
      <c r="E400">
        <v>21</v>
      </c>
      <c r="F400" t="s">
        <v>53</v>
      </c>
      <c r="G400">
        <v>27.055</v>
      </c>
      <c r="H400">
        <v>46.86</v>
      </c>
      <c r="I400">
        <v>34.152499999999996</v>
      </c>
      <c r="J400" s="17">
        <v>1421</v>
      </c>
      <c r="K400">
        <v>1</v>
      </c>
      <c r="L400" t="s">
        <v>53</v>
      </c>
      <c r="M400">
        <v>3981</v>
      </c>
      <c r="N400">
        <v>21.14</v>
      </c>
      <c r="O400">
        <v>61.247499999999995</v>
      </c>
      <c r="P400">
        <v>48.317500000000003</v>
      </c>
      <c r="Q400" s="18">
        <v>919168</v>
      </c>
      <c r="R400" s="107" t="s">
        <v>53</v>
      </c>
      <c r="S400" s="107" t="s">
        <v>53</v>
      </c>
      <c r="T400" s="18">
        <v>65155</v>
      </c>
      <c r="U400" s="107" t="s">
        <v>53</v>
      </c>
      <c r="V400">
        <v>23.774999999999999</v>
      </c>
      <c r="W400" s="107" t="s">
        <v>53</v>
      </c>
      <c r="X400">
        <f>N400/13.87</f>
        <v>1.5241528478731075</v>
      </c>
      <c r="Y400">
        <f>I400/43.14</f>
        <v>0.79166666666666652</v>
      </c>
      <c r="Z400">
        <f t="shared" si="52"/>
        <v>72.678738040642045</v>
      </c>
      <c r="AA400">
        <v>12647</v>
      </c>
      <c r="AB400">
        <f t="shared" si="53"/>
        <v>1.5309079201545395</v>
      </c>
      <c r="AC400">
        <v>15.53</v>
      </c>
      <c r="AD400">
        <f t="shared" si="54"/>
        <v>7.0884756649491718E-2</v>
      </c>
      <c r="AE400" s="2" t="s">
        <v>53</v>
      </c>
    </row>
    <row r="401" spans="1:31">
      <c r="A401" t="s">
        <v>23</v>
      </c>
      <c r="B401" s="2">
        <v>2002</v>
      </c>
      <c r="C401">
        <v>0</v>
      </c>
      <c r="E401" s="2">
        <v>18</v>
      </c>
      <c r="F401" t="s">
        <v>53</v>
      </c>
      <c r="G401">
        <v>14.72</v>
      </c>
      <c r="H401">
        <v>38.087500000000006</v>
      </c>
      <c r="I401">
        <v>32.475000000000001</v>
      </c>
      <c r="J401" s="96" t="s">
        <v>53</v>
      </c>
      <c r="K401" t="s">
        <v>53</v>
      </c>
      <c r="L401" t="s">
        <v>53</v>
      </c>
      <c r="M401" t="s">
        <v>53</v>
      </c>
      <c r="N401">
        <v>5.5774999999999997</v>
      </c>
      <c r="O401">
        <v>64.887500000000017</v>
      </c>
      <c r="P401">
        <v>61.269999999999996</v>
      </c>
      <c r="Q401" s="18">
        <v>177761</v>
      </c>
      <c r="R401" s="109">
        <v>16236</v>
      </c>
      <c r="S401" s="107" t="s">
        <v>53</v>
      </c>
      <c r="T401" s="18">
        <v>7445</v>
      </c>
      <c r="U401">
        <v>0</v>
      </c>
      <c r="V401">
        <v>8.8975000000000009</v>
      </c>
      <c r="W401">
        <f>R401/18095</f>
        <v>0.89726443768996955</v>
      </c>
      <c r="X401">
        <f>N401/8.3</f>
        <v>0.67198795180722881</v>
      </c>
      <c r="Y401">
        <f>I401/35.8425</f>
        <v>0.90604729022808117</v>
      </c>
      <c r="Z401">
        <f t="shared" ref="Z401:Z419" si="56">Q401/12167</f>
        <v>14.610092874167831</v>
      </c>
      <c r="AA401">
        <v>12167</v>
      </c>
      <c r="AB401">
        <f>V401/AC401</f>
        <v>0.77707423580786039</v>
      </c>
      <c r="AC401">
        <v>11.45</v>
      </c>
      <c r="AD401">
        <f t="shared" si="54"/>
        <v>4.1882077621075486E-2</v>
      </c>
      <c r="AE401" s="2" t="s">
        <v>53</v>
      </c>
    </row>
    <row r="402" spans="1:31">
      <c r="A402" t="s">
        <v>23</v>
      </c>
      <c r="B402" s="2">
        <v>2003</v>
      </c>
      <c r="C402">
        <v>0</v>
      </c>
      <c r="E402" s="2">
        <v>11</v>
      </c>
      <c r="F402" t="s">
        <v>53</v>
      </c>
      <c r="G402">
        <v>15.035</v>
      </c>
      <c r="H402">
        <v>41.83</v>
      </c>
      <c r="I402">
        <v>35.542500000000004</v>
      </c>
      <c r="J402" s="96" t="s">
        <v>53</v>
      </c>
      <c r="K402" t="s">
        <v>53</v>
      </c>
      <c r="L402" t="s">
        <v>53</v>
      </c>
      <c r="M402" t="s">
        <v>53</v>
      </c>
      <c r="N402">
        <v>4.8650000000000002</v>
      </c>
      <c r="O402">
        <v>65.197499999999991</v>
      </c>
      <c r="P402">
        <v>62.03</v>
      </c>
      <c r="Q402" s="18">
        <v>185474</v>
      </c>
      <c r="R402" s="109">
        <v>16822</v>
      </c>
      <c r="S402" s="107" t="s">
        <v>53</v>
      </c>
      <c r="T402" s="18">
        <v>10627</v>
      </c>
      <c r="U402">
        <v>0</v>
      </c>
      <c r="V402">
        <v>8.7474999999999987</v>
      </c>
      <c r="W402">
        <f>R402/19013</f>
        <v>0.88476305685583545</v>
      </c>
      <c r="X402">
        <f>N402/8.5</f>
        <v>0.57235294117647062</v>
      </c>
      <c r="Y402">
        <f>I402/37.35</f>
        <v>0.95160642570281129</v>
      </c>
      <c r="Z402">
        <f t="shared" si="56"/>
        <v>15.244020711761321</v>
      </c>
      <c r="AA402">
        <v>12167</v>
      </c>
      <c r="AB402">
        <f t="shared" ref="AB402:AB419" si="57">V402/AC402</f>
        <v>0.76131418624891201</v>
      </c>
      <c r="AC402">
        <v>11.49</v>
      </c>
      <c r="AD402">
        <f t="shared" si="54"/>
        <v>5.7296440471440738E-2</v>
      </c>
      <c r="AE402" s="2" t="s">
        <v>53</v>
      </c>
    </row>
    <row r="403" spans="1:31">
      <c r="A403" t="s">
        <v>23</v>
      </c>
      <c r="B403" s="2">
        <v>2004</v>
      </c>
      <c r="C403">
        <v>1</v>
      </c>
      <c r="E403" s="2">
        <v>16</v>
      </c>
      <c r="F403" t="s">
        <v>53</v>
      </c>
      <c r="G403">
        <v>13.34</v>
      </c>
      <c r="H403">
        <v>44.267499999999998</v>
      </c>
      <c r="I403">
        <v>38.362499999999997</v>
      </c>
      <c r="J403" s="96" t="s">
        <v>53</v>
      </c>
      <c r="K403" t="s">
        <v>53</v>
      </c>
      <c r="L403" t="s">
        <v>53</v>
      </c>
      <c r="M403" t="s">
        <v>53</v>
      </c>
      <c r="N403">
        <v>4.7725</v>
      </c>
      <c r="O403">
        <v>68.327500000000001</v>
      </c>
      <c r="P403">
        <v>65.067499999999995</v>
      </c>
      <c r="Q403" s="18">
        <v>193913</v>
      </c>
      <c r="R403" s="109">
        <v>17217</v>
      </c>
      <c r="S403" s="107" t="s">
        <v>53</v>
      </c>
      <c r="T403" s="18">
        <v>13504</v>
      </c>
      <c r="U403">
        <v>0</v>
      </c>
      <c r="V403">
        <v>8.0649999999999995</v>
      </c>
      <c r="W403">
        <f>R403/20053</f>
        <v>0.8585747768413704</v>
      </c>
      <c r="X403">
        <f>N403/8.26</f>
        <v>0.57778450363196132</v>
      </c>
      <c r="Y403">
        <f>I403/38.95</f>
        <v>0.98491655969191261</v>
      </c>
      <c r="Z403">
        <f t="shared" si="56"/>
        <v>15.937618147448015</v>
      </c>
      <c r="AA403">
        <v>12167</v>
      </c>
      <c r="AB403">
        <f t="shared" si="57"/>
        <v>0.73518687329079302</v>
      </c>
      <c r="AC403">
        <v>10.97</v>
      </c>
      <c r="AD403">
        <f t="shared" si="54"/>
        <v>6.9639477497640698E-2</v>
      </c>
      <c r="AE403" s="2" t="s">
        <v>53</v>
      </c>
    </row>
    <row r="404" spans="1:31">
      <c r="A404" t="s">
        <v>23</v>
      </c>
      <c r="B404" s="2">
        <v>2005</v>
      </c>
      <c r="C404">
        <v>1</v>
      </c>
      <c r="E404" s="2">
        <v>12</v>
      </c>
      <c r="F404" t="s">
        <v>53</v>
      </c>
      <c r="G404">
        <v>10.9025</v>
      </c>
      <c r="H404">
        <v>47.019999999999996</v>
      </c>
      <c r="I404">
        <v>41.897500000000001</v>
      </c>
      <c r="J404" s="96" t="s">
        <v>53</v>
      </c>
      <c r="K404" t="s">
        <v>53</v>
      </c>
      <c r="L404" t="s">
        <v>53</v>
      </c>
      <c r="M404" t="s">
        <v>53</v>
      </c>
      <c r="N404">
        <v>4.4850000000000003</v>
      </c>
      <c r="O404">
        <v>70.584999999999994</v>
      </c>
      <c r="P404">
        <v>67.414999999999992</v>
      </c>
      <c r="Q404" s="18">
        <v>203737</v>
      </c>
      <c r="R404" s="109">
        <v>18555</v>
      </c>
      <c r="S404" s="107" t="s">
        <v>53</v>
      </c>
      <c r="T404" s="18">
        <v>17316</v>
      </c>
      <c r="U404">
        <v>0</v>
      </c>
      <c r="V404">
        <v>6.9775</v>
      </c>
      <c r="W404">
        <f>R404/21239</f>
        <v>0.87362870191628605</v>
      </c>
      <c r="X404">
        <f>N404/7.14</f>
        <v>0.62815126050420178</v>
      </c>
      <c r="Y404">
        <f>I404/41.39</f>
        <v>1.012261415800918</v>
      </c>
      <c r="Z404">
        <f t="shared" si="56"/>
        <v>16.745048080874497</v>
      </c>
      <c r="AA404">
        <v>12167</v>
      </c>
      <c r="AB404">
        <f t="shared" si="57"/>
        <v>0.76256830601092895</v>
      </c>
      <c r="AC404">
        <v>9.15</v>
      </c>
      <c r="AD404">
        <f t="shared" si="54"/>
        <v>8.4991925865208581E-2</v>
      </c>
      <c r="AE404" s="2" t="s">
        <v>53</v>
      </c>
    </row>
    <row r="405" spans="1:31">
      <c r="A405" t="s">
        <v>23</v>
      </c>
      <c r="B405" s="2">
        <v>2006</v>
      </c>
      <c r="C405">
        <v>1</v>
      </c>
      <c r="E405" s="2">
        <v>15</v>
      </c>
      <c r="F405" t="s">
        <v>53</v>
      </c>
      <c r="G405">
        <v>10.035</v>
      </c>
      <c r="H405">
        <v>49.225000000000001</v>
      </c>
      <c r="I405">
        <v>44.282499999999999</v>
      </c>
      <c r="J405" s="96" t="s">
        <v>53</v>
      </c>
      <c r="K405" t="s">
        <v>53</v>
      </c>
      <c r="L405" t="s">
        <v>53</v>
      </c>
      <c r="M405" t="s">
        <v>53</v>
      </c>
      <c r="N405">
        <v>4.3774999999999995</v>
      </c>
      <c r="O405">
        <v>68.935000000000002</v>
      </c>
      <c r="P405">
        <v>65.91749999999999</v>
      </c>
      <c r="Q405" s="18">
        <v>213505</v>
      </c>
      <c r="R405" s="109">
        <v>19064</v>
      </c>
      <c r="S405" s="107" t="s">
        <v>53</v>
      </c>
      <c r="T405" s="18">
        <v>20459</v>
      </c>
      <c r="U405">
        <v>0</v>
      </c>
      <c r="V405">
        <v>6.6625000000000005</v>
      </c>
      <c r="W405">
        <f>R405/22629</f>
        <v>0.84245879181581151</v>
      </c>
      <c r="X405">
        <f>N405/6.35</f>
        <v>0.68937007874015743</v>
      </c>
      <c r="Y405">
        <f>I405/42.96</f>
        <v>1.0307844506517689</v>
      </c>
      <c r="Z405">
        <f t="shared" si="56"/>
        <v>17.547875400673956</v>
      </c>
      <c r="AA405">
        <v>12167</v>
      </c>
      <c r="AB405">
        <f t="shared" si="57"/>
        <v>0.78846153846153855</v>
      </c>
      <c r="AC405">
        <v>8.4499999999999993</v>
      </c>
      <c r="AD405">
        <f t="shared" si="54"/>
        <v>9.5824453759865105E-2</v>
      </c>
      <c r="AE405" s="2" t="s">
        <v>53</v>
      </c>
    </row>
    <row r="406" spans="1:31">
      <c r="A406" t="s">
        <v>23</v>
      </c>
      <c r="B406" s="2">
        <v>2007</v>
      </c>
      <c r="C406">
        <v>1</v>
      </c>
      <c r="E406" s="2">
        <v>20</v>
      </c>
      <c r="F406" t="s">
        <v>53</v>
      </c>
      <c r="G406">
        <v>6.77</v>
      </c>
      <c r="H406">
        <v>49.412500000000001</v>
      </c>
      <c r="I406">
        <v>46.055</v>
      </c>
      <c r="J406" s="17">
        <v>46</v>
      </c>
      <c r="K406" t="s">
        <v>53</v>
      </c>
      <c r="L406" s="92">
        <v>46</v>
      </c>
      <c r="M406" t="s">
        <v>53</v>
      </c>
      <c r="N406">
        <v>3.7725</v>
      </c>
      <c r="O406">
        <v>68.732500000000002</v>
      </c>
      <c r="P406">
        <v>66.125</v>
      </c>
      <c r="Q406" s="18">
        <v>224076</v>
      </c>
      <c r="R406" s="109">
        <v>19857</v>
      </c>
      <c r="S406" s="107" t="s">
        <v>53</v>
      </c>
      <c r="T406" s="18">
        <v>25647</v>
      </c>
      <c r="U406">
        <v>0</v>
      </c>
      <c r="V406">
        <v>5.0024999999999995</v>
      </c>
      <c r="W406">
        <f>R406/23776</f>
        <v>0.8351699192462988</v>
      </c>
      <c r="X406">
        <f>N406/6.41</f>
        <v>0.5885335413416537</v>
      </c>
      <c r="Y406">
        <f>I406/44.21</f>
        <v>1.0417326396742819</v>
      </c>
      <c r="Z406">
        <f t="shared" si="56"/>
        <v>18.416700912303771</v>
      </c>
      <c r="AA406">
        <v>12167</v>
      </c>
      <c r="AB406">
        <f t="shared" si="57"/>
        <v>0.60783718104495743</v>
      </c>
      <c r="AC406">
        <v>8.23</v>
      </c>
      <c r="AD406">
        <f t="shared" si="54"/>
        <v>0.11445670219032829</v>
      </c>
      <c r="AE406" s="2" t="s">
        <v>53</v>
      </c>
    </row>
    <row r="407" spans="1:31">
      <c r="A407" t="s">
        <v>23</v>
      </c>
      <c r="B407" s="2">
        <v>2008</v>
      </c>
      <c r="C407">
        <v>0</v>
      </c>
      <c r="E407" s="2">
        <v>15</v>
      </c>
      <c r="F407" t="s">
        <v>53</v>
      </c>
      <c r="G407">
        <v>11.175000000000001</v>
      </c>
      <c r="H407">
        <v>51.789999999999992</v>
      </c>
      <c r="I407">
        <v>45.982500000000002</v>
      </c>
      <c r="J407" s="17">
        <v>362</v>
      </c>
      <c r="K407" t="s">
        <v>53</v>
      </c>
      <c r="L407" s="92">
        <v>362</v>
      </c>
      <c r="M407" t="s">
        <v>53</v>
      </c>
      <c r="N407">
        <v>7.0724999999999998</v>
      </c>
      <c r="O407">
        <v>69.375</v>
      </c>
      <c r="P407">
        <v>64.454999999999998</v>
      </c>
      <c r="Q407" s="18">
        <v>237787</v>
      </c>
      <c r="R407" s="109">
        <v>20312</v>
      </c>
      <c r="S407" s="107" t="s">
        <v>53</v>
      </c>
      <c r="T407" s="18">
        <v>34310</v>
      </c>
      <c r="U407">
        <v>0</v>
      </c>
      <c r="V407">
        <v>8.7575000000000003</v>
      </c>
      <c r="W407">
        <f>R407/24129</f>
        <v>0.84180861204359902</v>
      </c>
      <c r="X407">
        <f>N407/10.05</f>
        <v>0.703731343283582</v>
      </c>
      <c r="Y407">
        <f>I407/44.4</f>
        <v>1.0356418918918919</v>
      </c>
      <c r="Z407">
        <f t="shared" si="56"/>
        <v>19.543601545163146</v>
      </c>
      <c r="AA407">
        <v>12167</v>
      </c>
      <c r="AB407">
        <f t="shared" si="57"/>
        <v>0.77844444444444449</v>
      </c>
      <c r="AC407">
        <v>11.25</v>
      </c>
      <c r="AD407">
        <f t="shared" si="54"/>
        <v>0.14428879627565847</v>
      </c>
      <c r="AE407" s="2" t="s">
        <v>53</v>
      </c>
    </row>
    <row r="408" spans="1:31">
      <c r="A408" t="s">
        <v>23</v>
      </c>
      <c r="B408" s="2">
        <v>2009</v>
      </c>
      <c r="C408">
        <v>0</v>
      </c>
      <c r="E408" s="2">
        <v>27</v>
      </c>
      <c r="F408" t="s">
        <v>53</v>
      </c>
      <c r="G408">
        <v>13.96</v>
      </c>
      <c r="H408">
        <v>51.827499999999993</v>
      </c>
      <c r="I408">
        <v>44.58</v>
      </c>
      <c r="J408" s="17">
        <v>304</v>
      </c>
      <c r="K408" t="s">
        <v>53</v>
      </c>
      <c r="L408" s="92">
        <v>304</v>
      </c>
      <c r="M408">
        <v>1354</v>
      </c>
      <c r="N408">
        <v>13.864999999999998</v>
      </c>
      <c r="O408">
        <v>71.055000000000007</v>
      </c>
      <c r="P408">
        <v>61.207499999999996</v>
      </c>
      <c r="Q408" s="18">
        <v>246151</v>
      </c>
      <c r="R408" s="109">
        <v>19012</v>
      </c>
      <c r="S408" s="107" t="s">
        <v>53</v>
      </c>
      <c r="T408" s="18">
        <v>37852</v>
      </c>
      <c r="U408">
        <v>0</v>
      </c>
      <c r="V408">
        <v>13.9125</v>
      </c>
      <c r="W408">
        <f>R408/23062</f>
        <v>0.82438643656231025</v>
      </c>
      <c r="X408">
        <f>N408/17.65</f>
        <v>0.78555240793201131</v>
      </c>
      <c r="Y408">
        <f>I408/42.58</f>
        <v>1.0469704086425551</v>
      </c>
      <c r="Z408">
        <f t="shared" si="56"/>
        <v>20.23103476617079</v>
      </c>
      <c r="AA408">
        <v>12167</v>
      </c>
      <c r="AB408">
        <f t="shared" si="57"/>
        <v>0.77897536394176936</v>
      </c>
      <c r="AC408">
        <v>17.86</v>
      </c>
      <c r="AD408">
        <f t="shared" si="54"/>
        <v>0.15377552802954284</v>
      </c>
      <c r="AE408" s="2" t="s">
        <v>53</v>
      </c>
    </row>
    <row r="409" spans="1:31">
      <c r="A409" t="s">
        <v>23</v>
      </c>
      <c r="B409" s="2">
        <v>2010</v>
      </c>
      <c r="C409">
        <v>0</v>
      </c>
      <c r="E409" s="2">
        <v>25</v>
      </c>
      <c r="F409" t="s">
        <v>53</v>
      </c>
      <c r="G409">
        <v>18.797499999999999</v>
      </c>
      <c r="H409">
        <v>52.262500000000003</v>
      </c>
      <c r="I409">
        <v>42.417499999999997</v>
      </c>
      <c r="J409" s="17">
        <v>397</v>
      </c>
      <c r="K409" t="s">
        <v>53</v>
      </c>
      <c r="L409" s="92">
        <v>397</v>
      </c>
      <c r="M409">
        <v>1552</v>
      </c>
      <c r="N409">
        <v>16.127499999999998</v>
      </c>
      <c r="O409">
        <v>73.197500000000005</v>
      </c>
      <c r="P409">
        <v>61.427499999999995</v>
      </c>
      <c r="Q409" s="18">
        <v>251563</v>
      </c>
      <c r="R409" s="109">
        <v>19161</v>
      </c>
      <c r="S409" s="107">
        <v>9700</v>
      </c>
      <c r="T409" s="18">
        <v>39204</v>
      </c>
      <c r="U409">
        <v>0</v>
      </c>
      <c r="V409">
        <v>17.202500000000001</v>
      </c>
      <c r="W409">
        <f>R409/23038</f>
        <v>0.83171282229360188</v>
      </c>
      <c r="X409">
        <f>N409/19.57</f>
        <v>0.82409299948901371</v>
      </c>
      <c r="Y409">
        <f>I409/42.04</f>
        <v>1.0089795432921027</v>
      </c>
      <c r="Z409">
        <f t="shared" si="56"/>
        <v>20.675844497411031</v>
      </c>
      <c r="AA409">
        <v>12167</v>
      </c>
      <c r="AB409">
        <f t="shared" si="57"/>
        <v>0.86618831822759323</v>
      </c>
      <c r="AC409">
        <v>19.86</v>
      </c>
      <c r="AD409">
        <f t="shared" si="54"/>
        <v>0.15584167783020555</v>
      </c>
      <c r="AE409">
        <f t="shared" si="55"/>
        <v>3.8558929572313896E-2</v>
      </c>
    </row>
    <row r="410" spans="1:31">
      <c r="A410" t="s">
        <v>23</v>
      </c>
      <c r="B410" s="2">
        <v>2011</v>
      </c>
      <c r="C410">
        <v>0</v>
      </c>
      <c r="E410" s="2">
        <v>30</v>
      </c>
      <c r="F410" t="s">
        <v>53</v>
      </c>
      <c r="G410">
        <v>20.755000000000003</v>
      </c>
      <c r="H410">
        <v>56.464999999999996</v>
      </c>
      <c r="I410">
        <v>44.722499999999997</v>
      </c>
      <c r="J410" s="17">
        <v>360</v>
      </c>
      <c r="K410" t="s">
        <v>53</v>
      </c>
      <c r="L410" s="92">
        <v>360</v>
      </c>
      <c r="M410">
        <v>979</v>
      </c>
      <c r="N410">
        <v>18.64</v>
      </c>
      <c r="O410">
        <v>69.304999999999993</v>
      </c>
      <c r="P410">
        <v>56.387500000000003</v>
      </c>
      <c r="Q410" s="18">
        <v>256461</v>
      </c>
      <c r="R410" s="109">
        <v>19017</v>
      </c>
      <c r="S410" s="107">
        <v>9981</v>
      </c>
      <c r="T410" s="18">
        <v>40421</v>
      </c>
      <c r="U410">
        <v>0</v>
      </c>
      <c r="V410">
        <v>19.567499999999999</v>
      </c>
      <c r="W410">
        <f>R410/22761</f>
        <v>0.83550810597073943</v>
      </c>
      <c r="X410">
        <f>N410/21.05</f>
        <v>0.88551068883610451</v>
      </c>
      <c r="Y410">
        <f>I410/41.74</f>
        <v>1.0714542405366554</v>
      </c>
      <c r="Z410">
        <f t="shared" si="56"/>
        <v>21.078408810717516</v>
      </c>
      <c r="AA410">
        <v>12167</v>
      </c>
      <c r="AB410">
        <f t="shared" si="57"/>
        <v>0.9147966339410939</v>
      </c>
      <c r="AC410">
        <v>21.39</v>
      </c>
      <c r="AD410">
        <f t="shared" si="54"/>
        <v>0.15761070884072043</v>
      </c>
      <c r="AE410">
        <f t="shared" si="55"/>
        <v>3.8918198088598269E-2</v>
      </c>
    </row>
    <row r="411" spans="1:31">
      <c r="A411" t="s">
        <v>23</v>
      </c>
      <c r="B411" s="2">
        <v>2012</v>
      </c>
      <c r="C411">
        <v>0</v>
      </c>
      <c r="E411" s="2">
        <v>21</v>
      </c>
      <c r="F411" t="s">
        <v>53</v>
      </c>
      <c r="G411">
        <v>23.672499999999999</v>
      </c>
      <c r="H411">
        <v>58.255000000000003</v>
      </c>
      <c r="I411">
        <v>44.394999999999996</v>
      </c>
      <c r="J411" s="17">
        <v>249</v>
      </c>
      <c r="K411" t="s">
        <v>53</v>
      </c>
      <c r="L411" s="92">
        <v>249</v>
      </c>
      <c r="M411">
        <v>715</v>
      </c>
      <c r="N411">
        <v>21.8</v>
      </c>
      <c r="O411">
        <v>71.699999999999989</v>
      </c>
      <c r="P411">
        <v>56.052499999999995</v>
      </c>
      <c r="Q411" s="18">
        <v>259537</v>
      </c>
      <c r="R411" s="109">
        <v>18294</v>
      </c>
      <c r="S411" s="107">
        <v>9776</v>
      </c>
      <c r="T411" s="18">
        <v>41125</v>
      </c>
      <c r="U411">
        <v>0</v>
      </c>
      <c r="V411">
        <v>22.637499999999999</v>
      </c>
      <c r="W411">
        <f>R411/22048</f>
        <v>0.82973512336719879</v>
      </c>
      <c r="X411">
        <f>N411/24.58</f>
        <v>0.88689991863303508</v>
      </c>
      <c r="Y411">
        <f>I411/40.47</f>
        <v>1.0969854212997281</v>
      </c>
      <c r="Z411">
        <f t="shared" si="56"/>
        <v>21.331223802087614</v>
      </c>
      <c r="AA411">
        <v>12167</v>
      </c>
      <c r="AB411">
        <f t="shared" si="57"/>
        <v>0.91317063331988702</v>
      </c>
      <c r="AC411">
        <v>24.79</v>
      </c>
      <c r="AD411">
        <f t="shared" si="54"/>
        <v>0.15845524915522644</v>
      </c>
      <c r="AE411">
        <f t="shared" si="55"/>
        <v>3.7667076370613825E-2</v>
      </c>
    </row>
    <row r="412" spans="1:31">
      <c r="A412" t="s">
        <v>23</v>
      </c>
      <c r="B412" s="2">
        <v>2013</v>
      </c>
      <c r="C412">
        <v>0</v>
      </c>
      <c r="E412" s="2">
        <v>22</v>
      </c>
      <c r="F412" t="s">
        <v>53</v>
      </c>
      <c r="G412">
        <v>24.032499999999999</v>
      </c>
      <c r="H412">
        <v>58.887500000000003</v>
      </c>
      <c r="I412">
        <v>44.68</v>
      </c>
      <c r="J412" s="17">
        <v>302</v>
      </c>
      <c r="K412" t="s">
        <v>53</v>
      </c>
      <c r="L412" s="92">
        <v>302</v>
      </c>
      <c r="M412">
        <v>699</v>
      </c>
      <c r="N412">
        <v>21.3475</v>
      </c>
      <c r="O412">
        <v>69.192499999999995</v>
      </c>
      <c r="P412">
        <v>54.412500000000001</v>
      </c>
      <c r="Q412" s="18">
        <v>257723</v>
      </c>
      <c r="R412" s="109">
        <v>17823</v>
      </c>
      <c r="S412" s="107">
        <v>9538</v>
      </c>
      <c r="T412" s="18">
        <v>39368</v>
      </c>
      <c r="U412">
        <v>0</v>
      </c>
      <c r="V412">
        <v>22.560000000000002</v>
      </c>
      <c r="W412">
        <f>R412/21899</f>
        <v>0.81387277957897619</v>
      </c>
      <c r="X412">
        <f>N412/25.6</f>
        <v>0.83388671874999998</v>
      </c>
      <c r="Y412">
        <f>I412/39.56</f>
        <v>1.1294236602628918</v>
      </c>
      <c r="Z412">
        <f t="shared" si="56"/>
        <v>21.18213199638366</v>
      </c>
      <c r="AA412">
        <v>12167</v>
      </c>
      <c r="AB412">
        <f t="shared" si="57"/>
        <v>0.86436781609195401</v>
      </c>
      <c r="AC412">
        <v>26.1</v>
      </c>
      <c r="AD412">
        <f t="shared" si="54"/>
        <v>0.15275314969948356</v>
      </c>
      <c r="AE412">
        <f t="shared" si="55"/>
        <v>3.7008726423330474E-2</v>
      </c>
    </row>
    <row r="413" spans="1:31">
      <c r="A413" t="s">
        <v>23</v>
      </c>
      <c r="B413" s="2">
        <v>2014</v>
      </c>
      <c r="C413">
        <v>0</v>
      </c>
      <c r="E413" s="2">
        <v>24</v>
      </c>
      <c r="F413" t="s">
        <v>53</v>
      </c>
      <c r="G413">
        <v>24.71</v>
      </c>
      <c r="H413">
        <v>60.037500000000001</v>
      </c>
      <c r="I413">
        <v>45.190000000000005</v>
      </c>
      <c r="J413" s="17">
        <v>354</v>
      </c>
      <c r="K413" t="s">
        <v>53</v>
      </c>
      <c r="L413" t="s">
        <v>53</v>
      </c>
      <c r="M413">
        <v>560</v>
      </c>
      <c r="N413">
        <v>22.077500000000001</v>
      </c>
      <c r="O413">
        <v>70.232500000000002</v>
      </c>
      <c r="P413">
        <v>54.727499999999999</v>
      </c>
      <c r="Q413" s="18">
        <v>255426</v>
      </c>
      <c r="R413" s="109">
        <v>17090</v>
      </c>
      <c r="S413" s="107">
        <v>9381</v>
      </c>
      <c r="T413" s="18">
        <v>35155</v>
      </c>
      <c r="U413">
        <v>0</v>
      </c>
      <c r="V413">
        <v>23.265000000000001</v>
      </c>
      <c r="W413">
        <f>R413/22218</f>
        <v>0.76919614726798091</v>
      </c>
      <c r="X413">
        <f>N413/23.6</f>
        <v>0.93548728813559323</v>
      </c>
      <c r="Y413">
        <f>I413/40.03</f>
        <v>1.1289033225081191</v>
      </c>
      <c r="Z413">
        <f t="shared" si="56"/>
        <v>20.993342648146626</v>
      </c>
      <c r="AA413">
        <v>12167</v>
      </c>
      <c r="AB413">
        <f t="shared" si="57"/>
        <v>0.95192307692307687</v>
      </c>
      <c r="AC413">
        <v>24.44</v>
      </c>
      <c r="AD413">
        <f t="shared" si="54"/>
        <v>0.13763281733261296</v>
      </c>
      <c r="AE413">
        <f t="shared" si="55"/>
        <v>3.6726879800803365E-2</v>
      </c>
    </row>
    <row r="414" spans="1:31">
      <c r="A414" t="s">
        <v>23</v>
      </c>
      <c r="B414" s="2">
        <v>2015</v>
      </c>
      <c r="C414">
        <v>0</v>
      </c>
      <c r="E414" s="2">
        <v>24</v>
      </c>
      <c r="F414" t="s">
        <v>53</v>
      </c>
      <c r="G414">
        <v>21.2075</v>
      </c>
      <c r="H414">
        <v>62.097500000000004</v>
      </c>
      <c r="I414">
        <v>48.935000000000002</v>
      </c>
      <c r="J414" s="17">
        <v>465</v>
      </c>
      <c r="K414" t="s">
        <v>53</v>
      </c>
      <c r="L414" t="s">
        <v>53</v>
      </c>
      <c r="M414">
        <v>669</v>
      </c>
      <c r="N414">
        <v>17.6875</v>
      </c>
      <c r="O414">
        <v>69.962500000000006</v>
      </c>
      <c r="P414">
        <v>57.6</v>
      </c>
      <c r="Q414" s="18">
        <v>253686</v>
      </c>
      <c r="R414" s="109">
        <v>17225</v>
      </c>
      <c r="S414" s="107">
        <v>8969</v>
      </c>
      <c r="T414" s="18">
        <v>32043</v>
      </c>
      <c r="U414">
        <v>0</v>
      </c>
      <c r="V414">
        <v>19.294999999999998</v>
      </c>
      <c r="W414">
        <f>R414/23219</f>
        <v>0.74184934751711962</v>
      </c>
      <c r="X414">
        <f>N414/20.77</f>
        <v>0.85158883004333175</v>
      </c>
      <c r="Y414">
        <f>I414/41.06</f>
        <v>1.1917924987822699</v>
      </c>
      <c r="Z414">
        <f t="shared" si="56"/>
        <v>20.85033286759267</v>
      </c>
      <c r="AA414">
        <v>12167</v>
      </c>
      <c r="AB414">
        <f t="shared" si="57"/>
        <v>0.87466001813236627</v>
      </c>
      <c r="AC414">
        <v>22.06</v>
      </c>
      <c r="AD414">
        <f t="shared" si="54"/>
        <v>0.12630968993164779</v>
      </c>
      <c r="AE414">
        <f t="shared" si="55"/>
        <v>3.5354729862901384E-2</v>
      </c>
    </row>
    <row r="415" spans="1:31">
      <c r="A415" t="s">
        <v>23</v>
      </c>
      <c r="B415" s="2">
        <v>2016</v>
      </c>
      <c r="C415">
        <v>0</v>
      </c>
      <c r="E415" s="2">
        <v>26</v>
      </c>
      <c r="F415" t="s">
        <v>53</v>
      </c>
      <c r="G415">
        <v>19.962500000000002</v>
      </c>
      <c r="H415">
        <v>59.625</v>
      </c>
      <c r="I415">
        <v>47.717500000000001</v>
      </c>
      <c r="J415" s="17">
        <v>494</v>
      </c>
      <c r="K415" t="s">
        <v>53</v>
      </c>
      <c r="L415" t="s">
        <v>53</v>
      </c>
      <c r="M415">
        <v>667</v>
      </c>
      <c r="N415">
        <v>15.989999999999998</v>
      </c>
      <c r="O415">
        <v>70.602500000000006</v>
      </c>
      <c r="P415">
        <v>59.307500000000005</v>
      </c>
      <c r="Q415" s="18">
        <v>252882</v>
      </c>
      <c r="R415" s="109">
        <v>18274</v>
      </c>
      <c r="S415" s="107">
        <v>8652</v>
      </c>
      <c r="T415" s="18">
        <v>30921</v>
      </c>
      <c r="U415">
        <v>0</v>
      </c>
      <c r="V415">
        <v>17.787499999999998</v>
      </c>
      <c r="W415">
        <f>R415/23979</f>
        <v>0.76208348972017181</v>
      </c>
      <c r="X415">
        <f>N415/18.12</f>
        <v>0.88245033112582771</v>
      </c>
      <c r="Y415">
        <f>I415/42.17</f>
        <v>1.1315508655442257</v>
      </c>
      <c r="Z415">
        <f t="shared" si="56"/>
        <v>20.784252486233253</v>
      </c>
      <c r="AA415">
        <v>12167</v>
      </c>
      <c r="AB415">
        <f t="shared" si="57"/>
        <v>0.90567718940936848</v>
      </c>
      <c r="AC415">
        <v>19.64</v>
      </c>
      <c r="AD415">
        <f t="shared" si="54"/>
        <v>0.1222744204806985</v>
      </c>
      <c r="AE415">
        <f t="shared" si="55"/>
        <v>3.4213585783092512E-2</v>
      </c>
    </row>
    <row r="416" spans="1:31">
      <c r="A416" t="s">
        <v>23</v>
      </c>
      <c r="B416" s="2">
        <v>2017</v>
      </c>
      <c r="C416">
        <v>0</v>
      </c>
      <c r="E416" s="2">
        <v>16</v>
      </c>
      <c r="F416" t="s">
        <v>53</v>
      </c>
      <c r="G416">
        <v>16.455000000000002</v>
      </c>
      <c r="H416">
        <v>58.97</v>
      </c>
      <c r="I416">
        <v>49.252499999999998</v>
      </c>
      <c r="J416" s="17">
        <v>403</v>
      </c>
      <c r="K416" t="s">
        <v>53</v>
      </c>
      <c r="L416" t="s">
        <v>53</v>
      </c>
      <c r="M416">
        <v>558</v>
      </c>
      <c r="N416">
        <v>11.805000000000001</v>
      </c>
      <c r="O416">
        <v>69.25</v>
      </c>
      <c r="P416">
        <v>61.077500000000001</v>
      </c>
      <c r="Q416" s="18">
        <v>253310</v>
      </c>
      <c r="R416" s="109">
        <v>19519</v>
      </c>
      <c r="S416" s="107">
        <v>8662</v>
      </c>
      <c r="T416" s="18">
        <v>30408</v>
      </c>
      <c r="U416">
        <v>0</v>
      </c>
      <c r="V416">
        <v>13.907500000000001</v>
      </c>
      <c r="W416">
        <f>R416/24969</f>
        <v>0.78172934438703989</v>
      </c>
      <c r="X416">
        <f>N416/15.66</f>
        <v>0.75383141762452122</v>
      </c>
      <c r="Y416">
        <f>I416/43.11</f>
        <v>1.1424843423799582</v>
      </c>
      <c r="Z416">
        <f t="shared" si="56"/>
        <v>20.819429604668365</v>
      </c>
      <c r="AA416">
        <v>12167</v>
      </c>
      <c r="AB416">
        <f t="shared" si="57"/>
        <v>0.80716773070226355</v>
      </c>
      <c r="AC416">
        <v>17.23</v>
      </c>
      <c r="AD416">
        <f t="shared" si="54"/>
        <v>0.12004263550590186</v>
      </c>
      <c r="AE416">
        <f t="shared" si="55"/>
        <v>3.4195254826102403E-2</v>
      </c>
    </row>
    <row r="417" spans="1:31">
      <c r="A417" t="s">
        <v>23</v>
      </c>
      <c r="B417" s="2">
        <v>2018</v>
      </c>
      <c r="C417">
        <v>0</v>
      </c>
      <c r="E417" s="2">
        <v>9</v>
      </c>
      <c r="F417" t="s">
        <v>53</v>
      </c>
      <c r="G417">
        <v>13.7</v>
      </c>
      <c r="H417">
        <v>61.244999999999997</v>
      </c>
      <c r="I417">
        <v>52.862500000000004</v>
      </c>
      <c r="J417" s="17">
        <v>357</v>
      </c>
      <c r="K417" t="s">
        <v>53</v>
      </c>
      <c r="L417">
        <v>9</v>
      </c>
      <c r="M417">
        <v>770</v>
      </c>
      <c r="N417">
        <v>9.58</v>
      </c>
      <c r="O417">
        <v>71.2</v>
      </c>
      <c r="P417">
        <v>64.382500000000007</v>
      </c>
      <c r="Q417" s="18">
        <v>254308</v>
      </c>
      <c r="R417" s="109">
        <v>20415</v>
      </c>
      <c r="S417" s="107">
        <v>9765</v>
      </c>
      <c r="T417" s="18">
        <v>31007</v>
      </c>
      <c r="U417">
        <v>0</v>
      </c>
      <c r="V417">
        <v>11.4475</v>
      </c>
      <c r="W417">
        <f>R417/25771</f>
        <v>0.79216949284079008</v>
      </c>
      <c r="X417">
        <f>N417/13.72</f>
        <v>0.69825072886297368</v>
      </c>
      <c r="Y417">
        <f>I417/44.03</f>
        <v>1.2006018623665684</v>
      </c>
      <c r="Z417">
        <f t="shared" si="56"/>
        <v>20.901454754664258</v>
      </c>
      <c r="AA417">
        <v>12167</v>
      </c>
      <c r="AB417">
        <f t="shared" si="57"/>
        <v>0.75016382699868933</v>
      </c>
      <c r="AC417">
        <v>15.26</v>
      </c>
      <c r="AD417">
        <f t="shared" si="54"/>
        <v>0.12192695471632824</v>
      </c>
      <c r="AE417">
        <f t="shared" si="55"/>
        <v>3.8398320147223053E-2</v>
      </c>
    </row>
    <row r="418" spans="1:31">
      <c r="A418" t="s">
        <v>23</v>
      </c>
      <c r="B418" s="2">
        <v>2019</v>
      </c>
      <c r="C418">
        <v>0</v>
      </c>
      <c r="E418" s="2">
        <v>23</v>
      </c>
      <c r="F418" t="s">
        <v>53</v>
      </c>
      <c r="G418">
        <v>14.262499999999999</v>
      </c>
      <c r="H418">
        <v>61.965000000000003</v>
      </c>
      <c r="I418">
        <v>53.147499999999994</v>
      </c>
      <c r="J418" s="17">
        <v>381</v>
      </c>
      <c r="K418" t="s">
        <v>53</v>
      </c>
      <c r="L418" t="s">
        <v>53</v>
      </c>
      <c r="M418">
        <v>948</v>
      </c>
      <c r="N418">
        <v>10.3925</v>
      </c>
      <c r="O418">
        <v>71.542500000000004</v>
      </c>
      <c r="P418">
        <v>64.10499999999999</v>
      </c>
      <c r="Q418" s="18">
        <v>257762</v>
      </c>
      <c r="R418" s="107" t="s">
        <v>53</v>
      </c>
      <c r="S418" s="107">
        <v>9795</v>
      </c>
      <c r="T418" s="18">
        <v>32866</v>
      </c>
      <c r="U418" s="107" t="s">
        <v>53</v>
      </c>
      <c r="V418">
        <v>12.145</v>
      </c>
      <c r="W418" s="107" t="s">
        <v>53</v>
      </c>
      <c r="X418">
        <f>N418/12.45</f>
        <v>0.83473895582329327</v>
      </c>
      <c r="Y418">
        <f>I418/44.78</f>
        <v>1.1868579723090664</v>
      </c>
      <c r="Z418">
        <f t="shared" si="56"/>
        <v>21.185337388016766</v>
      </c>
      <c r="AA418">
        <v>12167</v>
      </c>
      <c r="AB418">
        <f t="shared" si="57"/>
        <v>0.86073706591070165</v>
      </c>
      <c r="AC418">
        <v>14.11</v>
      </c>
      <c r="AD418">
        <f t="shared" si="54"/>
        <v>0.12750521799179088</v>
      </c>
      <c r="AE418">
        <f t="shared" si="55"/>
        <v>3.8000170700103197E-2</v>
      </c>
    </row>
    <row r="419" spans="1:31">
      <c r="A419" t="s">
        <v>23</v>
      </c>
      <c r="B419" s="2">
        <v>2020</v>
      </c>
      <c r="C419">
        <v>1</v>
      </c>
      <c r="D419" t="s">
        <v>53</v>
      </c>
      <c r="E419">
        <v>21</v>
      </c>
      <c r="F419" t="s">
        <v>53</v>
      </c>
      <c r="G419">
        <v>18.510000000000002</v>
      </c>
      <c r="H419">
        <v>56.384999999999998</v>
      </c>
      <c r="I419">
        <v>45.962499999999999</v>
      </c>
      <c r="J419" s="17">
        <v>427</v>
      </c>
      <c r="K419" t="s">
        <v>53</v>
      </c>
      <c r="L419">
        <v>1</v>
      </c>
      <c r="M419">
        <v>949</v>
      </c>
      <c r="N419">
        <v>11.965</v>
      </c>
      <c r="O419">
        <v>68.210000000000008</v>
      </c>
      <c r="P419">
        <v>60.057499999999997</v>
      </c>
      <c r="Q419" s="18">
        <v>261995</v>
      </c>
      <c r="R419" s="107" t="s">
        <v>53</v>
      </c>
      <c r="S419" s="107" t="s">
        <v>53</v>
      </c>
      <c r="T419" s="18">
        <v>35509</v>
      </c>
      <c r="U419" s="107" t="s">
        <v>53</v>
      </c>
      <c r="V419">
        <v>14.870000000000001</v>
      </c>
      <c r="W419" s="107" t="s">
        <v>53</v>
      </c>
      <c r="X419">
        <f>N419/13.87</f>
        <v>0.86265320836337422</v>
      </c>
      <c r="Y419">
        <f>I419/43.14</f>
        <v>1.0654265183124709</v>
      </c>
      <c r="Z419">
        <f t="shared" si="56"/>
        <v>21.533245664502342</v>
      </c>
      <c r="AA419">
        <v>12167</v>
      </c>
      <c r="AB419">
        <f t="shared" si="57"/>
        <v>0.9575016097875082</v>
      </c>
      <c r="AC419">
        <v>15.53</v>
      </c>
      <c r="AD419">
        <f t="shared" si="54"/>
        <v>0.13553312086108513</v>
      </c>
      <c r="AE419" s="2" t="s">
        <v>53</v>
      </c>
    </row>
    <row r="420" spans="1:31">
      <c r="A420" t="s">
        <v>24</v>
      </c>
      <c r="B420" s="2">
        <v>2002</v>
      </c>
      <c r="C420">
        <v>1</v>
      </c>
      <c r="D420">
        <v>16</v>
      </c>
      <c r="E420">
        <v>16</v>
      </c>
      <c r="F420" t="s">
        <v>53</v>
      </c>
      <c r="G420">
        <v>11.08</v>
      </c>
      <c r="H420">
        <v>45.117500000000007</v>
      </c>
      <c r="I420">
        <v>40.119999999999997</v>
      </c>
      <c r="J420" s="96" t="s">
        <v>53</v>
      </c>
      <c r="K420" t="s">
        <v>53</v>
      </c>
      <c r="L420" t="s">
        <v>53</v>
      </c>
      <c r="M420" t="s">
        <v>53</v>
      </c>
      <c r="N420">
        <v>4.18</v>
      </c>
      <c r="O420">
        <v>67.767499999999998</v>
      </c>
      <c r="P420">
        <v>64.935000000000002</v>
      </c>
      <c r="Q420" s="18">
        <v>682977</v>
      </c>
      <c r="R420" s="109">
        <v>22826</v>
      </c>
      <c r="S420" s="107" t="s">
        <v>53</v>
      </c>
      <c r="T420" s="18">
        <v>11716</v>
      </c>
      <c r="U420">
        <v>1</v>
      </c>
      <c r="V420">
        <v>7.0075000000000003</v>
      </c>
      <c r="W420">
        <f>R420/18095</f>
        <v>1.2614534401768445</v>
      </c>
      <c r="X420">
        <f>N420/8.3</f>
        <v>0.50361445783132519</v>
      </c>
      <c r="Y420">
        <f>I420/35.8425</f>
        <v>1.119341563786008</v>
      </c>
      <c r="Z420">
        <f t="shared" ref="Z420:Z438" si="58">Q420/1909</f>
        <v>357.76689366160292</v>
      </c>
      <c r="AA420">
        <v>1909</v>
      </c>
      <c r="AB420">
        <f>V420/AC420</f>
        <v>0.61200873362445418</v>
      </c>
      <c r="AC420">
        <v>11.45</v>
      </c>
      <c r="AD420">
        <f t="shared" si="54"/>
        <v>1.7154311199352248E-2</v>
      </c>
      <c r="AE420" s="2" t="s">
        <v>53</v>
      </c>
    </row>
    <row r="421" spans="1:31">
      <c r="A421" t="s">
        <v>24</v>
      </c>
      <c r="B421" s="2">
        <v>2003</v>
      </c>
      <c r="C421">
        <v>1</v>
      </c>
      <c r="D421">
        <v>-3</v>
      </c>
      <c r="E421">
        <v>-3</v>
      </c>
      <c r="F421" t="s">
        <v>53</v>
      </c>
      <c r="G421">
        <v>8.0474999999999994</v>
      </c>
      <c r="H421">
        <v>46.442499999999995</v>
      </c>
      <c r="I421">
        <v>42.704999999999998</v>
      </c>
      <c r="J421" s="96" t="s">
        <v>53</v>
      </c>
      <c r="K421" t="s">
        <v>53</v>
      </c>
      <c r="L421" t="s">
        <v>53</v>
      </c>
      <c r="M421" t="s">
        <v>53</v>
      </c>
      <c r="N421">
        <v>5.2974999999999994</v>
      </c>
      <c r="O421">
        <v>68.259999999999991</v>
      </c>
      <c r="P421">
        <v>64.635000000000005</v>
      </c>
      <c r="Q421" s="18">
        <v>684416</v>
      </c>
      <c r="R421" s="109">
        <v>23589</v>
      </c>
      <c r="S421" s="107" t="s">
        <v>53</v>
      </c>
      <c r="T421" s="18">
        <v>14878</v>
      </c>
      <c r="U421">
        <v>1</v>
      </c>
      <c r="V421">
        <v>6.4399999999999995</v>
      </c>
      <c r="W421">
        <f>R421/19013</f>
        <v>1.2406774312312627</v>
      </c>
      <c r="X421">
        <f>N421/8.5</f>
        <v>0.623235294117647</v>
      </c>
      <c r="Y421">
        <f>I421/37.35</f>
        <v>1.1433734939759035</v>
      </c>
      <c r="Z421">
        <f t="shared" si="58"/>
        <v>358.52069146149819</v>
      </c>
      <c r="AA421">
        <v>1909</v>
      </c>
      <c r="AB421">
        <f t="shared" ref="AB421:AB438" si="59">V421/AC421</f>
        <v>0.56048738033072232</v>
      </c>
      <c r="AC421">
        <v>11.49</v>
      </c>
      <c r="AD421">
        <f t="shared" si="54"/>
        <v>2.1738241069758742E-2</v>
      </c>
      <c r="AE421" s="2" t="s">
        <v>53</v>
      </c>
    </row>
    <row r="422" spans="1:31">
      <c r="A422" t="s">
        <v>24</v>
      </c>
      <c r="B422" s="2">
        <v>2004</v>
      </c>
      <c r="C422">
        <v>1</v>
      </c>
      <c r="D422">
        <v>-4</v>
      </c>
      <c r="E422">
        <v>-4</v>
      </c>
      <c r="F422" t="s">
        <v>53</v>
      </c>
      <c r="G422">
        <v>9.0150000000000006</v>
      </c>
      <c r="H422">
        <v>46.58</v>
      </c>
      <c r="I422">
        <v>42.375</v>
      </c>
      <c r="J422" s="96" t="s">
        <v>53</v>
      </c>
      <c r="K422" t="s">
        <v>53</v>
      </c>
      <c r="L422" t="s">
        <v>53</v>
      </c>
      <c r="M422" t="s">
        <v>53</v>
      </c>
      <c r="N422">
        <v>5.2125000000000004</v>
      </c>
      <c r="O422">
        <v>68.06</v>
      </c>
      <c r="P422">
        <v>64.509999999999991</v>
      </c>
      <c r="Q422" s="18">
        <v>686513</v>
      </c>
      <c r="R422" s="109">
        <v>25030</v>
      </c>
      <c r="S422" s="107" t="s">
        <v>53</v>
      </c>
      <c r="T422" s="18">
        <v>18232</v>
      </c>
      <c r="U422">
        <v>1</v>
      </c>
      <c r="V422">
        <v>6.7975000000000003</v>
      </c>
      <c r="W422">
        <f>R422/20053</f>
        <v>1.2481922904303595</v>
      </c>
      <c r="X422">
        <f>N422/8.26</f>
        <v>0.63105326876513324</v>
      </c>
      <c r="Y422">
        <f>I422/38.95</f>
        <v>1.0879332477535302</v>
      </c>
      <c r="Z422">
        <f t="shared" si="58"/>
        <v>359.61917234154009</v>
      </c>
      <c r="AA422">
        <v>1909</v>
      </c>
      <c r="AB422">
        <f t="shared" si="59"/>
        <v>0.61964448495897906</v>
      </c>
      <c r="AC422">
        <v>10.97</v>
      </c>
      <c r="AD422">
        <f t="shared" si="54"/>
        <v>2.655739949571239E-2</v>
      </c>
      <c r="AE422" s="2" t="s">
        <v>53</v>
      </c>
    </row>
    <row r="423" spans="1:31">
      <c r="A423" t="s">
        <v>24</v>
      </c>
      <c r="B423" s="2">
        <v>2005</v>
      </c>
      <c r="C423">
        <v>1</v>
      </c>
      <c r="D423">
        <v>-9</v>
      </c>
      <c r="E423">
        <v>-9</v>
      </c>
      <c r="F423" t="s">
        <v>53</v>
      </c>
      <c r="G423">
        <v>8.0675000000000008</v>
      </c>
      <c r="H423">
        <v>49.04</v>
      </c>
      <c r="I423">
        <v>45.092500000000001</v>
      </c>
      <c r="J423" s="96" t="s">
        <v>53</v>
      </c>
      <c r="K423" t="s">
        <v>53</v>
      </c>
      <c r="L423" t="s">
        <v>53</v>
      </c>
      <c r="M423" t="s">
        <v>53</v>
      </c>
      <c r="N423">
        <v>3.92</v>
      </c>
      <c r="O423">
        <v>67.737500000000011</v>
      </c>
      <c r="P423">
        <v>65.082499999999996</v>
      </c>
      <c r="Q423" s="18">
        <v>688708</v>
      </c>
      <c r="R423" s="109">
        <v>26539</v>
      </c>
      <c r="S423" s="107" t="s">
        <v>53</v>
      </c>
      <c r="T423" s="18">
        <v>21536</v>
      </c>
      <c r="U423">
        <v>1</v>
      </c>
      <c r="V423">
        <v>5.6950000000000003</v>
      </c>
      <c r="W423">
        <f>R423/21239</f>
        <v>1.2495409388389285</v>
      </c>
      <c r="X423">
        <f>N423/7.14</f>
        <v>0.5490196078431373</v>
      </c>
      <c r="Y423">
        <f>I423/41.39</f>
        <v>1.0894539743899492</v>
      </c>
      <c r="Z423">
        <f t="shared" si="58"/>
        <v>360.76898899947616</v>
      </c>
      <c r="AA423">
        <v>1909</v>
      </c>
      <c r="AB423">
        <f t="shared" si="59"/>
        <v>0.62240437158469941</v>
      </c>
      <c r="AC423">
        <v>9.15</v>
      </c>
      <c r="AD423">
        <f t="shared" si="54"/>
        <v>3.1270146419091982E-2</v>
      </c>
      <c r="AE423" s="2" t="s">
        <v>53</v>
      </c>
    </row>
    <row r="424" spans="1:31">
      <c r="A424" t="s">
        <v>24</v>
      </c>
      <c r="B424" s="2">
        <v>2006</v>
      </c>
      <c r="C424">
        <v>1</v>
      </c>
      <c r="D424">
        <v>-11</v>
      </c>
      <c r="E424">
        <v>-11</v>
      </c>
      <c r="F424" t="s">
        <v>53</v>
      </c>
      <c r="G424">
        <v>8.1174999999999997</v>
      </c>
      <c r="H424">
        <v>50.232500000000002</v>
      </c>
      <c r="I424">
        <v>46.15</v>
      </c>
      <c r="J424" s="96" t="s">
        <v>53</v>
      </c>
      <c r="K424" t="s">
        <v>53</v>
      </c>
      <c r="L424" t="s">
        <v>53</v>
      </c>
      <c r="M424" t="s">
        <v>53</v>
      </c>
      <c r="N424">
        <v>3.9325000000000001</v>
      </c>
      <c r="O424">
        <v>67.814999999999998</v>
      </c>
      <c r="P424">
        <v>65.150000000000006</v>
      </c>
      <c r="Q424" s="18">
        <v>691895</v>
      </c>
      <c r="R424" s="109">
        <v>29000</v>
      </c>
      <c r="S424" s="107" t="s">
        <v>53</v>
      </c>
      <c r="T424" s="18">
        <v>25290</v>
      </c>
      <c r="U424">
        <v>1</v>
      </c>
      <c r="V424">
        <v>5.7575000000000003</v>
      </c>
      <c r="W424">
        <f>R424/22629</f>
        <v>1.2815413849485173</v>
      </c>
      <c r="X424">
        <f>N424/6.35</f>
        <v>0.61929133858267726</v>
      </c>
      <c r="Y424">
        <f>I424/42.96</f>
        <v>1.0742551210428304</v>
      </c>
      <c r="Z424">
        <f t="shared" si="58"/>
        <v>362.4384494499738</v>
      </c>
      <c r="AA424">
        <v>1909</v>
      </c>
      <c r="AB424">
        <f t="shared" si="59"/>
        <v>0.68136094674556225</v>
      </c>
      <c r="AC424">
        <v>8.4499999999999993</v>
      </c>
      <c r="AD424">
        <f t="shared" si="54"/>
        <v>3.6551788927510674E-2</v>
      </c>
      <c r="AE424" s="2" t="s">
        <v>53</v>
      </c>
    </row>
    <row r="425" spans="1:31">
      <c r="A425" t="s">
        <v>24</v>
      </c>
      <c r="B425" s="2">
        <v>2007</v>
      </c>
      <c r="C425">
        <v>1</v>
      </c>
      <c r="D425" t="s">
        <v>53</v>
      </c>
      <c r="E425" t="s">
        <v>53</v>
      </c>
      <c r="F425" t="s">
        <v>53</v>
      </c>
      <c r="G425">
        <v>6.3</v>
      </c>
      <c r="H425">
        <v>51.007500000000007</v>
      </c>
      <c r="I425">
        <v>47.800000000000004</v>
      </c>
      <c r="J425" s="17">
        <v>99</v>
      </c>
      <c r="K425" t="s">
        <v>53</v>
      </c>
      <c r="L425" s="92">
        <v>99</v>
      </c>
      <c r="M425" t="s">
        <v>53</v>
      </c>
      <c r="N425">
        <v>4.165</v>
      </c>
      <c r="O425">
        <v>69.087500000000006</v>
      </c>
      <c r="P425">
        <v>66.209999999999994</v>
      </c>
      <c r="Q425" s="18">
        <v>694944</v>
      </c>
      <c r="R425" s="109">
        <v>30731</v>
      </c>
      <c r="S425" s="107" t="s">
        <v>53</v>
      </c>
      <c r="T425" s="18">
        <v>29040</v>
      </c>
      <c r="U425">
        <v>1</v>
      </c>
      <c r="V425">
        <v>5.0924999999999994</v>
      </c>
      <c r="W425">
        <f>R425/23776</f>
        <v>1.292521870794078</v>
      </c>
      <c r="X425">
        <f>N425/6.41</f>
        <v>0.64976599063962559</v>
      </c>
      <c r="Y425">
        <f>I425/44.21</f>
        <v>1.0812033476589007</v>
      </c>
      <c r="Z425">
        <f t="shared" si="58"/>
        <v>364.03562074384496</v>
      </c>
      <c r="AA425">
        <v>1909</v>
      </c>
      <c r="AB425">
        <f t="shared" si="59"/>
        <v>0.61877278250303758</v>
      </c>
      <c r="AC425">
        <v>8.23</v>
      </c>
      <c r="AD425">
        <f t="shared" si="54"/>
        <v>4.1787539715430311E-2</v>
      </c>
      <c r="AE425" s="2" t="s">
        <v>53</v>
      </c>
    </row>
    <row r="426" spans="1:31">
      <c r="A426" t="s">
        <v>24</v>
      </c>
      <c r="B426" s="2">
        <v>2008</v>
      </c>
      <c r="C426">
        <v>1</v>
      </c>
      <c r="D426" t="s">
        <v>53</v>
      </c>
      <c r="E426" t="s">
        <v>53</v>
      </c>
      <c r="F426" t="s">
        <v>53</v>
      </c>
      <c r="G426">
        <v>6.6924999999999999</v>
      </c>
      <c r="H426">
        <v>51.487499999999997</v>
      </c>
      <c r="I426">
        <v>48.042499999999997</v>
      </c>
      <c r="J426" s="17">
        <v>459</v>
      </c>
      <c r="K426" t="s">
        <v>53</v>
      </c>
      <c r="L426" s="92">
        <v>459</v>
      </c>
      <c r="M426" t="s">
        <v>53</v>
      </c>
      <c r="N426">
        <v>4.2774999999999999</v>
      </c>
      <c r="O426">
        <v>69.28</v>
      </c>
      <c r="P426">
        <v>66.322499999999991</v>
      </c>
      <c r="Q426" s="18">
        <v>701056</v>
      </c>
      <c r="R426" s="109">
        <v>30911</v>
      </c>
      <c r="S426" s="107" t="s">
        <v>53</v>
      </c>
      <c r="T426" s="18">
        <v>35935</v>
      </c>
      <c r="U426">
        <v>1</v>
      </c>
      <c r="V426">
        <v>5.335</v>
      </c>
      <c r="W426">
        <f>R426/24129</f>
        <v>1.2810725682788346</v>
      </c>
      <c r="X426">
        <f>N426/10.05</f>
        <v>0.42562189054726363</v>
      </c>
      <c r="Y426">
        <f>I426/44.4</f>
        <v>1.0820382882882882</v>
      </c>
      <c r="Z426">
        <f t="shared" si="58"/>
        <v>367.23729701414351</v>
      </c>
      <c r="AA426">
        <v>1909</v>
      </c>
      <c r="AB426">
        <f t="shared" si="59"/>
        <v>0.47422222222222221</v>
      </c>
      <c r="AC426">
        <v>11.25</v>
      </c>
      <c r="AD426">
        <f t="shared" si="54"/>
        <v>5.1258387347087819E-2</v>
      </c>
      <c r="AE426" s="2" t="s">
        <v>53</v>
      </c>
    </row>
    <row r="427" spans="1:31">
      <c r="A427" t="s">
        <v>24</v>
      </c>
      <c r="B427" s="2">
        <v>2009</v>
      </c>
      <c r="C427">
        <v>1</v>
      </c>
      <c r="D427" t="s">
        <v>53</v>
      </c>
      <c r="E427" t="s">
        <v>53</v>
      </c>
      <c r="F427" t="s">
        <v>53</v>
      </c>
      <c r="G427">
        <v>9.3475000000000001</v>
      </c>
      <c r="H427">
        <v>51.517499999999998</v>
      </c>
      <c r="I427">
        <v>46.697499999999998</v>
      </c>
      <c r="J427" s="17">
        <v>443</v>
      </c>
      <c r="K427" t="s">
        <v>53</v>
      </c>
      <c r="L427" s="92">
        <v>443</v>
      </c>
      <c r="M427">
        <v>1072</v>
      </c>
      <c r="N427">
        <v>9.2274999999999991</v>
      </c>
      <c r="O427">
        <v>66.85499999999999</v>
      </c>
      <c r="P427">
        <v>60.685000000000002</v>
      </c>
      <c r="Q427" s="18">
        <v>705698</v>
      </c>
      <c r="R427" s="109">
        <v>29285</v>
      </c>
      <c r="S427" s="107" t="s">
        <v>53</v>
      </c>
      <c r="T427" s="18">
        <v>40859</v>
      </c>
      <c r="U427">
        <v>1</v>
      </c>
      <c r="V427">
        <v>9.2824999999999989</v>
      </c>
      <c r="W427">
        <f>R427/23062</f>
        <v>1.2698378284624057</v>
      </c>
      <c r="X427">
        <f>N427/17.65</f>
        <v>0.52280453257790371</v>
      </c>
      <c r="Y427">
        <f>I427/42.58</f>
        <v>1.0967003287928605</v>
      </c>
      <c r="Z427">
        <f t="shared" si="58"/>
        <v>369.66893661602933</v>
      </c>
      <c r="AA427">
        <v>1909</v>
      </c>
      <c r="AB427">
        <f t="shared" si="59"/>
        <v>0.51973684210526316</v>
      </c>
      <c r="AC427">
        <v>17.86</v>
      </c>
      <c r="AD427">
        <f t="shared" si="54"/>
        <v>5.7898704545003669E-2</v>
      </c>
      <c r="AE427" s="2" t="s">
        <v>53</v>
      </c>
    </row>
    <row r="428" spans="1:31">
      <c r="A428" t="s">
        <v>24</v>
      </c>
      <c r="B428" s="2">
        <v>2010</v>
      </c>
      <c r="C428">
        <v>1</v>
      </c>
      <c r="D428">
        <v>-7</v>
      </c>
      <c r="E428">
        <v>-7</v>
      </c>
      <c r="F428" t="s">
        <v>53</v>
      </c>
      <c r="G428">
        <v>8.4925000000000015</v>
      </c>
      <c r="H428">
        <v>51.4</v>
      </c>
      <c r="I428">
        <v>47.032499999999999</v>
      </c>
      <c r="J428" s="17">
        <v>462</v>
      </c>
      <c r="K428" t="s">
        <v>53</v>
      </c>
      <c r="L428" s="92">
        <v>462</v>
      </c>
      <c r="M428">
        <v>1025</v>
      </c>
      <c r="N428">
        <v>7.6449999999999996</v>
      </c>
      <c r="O428">
        <v>65.224999999999994</v>
      </c>
      <c r="P428">
        <v>60.234999999999999</v>
      </c>
      <c r="Q428" s="18">
        <v>707263</v>
      </c>
      <c r="R428" s="109">
        <v>29694</v>
      </c>
      <c r="S428" s="107">
        <v>24260</v>
      </c>
      <c r="T428" s="18">
        <v>42449</v>
      </c>
      <c r="U428">
        <v>1</v>
      </c>
      <c r="V428">
        <v>8.0300000000000011</v>
      </c>
      <c r="W428">
        <f>R428/23038</f>
        <v>1.2889139682264086</v>
      </c>
      <c r="X428">
        <f>N428/19.57</f>
        <v>0.39064895247828307</v>
      </c>
      <c r="Y428">
        <f>I428/42.04</f>
        <v>1.118755946717412</v>
      </c>
      <c r="Z428">
        <f t="shared" si="58"/>
        <v>370.4887375589314</v>
      </c>
      <c r="AA428">
        <v>1909</v>
      </c>
      <c r="AB428">
        <f t="shared" si="59"/>
        <v>0.40433031218529714</v>
      </c>
      <c r="AC428">
        <v>19.86</v>
      </c>
      <c r="AD428">
        <f t="shared" si="54"/>
        <v>6.0018691773781462E-2</v>
      </c>
      <c r="AE428">
        <f t="shared" si="55"/>
        <v>3.4301242960539428E-2</v>
      </c>
    </row>
    <row r="429" spans="1:31">
      <c r="A429" t="s">
        <v>24</v>
      </c>
      <c r="B429" s="2">
        <v>2011</v>
      </c>
      <c r="C429">
        <v>1</v>
      </c>
      <c r="D429">
        <v>-3</v>
      </c>
      <c r="E429">
        <v>-3</v>
      </c>
      <c r="F429" t="s">
        <v>53</v>
      </c>
      <c r="G429">
        <v>12.53</v>
      </c>
      <c r="H429">
        <v>53.61</v>
      </c>
      <c r="I429">
        <v>46.892499999999998</v>
      </c>
      <c r="J429" s="17">
        <v>581</v>
      </c>
      <c r="K429" t="s">
        <v>53</v>
      </c>
      <c r="L429" s="92">
        <v>581</v>
      </c>
      <c r="M429">
        <v>1161</v>
      </c>
      <c r="N429">
        <v>8.1675000000000004</v>
      </c>
      <c r="O429">
        <v>65.905000000000001</v>
      </c>
      <c r="P429">
        <v>60.522499999999994</v>
      </c>
      <c r="Q429" s="18">
        <v>709607</v>
      </c>
      <c r="R429" s="109">
        <v>29573</v>
      </c>
      <c r="S429" s="107">
        <v>23734</v>
      </c>
      <c r="T429" s="18">
        <v>44179</v>
      </c>
      <c r="U429">
        <v>1</v>
      </c>
      <c r="V429">
        <v>10.1775</v>
      </c>
      <c r="W429">
        <f>R429/22761</f>
        <v>1.2992838627476824</v>
      </c>
      <c r="X429">
        <f>N429/21.05</f>
        <v>0.38800475059382422</v>
      </c>
      <c r="Y429">
        <f>I429/41.74</f>
        <v>1.1234427407762337</v>
      </c>
      <c r="Z429">
        <f t="shared" si="58"/>
        <v>371.71660555264538</v>
      </c>
      <c r="AA429">
        <v>1909</v>
      </c>
      <c r="AB429">
        <f t="shared" si="59"/>
        <v>0.47580645161290325</v>
      </c>
      <c r="AC429">
        <v>21.39</v>
      </c>
      <c r="AD429">
        <f t="shared" si="54"/>
        <v>6.2258405004460213E-2</v>
      </c>
      <c r="AE429">
        <f t="shared" si="55"/>
        <v>3.3446682459445862E-2</v>
      </c>
    </row>
    <row r="430" spans="1:31">
      <c r="A430" t="s">
        <v>24</v>
      </c>
      <c r="B430" s="2">
        <v>2012</v>
      </c>
      <c r="C430">
        <v>1</v>
      </c>
      <c r="D430" t="s">
        <v>53</v>
      </c>
      <c r="E430" t="s">
        <v>53</v>
      </c>
      <c r="F430" t="s">
        <v>53</v>
      </c>
      <c r="G430">
        <v>14.047499999999999</v>
      </c>
      <c r="H430">
        <v>51.334999999999994</v>
      </c>
      <c r="I430">
        <v>44.127499999999998</v>
      </c>
      <c r="J430" s="17">
        <v>421</v>
      </c>
      <c r="K430" t="s">
        <v>53</v>
      </c>
      <c r="L430" s="92">
        <v>421</v>
      </c>
      <c r="M430">
        <v>975</v>
      </c>
      <c r="N430">
        <v>12.05</v>
      </c>
      <c r="O430">
        <v>63.89</v>
      </c>
      <c r="P430">
        <v>56.197499999999991</v>
      </c>
      <c r="Q430" s="18">
        <v>712097</v>
      </c>
      <c r="R430" s="109">
        <v>28900</v>
      </c>
      <c r="S430" s="107">
        <v>24402</v>
      </c>
      <c r="T430" s="18">
        <v>46132</v>
      </c>
      <c r="U430">
        <v>1</v>
      </c>
      <c r="V430">
        <v>12.969999999999999</v>
      </c>
      <c r="W430">
        <f>R430/22048</f>
        <v>1.3107764876632801</v>
      </c>
      <c r="X430">
        <f>N430/24.58</f>
        <v>0.49023596419853543</v>
      </c>
      <c r="Y430">
        <f>I430/40.47</f>
        <v>1.09037558685446</v>
      </c>
      <c r="Z430">
        <f t="shared" si="58"/>
        <v>373.02095337873232</v>
      </c>
      <c r="AA430">
        <v>1909</v>
      </c>
      <c r="AB430">
        <f t="shared" si="59"/>
        <v>0.52319483662767241</v>
      </c>
      <c r="AC430">
        <v>24.79</v>
      </c>
      <c r="AD430">
        <f t="shared" si="54"/>
        <v>6.4783309015485249E-2</v>
      </c>
      <c r="AE430">
        <f t="shared" si="55"/>
        <v>3.4267803403188052E-2</v>
      </c>
    </row>
    <row r="431" spans="1:31">
      <c r="A431" t="s">
        <v>24</v>
      </c>
      <c r="B431" s="2">
        <v>2013</v>
      </c>
      <c r="C431">
        <v>1</v>
      </c>
      <c r="D431">
        <v>5</v>
      </c>
      <c r="E431">
        <v>5</v>
      </c>
      <c r="F431" t="s">
        <v>53</v>
      </c>
      <c r="G431">
        <v>14.85</v>
      </c>
      <c r="H431">
        <v>50.5625</v>
      </c>
      <c r="I431">
        <v>43.055</v>
      </c>
      <c r="J431" s="17">
        <v>391</v>
      </c>
      <c r="K431" t="s">
        <v>53</v>
      </c>
      <c r="L431" s="92">
        <v>391</v>
      </c>
      <c r="M431">
        <v>964</v>
      </c>
      <c r="N431">
        <v>13.477499999999999</v>
      </c>
      <c r="O431">
        <v>61.912500000000009</v>
      </c>
      <c r="P431">
        <v>53.570000000000007</v>
      </c>
      <c r="Q431" s="18">
        <v>713818</v>
      </c>
      <c r="R431" s="109">
        <v>28405</v>
      </c>
      <c r="S431" s="107">
        <v>23583</v>
      </c>
      <c r="T431" s="18">
        <v>46684</v>
      </c>
      <c r="U431">
        <v>1</v>
      </c>
      <c r="V431">
        <v>14.115</v>
      </c>
      <c r="W431">
        <f>R431/21899</f>
        <v>1.2970911913786018</v>
      </c>
      <c r="X431">
        <f>N431/25.6</f>
        <v>0.52646484374999991</v>
      </c>
      <c r="Y431">
        <f>I431/39.56</f>
        <v>1.0883468149646107</v>
      </c>
      <c r="Z431">
        <f t="shared" si="58"/>
        <v>373.92247249869041</v>
      </c>
      <c r="AA431">
        <v>1909</v>
      </c>
      <c r="AB431">
        <f t="shared" si="59"/>
        <v>0.54080459770114941</v>
      </c>
      <c r="AC431">
        <v>26.1</v>
      </c>
      <c r="AD431">
        <f t="shared" si="54"/>
        <v>6.5400424197764692E-2</v>
      </c>
      <c r="AE431">
        <f t="shared" si="55"/>
        <v>3.3037833173161786E-2</v>
      </c>
    </row>
    <row r="432" spans="1:31">
      <c r="A432" t="s">
        <v>24</v>
      </c>
      <c r="B432" s="2">
        <v>2014</v>
      </c>
      <c r="C432">
        <v>1</v>
      </c>
      <c r="D432">
        <v>-3</v>
      </c>
      <c r="E432">
        <v>-3</v>
      </c>
      <c r="F432" t="s">
        <v>53</v>
      </c>
      <c r="G432">
        <v>14.202500000000001</v>
      </c>
      <c r="H432">
        <v>50.552499999999995</v>
      </c>
      <c r="I432">
        <v>43.375</v>
      </c>
      <c r="J432" s="17">
        <v>445</v>
      </c>
      <c r="K432" t="s">
        <v>53</v>
      </c>
      <c r="L432" t="s">
        <v>53</v>
      </c>
      <c r="M432">
        <v>1084</v>
      </c>
      <c r="N432">
        <v>14.307500000000001</v>
      </c>
      <c r="O432">
        <v>61.76</v>
      </c>
      <c r="P432">
        <v>52.922499999999999</v>
      </c>
      <c r="Q432" s="18">
        <v>715148</v>
      </c>
      <c r="R432" s="109">
        <v>28550</v>
      </c>
      <c r="S432" s="107">
        <v>23994</v>
      </c>
      <c r="T432" s="18">
        <v>46464</v>
      </c>
      <c r="U432">
        <v>1</v>
      </c>
      <c r="V432">
        <v>14.26</v>
      </c>
      <c r="W432">
        <f>R432/22218</f>
        <v>1.2849941488882888</v>
      </c>
      <c r="X432">
        <f>N432/23.6</f>
        <v>0.60624999999999996</v>
      </c>
      <c r="Y432">
        <f>I432/40.03</f>
        <v>1.0835623282538096</v>
      </c>
      <c r="Z432">
        <f t="shared" si="58"/>
        <v>374.61917234154009</v>
      </c>
      <c r="AA432">
        <v>1909</v>
      </c>
      <c r="AB432">
        <f t="shared" si="59"/>
        <v>0.58346972176759404</v>
      </c>
      <c r="AC432">
        <v>24.44</v>
      </c>
      <c r="AD432">
        <f t="shared" si="54"/>
        <v>6.4971166807430064E-2</v>
      </c>
      <c r="AE432">
        <f t="shared" si="55"/>
        <v>3.3551097115562097E-2</v>
      </c>
    </row>
    <row r="433" spans="1:31">
      <c r="A433" t="s">
        <v>24</v>
      </c>
      <c r="B433" s="2">
        <v>2015</v>
      </c>
      <c r="C433">
        <v>1</v>
      </c>
      <c r="D433">
        <v>-3</v>
      </c>
      <c r="E433">
        <v>-3</v>
      </c>
      <c r="F433" t="s">
        <v>53</v>
      </c>
      <c r="G433">
        <v>13.555</v>
      </c>
      <c r="H433">
        <v>52.122499999999995</v>
      </c>
      <c r="I433">
        <v>45.055</v>
      </c>
      <c r="J433" s="17">
        <v>559</v>
      </c>
      <c r="K433" t="s">
        <v>53</v>
      </c>
      <c r="L433" t="s">
        <v>53</v>
      </c>
      <c r="M433">
        <v>1140</v>
      </c>
      <c r="N433">
        <v>11.86</v>
      </c>
      <c r="O433">
        <v>61.174999999999997</v>
      </c>
      <c r="P433">
        <v>53.922499999999999</v>
      </c>
      <c r="Q433" s="18">
        <v>716834</v>
      </c>
      <c r="R433" s="109">
        <v>29504</v>
      </c>
      <c r="S433" s="107">
        <v>23543</v>
      </c>
      <c r="T433" s="18">
        <v>46548</v>
      </c>
      <c r="U433">
        <v>1</v>
      </c>
      <c r="V433">
        <v>12.670000000000002</v>
      </c>
      <c r="W433">
        <f>R433/23219</f>
        <v>1.270683491967785</v>
      </c>
      <c r="X433">
        <f>N433/20.77</f>
        <v>0.57101588830043326</v>
      </c>
      <c r="Y433">
        <f>I433/41.06</f>
        <v>1.0972966390647831</v>
      </c>
      <c r="Z433">
        <f t="shared" si="58"/>
        <v>375.50235725510737</v>
      </c>
      <c r="AA433">
        <v>1909</v>
      </c>
      <c r="AB433">
        <f t="shared" si="59"/>
        <v>0.57434270172257496</v>
      </c>
      <c r="AC433">
        <v>22.06</v>
      </c>
      <c r="AD433">
        <f t="shared" si="54"/>
        <v>6.4935535981831216E-2</v>
      </c>
      <c r="AE433">
        <f t="shared" si="55"/>
        <v>3.2843029208993992E-2</v>
      </c>
    </row>
    <row r="434" spans="1:31">
      <c r="A434" t="s">
        <v>24</v>
      </c>
      <c r="B434" s="2">
        <v>2016</v>
      </c>
      <c r="C434">
        <v>0</v>
      </c>
      <c r="D434">
        <v>7</v>
      </c>
      <c r="E434">
        <v>7</v>
      </c>
      <c r="F434" t="s">
        <v>53</v>
      </c>
      <c r="G434">
        <v>11.46</v>
      </c>
      <c r="H434">
        <v>51.04</v>
      </c>
      <c r="I434">
        <v>45.19</v>
      </c>
      <c r="J434" s="17">
        <v>529</v>
      </c>
      <c r="K434" t="s">
        <v>53</v>
      </c>
      <c r="L434" t="s">
        <v>53</v>
      </c>
      <c r="M434">
        <v>1307</v>
      </c>
      <c r="N434">
        <v>9.2174999999999994</v>
      </c>
      <c r="O434">
        <v>63.17</v>
      </c>
      <c r="P434">
        <v>57.349999999999994</v>
      </c>
      <c r="Q434" s="18">
        <v>717832</v>
      </c>
      <c r="R434" s="109">
        <v>30808</v>
      </c>
      <c r="S434" s="107">
        <v>22079</v>
      </c>
      <c r="T434" s="18">
        <v>47592</v>
      </c>
      <c r="U434">
        <v>1</v>
      </c>
      <c r="V434">
        <v>10.2575</v>
      </c>
      <c r="W434">
        <f>R434/23979</f>
        <v>1.2847908586680012</v>
      </c>
      <c r="X434">
        <f>N434/18.12</f>
        <v>0.50869205298013243</v>
      </c>
      <c r="Y434">
        <f>I434/42.17</f>
        <v>1.071614892103391</v>
      </c>
      <c r="Z434">
        <f t="shared" si="58"/>
        <v>376.0251440544788</v>
      </c>
      <c r="AA434">
        <v>1909</v>
      </c>
      <c r="AB434">
        <f t="shared" si="59"/>
        <v>0.52227596741344195</v>
      </c>
      <c r="AC434">
        <v>19.64</v>
      </c>
      <c r="AD434">
        <f t="shared" si="54"/>
        <v>6.6299635569325416E-2</v>
      </c>
      <c r="AE434">
        <f t="shared" si="55"/>
        <v>3.0757893211782145E-2</v>
      </c>
    </row>
    <row r="435" spans="1:31">
      <c r="A435" t="s">
        <v>24</v>
      </c>
      <c r="B435" s="2">
        <v>2017</v>
      </c>
      <c r="C435">
        <v>0</v>
      </c>
      <c r="D435">
        <v>-3</v>
      </c>
      <c r="E435">
        <v>-3</v>
      </c>
      <c r="F435" t="s">
        <v>53</v>
      </c>
      <c r="G435">
        <v>10.5425</v>
      </c>
      <c r="H435">
        <v>48.564999999999998</v>
      </c>
      <c r="I435">
        <v>43.45</v>
      </c>
      <c r="J435" s="17">
        <v>563</v>
      </c>
      <c r="K435" t="s">
        <v>53</v>
      </c>
      <c r="L435" t="s">
        <v>53</v>
      </c>
      <c r="M435">
        <v>1331</v>
      </c>
      <c r="N435">
        <v>7.7424999999999997</v>
      </c>
      <c r="O435">
        <v>62.480000000000004</v>
      </c>
      <c r="P435">
        <v>57.642499999999998</v>
      </c>
      <c r="Q435" s="18">
        <v>719282</v>
      </c>
      <c r="R435" s="109">
        <v>32905</v>
      </c>
      <c r="S435" s="107">
        <v>22281</v>
      </c>
      <c r="T435" s="18">
        <v>48652</v>
      </c>
      <c r="U435">
        <v>1</v>
      </c>
      <c r="V435">
        <v>9.0150000000000006</v>
      </c>
      <c r="W435">
        <f>R435/24969</f>
        <v>1.3178341143017342</v>
      </c>
      <c r="X435">
        <f>N435/15.66</f>
        <v>0.49441251596424007</v>
      </c>
      <c r="Y435">
        <f>I435/43.11</f>
        <v>1.0078868012062168</v>
      </c>
      <c r="Z435">
        <f t="shared" si="58"/>
        <v>376.78470403352543</v>
      </c>
      <c r="AA435">
        <v>1909</v>
      </c>
      <c r="AB435">
        <f t="shared" si="59"/>
        <v>0.52321532211259436</v>
      </c>
      <c r="AC435">
        <v>17.23</v>
      </c>
      <c r="AD435">
        <f t="shared" si="54"/>
        <v>6.7639674008247108E-2</v>
      </c>
      <c r="AE435">
        <f t="shared" si="55"/>
        <v>3.0976724010888638E-2</v>
      </c>
    </row>
    <row r="436" spans="1:31">
      <c r="A436" t="s">
        <v>24</v>
      </c>
      <c r="B436" s="2">
        <v>2018</v>
      </c>
      <c r="C436">
        <v>0</v>
      </c>
      <c r="D436">
        <v>-1</v>
      </c>
      <c r="E436">
        <v>-1</v>
      </c>
      <c r="F436" t="s">
        <v>53</v>
      </c>
      <c r="G436">
        <v>8.3825000000000003</v>
      </c>
      <c r="H436">
        <v>51.082499999999996</v>
      </c>
      <c r="I436">
        <v>46.8</v>
      </c>
      <c r="J436" s="17">
        <v>496</v>
      </c>
      <c r="K436">
        <v>1</v>
      </c>
      <c r="L436">
        <v>16</v>
      </c>
      <c r="M436">
        <v>1452</v>
      </c>
      <c r="N436">
        <v>7.0875000000000004</v>
      </c>
      <c r="O436">
        <v>62.242500000000007</v>
      </c>
      <c r="P436">
        <v>57.827500000000008</v>
      </c>
      <c r="Q436" s="18">
        <v>720592</v>
      </c>
      <c r="R436" s="109">
        <v>33851</v>
      </c>
      <c r="S436" s="107">
        <v>23817</v>
      </c>
      <c r="T436" s="18">
        <v>51234</v>
      </c>
      <c r="U436">
        <v>1</v>
      </c>
      <c r="V436">
        <v>7.6974999999999998</v>
      </c>
      <c r="W436">
        <f>R436/25771</f>
        <v>1.3135307128167319</v>
      </c>
      <c r="X436">
        <f>N436/13.72</f>
        <v>0.51658163265306123</v>
      </c>
      <c r="Y436">
        <f>I436/44.03</f>
        <v>1.0629116511469452</v>
      </c>
      <c r="Z436">
        <f t="shared" si="58"/>
        <v>377.4709271870089</v>
      </c>
      <c r="AA436">
        <v>1909</v>
      </c>
      <c r="AB436">
        <f t="shared" si="59"/>
        <v>0.50442332896461339</v>
      </c>
      <c r="AC436">
        <v>15.26</v>
      </c>
      <c r="AD436">
        <f t="shared" si="54"/>
        <v>7.1099873437395919E-2</v>
      </c>
      <c r="AE436">
        <f t="shared" si="55"/>
        <v>3.3051990585518574E-2</v>
      </c>
    </row>
    <row r="437" spans="1:31">
      <c r="A437" t="s">
        <v>24</v>
      </c>
      <c r="B437" s="2">
        <v>2019</v>
      </c>
      <c r="C437">
        <v>0</v>
      </c>
      <c r="D437">
        <v>2</v>
      </c>
      <c r="E437">
        <v>2</v>
      </c>
      <c r="F437" t="s">
        <v>53</v>
      </c>
      <c r="G437">
        <v>7.5</v>
      </c>
      <c r="H437">
        <v>51.694999999999993</v>
      </c>
      <c r="I437">
        <v>47.814999999999998</v>
      </c>
      <c r="J437" s="17">
        <v>436</v>
      </c>
      <c r="K437" t="s">
        <v>53</v>
      </c>
      <c r="L437" t="s">
        <v>53</v>
      </c>
      <c r="M437">
        <v>1696</v>
      </c>
      <c r="N437">
        <v>6.9700000000000006</v>
      </c>
      <c r="O437">
        <v>60.767499999999998</v>
      </c>
      <c r="P437">
        <v>56.53</v>
      </c>
      <c r="Q437" s="18">
        <v>723576</v>
      </c>
      <c r="R437" s="107" t="s">
        <v>53</v>
      </c>
      <c r="S437" s="107">
        <v>25016</v>
      </c>
      <c r="T437" s="18">
        <v>55295</v>
      </c>
      <c r="U437" s="107" t="s">
        <v>53</v>
      </c>
      <c r="V437">
        <v>7.2200000000000006</v>
      </c>
      <c r="W437" s="107" t="s">
        <v>53</v>
      </c>
      <c r="X437">
        <f>N437/12.45</f>
        <v>0.55983935742971891</v>
      </c>
      <c r="Y437">
        <f>I437/44.78</f>
        <v>1.067775792764627</v>
      </c>
      <c r="Z437">
        <f t="shared" si="58"/>
        <v>379.03404924044003</v>
      </c>
      <c r="AA437">
        <v>1909</v>
      </c>
      <c r="AB437">
        <f t="shared" si="59"/>
        <v>0.51169383416017011</v>
      </c>
      <c r="AC437">
        <v>14.11</v>
      </c>
      <c r="AD437">
        <f t="shared" si="54"/>
        <v>7.641906309772574E-2</v>
      </c>
      <c r="AE437">
        <f t="shared" si="55"/>
        <v>3.4572733202870187E-2</v>
      </c>
    </row>
    <row r="438" spans="1:31">
      <c r="A438" t="s">
        <v>24</v>
      </c>
      <c r="B438" s="2">
        <v>2020</v>
      </c>
      <c r="C438">
        <v>0</v>
      </c>
      <c r="D438">
        <v>7</v>
      </c>
      <c r="E438">
        <v>7</v>
      </c>
      <c r="F438" t="s">
        <v>53</v>
      </c>
      <c r="G438">
        <v>9.2349999999999994</v>
      </c>
      <c r="H438">
        <v>52.374999999999993</v>
      </c>
      <c r="I438">
        <v>47.537499999999994</v>
      </c>
      <c r="J438" s="17">
        <v>487</v>
      </c>
      <c r="K438" t="s">
        <v>53</v>
      </c>
      <c r="L438" t="s">
        <v>53</v>
      </c>
      <c r="M438">
        <v>1438</v>
      </c>
      <c r="N438">
        <v>6.0475000000000003</v>
      </c>
      <c r="O438">
        <v>59.835000000000001</v>
      </c>
      <c r="P438">
        <v>56.207499999999996</v>
      </c>
      <c r="Q438" s="18">
        <v>727121</v>
      </c>
      <c r="R438" s="107" t="s">
        <v>53</v>
      </c>
      <c r="S438" s="107" t="s">
        <v>53</v>
      </c>
      <c r="T438" s="18">
        <v>60285</v>
      </c>
      <c r="U438" s="107" t="s">
        <v>53</v>
      </c>
      <c r="V438">
        <v>7.585</v>
      </c>
      <c r="W438" s="107" t="s">
        <v>53</v>
      </c>
      <c r="X438">
        <f>N438/13.87</f>
        <v>0.43601297764960351</v>
      </c>
      <c r="Y438">
        <f>I438/43.14</f>
        <v>1.1019355586462678</v>
      </c>
      <c r="Z438">
        <f t="shared" si="58"/>
        <v>380.89104243059194</v>
      </c>
      <c r="AA438">
        <v>1909</v>
      </c>
      <c r="AB438">
        <f t="shared" si="59"/>
        <v>0.48840952994204767</v>
      </c>
      <c r="AC438">
        <v>15.53</v>
      </c>
      <c r="AD438">
        <f t="shared" si="54"/>
        <v>8.2909171925993064E-2</v>
      </c>
      <c r="AE438" s="2" t="s">
        <v>53</v>
      </c>
    </row>
    <row r="439" spans="1:31">
      <c r="A439" t="s">
        <v>25</v>
      </c>
      <c r="B439" s="2">
        <v>2002</v>
      </c>
      <c r="C439">
        <v>0</v>
      </c>
      <c r="D439">
        <v>-7</v>
      </c>
      <c r="E439">
        <v>18</v>
      </c>
      <c r="F439" t="s">
        <v>53</v>
      </c>
      <c r="G439">
        <v>32.677499999999995</v>
      </c>
      <c r="H439">
        <v>39.4</v>
      </c>
      <c r="I439">
        <v>26.515000000000001</v>
      </c>
      <c r="J439" s="96" t="s">
        <v>53</v>
      </c>
      <c r="K439" t="s">
        <v>53</v>
      </c>
      <c r="L439" t="s">
        <v>53</v>
      </c>
      <c r="M439" t="s">
        <v>53</v>
      </c>
      <c r="N439">
        <v>14.4175</v>
      </c>
      <c r="O439">
        <v>65.137500000000003</v>
      </c>
      <c r="P439">
        <v>55.715000000000003</v>
      </c>
      <c r="Q439" s="18">
        <v>464934</v>
      </c>
      <c r="R439" s="109">
        <v>13940</v>
      </c>
      <c r="S439" s="107" t="s">
        <v>53</v>
      </c>
      <c r="T439" s="18">
        <v>9063</v>
      </c>
      <c r="U439">
        <v>0</v>
      </c>
      <c r="V439">
        <v>21.439999999999998</v>
      </c>
      <c r="W439">
        <f>R439/18095</f>
        <v>0.77037855761260021</v>
      </c>
      <c r="X439">
        <f>N439/8.3</f>
        <v>1.7370481927710841</v>
      </c>
      <c r="Y439">
        <f>I439/35.8425</f>
        <v>0.73976424635558347</v>
      </c>
      <c r="Z439">
        <f t="shared" ref="Z439:Z457" si="60">Q439/10128</f>
        <v>45.905805687203788</v>
      </c>
      <c r="AA439">
        <v>10128</v>
      </c>
      <c r="AB439">
        <f>V439/AC439</f>
        <v>1.8724890829694323</v>
      </c>
      <c r="AC439">
        <v>11.45</v>
      </c>
      <c r="AD439">
        <f t="shared" si="54"/>
        <v>1.9493089341713017E-2</v>
      </c>
      <c r="AE439" s="2" t="s">
        <v>53</v>
      </c>
    </row>
    <row r="440" spans="1:31">
      <c r="A440" t="s">
        <v>25</v>
      </c>
      <c r="B440" s="2">
        <v>2003</v>
      </c>
      <c r="C440">
        <v>0</v>
      </c>
      <c r="D440" t="s">
        <v>53</v>
      </c>
      <c r="E440">
        <v>11</v>
      </c>
      <c r="F440" t="s">
        <v>53</v>
      </c>
      <c r="G440">
        <v>28.19</v>
      </c>
      <c r="H440">
        <v>39.982500000000002</v>
      </c>
      <c r="I440">
        <v>28.657499999999999</v>
      </c>
      <c r="J440" s="96" t="s">
        <v>53</v>
      </c>
      <c r="K440" t="s">
        <v>53</v>
      </c>
      <c r="L440" t="s">
        <v>53</v>
      </c>
      <c r="M440" t="s">
        <v>53</v>
      </c>
      <c r="N440">
        <v>14.727499999999999</v>
      </c>
      <c r="O440">
        <v>65.912499999999994</v>
      </c>
      <c r="P440">
        <v>56.177499999999995</v>
      </c>
      <c r="Q440" s="18">
        <v>472446</v>
      </c>
      <c r="R440" s="109">
        <v>14891</v>
      </c>
      <c r="S440" s="107" t="s">
        <v>53</v>
      </c>
      <c r="T440" s="18">
        <v>12128</v>
      </c>
      <c r="U440">
        <v>0</v>
      </c>
      <c r="V440">
        <v>19.9375</v>
      </c>
      <c r="W440">
        <f>R440/19013</f>
        <v>0.7832009677589018</v>
      </c>
      <c r="X440">
        <f>N440/8.5</f>
        <v>1.7326470588235292</v>
      </c>
      <c r="Y440">
        <f>I440/37.35</f>
        <v>0.76726907630522079</v>
      </c>
      <c r="Z440">
        <f t="shared" si="60"/>
        <v>46.647511848341232</v>
      </c>
      <c r="AA440">
        <v>10128</v>
      </c>
      <c r="AB440">
        <f t="shared" ref="AB440:AB457" si="61">V440/AC440</f>
        <v>1.7352045256744995</v>
      </c>
      <c r="AC440">
        <v>11.49</v>
      </c>
      <c r="AD440">
        <f t="shared" si="54"/>
        <v>2.5670658657285701E-2</v>
      </c>
      <c r="AE440" s="2" t="s">
        <v>53</v>
      </c>
    </row>
    <row r="441" spans="1:31">
      <c r="A441" t="s">
        <v>25</v>
      </c>
      <c r="B441" s="2">
        <v>2004</v>
      </c>
      <c r="C441">
        <v>0</v>
      </c>
      <c r="D441" t="s">
        <v>53</v>
      </c>
      <c r="E441">
        <v>16</v>
      </c>
      <c r="F441" t="s">
        <v>53</v>
      </c>
      <c r="G441">
        <v>21.337499999999999</v>
      </c>
      <c r="H441">
        <v>36.674999999999997</v>
      </c>
      <c r="I441">
        <v>28.902500000000003</v>
      </c>
      <c r="J441" s="96" t="s">
        <v>53</v>
      </c>
      <c r="K441" t="s">
        <v>53</v>
      </c>
      <c r="L441" t="s">
        <v>53</v>
      </c>
      <c r="M441" t="s">
        <v>53</v>
      </c>
      <c r="N441">
        <v>12.962499999999999</v>
      </c>
      <c r="O441">
        <v>62.802499999999995</v>
      </c>
      <c r="P441">
        <v>54.650000000000006</v>
      </c>
      <c r="Q441" s="18">
        <v>476707</v>
      </c>
      <c r="R441" s="109">
        <v>16095</v>
      </c>
      <c r="S441" s="107" t="s">
        <v>53</v>
      </c>
      <c r="T441" s="18">
        <v>14428</v>
      </c>
      <c r="U441">
        <v>0</v>
      </c>
      <c r="V441">
        <v>16.077500000000001</v>
      </c>
      <c r="W441">
        <f>R441/20053</f>
        <v>0.80262304892036107</v>
      </c>
      <c r="X441">
        <f>N441/8.26</f>
        <v>1.5693099273607747</v>
      </c>
      <c r="Y441">
        <f>I441/38.95</f>
        <v>0.74204107830551991</v>
      </c>
      <c r="Z441">
        <f t="shared" si="60"/>
        <v>47.068226698262244</v>
      </c>
      <c r="AA441">
        <v>10128</v>
      </c>
      <c r="AB441">
        <f t="shared" si="61"/>
        <v>1.465587967183227</v>
      </c>
      <c r="AC441">
        <v>10.97</v>
      </c>
      <c r="AD441">
        <f t="shared" si="54"/>
        <v>3.0265970501796701E-2</v>
      </c>
      <c r="AE441" s="2" t="s">
        <v>53</v>
      </c>
    </row>
    <row r="442" spans="1:31">
      <c r="A442" t="s">
        <v>25</v>
      </c>
      <c r="B442" s="2">
        <v>2005</v>
      </c>
      <c r="C442">
        <v>0</v>
      </c>
      <c r="D442" t="s">
        <v>53</v>
      </c>
      <c r="E442">
        <v>12</v>
      </c>
      <c r="F442" t="s">
        <v>53</v>
      </c>
      <c r="G442">
        <v>21.400000000000002</v>
      </c>
      <c r="H442">
        <v>37.817500000000003</v>
      </c>
      <c r="I442">
        <v>29.724999999999998</v>
      </c>
      <c r="J442" s="96" t="s">
        <v>53</v>
      </c>
      <c r="K442" t="s">
        <v>53</v>
      </c>
      <c r="L442" t="s">
        <v>53</v>
      </c>
      <c r="M442" t="s">
        <v>53</v>
      </c>
      <c r="N442">
        <v>12.41</v>
      </c>
      <c r="O442">
        <v>66.737500000000011</v>
      </c>
      <c r="P442">
        <v>58.460000000000008</v>
      </c>
      <c r="Q442" s="18">
        <v>483792</v>
      </c>
      <c r="R442" s="109">
        <v>17141</v>
      </c>
      <c r="S442" s="107" t="s">
        <v>53</v>
      </c>
      <c r="T442" s="18">
        <v>18809</v>
      </c>
      <c r="U442">
        <v>0</v>
      </c>
      <c r="V442">
        <v>15.682500000000001</v>
      </c>
      <c r="W442">
        <f>R442/21239</f>
        <v>0.80705306276190025</v>
      </c>
      <c r="X442">
        <f>N442/7.14</f>
        <v>1.7380952380952381</v>
      </c>
      <c r="Y442">
        <f>I442/41.39</f>
        <v>0.71816863976805989</v>
      </c>
      <c r="Z442">
        <f t="shared" si="60"/>
        <v>47.767772511848342</v>
      </c>
      <c r="AA442">
        <v>10128</v>
      </c>
      <c r="AB442">
        <f t="shared" si="61"/>
        <v>1.7139344262295082</v>
      </c>
      <c r="AC442">
        <v>9.15</v>
      </c>
      <c r="AD442">
        <f t="shared" si="54"/>
        <v>3.8878278268346729E-2</v>
      </c>
      <c r="AE442" s="2" t="s">
        <v>53</v>
      </c>
    </row>
    <row r="443" spans="1:31">
      <c r="A443" t="s">
        <v>25</v>
      </c>
      <c r="B443" s="2">
        <v>2006</v>
      </c>
      <c r="C443">
        <v>0</v>
      </c>
      <c r="D443">
        <v>1</v>
      </c>
      <c r="E443">
        <v>15</v>
      </c>
      <c r="F443" t="s">
        <v>53</v>
      </c>
      <c r="G443">
        <v>18.845000000000002</v>
      </c>
      <c r="H443">
        <v>40.035000000000004</v>
      </c>
      <c r="I443">
        <v>32.484999999999999</v>
      </c>
      <c r="J443" s="96" t="s">
        <v>53</v>
      </c>
      <c r="K443" t="s">
        <v>53</v>
      </c>
      <c r="L443" t="s">
        <v>53</v>
      </c>
      <c r="M443" t="s">
        <v>53</v>
      </c>
      <c r="N443">
        <v>11.114999999999998</v>
      </c>
      <c r="O443">
        <v>65.792500000000004</v>
      </c>
      <c r="P443">
        <v>58.465000000000003</v>
      </c>
      <c r="Q443" s="18">
        <v>492174</v>
      </c>
      <c r="R443" s="109">
        <v>17691</v>
      </c>
      <c r="S443" s="107" t="s">
        <v>53</v>
      </c>
      <c r="T443" s="18">
        <v>24368</v>
      </c>
      <c r="U443">
        <v>0</v>
      </c>
      <c r="V443">
        <v>14.087499999999999</v>
      </c>
      <c r="W443">
        <f>R443/22629</f>
        <v>0.78178443590083524</v>
      </c>
      <c r="X443">
        <f>N443/6.35</f>
        <v>1.7503937007874015</v>
      </c>
      <c r="Y443">
        <f>I443/42.96</f>
        <v>0.75616852886405961</v>
      </c>
      <c r="Z443">
        <f t="shared" si="60"/>
        <v>48.595379146919434</v>
      </c>
      <c r="AA443">
        <v>10128</v>
      </c>
      <c r="AB443">
        <f t="shared" si="61"/>
        <v>1.6671597633136095</v>
      </c>
      <c r="AC443">
        <v>8.4499999999999993</v>
      </c>
      <c r="AD443">
        <f t="shared" si="54"/>
        <v>4.95109453160874E-2</v>
      </c>
      <c r="AE443" s="2" t="s">
        <v>53</v>
      </c>
    </row>
    <row r="444" spans="1:31">
      <c r="A444" t="s">
        <v>25</v>
      </c>
      <c r="B444" s="2">
        <v>2007</v>
      </c>
      <c r="C444">
        <v>0</v>
      </c>
      <c r="D444">
        <v>-5</v>
      </c>
      <c r="E444">
        <v>20</v>
      </c>
      <c r="F444" t="s">
        <v>53</v>
      </c>
      <c r="G444">
        <v>19.012500000000003</v>
      </c>
      <c r="H444">
        <v>45.697500000000005</v>
      </c>
      <c r="I444">
        <v>37.037500000000001</v>
      </c>
      <c r="J444" s="17">
        <v>109</v>
      </c>
      <c r="K444" t="s">
        <v>53</v>
      </c>
      <c r="L444" s="92">
        <v>109</v>
      </c>
      <c r="M444" t="s">
        <v>53</v>
      </c>
      <c r="N444">
        <v>10.535</v>
      </c>
      <c r="O444">
        <v>67.002499999999998</v>
      </c>
      <c r="P444">
        <v>59.9375</v>
      </c>
      <c r="Q444" s="18">
        <v>497671</v>
      </c>
      <c r="R444" s="109">
        <v>18207</v>
      </c>
      <c r="S444" s="107" t="s">
        <v>53</v>
      </c>
      <c r="T444" s="18">
        <v>28264</v>
      </c>
      <c r="U444">
        <v>0</v>
      </c>
      <c r="V444">
        <v>14.025</v>
      </c>
      <c r="W444">
        <f>R444/23776</f>
        <v>0.76577220726783313</v>
      </c>
      <c r="X444">
        <f>N444/6.41</f>
        <v>1.6435257410296411</v>
      </c>
      <c r="Y444">
        <f>I444/44.21</f>
        <v>0.83776294955892339</v>
      </c>
      <c r="Z444">
        <f t="shared" si="60"/>
        <v>49.138131911532383</v>
      </c>
      <c r="AA444">
        <v>10128</v>
      </c>
      <c r="AB444">
        <f t="shared" si="61"/>
        <v>1.7041312272174969</v>
      </c>
      <c r="AC444">
        <v>8.23</v>
      </c>
      <c r="AD444">
        <f t="shared" si="54"/>
        <v>5.6792539649688251E-2</v>
      </c>
      <c r="AE444" s="2" t="s">
        <v>53</v>
      </c>
    </row>
    <row r="445" spans="1:31">
      <c r="A445" t="s">
        <v>25</v>
      </c>
      <c r="B445" s="2">
        <v>2008</v>
      </c>
      <c r="C445">
        <v>0</v>
      </c>
      <c r="D445">
        <v>-14</v>
      </c>
      <c r="E445">
        <v>15</v>
      </c>
      <c r="F445" t="s">
        <v>53</v>
      </c>
      <c r="G445">
        <v>20.325000000000003</v>
      </c>
      <c r="H445">
        <v>46.85</v>
      </c>
      <c r="I445">
        <v>37.347499999999997</v>
      </c>
      <c r="J445" s="17">
        <v>701</v>
      </c>
      <c r="K445" t="s">
        <v>53</v>
      </c>
      <c r="L445" s="92">
        <v>701</v>
      </c>
      <c r="M445" t="s">
        <v>53</v>
      </c>
      <c r="N445">
        <v>15.842500000000001</v>
      </c>
      <c r="O445">
        <v>67.814999999999998</v>
      </c>
      <c r="P445">
        <v>57.077500000000001</v>
      </c>
      <c r="Q445" s="18">
        <v>507915</v>
      </c>
      <c r="R445" s="109">
        <v>18506</v>
      </c>
      <c r="S445" s="107" t="s">
        <v>53</v>
      </c>
      <c r="T445" s="18">
        <v>37110</v>
      </c>
      <c r="U445">
        <v>0</v>
      </c>
      <c r="V445">
        <v>17.705000000000002</v>
      </c>
      <c r="W445">
        <f>R445/24129</f>
        <v>0.76696091839694969</v>
      </c>
      <c r="X445">
        <f>N445/10.05</f>
        <v>1.57636815920398</v>
      </c>
      <c r="Y445">
        <f>I445/44.4</f>
        <v>0.84115990990990985</v>
      </c>
      <c r="Z445">
        <f t="shared" si="60"/>
        <v>50.149585308056871</v>
      </c>
      <c r="AA445">
        <v>10128</v>
      </c>
      <c r="AB445">
        <f t="shared" si="61"/>
        <v>1.5737777777777779</v>
      </c>
      <c r="AC445">
        <v>11.25</v>
      </c>
      <c r="AD445">
        <f t="shared" si="54"/>
        <v>7.3063406278609605E-2</v>
      </c>
      <c r="AE445" s="2" t="s">
        <v>53</v>
      </c>
    </row>
    <row r="446" spans="1:31">
      <c r="A446" t="s">
        <v>25</v>
      </c>
      <c r="B446" s="2">
        <v>2009</v>
      </c>
      <c r="C446">
        <v>0</v>
      </c>
      <c r="D446" t="s">
        <v>53</v>
      </c>
      <c r="E446">
        <v>27</v>
      </c>
      <c r="F446" t="s">
        <v>53</v>
      </c>
      <c r="G446">
        <v>23.765000000000001</v>
      </c>
      <c r="H446">
        <v>49.057499999999997</v>
      </c>
      <c r="I446">
        <v>37.414999999999999</v>
      </c>
      <c r="J446" s="17">
        <v>565</v>
      </c>
      <c r="K446" t="s">
        <v>53</v>
      </c>
      <c r="L446" s="92">
        <v>565</v>
      </c>
      <c r="M446">
        <v>2103</v>
      </c>
      <c r="N446">
        <v>21.545000000000002</v>
      </c>
      <c r="O446">
        <v>65.734999999999999</v>
      </c>
      <c r="P446">
        <v>51.57</v>
      </c>
      <c r="Q446" s="18">
        <v>513403</v>
      </c>
      <c r="R446" s="109">
        <v>16915</v>
      </c>
      <c r="S446" s="107" t="s">
        <v>53</v>
      </c>
      <c r="T446" s="18">
        <v>39853</v>
      </c>
      <c r="U446">
        <v>0</v>
      </c>
      <c r="V446">
        <v>22.504999999999999</v>
      </c>
      <c r="W446">
        <f>R446/23062</f>
        <v>0.73345763593790647</v>
      </c>
      <c r="X446">
        <f>N446/17.65</f>
        <v>1.2206798866855526</v>
      </c>
      <c r="Y446">
        <f>I446/42.58</f>
        <v>0.87869891968060121</v>
      </c>
      <c r="Z446">
        <f t="shared" si="60"/>
        <v>50.69144944707741</v>
      </c>
      <c r="AA446">
        <v>10128</v>
      </c>
      <c r="AB446">
        <f t="shared" si="61"/>
        <v>1.2600783874580066</v>
      </c>
      <c r="AC446">
        <v>17.86</v>
      </c>
      <c r="AD446">
        <f t="shared" si="54"/>
        <v>7.7625179439933148E-2</v>
      </c>
      <c r="AE446" s="2" t="s">
        <v>53</v>
      </c>
    </row>
    <row r="447" spans="1:31">
      <c r="A447" t="s">
        <v>25</v>
      </c>
      <c r="B447" s="2">
        <v>2010</v>
      </c>
      <c r="C447">
        <v>0</v>
      </c>
      <c r="D447" t="s">
        <v>53</v>
      </c>
      <c r="E447">
        <v>25</v>
      </c>
      <c r="F447" t="s">
        <v>53</v>
      </c>
      <c r="G447">
        <v>26.980000000000004</v>
      </c>
      <c r="H447">
        <v>50.704999999999998</v>
      </c>
      <c r="I447">
        <v>37.032499999999999</v>
      </c>
      <c r="J447" s="17">
        <v>556</v>
      </c>
      <c r="K447" t="s">
        <v>53</v>
      </c>
      <c r="L447" s="92">
        <v>556</v>
      </c>
      <c r="M447">
        <v>1712</v>
      </c>
      <c r="N447">
        <v>27.537500000000001</v>
      </c>
      <c r="O447">
        <v>67.092500000000001</v>
      </c>
      <c r="P447">
        <v>48.607500000000002</v>
      </c>
      <c r="Q447" s="18">
        <v>518081</v>
      </c>
      <c r="R447" s="109">
        <v>17217</v>
      </c>
      <c r="S447" s="107">
        <v>20751</v>
      </c>
      <c r="T447" s="18">
        <v>42753</v>
      </c>
      <c r="U447">
        <v>0</v>
      </c>
      <c r="V447">
        <v>27.305</v>
      </c>
      <c r="W447">
        <f>R447/23038</f>
        <v>0.74733049743901381</v>
      </c>
      <c r="X447">
        <f>N447/19.57</f>
        <v>1.4071282575370465</v>
      </c>
      <c r="Y447">
        <f>I447/42.04</f>
        <v>0.88088725023786874</v>
      </c>
      <c r="Z447">
        <f t="shared" si="60"/>
        <v>51.153337282780413</v>
      </c>
      <c r="AA447">
        <v>10128</v>
      </c>
      <c r="AB447">
        <f t="shared" si="61"/>
        <v>1.3748741188318228</v>
      </c>
      <c r="AC447">
        <v>19.86</v>
      </c>
      <c r="AD447">
        <f t="shared" si="54"/>
        <v>8.252184503967526E-2</v>
      </c>
      <c r="AE447">
        <f t="shared" si="55"/>
        <v>4.0053582354882732E-2</v>
      </c>
    </row>
    <row r="448" spans="1:31">
      <c r="A448" t="s">
        <v>25</v>
      </c>
      <c r="B448" s="2">
        <v>2011</v>
      </c>
      <c r="C448">
        <v>0</v>
      </c>
      <c r="D448" t="s">
        <v>53</v>
      </c>
      <c r="E448">
        <v>30</v>
      </c>
      <c r="F448" t="s">
        <v>53</v>
      </c>
      <c r="G448">
        <v>32.375</v>
      </c>
      <c r="H448">
        <v>51.28</v>
      </c>
      <c r="I448">
        <v>34.682500000000005</v>
      </c>
      <c r="J448" s="17">
        <v>711</v>
      </c>
      <c r="K448" t="s">
        <v>53</v>
      </c>
      <c r="L448" s="92">
        <v>711</v>
      </c>
      <c r="M448">
        <v>1466</v>
      </c>
      <c r="N448">
        <v>30.3475</v>
      </c>
      <c r="O448">
        <v>68.477500000000006</v>
      </c>
      <c r="P448">
        <v>47.692499999999995</v>
      </c>
      <c r="Q448" s="18">
        <v>521968</v>
      </c>
      <c r="R448" s="109">
        <v>17742</v>
      </c>
      <c r="S448" s="107">
        <v>22700</v>
      </c>
      <c r="T448" s="18">
        <v>45863</v>
      </c>
      <c r="U448">
        <v>0</v>
      </c>
      <c r="V448">
        <v>31.240000000000002</v>
      </c>
      <c r="W448">
        <f>R448/22761</f>
        <v>0.77949123500724926</v>
      </c>
      <c r="X448">
        <f>N448/21.05</f>
        <v>1.441686460807601</v>
      </c>
      <c r="Y448">
        <f>I448/41.74</f>
        <v>0.83091758505031155</v>
      </c>
      <c r="Z448">
        <f t="shared" si="60"/>
        <v>51.537124802527643</v>
      </c>
      <c r="AA448">
        <v>10128</v>
      </c>
      <c r="AB448">
        <f t="shared" si="61"/>
        <v>1.4604955586722768</v>
      </c>
      <c r="AC448">
        <v>21.39</v>
      </c>
      <c r="AD448">
        <f t="shared" si="54"/>
        <v>8.7865539649940233E-2</v>
      </c>
      <c r="AE448">
        <f t="shared" si="55"/>
        <v>4.3489256046347666E-2</v>
      </c>
    </row>
    <row r="449" spans="1:31">
      <c r="A449" t="s">
        <v>25</v>
      </c>
      <c r="B449" s="2">
        <v>2012</v>
      </c>
      <c r="C449">
        <v>0</v>
      </c>
      <c r="D449" t="s">
        <v>53</v>
      </c>
      <c r="E449">
        <v>21</v>
      </c>
      <c r="F449" t="s">
        <v>53</v>
      </c>
      <c r="G449">
        <v>33.652500000000003</v>
      </c>
      <c r="H449">
        <v>52.817499999999995</v>
      </c>
      <c r="I449">
        <v>35.015000000000001</v>
      </c>
      <c r="J449" s="17">
        <v>509</v>
      </c>
      <c r="K449" t="s">
        <v>53</v>
      </c>
      <c r="L449" s="92">
        <v>509</v>
      </c>
      <c r="M449">
        <v>1621</v>
      </c>
      <c r="N449">
        <v>35.650000000000006</v>
      </c>
      <c r="O449">
        <v>68.53</v>
      </c>
      <c r="P449">
        <v>44.104999999999997</v>
      </c>
      <c r="Q449" s="18">
        <v>522862</v>
      </c>
      <c r="R449" s="109">
        <v>17230</v>
      </c>
      <c r="S449" s="107">
        <v>22279</v>
      </c>
      <c r="T449" s="18">
        <v>47251</v>
      </c>
      <c r="U449">
        <v>0</v>
      </c>
      <c r="V449">
        <v>34.78</v>
      </c>
      <c r="W449">
        <f>R449/22048</f>
        <v>0.78147677793904213</v>
      </c>
      <c r="X449">
        <f>N449/24.58</f>
        <v>1.4503661513425552</v>
      </c>
      <c r="Y449">
        <f>I449/40.47</f>
        <v>0.86520879663948602</v>
      </c>
      <c r="Z449">
        <f t="shared" si="60"/>
        <v>51.625394944707743</v>
      </c>
      <c r="AA449">
        <v>10128</v>
      </c>
      <c r="AB449">
        <f t="shared" si="61"/>
        <v>1.4029850746268657</v>
      </c>
      <c r="AC449">
        <v>24.79</v>
      </c>
      <c r="AD449">
        <f t="shared" si="54"/>
        <v>9.0369925525282002E-2</v>
      </c>
      <c r="AE449">
        <f t="shared" si="55"/>
        <v>4.2609713461678224E-2</v>
      </c>
    </row>
    <row r="450" spans="1:31">
      <c r="A450" t="s">
        <v>25</v>
      </c>
      <c r="B450" s="2">
        <v>2013</v>
      </c>
      <c r="C450">
        <v>0</v>
      </c>
      <c r="D450" t="s">
        <v>53</v>
      </c>
      <c r="E450">
        <v>22</v>
      </c>
      <c r="F450" t="s">
        <v>53</v>
      </c>
      <c r="G450">
        <v>37.647500000000001</v>
      </c>
      <c r="H450">
        <v>52.247499999999995</v>
      </c>
      <c r="I450">
        <v>32.592500000000001</v>
      </c>
      <c r="J450" s="17">
        <v>607</v>
      </c>
      <c r="K450" t="s">
        <v>53</v>
      </c>
      <c r="L450" s="92">
        <v>607</v>
      </c>
      <c r="M450">
        <v>1640</v>
      </c>
      <c r="N450">
        <v>32.47</v>
      </c>
      <c r="O450">
        <v>65.35499999999999</v>
      </c>
      <c r="P450">
        <v>44.107500000000002</v>
      </c>
      <c r="Q450" s="18">
        <v>520668</v>
      </c>
      <c r="R450" s="109">
        <v>16022</v>
      </c>
      <c r="S450" s="107">
        <v>21678</v>
      </c>
      <c r="T450" s="18">
        <v>46128</v>
      </c>
      <c r="U450">
        <v>0</v>
      </c>
      <c r="V450">
        <v>34.827500000000001</v>
      </c>
      <c r="W450">
        <f>R450/21899</f>
        <v>0.73163158135074657</v>
      </c>
      <c r="X450">
        <f>N450/25.6</f>
        <v>1.268359375</v>
      </c>
      <c r="Y450">
        <f>I450/39.56</f>
        <v>0.82387512639029326</v>
      </c>
      <c r="Z450">
        <f t="shared" si="60"/>
        <v>51.408767772511851</v>
      </c>
      <c r="AA450">
        <v>10128</v>
      </c>
      <c r="AB450">
        <f t="shared" si="61"/>
        <v>1.3343869731800766</v>
      </c>
      <c r="AC450">
        <v>26.1</v>
      </c>
      <c r="AD450">
        <f t="shared" si="54"/>
        <v>8.8593883242296431E-2</v>
      </c>
      <c r="AE450">
        <f t="shared" si="55"/>
        <v>4.1634976606974121E-2</v>
      </c>
    </row>
    <row r="451" spans="1:31">
      <c r="A451" t="s">
        <v>25</v>
      </c>
      <c r="B451" s="2">
        <v>2014</v>
      </c>
      <c r="C451">
        <v>0</v>
      </c>
      <c r="D451" t="s">
        <v>53</v>
      </c>
      <c r="E451">
        <v>24</v>
      </c>
      <c r="F451" t="s">
        <v>53</v>
      </c>
      <c r="G451">
        <v>35.782499999999999</v>
      </c>
      <c r="H451">
        <v>50.997500000000002</v>
      </c>
      <c r="I451">
        <v>32.747500000000002</v>
      </c>
      <c r="J451" s="17">
        <v>777</v>
      </c>
      <c r="K451" t="s">
        <v>53</v>
      </c>
      <c r="L451" t="s">
        <v>53</v>
      </c>
      <c r="M451">
        <v>1600</v>
      </c>
      <c r="N451">
        <v>28.832500000000003</v>
      </c>
      <c r="O451">
        <v>65.272499999999994</v>
      </c>
      <c r="P451">
        <v>46.457500000000003</v>
      </c>
      <c r="Q451" s="18">
        <v>519229</v>
      </c>
      <c r="R451" s="109">
        <v>15959</v>
      </c>
      <c r="S451" s="107">
        <v>21021</v>
      </c>
      <c r="T451" s="18">
        <v>43190</v>
      </c>
      <c r="U451">
        <v>0</v>
      </c>
      <c r="V451">
        <v>31.952499999999997</v>
      </c>
      <c r="W451">
        <f>R451/22218</f>
        <v>0.71829147538032223</v>
      </c>
      <c r="X451">
        <f>N451/23.6</f>
        <v>1.2217161016949154</v>
      </c>
      <c r="Y451">
        <f>I451/40.03</f>
        <v>0.81807394454159388</v>
      </c>
      <c r="Z451">
        <f t="shared" si="60"/>
        <v>51.26668641390205</v>
      </c>
      <c r="AA451">
        <v>10128</v>
      </c>
      <c r="AB451">
        <f t="shared" si="61"/>
        <v>1.3073854337152209</v>
      </c>
      <c r="AC451">
        <v>24.44</v>
      </c>
      <c r="AD451">
        <f t="shared" ref="AD451:AD514" si="62">T451/Q451</f>
        <v>8.3181024172378659E-2</v>
      </c>
      <c r="AE451">
        <f t="shared" ref="AE451:AE513" si="63">S451/Q451</f>
        <v>4.0485026837869226E-2</v>
      </c>
    </row>
    <row r="452" spans="1:31">
      <c r="A452" t="s">
        <v>25</v>
      </c>
      <c r="B452" s="2">
        <v>2015</v>
      </c>
      <c r="C452">
        <v>0</v>
      </c>
      <c r="D452" t="s">
        <v>53</v>
      </c>
      <c r="E452">
        <v>24</v>
      </c>
      <c r="F452" t="s">
        <v>53</v>
      </c>
      <c r="G452">
        <v>34.287499999999994</v>
      </c>
      <c r="H452">
        <v>51.427499999999995</v>
      </c>
      <c r="I452">
        <v>33.835000000000001</v>
      </c>
      <c r="J452" s="17">
        <v>862</v>
      </c>
      <c r="K452" t="s">
        <v>53</v>
      </c>
      <c r="L452" t="s">
        <v>53</v>
      </c>
      <c r="M452">
        <v>1616</v>
      </c>
      <c r="N452">
        <v>25.975000000000001</v>
      </c>
      <c r="O452">
        <v>63.972499999999997</v>
      </c>
      <c r="P452">
        <v>47.352499999999992</v>
      </c>
      <c r="Q452" s="18">
        <v>520017</v>
      </c>
      <c r="R452" s="109">
        <v>16932</v>
      </c>
      <c r="S452" s="107">
        <v>19429</v>
      </c>
      <c r="T452" s="18">
        <v>42097</v>
      </c>
      <c r="U452">
        <v>0</v>
      </c>
      <c r="V452">
        <v>29.762499999999999</v>
      </c>
      <c r="W452">
        <f>R452/23219</f>
        <v>0.72923037167836691</v>
      </c>
      <c r="X452">
        <f>N452/20.77</f>
        <v>1.2506018295618682</v>
      </c>
      <c r="Y452">
        <f>I452/41.06</f>
        <v>0.82403799318071114</v>
      </c>
      <c r="Z452">
        <f t="shared" si="60"/>
        <v>51.344490521327018</v>
      </c>
      <c r="AA452">
        <v>10128</v>
      </c>
      <c r="AB452">
        <f t="shared" si="61"/>
        <v>1.3491613780598368</v>
      </c>
      <c r="AC452">
        <v>22.06</v>
      </c>
      <c r="AD452">
        <f t="shared" si="62"/>
        <v>8.095312268637371E-2</v>
      </c>
      <c r="AE452">
        <f t="shared" si="63"/>
        <v>3.7362240080612751E-2</v>
      </c>
    </row>
    <row r="453" spans="1:31">
      <c r="A453" t="s">
        <v>25</v>
      </c>
      <c r="B453" s="2">
        <v>2016</v>
      </c>
      <c r="C453">
        <v>1</v>
      </c>
      <c r="D453" t="s">
        <v>53</v>
      </c>
      <c r="E453">
        <v>26</v>
      </c>
      <c r="F453" t="s">
        <v>53</v>
      </c>
      <c r="G453">
        <v>32.040000000000006</v>
      </c>
      <c r="H453">
        <v>49.342499999999994</v>
      </c>
      <c r="I453">
        <v>33.542499999999997</v>
      </c>
      <c r="J453" s="17">
        <v>925</v>
      </c>
      <c r="K453" t="s">
        <v>53</v>
      </c>
      <c r="L453" t="s">
        <v>53</v>
      </c>
      <c r="M453">
        <v>1932</v>
      </c>
      <c r="N453">
        <v>26.612500000000001</v>
      </c>
      <c r="O453">
        <v>63.38</v>
      </c>
      <c r="P453">
        <v>46.515000000000001</v>
      </c>
      <c r="Q453" s="18">
        <v>519596</v>
      </c>
      <c r="R453" s="109">
        <v>17780</v>
      </c>
      <c r="S453" s="107">
        <v>19865</v>
      </c>
      <c r="T453" s="18">
        <v>41302</v>
      </c>
      <c r="U453">
        <v>0</v>
      </c>
      <c r="V453">
        <v>29.035</v>
      </c>
      <c r="W453">
        <f>R453/23979</f>
        <v>0.74148213019725595</v>
      </c>
      <c r="X453">
        <f>N453/18.12</f>
        <v>1.4686810154525385</v>
      </c>
      <c r="Y453">
        <f>I453/42.17</f>
        <v>0.79541142992648795</v>
      </c>
      <c r="Z453">
        <f t="shared" si="60"/>
        <v>51.302922590837284</v>
      </c>
      <c r="AA453">
        <v>10128</v>
      </c>
      <c r="AB453">
        <f t="shared" si="61"/>
        <v>1.4783604887983706</v>
      </c>
      <c r="AC453">
        <v>19.64</v>
      </c>
      <c r="AD453">
        <f t="shared" si="62"/>
        <v>7.9488679666510131E-2</v>
      </c>
      <c r="AE453">
        <f t="shared" si="63"/>
        <v>3.8231626109515852E-2</v>
      </c>
    </row>
    <row r="454" spans="1:31">
      <c r="A454" t="s">
        <v>25</v>
      </c>
      <c r="B454" s="2">
        <v>2017</v>
      </c>
      <c r="C454">
        <v>1</v>
      </c>
      <c r="D454" t="s">
        <v>53</v>
      </c>
      <c r="E454">
        <v>16</v>
      </c>
      <c r="F454" t="s">
        <v>53</v>
      </c>
      <c r="G454">
        <v>26.682500000000001</v>
      </c>
      <c r="H454">
        <v>48.400000000000006</v>
      </c>
      <c r="I454">
        <v>35.497500000000002</v>
      </c>
      <c r="J454" s="17">
        <v>749</v>
      </c>
      <c r="K454" t="s">
        <v>53</v>
      </c>
      <c r="L454" t="s">
        <v>53</v>
      </c>
      <c r="M454">
        <v>2394</v>
      </c>
      <c r="N454">
        <v>21.975000000000001</v>
      </c>
      <c r="O454">
        <v>64.587500000000006</v>
      </c>
      <c r="P454">
        <v>50.397500000000001</v>
      </c>
      <c r="Q454" s="18">
        <v>518930</v>
      </c>
      <c r="R454" s="109">
        <v>19215</v>
      </c>
      <c r="S454" s="107">
        <v>19439</v>
      </c>
      <c r="T454" s="18">
        <v>40393</v>
      </c>
      <c r="U454">
        <v>0</v>
      </c>
      <c r="V454">
        <v>24.032499999999999</v>
      </c>
      <c r="W454">
        <f>R454/24969</f>
        <v>0.76955424726661059</v>
      </c>
      <c r="X454">
        <f>N454/15.66</f>
        <v>1.4032567049808431</v>
      </c>
      <c r="Y454">
        <f>I454/43.11</f>
        <v>0.8234168406402228</v>
      </c>
      <c r="Z454">
        <f t="shared" si="60"/>
        <v>51.237164296998422</v>
      </c>
      <c r="AA454">
        <v>10128</v>
      </c>
      <c r="AB454">
        <f t="shared" si="61"/>
        <v>1.3948055716773069</v>
      </c>
      <c r="AC454">
        <v>17.23</v>
      </c>
      <c r="AD454">
        <f t="shared" si="62"/>
        <v>7.7839014896036077E-2</v>
      </c>
      <c r="AE454">
        <f t="shared" si="63"/>
        <v>3.7459772994430846E-2</v>
      </c>
    </row>
    <row r="455" spans="1:31">
      <c r="A455" t="s">
        <v>25</v>
      </c>
      <c r="B455" s="2">
        <v>2018</v>
      </c>
      <c r="C455">
        <v>1</v>
      </c>
      <c r="D455" t="s">
        <v>53</v>
      </c>
      <c r="E455">
        <v>9</v>
      </c>
      <c r="F455" t="s">
        <v>53</v>
      </c>
      <c r="G455">
        <v>24.765000000000001</v>
      </c>
      <c r="H455">
        <v>49.157499999999999</v>
      </c>
      <c r="I455">
        <v>37.005000000000003</v>
      </c>
      <c r="J455" s="17">
        <v>757</v>
      </c>
      <c r="K455" t="s">
        <v>53</v>
      </c>
      <c r="L455" s="92">
        <v>25</v>
      </c>
      <c r="M455">
        <v>2216</v>
      </c>
      <c r="N455">
        <v>21.407500000000002</v>
      </c>
      <c r="O455">
        <v>62.357500000000002</v>
      </c>
      <c r="P455">
        <v>49.002500000000005</v>
      </c>
      <c r="Q455" s="18">
        <v>519932</v>
      </c>
      <c r="R455" s="109">
        <v>20273</v>
      </c>
      <c r="S455" s="107">
        <v>18937</v>
      </c>
      <c r="T455" s="18">
        <v>42286</v>
      </c>
      <c r="U455">
        <v>0</v>
      </c>
      <c r="V455">
        <v>22.917499999999997</v>
      </c>
      <c r="W455">
        <f>R455/25771</f>
        <v>0.7866594233828722</v>
      </c>
      <c r="X455">
        <f>N455/13.72</f>
        <v>1.5603134110787173</v>
      </c>
      <c r="Y455">
        <f>I455/44.03</f>
        <v>0.84044969339086995</v>
      </c>
      <c r="Z455">
        <f t="shared" si="60"/>
        <v>51.336097946287516</v>
      </c>
      <c r="AA455">
        <v>10128</v>
      </c>
      <c r="AB455">
        <f t="shared" si="61"/>
        <v>1.501802096985583</v>
      </c>
      <c r="AC455">
        <v>15.26</v>
      </c>
      <c r="AD455">
        <f t="shared" si="62"/>
        <v>8.1329866213274038E-2</v>
      </c>
      <c r="AE455">
        <f t="shared" si="63"/>
        <v>3.642207057846026E-2</v>
      </c>
    </row>
    <row r="456" spans="1:31">
      <c r="A456" t="s">
        <v>25</v>
      </c>
      <c r="B456" s="2">
        <v>2019</v>
      </c>
      <c r="C456">
        <v>1</v>
      </c>
      <c r="D456" t="s">
        <v>53</v>
      </c>
      <c r="E456">
        <v>23</v>
      </c>
      <c r="F456" t="s">
        <v>53</v>
      </c>
      <c r="G456">
        <v>26.422499999999999</v>
      </c>
      <c r="H456">
        <v>51.867500000000007</v>
      </c>
      <c r="I456">
        <v>38.1875</v>
      </c>
      <c r="J456" s="17">
        <v>628</v>
      </c>
      <c r="K456" t="s">
        <v>53</v>
      </c>
      <c r="L456" s="92">
        <v>1</v>
      </c>
      <c r="M456">
        <v>2327</v>
      </c>
      <c r="N456">
        <v>18.074999999999999</v>
      </c>
      <c r="O456">
        <v>62.962499999999999</v>
      </c>
      <c r="P456">
        <v>51.584999999999994</v>
      </c>
      <c r="Q456" s="18">
        <v>521870</v>
      </c>
      <c r="R456" s="107" t="s">
        <v>53</v>
      </c>
      <c r="S456" s="107">
        <v>18959</v>
      </c>
      <c r="T456" s="18">
        <v>44838</v>
      </c>
      <c r="U456" s="107" t="s">
        <v>53</v>
      </c>
      <c r="V456">
        <v>21.942500000000003</v>
      </c>
      <c r="W456" s="107" t="s">
        <v>53</v>
      </c>
      <c r="X456">
        <f>N456/12.45</f>
        <v>1.4518072289156627</v>
      </c>
      <c r="Y456">
        <f>I456/44.78</f>
        <v>0.85278025904421617</v>
      </c>
      <c r="Z456">
        <f t="shared" si="60"/>
        <v>51.527448657187996</v>
      </c>
      <c r="AA456">
        <v>10128</v>
      </c>
      <c r="AB456">
        <f t="shared" si="61"/>
        <v>1.5551027639971653</v>
      </c>
      <c r="AC456">
        <v>14.11</v>
      </c>
      <c r="AD456">
        <f t="shared" si="62"/>
        <v>8.5917948914480624E-2</v>
      </c>
      <c r="AE456">
        <f t="shared" si="63"/>
        <v>3.6328970816486866E-2</v>
      </c>
    </row>
    <row r="457" spans="1:31">
      <c r="A457" t="s">
        <v>25</v>
      </c>
      <c r="B457" s="2">
        <v>2020</v>
      </c>
      <c r="C457">
        <v>1</v>
      </c>
      <c r="D457" t="s">
        <v>53</v>
      </c>
      <c r="E457">
        <v>21</v>
      </c>
      <c r="F457" t="s">
        <v>53</v>
      </c>
      <c r="G457">
        <v>25.270000000000003</v>
      </c>
      <c r="H457">
        <v>47.064999999999998</v>
      </c>
      <c r="I457">
        <v>35.25</v>
      </c>
      <c r="J457" s="17">
        <v>635</v>
      </c>
      <c r="K457" t="s">
        <v>53</v>
      </c>
      <c r="L457" s="92">
        <v>1</v>
      </c>
      <c r="M457">
        <v>2403</v>
      </c>
      <c r="N457">
        <v>16.855</v>
      </c>
      <c r="O457">
        <v>61.004999999999995</v>
      </c>
      <c r="P457">
        <v>50.62</v>
      </c>
      <c r="Q457" s="18">
        <v>524278</v>
      </c>
      <c r="R457" s="107" t="s">
        <v>53</v>
      </c>
      <c r="S457" s="107" t="s">
        <v>53</v>
      </c>
      <c r="T457" s="18">
        <v>47380</v>
      </c>
      <c r="U457" s="107" t="s">
        <v>53</v>
      </c>
      <c r="V457">
        <v>20.597500000000004</v>
      </c>
      <c r="W457" s="107" t="s">
        <v>53</v>
      </c>
      <c r="X457">
        <f>N457/13.87</f>
        <v>1.2152126892573902</v>
      </c>
      <c r="Y457">
        <f>I457/43.14</f>
        <v>0.81710709318497909</v>
      </c>
      <c r="Z457">
        <f t="shared" si="60"/>
        <v>51.765205371248022</v>
      </c>
      <c r="AA457">
        <v>10128</v>
      </c>
      <c r="AB457">
        <f t="shared" si="61"/>
        <v>1.3263039278815199</v>
      </c>
      <c r="AC457">
        <v>15.53</v>
      </c>
      <c r="AD457">
        <f t="shared" si="62"/>
        <v>9.0371901929892154E-2</v>
      </c>
      <c r="AE457" s="2" t="s">
        <v>53</v>
      </c>
    </row>
    <row r="458" spans="1:31">
      <c r="A458" t="s">
        <v>26</v>
      </c>
      <c r="B458" s="2">
        <v>2002</v>
      </c>
      <c r="C458">
        <v>1</v>
      </c>
      <c r="D458" t="s">
        <v>53</v>
      </c>
      <c r="E458">
        <v>3</v>
      </c>
      <c r="F458" t="s">
        <v>53</v>
      </c>
      <c r="G458">
        <v>7.3874999999999993</v>
      </c>
      <c r="H458">
        <v>37.650000000000006</v>
      </c>
      <c r="I458">
        <v>34.8825</v>
      </c>
      <c r="J458" s="96" t="s">
        <v>53</v>
      </c>
      <c r="K458" t="s">
        <v>53</v>
      </c>
      <c r="L458" t="s">
        <v>53</v>
      </c>
      <c r="M458" t="s">
        <v>53</v>
      </c>
      <c r="N458">
        <v>2.5749999999999997</v>
      </c>
      <c r="O458">
        <v>63.612499999999997</v>
      </c>
      <c r="P458">
        <v>61.98</v>
      </c>
      <c r="Q458" s="18">
        <v>208963</v>
      </c>
      <c r="R458" s="109">
        <v>19109</v>
      </c>
      <c r="S458" s="107" t="s">
        <v>53</v>
      </c>
      <c r="T458" s="18">
        <v>6658</v>
      </c>
      <c r="U458">
        <v>1</v>
      </c>
      <c r="V458">
        <v>4.3375000000000004</v>
      </c>
      <c r="W458">
        <f>R458/18095</f>
        <v>1.0560375794418349</v>
      </c>
      <c r="X458">
        <f>N458/8.3</f>
        <v>0.3102409638554216</v>
      </c>
      <c r="Y458">
        <f>I458/35.8425</f>
        <v>0.97321615400711448</v>
      </c>
      <c r="Z458">
        <f t="shared" ref="Z458:Z476" si="64">Q458/15626</f>
        <v>13.372776142326892</v>
      </c>
      <c r="AA458">
        <v>15626</v>
      </c>
      <c r="AB458">
        <f>V458/AC458</f>
        <v>0.37882096069869003</v>
      </c>
      <c r="AC458">
        <v>11.45</v>
      </c>
      <c r="AD458">
        <f t="shared" si="62"/>
        <v>3.1862099988993267E-2</v>
      </c>
      <c r="AE458" s="2" t="s">
        <v>53</v>
      </c>
    </row>
    <row r="459" spans="1:31">
      <c r="A459" t="s">
        <v>26</v>
      </c>
      <c r="B459" s="2">
        <v>2003</v>
      </c>
      <c r="C459">
        <v>1</v>
      </c>
      <c r="D459" t="s">
        <v>53</v>
      </c>
      <c r="E459">
        <v>13</v>
      </c>
      <c r="F459" t="s">
        <v>53</v>
      </c>
      <c r="G459">
        <v>4.8549999999999995</v>
      </c>
      <c r="H459">
        <v>40.512500000000003</v>
      </c>
      <c r="I459">
        <v>38.537500000000001</v>
      </c>
      <c r="J459" s="96" t="s">
        <v>53</v>
      </c>
      <c r="K459" t="s">
        <v>53</v>
      </c>
      <c r="L459" t="s">
        <v>53</v>
      </c>
      <c r="M459" t="s">
        <v>53</v>
      </c>
      <c r="N459">
        <v>3.1999999999999997</v>
      </c>
      <c r="O459">
        <v>64.342500000000001</v>
      </c>
      <c r="P459">
        <v>62.277499999999996</v>
      </c>
      <c r="Q459" s="18">
        <v>211286</v>
      </c>
      <c r="R459" s="109">
        <v>20230</v>
      </c>
      <c r="S459" s="107" t="s">
        <v>53</v>
      </c>
      <c r="T459" s="18">
        <v>9678</v>
      </c>
      <c r="U459">
        <v>1</v>
      </c>
      <c r="V459">
        <v>3.835</v>
      </c>
      <c r="W459">
        <f>R459/19013</f>
        <v>1.0640088360595381</v>
      </c>
      <c r="X459">
        <f>N459/8.5</f>
        <v>0.37647058823529411</v>
      </c>
      <c r="Y459">
        <f>I459/37.35</f>
        <v>1.0317938420348058</v>
      </c>
      <c r="Z459">
        <f t="shared" si="64"/>
        <v>13.521438627927813</v>
      </c>
      <c r="AA459">
        <v>15626</v>
      </c>
      <c r="AB459">
        <f t="shared" ref="AB459:AB476" si="65">V459/AC459</f>
        <v>0.33376849434290684</v>
      </c>
      <c r="AC459">
        <v>11.49</v>
      </c>
      <c r="AD459">
        <f t="shared" si="62"/>
        <v>4.5805211892884529E-2</v>
      </c>
      <c r="AE459" s="2" t="s">
        <v>53</v>
      </c>
    </row>
    <row r="460" spans="1:31">
      <c r="A460" t="s">
        <v>26</v>
      </c>
      <c r="B460" s="2">
        <v>2004</v>
      </c>
      <c r="C460">
        <v>1</v>
      </c>
      <c r="D460" t="s">
        <v>53</v>
      </c>
      <c r="E460">
        <v>21</v>
      </c>
      <c r="F460" t="s">
        <v>53</v>
      </c>
      <c r="G460">
        <v>8.5549999999999997</v>
      </c>
      <c r="H460">
        <v>43.227500000000006</v>
      </c>
      <c r="I460">
        <v>39.53</v>
      </c>
      <c r="J460" s="96" t="s">
        <v>53</v>
      </c>
      <c r="K460" t="s">
        <v>53</v>
      </c>
      <c r="L460" t="s">
        <v>53</v>
      </c>
      <c r="M460" t="s">
        <v>53</v>
      </c>
      <c r="N460">
        <v>3.3475000000000001</v>
      </c>
      <c r="O460">
        <v>63.7425</v>
      </c>
      <c r="P460">
        <v>61.612499999999997</v>
      </c>
      <c r="Q460" s="18">
        <v>212901</v>
      </c>
      <c r="R460" s="109">
        <v>21125</v>
      </c>
      <c r="S460" s="107" t="s">
        <v>53</v>
      </c>
      <c r="T460" s="18">
        <v>11905</v>
      </c>
      <c r="U460">
        <v>1</v>
      </c>
      <c r="V460">
        <v>5.415</v>
      </c>
      <c r="W460">
        <f>R460/20053</f>
        <v>1.0534583354111604</v>
      </c>
      <c r="X460">
        <f>N460/8.26</f>
        <v>0.4052663438256659</v>
      </c>
      <c r="Y460">
        <f>I460/38.95</f>
        <v>1.0148908857509626</v>
      </c>
      <c r="Z460">
        <f t="shared" si="64"/>
        <v>13.624792013311149</v>
      </c>
      <c r="AA460">
        <v>15626</v>
      </c>
      <c r="AB460">
        <f t="shared" si="65"/>
        <v>0.49361896080218776</v>
      </c>
      <c r="AC460">
        <v>10.97</v>
      </c>
      <c r="AD460">
        <f t="shared" si="62"/>
        <v>5.5918008839789389E-2</v>
      </c>
      <c r="AE460" s="2" t="s">
        <v>53</v>
      </c>
    </row>
    <row r="461" spans="1:31">
      <c r="A461" t="s">
        <v>26</v>
      </c>
      <c r="B461" s="2">
        <v>2005</v>
      </c>
      <c r="C461">
        <v>1</v>
      </c>
      <c r="D461" t="s">
        <v>53</v>
      </c>
      <c r="E461">
        <v>19</v>
      </c>
      <c r="F461" t="s">
        <v>53</v>
      </c>
      <c r="G461">
        <v>9.5775000000000006</v>
      </c>
      <c r="H461">
        <v>46.610000000000007</v>
      </c>
      <c r="I461">
        <v>42.1325</v>
      </c>
      <c r="J461" s="96" t="s">
        <v>53</v>
      </c>
      <c r="K461" t="s">
        <v>53</v>
      </c>
      <c r="L461" t="s">
        <v>53</v>
      </c>
      <c r="M461" t="s">
        <v>53</v>
      </c>
      <c r="N461">
        <v>4.88</v>
      </c>
      <c r="O461">
        <v>65.775000000000006</v>
      </c>
      <c r="P461">
        <v>62.572500000000005</v>
      </c>
      <c r="Q461" s="18">
        <v>215864</v>
      </c>
      <c r="R461" s="109">
        <v>21889</v>
      </c>
      <c r="S461" s="107" t="s">
        <v>53</v>
      </c>
      <c r="T461" s="18">
        <v>15132</v>
      </c>
      <c r="U461">
        <v>1</v>
      </c>
      <c r="V461">
        <v>6.8025000000000002</v>
      </c>
      <c r="W461">
        <f>R461/21239</f>
        <v>1.0306040774047742</v>
      </c>
      <c r="X461">
        <f>N461/7.14</f>
        <v>0.68347338935574231</v>
      </c>
      <c r="Y461">
        <f>I461/41.39</f>
        <v>1.0179391157284368</v>
      </c>
      <c r="Z461">
        <f t="shared" si="64"/>
        <v>13.814411877639831</v>
      </c>
      <c r="AA461">
        <v>15626</v>
      </c>
      <c r="AB461">
        <f t="shared" si="65"/>
        <v>0.74344262295081964</v>
      </c>
      <c r="AC461">
        <v>9.15</v>
      </c>
      <c r="AD461">
        <f t="shared" si="62"/>
        <v>7.0099692398917834E-2</v>
      </c>
      <c r="AE461" s="2" t="s">
        <v>53</v>
      </c>
    </row>
    <row r="462" spans="1:31">
      <c r="A462" t="s">
        <v>26</v>
      </c>
      <c r="B462" s="2">
        <v>2006</v>
      </c>
      <c r="C462">
        <v>1</v>
      </c>
      <c r="D462" t="s">
        <v>53</v>
      </c>
      <c r="E462">
        <v>16</v>
      </c>
      <c r="F462" t="s">
        <v>53</v>
      </c>
      <c r="G462">
        <v>8.4699999999999989</v>
      </c>
      <c r="H462">
        <v>46.0075</v>
      </c>
      <c r="I462">
        <v>42.11</v>
      </c>
      <c r="J462" s="96" t="s">
        <v>53</v>
      </c>
      <c r="K462" t="s">
        <v>53</v>
      </c>
      <c r="L462" t="s">
        <v>53</v>
      </c>
      <c r="M462" t="s">
        <v>53</v>
      </c>
      <c r="N462">
        <v>3.5</v>
      </c>
      <c r="O462">
        <v>66.45750000000001</v>
      </c>
      <c r="P462">
        <v>64.127500000000012</v>
      </c>
      <c r="Q462" s="18">
        <v>218023</v>
      </c>
      <c r="R462" s="109">
        <v>23463</v>
      </c>
      <c r="S462" s="107" t="s">
        <v>53</v>
      </c>
      <c r="T462" s="18">
        <v>17100</v>
      </c>
      <c r="U462">
        <v>1</v>
      </c>
      <c r="V462">
        <v>5.4975000000000005</v>
      </c>
      <c r="W462">
        <f>R462/22629</f>
        <v>1.0368553625878298</v>
      </c>
      <c r="X462">
        <f>N462/6.35</f>
        <v>0.55118110236220474</v>
      </c>
      <c r="Y462">
        <f>I462/42.96</f>
        <v>0.98021415270018619</v>
      </c>
      <c r="Z462">
        <f t="shared" si="64"/>
        <v>13.952579034941763</v>
      </c>
      <c r="AA462">
        <v>15626</v>
      </c>
      <c r="AB462">
        <f t="shared" si="65"/>
        <v>0.65059171597633147</v>
      </c>
      <c r="AC462">
        <v>8.4499999999999993</v>
      </c>
      <c r="AD462">
        <f t="shared" si="62"/>
        <v>7.8432092026987976E-2</v>
      </c>
      <c r="AE462" s="2" t="s">
        <v>53</v>
      </c>
    </row>
    <row r="463" spans="1:31">
      <c r="A463" t="s">
        <v>26</v>
      </c>
      <c r="B463" s="2">
        <v>2007</v>
      </c>
      <c r="C463">
        <v>1</v>
      </c>
      <c r="D463" t="s">
        <v>53</v>
      </c>
      <c r="E463">
        <v>10</v>
      </c>
      <c r="F463" t="s">
        <v>53</v>
      </c>
      <c r="G463">
        <v>6.1325000000000003</v>
      </c>
      <c r="H463">
        <v>45.785000000000004</v>
      </c>
      <c r="I463">
        <v>42.984999999999999</v>
      </c>
      <c r="J463" s="17">
        <v>50</v>
      </c>
      <c r="K463" t="s">
        <v>53</v>
      </c>
      <c r="L463" s="92">
        <v>50</v>
      </c>
      <c r="M463" t="s">
        <v>53</v>
      </c>
      <c r="N463">
        <v>2.6425000000000001</v>
      </c>
      <c r="O463">
        <v>66.344999999999999</v>
      </c>
      <c r="P463">
        <v>64.587500000000006</v>
      </c>
      <c r="Q463" s="18">
        <v>220107</v>
      </c>
      <c r="R463" s="109">
        <v>25639</v>
      </c>
      <c r="S463" s="107" t="s">
        <v>53</v>
      </c>
      <c r="T463" s="18">
        <v>19420</v>
      </c>
      <c r="U463">
        <v>1</v>
      </c>
      <c r="V463">
        <v>4.0374999999999996</v>
      </c>
      <c r="W463">
        <f>R463/23776</f>
        <v>1.0783563257065949</v>
      </c>
      <c r="X463">
        <f>N463/6.41</f>
        <v>0.41224648985959439</v>
      </c>
      <c r="Y463">
        <f>I463/44.21</f>
        <v>0.9722913368016286</v>
      </c>
      <c r="Z463">
        <f t="shared" si="64"/>
        <v>14.085946499424036</v>
      </c>
      <c r="AA463">
        <v>15626</v>
      </c>
      <c r="AB463">
        <f t="shared" si="65"/>
        <v>0.49058323207776422</v>
      </c>
      <c r="AC463">
        <v>8.23</v>
      </c>
      <c r="AD463">
        <f t="shared" si="62"/>
        <v>8.8229815498825567E-2</v>
      </c>
      <c r="AE463" s="2" t="s">
        <v>53</v>
      </c>
    </row>
    <row r="464" spans="1:31">
      <c r="A464" t="s">
        <v>26</v>
      </c>
      <c r="B464" s="2">
        <v>2008</v>
      </c>
      <c r="C464">
        <v>1</v>
      </c>
      <c r="D464" t="s">
        <v>53</v>
      </c>
      <c r="E464">
        <v>22</v>
      </c>
      <c r="F464" t="s">
        <v>53</v>
      </c>
      <c r="G464">
        <v>6.8149999999999995</v>
      </c>
      <c r="H464">
        <v>50.1875</v>
      </c>
      <c r="I464">
        <v>46.767500000000005</v>
      </c>
      <c r="J464" s="17">
        <v>216</v>
      </c>
      <c r="K464" t="s">
        <v>53</v>
      </c>
      <c r="L464" s="92">
        <v>216</v>
      </c>
      <c r="M464" t="s">
        <v>53</v>
      </c>
      <c r="N464">
        <v>4.4675000000000002</v>
      </c>
      <c r="O464">
        <v>69.734999999999985</v>
      </c>
      <c r="P464">
        <v>66.612499999999997</v>
      </c>
      <c r="Q464" s="18">
        <v>225271</v>
      </c>
      <c r="R464" s="109">
        <v>27008</v>
      </c>
      <c r="S464" s="107" t="s">
        <v>53</v>
      </c>
      <c r="T464" s="18">
        <v>24363</v>
      </c>
      <c r="U464">
        <v>1</v>
      </c>
      <c r="V464">
        <v>5.4349999999999996</v>
      </c>
      <c r="W464">
        <f>R464/24129</f>
        <v>1.119317004434498</v>
      </c>
      <c r="X464">
        <f>N464/10.05</f>
        <v>0.44452736318407959</v>
      </c>
      <c r="Y464">
        <f>I464/44.4</f>
        <v>1.0533220720720722</v>
      </c>
      <c r="Z464">
        <f t="shared" si="64"/>
        <v>14.416421349033662</v>
      </c>
      <c r="AA464">
        <v>15626</v>
      </c>
      <c r="AB464">
        <f t="shared" si="65"/>
        <v>0.4831111111111111</v>
      </c>
      <c r="AC464">
        <v>11.25</v>
      </c>
      <c r="AD464">
        <f t="shared" si="62"/>
        <v>0.10814973964691416</v>
      </c>
      <c r="AE464" s="2" t="s">
        <v>53</v>
      </c>
    </row>
    <row r="465" spans="1:31">
      <c r="A465" t="s">
        <v>26</v>
      </c>
      <c r="B465" s="2">
        <v>2009</v>
      </c>
      <c r="C465">
        <v>1</v>
      </c>
      <c r="D465" t="s">
        <v>53</v>
      </c>
      <c r="E465">
        <v>30</v>
      </c>
      <c r="F465" t="s">
        <v>53</v>
      </c>
      <c r="G465">
        <v>14.072500000000002</v>
      </c>
      <c r="H465">
        <v>49.827500000000001</v>
      </c>
      <c r="I465">
        <v>42.754999999999995</v>
      </c>
      <c r="J465" s="17">
        <v>202</v>
      </c>
      <c r="K465" t="s">
        <v>53</v>
      </c>
      <c r="L465" s="92">
        <v>202</v>
      </c>
      <c r="M465">
        <v>371</v>
      </c>
      <c r="N465">
        <v>8.4349999999999987</v>
      </c>
      <c r="O465">
        <v>67.295000000000002</v>
      </c>
      <c r="P465">
        <v>61.607500000000002</v>
      </c>
      <c r="Q465" s="18">
        <v>228409</v>
      </c>
      <c r="R465" s="109">
        <v>25328</v>
      </c>
      <c r="S465" s="107" t="s">
        <v>53</v>
      </c>
      <c r="T465" s="18">
        <v>27329</v>
      </c>
      <c r="U465">
        <v>1</v>
      </c>
      <c r="V465">
        <v>10.827500000000001</v>
      </c>
      <c r="W465">
        <f>R465/23062</f>
        <v>1.0982568727777295</v>
      </c>
      <c r="X465">
        <f>N465/17.65</f>
        <v>0.4779036827195467</v>
      </c>
      <c r="Y465">
        <f>I465/42.58</f>
        <v>1.0041099107562235</v>
      </c>
      <c r="Z465">
        <f t="shared" si="64"/>
        <v>14.617240496608217</v>
      </c>
      <c r="AA465">
        <v>15626</v>
      </c>
      <c r="AB465">
        <f t="shared" si="65"/>
        <v>0.60624300111982088</v>
      </c>
      <c r="AC465">
        <v>17.86</v>
      </c>
      <c r="AD465">
        <f t="shared" si="62"/>
        <v>0.11964940085548292</v>
      </c>
      <c r="AE465" s="2" t="s">
        <v>53</v>
      </c>
    </row>
    <row r="466" spans="1:31">
      <c r="A466" t="s">
        <v>26</v>
      </c>
      <c r="B466" s="2">
        <v>2010</v>
      </c>
      <c r="C466">
        <v>1</v>
      </c>
      <c r="D466" t="s">
        <v>53</v>
      </c>
      <c r="E466">
        <v>28</v>
      </c>
      <c r="F466" t="s">
        <v>53</v>
      </c>
      <c r="G466">
        <v>15.012499999999999</v>
      </c>
      <c r="H466">
        <v>50.577500000000001</v>
      </c>
      <c r="I466">
        <v>42.9375</v>
      </c>
      <c r="J466" s="17">
        <v>186</v>
      </c>
      <c r="K466" t="s">
        <v>53</v>
      </c>
      <c r="L466" s="92">
        <v>186</v>
      </c>
      <c r="M466">
        <v>334</v>
      </c>
      <c r="N466">
        <v>11.397499999999999</v>
      </c>
      <c r="O466">
        <v>65.742500000000007</v>
      </c>
      <c r="P466">
        <v>58.247500000000002</v>
      </c>
      <c r="Q466" s="18">
        <v>228566</v>
      </c>
      <c r="R466" s="109">
        <v>25884</v>
      </c>
      <c r="S466" s="107">
        <v>6024</v>
      </c>
      <c r="T466" s="18">
        <v>27810</v>
      </c>
      <c r="U466">
        <v>1</v>
      </c>
      <c r="V466">
        <v>12.9625</v>
      </c>
      <c r="W466">
        <f>R466/23038</f>
        <v>1.1235350290823856</v>
      </c>
      <c r="X466">
        <f>N466/19.57</f>
        <v>0.58239652529381702</v>
      </c>
      <c r="Y466">
        <f>I466/42.04</f>
        <v>1.0213487155090391</v>
      </c>
      <c r="Z466">
        <f t="shared" si="64"/>
        <v>14.627287853577371</v>
      </c>
      <c r="AA466">
        <v>15626</v>
      </c>
      <c r="AB466">
        <f t="shared" si="65"/>
        <v>0.65269385699899296</v>
      </c>
      <c r="AC466">
        <v>19.86</v>
      </c>
      <c r="AD466">
        <f t="shared" si="62"/>
        <v>0.12167163970144292</v>
      </c>
      <c r="AE466">
        <f t="shared" si="63"/>
        <v>2.6355625946116221E-2</v>
      </c>
    </row>
    <row r="467" spans="1:31">
      <c r="A467" t="s">
        <v>26</v>
      </c>
      <c r="B467" s="2">
        <v>2011</v>
      </c>
      <c r="C467">
        <v>1</v>
      </c>
      <c r="D467" t="s">
        <v>53</v>
      </c>
      <c r="E467">
        <v>25</v>
      </c>
      <c r="F467" t="s">
        <v>53</v>
      </c>
      <c r="G467">
        <v>15.344999999999999</v>
      </c>
      <c r="H467">
        <v>51.192499999999995</v>
      </c>
      <c r="I467">
        <v>43.344999999999999</v>
      </c>
      <c r="J467" s="17">
        <v>167</v>
      </c>
      <c r="K467" t="s">
        <v>53</v>
      </c>
      <c r="L467" s="92">
        <v>167</v>
      </c>
      <c r="M467">
        <v>378</v>
      </c>
      <c r="N467">
        <v>11.9025</v>
      </c>
      <c r="O467">
        <v>68.56</v>
      </c>
      <c r="P467">
        <v>60.402500000000003</v>
      </c>
      <c r="Q467" s="18">
        <v>228361</v>
      </c>
      <c r="R467" s="109">
        <v>25775</v>
      </c>
      <c r="S467" s="107">
        <v>6112</v>
      </c>
      <c r="T467" s="18">
        <v>27807</v>
      </c>
      <c r="U467">
        <v>1</v>
      </c>
      <c r="V467">
        <v>13.345000000000001</v>
      </c>
      <c r="W467">
        <f>R467/22761</f>
        <v>1.1324194894776152</v>
      </c>
      <c r="X467">
        <f>N467/21.05</f>
        <v>0.56543942992874108</v>
      </c>
      <c r="Y467">
        <f>I467/41.74</f>
        <v>1.0384523239099184</v>
      </c>
      <c r="Z467">
        <f t="shared" si="64"/>
        <v>14.614168693203634</v>
      </c>
      <c r="AA467">
        <v>15626</v>
      </c>
      <c r="AB467">
        <f t="shared" si="65"/>
        <v>0.62388966806919122</v>
      </c>
      <c r="AC467">
        <v>21.39</v>
      </c>
      <c r="AD467">
        <f t="shared" si="62"/>
        <v>0.12176772741405056</v>
      </c>
      <c r="AE467">
        <f t="shared" si="63"/>
        <v>2.6764640196881254E-2</v>
      </c>
    </row>
    <row r="468" spans="1:31">
      <c r="A468" t="s">
        <v>26</v>
      </c>
      <c r="B468" s="2">
        <v>2012</v>
      </c>
      <c r="C468">
        <v>0</v>
      </c>
      <c r="D468" t="s">
        <v>53</v>
      </c>
      <c r="E468">
        <v>30</v>
      </c>
      <c r="F468" t="s">
        <v>53</v>
      </c>
      <c r="G468">
        <v>15.642500000000002</v>
      </c>
      <c r="H468">
        <v>51.839999999999996</v>
      </c>
      <c r="I468">
        <v>43.732500000000002</v>
      </c>
      <c r="J468" s="17">
        <v>134</v>
      </c>
      <c r="K468" t="s">
        <v>53</v>
      </c>
      <c r="L468" s="92">
        <v>134</v>
      </c>
      <c r="M468">
        <v>308</v>
      </c>
      <c r="N468">
        <v>13.815</v>
      </c>
      <c r="O468">
        <v>67.927500000000009</v>
      </c>
      <c r="P468">
        <v>58.537500000000009</v>
      </c>
      <c r="Q468" s="18">
        <v>227609</v>
      </c>
      <c r="R468" s="109">
        <v>24648</v>
      </c>
      <c r="S468" s="107">
        <v>5699</v>
      </c>
      <c r="T468" s="18">
        <v>27840</v>
      </c>
      <c r="U468">
        <v>1</v>
      </c>
      <c r="V468">
        <v>14.59</v>
      </c>
      <c r="W468">
        <f>R468/22048</f>
        <v>1.1179245283018868</v>
      </c>
      <c r="X468">
        <f>N468/24.58</f>
        <v>0.56204231082180633</v>
      </c>
      <c r="Y468">
        <f>I468/40.47</f>
        <v>1.0806152705707932</v>
      </c>
      <c r="Z468">
        <f t="shared" si="64"/>
        <v>14.566043773198516</v>
      </c>
      <c r="AA468">
        <v>15626</v>
      </c>
      <c r="AB468">
        <f t="shared" si="65"/>
        <v>0.58854376764824523</v>
      </c>
      <c r="AC468">
        <v>24.79</v>
      </c>
      <c r="AD468">
        <f t="shared" si="62"/>
        <v>0.12231502269242429</v>
      </c>
      <c r="AE468">
        <f t="shared" si="63"/>
        <v>2.5038552957044758E-2</v>
      </c>
    </row>
    <row r="469" spans="1:31">
      <c r="A469" t="s">
        <v>26</v>
      </c>
      <c r="B469" s="2">
        <v>2013</v>
      </c>
      <c r="C469">
        <v>0</v>
      </c>
      <c r="D469" t="s">
        <v>53</v>
      </c>
      <c r="E469">
        <v>22</v>
      </c>
      <c r="F469" t="s">
        <v>53</v>
      </c>
      <c r="G469">
        <v>18.3</v>
      </c>
      <c r="H469">
        <v>49.760000000000005</v>
      </c>
      <c r="I469">
        <v>40.627500000000005</v>
      </c>
      <c r="J469" s="17">
        <v>145</v>
      </c>
      <c r="K469" t="s">
        <v>53</v>
      </c>
      <c r="L469" s="92">
        <v>145</v>
      </c>
      <c r="M469">
        <v>312</v>
      </c>
      <c r="N469">
        <v>16.25</v>
      </c>
      <c r="O469">
        <v>63.075000000000003</v>
      </c>
      <c r="P469">
        <v>52.824999999999996</v>
      </c>
      <c r="Q469" s="18">
        <v>226329</v>
      </c>
      <c r="R469" s="109">
        <v>25472</v>
      </c>
      <c r="S469" s="107">
        <v>5600</v>
      </c>
      <c r="T469" s="18">
        <v>27495</v>
      </c>
      <c r="U469">
        <v>1</v>
      </c>
      <c r="V469">
        <v>17.164999999999999</v>
      </c>
      <c r="W469">
        <f>R469/21899</f>
        <v>1.1631581350746609</v>
      </c>
      <c r="X469">
        <f>N469/25.6</f>
        <v>0.634765625</v>
      </c>
      <c r="Y469">
        <f>I469/39.56</f>
        <v>1.0269843276036401</v>
      </c>
      <c r="Z469">
        <f t="shared" si="64"/>
        <v>14.484129015742992</v>
      </c>
      <c r="AA469">
        <v>15626</v>
      </c>
      <c r="AB469">
        <f t="shared" si="65"/>
        <v>0.65766283524904212</v>
      </c>
      <c r="AC469">
        <v>26.1</v>
      </c>
      <c r="AD469">
        <f t="shared" si="62"/>
        <v>0.12148244369921662</v>
      </c>
      <c r="AE469">
        <f t="shared" si="63"/>
        <v>2.474274176088791E-2</v>
      </c>
    </row>
    <row r="470" spans="1:31">
      <c r="A470" t="s">
        <v>26</v>
      </c>
      <c r="B470" s="2">
        <v>2014</v>
      </c>
      <c r="C470">
        <v>0</v>
      </c>
      <c r="D470" t="s">
        <v>53</v>
      </c>
      <c r="E470">
        <v>26</v>
      </c>
      <c r="F470" t="s">
        <v>53</v>
      </c>
      <c r="G470">
        <v>18.572499999999998</v>
      </c>
      <c r="H470">
        <v>52.632499999999993</v>
      </c>
      <c r="I470">
        <v>42.900000000000006</v>
      </c>
      <c r="J470" s="17">
        <v>156</v>
      </c>
      <c r="K470" t="s">
        <v>53</v>
      </c>
      <c r="L470" t="s">
        <v>53</v>
      </c>
      <c r="M470">
        <v>293</v>
      </c>
      <c r="N470">
        <v>16.077500000000001</v>
      </c>
      <c r="O470">
        <v>62.272499999999994</v>
      </c>
      <c r="P470">
        <v>52.247500000000002</v>
      </c>
      <c r="Q470" s="18">
        <v>224909</v>
      </c>
      <c r="R470" s="109">
        <v>25305</v>
      </c>
      <c r="S470" s="107">
        <v>5338</v>
      </c>
      <c r="T470" s="18">
        <v>25437</v>
      </c>
      <c r="U470">
        <v>1</v>
      </c>
      <c r="V470">
        <v>17.204999999999998</v>
      </c>
      <c r="W470">
        <f>R470/22218</f>
        <v>1.1389413988657846</v>
      </c>
      <c r="X470">
        <f>N470/23.6</f>
        <v>0.68125000000000002</v>
      </c>
      <c r="Y470">
        <f>I470/40.03</f>
        <v>1.0716962278291282</v>
      </c>
      <c r="Z470">
        <f t="shared" si="64"/>
        <v>14.393254831690772</v>
      </c>
      <c r="AA470">
        <v>15626</v>
      </c>
      <c r="AB470">
        <f t="shared" si="65"/>
        <v>0.70396890343698848</v>
      </c>
      <c r="AC470">
        <v>24.44</v>
      </c>
      <c r="AD470">
        <f t="shared" si="62"/>
        <v>0.11309907562614213</v>
      </c>
      <c r="AE470">
        <f t="shared" si="63"/>
        <v>2.3734043546501028E-2</v>
      </c>
    </row>
    <row r="471" spans="1:31">
      <c r="A471" t="s">
        <v>26</v>
      </c>
      <c r="B471" s="2">
        <v>2015</v>
      </c>
      <c r="C471">
        <v>0</v>
      </c>
      <c r="D471" t="s">
        <v>53</v>
      </c>
      <c r="E471">
        <v>24</v>
      </c>
      <c r="F471" t="s">
        <v>53</v>
      </c>
      <c r="G471">
        <v>18.47</v>
      </c>
      <c r="H471">
        <v>53.997500000000002</v>
      </c>
      <c r="I471">
        <v>44.02</v>
      </c>
      <c r="J471" s="17">
        <v>216</v>
      </c>
      <c r="K471" t="s">
        <v>53</v>
      </c>
      <c r="L471" t="s">
        <v>53</v>
      </c>
      <c r="M471">
        <v>303</v>
      </c>
      <c r="N471">
        <v>11.1525</v>
      </c>
      <c r="O471">
        <v>63.46</v>
      </c>
      <c r="P471">
        <v>56.377499999999998</v>
      </c>
      <c r="Q471" s="18">
        <v>222909</v>
      </c>
      <c r="R471" s="109">
        <v>25656</v>
      </c>
      <c r="S471" s="107">
        <v>5054</v>
      </c>
      <c r="T471" s="18">
        <v>23870</v>
      </c>
      <c r="U471">
        <v>1</v>
      </c>
      <c r="V471">
        <v>14.4725</v>
      </c>
      <c r="W471">
        <f>R471/23219</f>
        <v>1.1049571471639605</v>
      </c>
      <c r="X471">
        <f>N471/20.77</f>
        <v>0.53695233509870011</v>
      </c>
      <c r="Y471">
        <f>I471/41.06</f>
        <v>1.0720896249391134</v>
      </c>
      <c r="Z471">
        <f t="shared" si="64"/>
        <v>14.265263023166517</v>
      </c>
      <c r="AA471">
        <v>15626</v>
      </c>
      <c r="AB471">
        <f t="shared" si="65"/>
        <v>0.65605167724388036</v>
      </c>
      <c r="AC471">
        <v>22.06</v>
      </c>
      <c r="AD471">
        <f t="shared" si="62"/>
        <v>0.1070840567226985</v>
      </c>
      <c r="AE471">
        <f t="shared" si="63"/>
        <v>2.2672929311961382E-2</v>
      </c>
    </row>
    <row r="472" spans="1:31">
      <c r="A472" t="s">
        <v>26</v>
      </c>
      <c r="B472" s="2">
        <v>2016</v>
      </c>
      <c r="C472">
        <v>1</v>
      </c>
      <c r="D472" t="s">
        <v>53</v>
      </c>
      <c r="E472">
        <v>24</v>
      </c>
      <c r="F472" t="s">
        <v>53</v>
      </c>
      <c r="G472">
        <v>14.512499999999999</v>
      </c>
      <c r="H472">
        <v>53.805000000000007</v>
      </c>
      <c r="I472">
        <v>46</v>
      </c>
      <c r="J472" s="17">
        <v>231</v>
      </c>
      <c r="K472" t="s">
        <v>53</v>
      </c>
      <c r="L472" t="s">
        <v>53</v>
      </c>
      <c r="M472">
        <v>287</v>
      </c>
      <c r="N472">
        <v>10.8775</v>
      </c>
      <c r="O472">
        <v>62.547499999999992</v>
      </c>
      <c r="P472">
        <v>55.747500000000002</v>
      </c>
      <c r="Q472" s="18">
        <v>221079</v>
      </c>
      <c r="R472" s="109">
        <v>26967</v>
      </c>
      <c r="S472" s="107">
        <v>4984</v>
      </c>
      <c r="T472" s="18">
        <v>23216</v>
      </c>
      <c r="U472">
        <v>1</v>
      </c>
      <c r="V472">
        <v>12.54</v>
      </c>
      <c r="W472">
        <f>R472/23979</f>
        <v>1.1246090329037908</v>
      </c>
      <c r="X472">
        <f>N472/18.12</f>
        <v>0.60030353200882991</v>
      </c>
      <c r="Y472">
        <f>I472/42.17</f>
        <v>1.0908228598529761</v>
      </c>
      <c r="Z472">
        <f t="shared" si="64"/>
        <v>14.148150518366824</v>
      </c>
      <c r="AA472">
        <v>15626</v>
      </c>
      <c r="AB472">
        <f t="shared" si="65"/>
        <v>0.63849287169042768</v>
      </c>
      <c r="AC472">
        <v>19.64</v>
      </c>
      <c r="AD472">
        <f t="shared" si="62"/>
        <v>0.10501223544524808</v>
      </c>
      <c r="AE472">
        <f t="shared" si="63"/>
        <v>2.2543977492208666E-2</v>
      </c>
    </row>
    <row r="473" spans="1:31">
      <c r="A473" t="s">
        <v>26</v>
      </c>
      <c r="B473" s="2">
        <v>2017</v>
      </c>
      <c r="C473">
        <v>1</v>
      </c>
      <c r="D473" t="s">
        <v>53</v>
      </c>
      <c r="E473">
        <v>27</v>
      </c>
      <c r="F473" t="s">
        <v>53</v>
      </c>
      <c r="G473">
        <v>10.775</v>
      </c>
      <c r="H473">
        <v>52.102499999999992</v>
      </c>
      <c r="I473">
        <v>46.515000000000001</v>
      </c>
      <c r="J473" s="17">
        <v>218</v>
      </c>
      <c r="K473" t="s">
        <v>53</v>
      </c>
      <c r="L473" t="s">
        <v>53</v>
      </c>
      <c r="M473">
        <v>402</v>
      </c>
      <c r="N473">
        <v>7.6875</v>
      </c>
      <c r="O473">
        <v>63.502499999999998</v>
      </c>
      <c r="P473">
        <v>58.629999999999995</v>
      </c>
      <c r="Q473" s="18">
        <v>219702</v>
      </c>
      <c r="R473" s="109">
        <v>27214</v>
      </c>
      <c r="S473" s="107">
        <v>4941</v>
      </c>
      <c r="T473" s="18">
        <v>22533</v>
      </c>
      <c r="U473">
        <v>1</v>
      </c>
      <c r="V473">
        <v>9.0474999999999994</v>
      </c>
      <c r="W473">
        <f>R473/24969</f>
        <v>1.0899114902479075</v>
      </c>
      <c r="X473">
        <f>N473/15.66</f>
        <v>0.49090038314176243</v>
      </c>
      <c r="Y473">
        <f>I473/43.11</f>
        <v>1.0789839944328463</v>
      </c>
      <c r="Z473">
        <f t="shared" si="64"/>
        <v>14.060028158197875</v>
      </c>
      <c r="AA473">
        <v>15626</v>
      </c>
      <c r="AB473">
        <f t="shared" si="65"/>
        <v>0.5251015670342426</v>
      </c>
      <c r="AC473">
        <v>17.23</v>
      </c>
      <c r="AD473">
        <f t="shared" si="62"/>
        <v>0.10256165169183712</v>
      </c>
      <c r="AE473">
        <f t="shared" si="63"/>
        <v>2.248955403228009E-2</v>
      </c>
    </row>
    <row r="474" spans="1:31">
      <c r="A474" t="s">
        <v>26</v>
      </c>
      <c r="B474" s="2">
        <v>2018</v>
      </c>
      <c r="C474">
        <v>1</v>
      </c>
      <c r="D474">
        <v>-12</v>
      </c>
      <c r="E474">
        <v>23</v>
      </c>
      <c r="F474" t="s">
        <v>53</v>
      </c>
      <c r="G474">
        <v>11.82</v>
      </c>
      <c r="H474">
        <v>51.842500000000001</v>
      </c>
      <c r="I474">
        <v>45.712500000000006</v>
      </c>
      <c r="J474" s="17">
        <v>180</v>
      </c>
      <c r="K474" t="s">
        <v>53</v>
      </c>
      <c r="L474">
        <v>3</v>
      </c>
      <c r="M474">
        <v>441</v>
      </c>
      <c r="N474">
        <v>7.66</v>
      </c>
      <c r="O474">
        <v>63.945000000000007</v>
      </c>
      <c r="P474">
        <v>59.052500000000002</v>
      </c>
      <c r="Q474" s="18">
        <v>219345</v>
      </c>
      <c r="R474" s="109">
        <v>28015</v>
      </c>
      <c r="S474" s="107">
        <v>5060</v>
      </c>
      <c r="T474" s="18">
        <v>23190</v>
      </c>
      <c r="U474">
        <v>1</v>
      </c>
      <c r="V474">
        <v>9.51</v>
      </c>
      <c r="W474">
        <f>R474/25771</f>
        <v>1.0870746187575182</v>
      </c>
      <c r="X474">
        <f>N474/13.72</f>
        <v>0.55830903790087461</v>
      </c>
      <c r="Y474">
        <f>I474/44.03</f>
        <v>1.0382125823302295</v>
      </c>
      <c r="Z474">
        <f t="shared" si="64"/>
        <v>14.037181620376296</v>
      </c>
      <c r="AA474">
        <v>15626</v>
      </c>
      <c r="AB474">
        <f t="shared" si="65"/>
        <v>0.6231979030144168</v>
      </c>
      <c r="AC474">
        <v>15.26</v>
      </c>
      <c r="AD474">
        <f t="shared" si="62"/>
        <v>0.10572385967311769</v>
      </c>
      <c r="AE474">
        <f t="shared" si="63"/>
        <v>2.3068681757049396E-2</v>
      </c>
    </row>
    <row r="475" spans="1:31">
      <c r="A475" t="s">
        <v>26</v>
      </c>
      <c r="B475" s="2">
        <v>2019</v>
      </c>
      <c r="C475">
        <v>1</v>
      </c>
      <c r="D475" t="s">
        <v>53</v>
      </c>
      <c r="E475">
        <v>21</v>
      </c>
      <c r="F475" t="s">
        <v>53</v>
      </c>
      <c r="G475">
        <v>9.4974999999999987</v>
      </c>
      <c r="H475">
        <v>51.957500000000003</v>
      </c>
      <c r="I475">
        <v>47.017499999999998</v>
      </c>
      <c r="J475" s="17">
        <v>150</v>
      </c>
      <c r="K475" t="s">
        <v>53</v>
      </c>
      <c r="L475" t="s">
        <v>53</v>
      </c>
      <c r="M475">
        <v>414</v>
      </c>
      <c r="N475">
        <v>8.6550000000000011</v>
      </c>
      <c r="O475">
        <v>66.069999999999993</v>
      </c>
      <c r="P475">
        <v>60.357500000000002</v>
      </c>
      <c r="Q475" s="18">
        <v>220461</v>
      </c>
      <c r="R475" s="107" t="s">
        <v>53</v>
      </c>
      <c r="S475" s="107">
        <v>5551</v>
      </c>
      <c r="T475" s="18">
        <v>25076</v>
      </c>
      <c r="U475" s="107" t="s">
        <v>53</v>
      </c>
      <c r="V475">
        <v>9.0224999999999991</v>
      </c>
      <c r="W475" s="107" t="s">
        <v>53</v>
      </c>
      <c r="X475">
        <f>N475/12.45</f>
        <v>0.6951807228915664</v>
      </c>
      <c r="Y475">
        <f>I475/44.78</f>
        <v>1.0499665029030816</v>
      </c>
      <c r="Z475">
        <f t="shared" si="64"/>
        <v>14.10860104953283</v>
      </c>
      <c r="AA475">
        <v>15626</v>
      </c>
      <c r="AB475">
        <f t="shared" si="65"/>
        <v>0.63944011339475548</v>
      </c>
      <c r="AC475">
        <v>14.11</v>
      </c>
      <c r="AD475">
        <f t="shared" si="62"/>
        <v>0.11374347390241357</v>
      </c>
      <c r="AE475">
        <f t="shared" si="63"/>
        <v>2.5179056613187822E-2</v>
      </c>
    </row>
    <row r="476" spans="1:31">
      <c r="A476" t="s">
        <v>26</v>
      </c>
      <c r="B476" s="2">
        <v>2020</v>
      </c>
      <c r="C476">
        <v>1</v>
      </c>
      <c r="D476">
        <v>-11</v>
      </c>
      <c r="E476">
        <v>17</v>
      </c>
      <c r="F476" t="s">
        <v>53</v>
      </c>
      <c r="G476">
        <v>11.79</v>
      </c>
      <c r="H476">
        <v>51.09</v>
      </c>
      <c r="I476">
        <v>45.085000000000001</v>
      </c>
      <c r="J476" s="17">
        <v>169</v>
      </c>
      <c r="K476" t="s">
        <v>53</v>
      </c>
      <c r="L476" t="s">
        <v>53</v>
      </c>
      <c r="M476">
        <v>385</v>
      </c>
      <c r="N476">
        <v>9.9599999999999991</v>
      </c>
      <c r="O476">
        <v>64.075000000000003</v>
      </c>
      <c r="P476">
        <v>57.69</v>
      </c>
      <c r="Q476" s="18">
        <v>222687</v>
      </c>
      <c r="R476" s="107" t="s">
        <v>53</v>
      </c>
      <c r="S476" s="107" t="s">
        <v>53</v>
      </c>
      <c r="T476" s="18">
        <v>27825</v>
      </c>
      <c r="U476" s="107" t="s">
        <v>53</v>
      </c>
      <c r="V476">
        <v>10.7575</v>
      </c>
      <c r="W476" s="107" t="s">
        <v>53</v>
      </c>
      <c r="X476">
        <f>N476/13.87</f>
        <v>0.71809661139149239</v>
      </c>
      <c r="Y476">
        <f>I476/43.14</f>
        <v>1.0450857672693556</v>
      </c>
      <c r="Z476">
        <f t="shared" si="64"/>
        <v>14.251055932420325</v>
      </c>
      <c r="AA476">
        <v>15626</v>
      </c>
      <c r="AB476">
        <f t="shared" si="65"/>
        <v>0.69269156471345783</v>
      </c>
      <c r="AC476">
        <v>15.53</v>
      </c>
      <c r="AD476">
        <f t="shared" si="62"/>
        <v>0.1249511646391572</v>
      </c>
      <c r="AE476" s="2" t="s">
        <v>53</v>
      </c>
    </row>
    <row r="477" spans="1:31">
      <c r="A477" t="s">
        <v>27</v>
      </c>
      <c r="B477" s="2">
        <v>2002</v>
      </c>
      <c r="C477">
        <v>0</v>
      </c>
      <c r="E477">
        <v>18</v>
      </c>
      <c r="F477" t="s">
        <v>53</v>
      </c>
      <c r="G477">
        <v>29.112500000000001</v>
      </c>
      <c r="H477">
        <v>33.674999999999997</v>
      </c>
      <c r="I477">
        <v>23.907500000000002</v>
      </c>
      <c r="J477" s="96" t="s">
        <v>53</v>
      </c>
      <c r="K477" t="s">
        <v>53</v>
      </c>
      <c r="L477" t="s">
        <v>53</v>
      </c>
      <c r="M477" t="s">
        <v>53</v>
      </c>
      <c r="N477">
        <v>12.6625</v>
      </c>
      <c r="O477">
        <v>65.25</v>
      </c>
      <c r="P477">
        <v>56.977499999999999</v>
      </c>
      <c r="Q477" s="18">
        <v>647387</v>
      </c>
      <c r="R477" s="109">
        <v>11719</v>
      </c>
      <c r="S477" s="107" t="s">
        <v>53</v>
      </c>
      <c r="T477" s="18">
        <v>4759</v>
      </c>
      <c r="U477">
        <v>0</v>
      </c>
      <c r="V477">
        <v>18.395</v>
      </c>
      <c r="W477">
        <f>R477/18095</f>
        <v>0.64763746891406471</v>
      </c>
      <c r="X477">
        <f>N477/8.3</f>
        <v>1.5256024096385541</v>
      </c>
      <c r="Y477">
        <f>I477/35.8425</f>
        <v>0.66701541466136571</v>
      </c>
      <c r="Z477">
        <f t="shared" ref="Z477:Z495" si="66">Q477/13489</f>
        <v>47.99369856920454</v>
      </c>
      <c r="AA477">
        <v>13489</v>
      </c>
      <c r="AB477">
        <f>V477/AC477</f>
        <v>1.6065502183406115</v>
      </c>
      <c r="AC477">
        <v>11.45</v>
      </c>
      <c r="AD477">
        <f t="shared" si="62"/>
        <v>7.35108984270614E-3</v>
      </c>
      <c r="AE477" s="2" t="s">
        <v>53</v>
      </c>
    </row>
    <row r="478" spans="1:31">
      <c r="A478" t="s">
        <v>27</v>
      </c>
      <c r="B478" s="2">
        <v>2003</v>
      </c>
      <c r="C478">
        <v>0</v>
      </c>
      <c r="E478">
        <v>11</v>
      </c>
      <c r="F478" t="s">
        <v>53</v>
      </c>
      <c r="G478">
        <v>30.68</v>
      </c>
      <c r="H478">
        <v>35.704999999999998</v>
      </c>
      <c r="I478">
        <v>24.827499999999997</v>
      </c>
      <c r="J478" s="96" t="s">
        <v>53</v>
      </c>
      <c r="K478" t="s">
        <v>53</v>
      </c>
      <c r="L478" t="s">
        <v>53</v>
      </c>
      <c r="M478" t="s">
        <v>53</v>
      </c>
      <c r="N478">
        <v>12.23</v>
      </c>
      <c r="O478">
        <v>65.427499999999995</v>
      </c>
      <c r="P478">
        <v>57.435000000000002</v>
      </c>
      <c r="Q478" s="18">
        <v>651565</v>
      </c>
      <c r="R478" s="109">
        <v>13398</v>
      </c>
      <c r="S478" s="107" t="s">
        <v>53</v>
      </c>
      <c r="T478" s="18">
        <v>7149</v>
      </c>
      <c r="U478">
        <v>0</v>
      </c>
      <c r="V478">
        <v>18.88</v>
      </c>
      <c r="W478">
        <f>R478/19013</f>
        <v>0.70467574817230316</v>
      </c>
      <c r="X478">
        <f>N478/8.5</f>
        <v>1.4388235294117648</v>
      </c>
      <c r="Y478">
        <f>I478/37.35</f>
        <v>0.66472556894243628</v>
      </c>
      <c r="Z478">
        <f t="shared" si="66"/>
        <v>48.30343242642153</v>
      </c>
      <c r="AA478">
        <v>13489</v>
      </c>
      <c r="AB478">
        <f t="shared" ref="AB478:AB495" si="67">V478/AC478</f>
        <v>1.6431679721496952</v>
      </c>
      <c r="AC478">
        <v>11.49</v>
      </c>
      <c r="AD478">
        <f t="shared" si="62"/>
        <v>1.0972044231964578E-2</v>
      </c>
      <c r="AE478" s="2" t="s">
        <v>53</v>
      </c>
    </row>
    <row r="479" spans="1:31">
      <c r="A479" t="s">
        <v>27</v>
      </c>
      <c r="B479" s="2">
        <v>2004</v>
      </c>
      <c r="C479">
        <v>0</v>
      </c>
      <c r="E479">
        <v>16</v>
      </c>
      <c r="F479" t="s">
        <v>53</v>
      </c>
      <c r="G479">
        <v>27.594999999999999</v>
      </c>
      <c r="H479">
        <v>37.927500000000002</v>
      </c>
      <c r="I479">
        <v>27.5075</v>
      </c>
      <c r="J479" s="96" t="s">
        <v>53</v>
      </c>
      <c r="K479" t="s">
        <v>53</v>
      </c>
      <c r="L479" t="s">
        <v>53</v>
      </c>
      <c r="M479" t="s">
        <v>53</v>
      </c>
      <c r="N479">
        <v>12.545</v>
      </c>
      <c r="O479">
        <v>64.3</v>
      </c>
      <c r="P479">
        <v>56.2425</v>
      </c>
      <c r="Q479" s="18">
        <v>654458</v>
      </c>
      <c r="R479" s="109">
        <v>13920</v>
      </c>
      <c r="S479" s="107" t="s">
        <v>53</v>
      </c>
      <c r="T479" s="18">
        <v>8745</v>
      </c>
      <c r="U479">
        <v>0</v>
      </c>
      <c r="V479">
        <v>18.245000000000001</v>
      </c>
      <c r="W479">
        <f>R479/20053</f>
        <v>0.69416047474193388</v>
      </c>
      <c r="X479">
        <f>N479/8.26</f>
        <v>1.518765133171913</v>
      </c>
      <c r="Y479">
        <f>I479/38.95</f>
        <v>0.70622593068035944</v>
      </c>
      <c r="Z479">
        <f t="shared" si="66"/>
        <v>48.517903476907108</v>
      </c>
      <c r="AA479">
        <v>13489</v>
      </c>
      <c r="AB479">
        <f t="shared" si="67"/>
        <v>1.6631722880583408</v>
      </c>
      <c r="AC479">
        <v>10.97</v>
      </c>
      <c r="AD479">
        <f t="shared" si="62"/>
        <v>1.3362202005323488E-2</v>
      </c>
      <c r="AE479" s="2" t="s">
        <v>53</v>
      </c>
    </row>
    <row r="480" spans="1:31">
      <c r="A480" t="s">
        <v>27</v>
      </c>
      <c r="B480" s="2">
        <v>2005</v>
      </c>
      <c r="C480">
        <v>0</v>
      </c>
      <c r="E480">
        <v>12</v>
      </c>
      <c r="F480" t="s">
        <v>53</v>
      </c>
      <c r="G480">
        <v>25.130000000000003</v>
      </c>
      <c r="H480">
        <v>35.172499999999999</v>
      </c>
      <c r="I480">
        <v>26.3475</v>
      </c>
      <c r="J480" s="96" t="s">
        <v>53</v>
      </c>
      <c r="K480" t="s">
        <v>53</v>
      </c>
      <c r="L480" t="s">
        <v>53</v>
      </c>
      <c r="M480" t="s">
        <v>53</v>
      </c>
      <c r="N480">
        <v>10.7525</v>
      </c>
      <c r="O480">
        <v>63.879999999999995</v>
      </c>
      <c r="P480">
        <v>57.010000000000005</v>
      </c>
      <c r="Q480" s="18">
        <v>660284</v>
      </c>
      <c r="R480" s="109">
        <v>14233</v>
      </c>
      <c r="S480" s="107" t="s">
        <v>53</v>
      </c>
      <c r="T480" s="18">
        <v>11388</v>
      </c>
      <c r="U480">
        <v>0</v>
      </c>
      <c r="V480">
        <v>15.9575</v>
      </c>
      <c r="W480">
        <f>R480/21239</f>
        <v>0.67013512877254111</v>
      </c>
      <c r="X480">
        <f>N480/7.14</f>
        <v>1.5059523809523809</v>
      </c>
      <c r="Y480">
        <f>I480/41.39</f>
        <v>0.63656680357574291</v>
      </c>
      <c r="Z480">
        <f t="shared" si="66"/>
        <v>48.949810957076139</v>
      </c>
      <c r="AA480">
        <v>13489</v>
      </c>
      <c r="AB480">
        <f t="shared" si="67"/>
        <v>1.7439890710382513</v>
      </c>
      <c r="AC480">
        <v>9.15</v>
      </c>
      <c r="AD480">
        <f t="shared" si="62"/>
        <v>1.7247123964839371E-2</v>
      </c>
      <c r="AE480" s="2" t="s">
        <v>53</v>
      </c>
    </row>
    <row r="481" spans="1:31">
      <c r="A481" t="s">
        <v>27</v>
      </c>
      <c r="B481" s="2">
        <v>2006</v>
      </c>
      <c r="C481">
        <v>0</v>
      </c>
      <c r="E481">
        <v>15</v>
      </c>
      <c r="F481" t="s">
        <v>53</v>
      </c>
      <c r="G481">
        <v>22.465</v>
      </c>
      <c r="H481">
        <v>35.225000000000001</v>
      </c>
      <c r="I481">
        <v>27.305</v>
      </c>
      <c r="J481" s="96" t="s">
        <v>53</v>
      </c>
      <c r="K481" t="s">
        <v>53</v>
      </c>
      <c r="L481" t="s">
        <v>53</v>
      </c>
      <c r="M481" t="s">
        <v>53</v>
      </c>
      <c r="N481">
        <v>8.57</v>
      </c>
      <c r="O481">
        <v>63.260000000000005</v>
      </c>
      <c r="P481">
        <v>57.837499999999999</v>
      </c>
      <c r="Q481" s="18">
        <v>662751</v>
      </c>
      <c r="R481" s="109">
        <v>15264</v>
      </c>
      <c r="S481" s="107" t="s">
        <v>53</v>
      </c>
      <c r="T481" s="18">
        <v>13061</v>
      </c>
      <c r="U481">
        <v>0</v>
      </c>
      <c r="V481">
        <v>13.637499999999999</v>
      </c>
      <c r="W481">
        <f>R481/22629</f>
        <v>0.67453267930531624</v>
      </c>
      <c r="X481">
        <f>N481/6.35</f>
        <v>1.3496062992125986</v>
      </c>
      <c r="Y481">
        <f>I481/42.96</f>
        <v>0.63559124767225328</v>
      </c>
      <c r="Z481">
        <f t="shared" si="66"/>
        <v>49.132700719104456</v>
      </c>
      <c r="AA481">
        <v>13489</v>
      </c>
      <c r="AB481">
        <f t="shared" si="67"/>
        <v>1.613905325443787</v>
      </c>
      <c r="AC481">
        <v>8.4499999999999993</v>
      </c>
      <c r="AD481">
        <f t="shared" si="62"/>
        <v>1.9707250536023332E-2</v>
      </c>
      <c r="AE481" s="2" t="s">
        <v>53</v>
      </c>
    </row>
    <row r="482" spans="1:31">
      <c r="A482" t="s">
        <v>27</v>
      </c>
      <c r="B482" s="2">
        <v>2007</v>
      </c>
      <c r="C482">
        <v>1</v>
      </c>
      <c r="E482">
        <v>20</v>
      </c>
      <c r="F482" t="s">
        <v>53</v>
      </c>
      <c r="G482">
        <v>20.314999999999998</v>
      </c>
      <c r="H482">
        <v>37.157500000000006</v>
      </c>
      <c r="I482">
        <v>29.614999999999998</v>
      </c>
      <c r="J482" s="17">
        <v>154</v>
      </c>
      <c r="K482" t="s">
        <v>53</v>
      </c>
      <c r="L482" s="92">
        <v>154</v>
      </c>
      <c r="M482" t="s">
        <v>53</v>
      </c>
      <c r="N482">
        <v>8.7824999999999989</v>
      </c>
      <c r="O482">
        <v>64.647499999999994</v>
      </c>
      <c r="P482">
        <v>58.96</v>
      </c>
      <c r="Q482" s="18">
        <v>664742</v>
      </c>
      <c r="R482" s="109">
        <v>16433</v>
      </c>
      <c r="S482" s="107" t="s">
        <v>53</v>
      </c>
      <c r="T482" s="18">
        <v>14685</v>
      </c>
      <c r="U482">
        <v>0</v>
      </c>
      <c r="V482">
        <v>13.052499999999998</v>
      </c>
      <c r="W482">
        <f>R482/23776</f>
        <v>0.69115915208613732</v>
      </c>
      <c r="X482">
        <f>N482/6.41</f>
        <v>1.3701248049921995</v>
      </c>
      <c r="Y482">
        <f>I482/44.21</f>
        <v>0.66987106989368916</v>
      </c>
      <c r="Z482">
        <f t="shared" si="66"/>
        <v>49.28030246867818</v>
      </c>
      <c r="AA482">
        <v>13489</v>
      </c>
      <c r="AB482">
        <f t="shared" si="67"/>
        <v>1.5859659781287969</v>
      </c>
      <c r="AC482">
        <v>8.23</v>
      </c>
      <c r="AD482">
        <f t="shared" si="62"/>
        <v>2.2091277518195028E-2</v>
      </c>
      <c r="AE482" s="2" t="s">
        <v>53</v>
      </c>
    </row>
    <row r="483" spans="1:31">
      <c r="A483" t="s">
        <v>27</v>
      </c>
      <c r="B483" s="2">
        <v>2008</v>
      </c>
      <c r="C483">
        <v>1</v>
      </c>
      <c r="E483">
        <v>15</v>
      </c>
      <c r="F483" t="s">
        <v>53</v>
      </c>
      <c r="G483">
        <v>23.869999999999997</v>
      </c>
      <c r="H483">
        <v>40.767499999999998</v>
      </c>
      <c r="I483">
        <v>31.037500000000001</v>
      </c>
      <c r="J483" s="17">
        <v>736</v>
      </c>
      <c r="K483" t="s">
        <v>53</v>
      </c>
      <c r="L483" s="92">
        <v>736</v>
      </c>
      <c r="M483" t="s">
        <v>53</v>
      </c>
      <c r="N483">
        <v>11.739999999999998</v>
      </c>
      <c r="O483">
        <v>64.935000000000002</v>
      </c>
      <c r="P483">
        <v>57.305000000000007</v>
      </c>
      <c r="Q483" s="18">
        <v>667438</v>
      </c>
      <c r="R483" s="109">
        <v>16637</v>
      </c>
      <c r="S483" s="107" t="s">
        <v>53</v>
      </c>
      <c r="T483" s="18">
        <v>18572</v>
      </c>
      <c r="U483">
        <v>0</v>
      </c>
      <c r="V483">
        <v>16.482500000000002</v>
      </c>
      <c r="W483">
        <f>R483/24129</f>
        <v>0.68950225869285919</v>
      </c>
      <c r="X483">
        <f>N483/10.05</f>
        <v>1.1681592039800992</v>
      </c>
      <c r="Y483">
        <f>I483/44.4</f>
        <v>0.6990427927927928</v>
      </c>
      <c r="Z483">
        <f t="shared" si="66"/>
        <v>49.480169026614277</v>
      </c>
      <c r="AA483">
        <v>13489</v>
      </c>
      <c r="AB483">
        <f t="shared" si="67"/>
        <v>1.4651111111111113</v>
      </c>
      <c r="AC483">
        <v>11.25</v>
      </c>
      <c r="AD483">
        <f t="shared" si="62"/>
        <v>2.7825805542986765E-2</v>
      </c>
      <c r="AE483" s="2" t="s">
        <v>53</v>
      </c>
    </row>
    <row r="484" spans="1:31">
      <c r="A484" t="s">
        <v>27</v>
      </c>
      <c r="B484" s="2">
        <v>2009</v>
      </c>
      <c r="C484">
        <v>1</v>
      </c>
      <c r="E484">
        <v>27</v>
      </c>
      <c r="F484" t="s">
        <v>53</v>
      </c>
      <c r="G484">
        <v>29.169999999999998</v>
      </c>
      <c r="H484">
        <v>42.347500000000004</v>
      </c>
      <c r="I484">
        <v>30.0075</v>
      </c>
      <c r="J484" s="17">
        <v>702</v>
      </c>
      <c r="K484" t="s">
        <v>53</v>
      </c>
      <c r="L484" s="92">
        <v>702</v>
      </c>
      <c r="M484">
        <v>1634</v>
      </c>
      <c r="N484">
        <v>19.782499999999999</v>
      </c>
      <c r="O484">
        <v>63.842499999999994</v>
      </c>
      <c r="P484">
        <v>51.237499999999997</v>
      </c>
      <c r="Q484" s="18">
        <v>669782</v>
      </c>
      <c r="R484" s="109">
        <v>16248</v>
      </c>
      <c r="S484" s="107" t="s">
        <v>53</v>
      </c>
      <c r="T484" s="18">
        <v>19583</v>
      </c>
      <c r="U484">
        <v>0</v>
      </c>
      <c r="V484">
        <v>23.577500000000001</v>
      </c>
      <c r="W484">
        <f>R484/23062</f>
        <v>0.70453559968779811</v>
      </c>
      <c r="X484">
        <f>N484/17.65</f>
        <v>1.1208215297450426</v>
      </c>
      <c r="Y484">
        <f>I484/42.58</f>
        <v>0.70473226867073746</v>
      </c>
      <c r="Z484">
        <f t="shared" si="66"/>
        <v>49.653940247609164</v>
      </c>
      <c r="AA484">
        <v>13489</v>
      </c>
      <c r="AB484">
        <f t="shared" si="67"/>
        <v>1.3201287793952969</v>
      </c>
      <c r="AC484">
        <v>17.86</v>
      </c>
      <c r="AD484">
        <f t="shared" si="62"/>
        <v>2.9237871426822458E-2</v>
      </c>
      <c r="AE484" s="2" t="s">
        <v>53</v>
      </c>
    </row>
    <row r="485" spans="1:31">
      <c r="A485" t="s">
        <v>27</v>
      </c>
      <c r="B485" s="2">
        <v>2010</v>
      </c>
      <c r="C485">
        <v>1</v>
      </c>
      <c r="E485">
        <v>25</v>
      </c>
      <c r="F485" t="s">
        <v>53</v>
      </c>
      <c r="G485">
        <v>30.932500000000001</v>
      </c>
      <c r="H485">
        <v>44.5075</v>
      </c>
      <c r="I485">
        <v>30.762499999999999</v>
      </c>
      <c r="J485" s="17">
        <v>686</v>
      </c>
      <c r="K485" t="s">
        <v>53</v>
      </c>
      <c r="L485" s="92">
        <v>686</v>
      </c>
      <c r="M485">
        <v>1531</v>
      </c>
      <c r="N485">
        <v>20.885000000000002</v>
      </c>
      <c r="O485">
        <v>63.9375</v>
      </c>
      <c r="P485">
        <v>50.592500000000001</v>
      </c>
      <c r="Q485" s="18">
        <v>670761</v>
      </c>
      <c r="R485" s="109">
        <v>16274</v>
      </c>
      <c r="S485" s="107">
        <v>19897</v>
      </c>
      <c r="T485" s="18">
        <v>20667</v>
      </c>
      <c r="U485">
        <v>0</v>
      </c>
      <c r="V485">
        <v>25.05</v>
      </c>
      <c r="W485">
        <f>R485/23038</f>
        <v>0.70639812483722542</v>
      </c>
      <c r="X485">
        <f>N485/19.57</f>
        <v>1.0671946857434851</v>
      </c>
      <c r="Y485">
        <f>I485/42.04</f>
        <v>0.73174357754519503</v>
      </c>
      <c r="Z485">
        <f t="shared" si="66"/>
        <v>49.72651790347691</v>
      </c>
      <c r="AA485">
        <v>13489</v>
      </c>
      <c r="AB485">
        <f t="shared" si="67"/>
        <v>1.2613293051359518</v>
      </c>
      <c r="AC485">
        <v>19.86</v>
      </c>
      <c r="AD485">
        <f t="shared" si="62"/>
        <v>3.0811272569514329E-2</v>
      </c>
      <c r="AE485">
        <f t="shared" si="63"/>
        <v>2.9663322703615744E-2</v>
      </c>
    </row>
    <row r="486" spans="1:31">
      <c r="A486" t="s">
        <v>27</v>
      </c>
      <c r="B486" s="2">
        <v>2011</v>
      </c>
      <c r="C486">
        <v>0</v>
      </c>
      <c r="E486">
        <v>30</v>
      </c>
      <c r="F486" t="s">
        <v>53</v>
      </c>
      <c r="G486">
        <v>34.615000000000002</v>
      </c>
      <c r="H486">
        <v>44.927500000000002</v>
      </c>
      <c r="I486">
        <v>29.407499999999999</v>
      </c>
      <c r="J486" s="17">
        <v>783</v>
      </c>
      <c r="K486" t="s">
        <v>53</v>
      </c>
      <c r="L486" s="92">
        <v>783</v>
      </c>
      <c r="M486">
        <v>1422</v>
      </c>
      <c r="N486">
        <v>23.344999999999999</v>
      </c>
      <c r="O486">
        <v>62.887500000000003</v>
      </c>
      <c r="P486">
        <v>48.22</v>
      </c>
      <c r="Q486" s="18">
        <v>670600</v>
      </c>
      <c r="R486" s="109">
        <v>16230</v>
      </c>
      <c r="S486" s="107">
        <v>19636</v>
      </c>
      <c r="T486" s="18">
        <v>22270</v>
      </c>
      <c r="U486">
        <v>0</v>
      </c>
      <c r="V486">
        <v>28.074999999999999</v>
      </c>
      <c r="W486">
        <f>R486/22761</f>
        <v>0.71306181626466325</v>
      </c>
      <c r="X486">
        <f>N486/21.05</f>
        <v>1.1090261282660332</v>
      </c>
      <c r="Y486">
        <f>I486/41.74</f>
        <v>0.70454000958313368</v>
      </c>
      <c r="Z486">
        <f t="shared" si="66"/>
        <v>49.714582252205503</v>
      </c>
      <c r="AA486">
        <v>13489</v>
      </c>
      <c r="AB486">
        <f t="shared" si="67"/>
        <v>1.3125292192613369</v>
      </c>
      <c r="AC486">
        <v>21.39</v>
      </c>
      <c r="AD486">
        <f t="shared" si="62"/>
        <v>3.3209066507605127E-2</v>
      </c>
      <c r="AE486">
        <f t="shared" si="63"/>
        <v>2.9281240679988069E-2</v>
      </c>
    </row>
    <row r="487" spans="1:31">
      <c r="A487" t="s">
        <v>27</v>
      </c>
      <c r="B487" s="2">
        <v>2012</v>
      </c>
      <c r="C487">
        <v>0</v>
      </c>
      <c r="E487">
        <v>21</v>
      </c>
      <c r="F487" t="s">
        <v>53</v>
      </c>
      <c r="G487">
        <v>39.342500000000001</v>
      </c>
      <c r="H487">
        <v>46.017499999999998</v>
      </c>
      <c r="I487">
        <v>27.9025</v>
      </c>
      <c r="J487" s="17">
        <v>655</v>
      </c>
      <c r="K487" t="s">
        <v>53</v>
      </c>
      <c r="L487" s="92">
        <v>655</v>
      </c>
      <c r="M487">
        <v>1461</v>
      </c>
      <c r="N487">
        <v>33.204999999999998</v>
      </c>
      <c r="O487">
        <v>63.170000000000009</v>
      </c>
      <c r="P487">
        <v>42.2</v>
      </c>
      <c r="Q487" s="18">
        <v>670242</v>
      </c>
      <c r="R487" s="109">
        <v>14568</v>
      </c>
      <c r="S487" s="107">
        <v>19254</v>
      </c>
      <c r="T487" s="18">
        <v>24522</v>
      </c>
      <c r="U487">
        <v>0</v>
      </c>
      <c r="V487">
        <v>35.8125</v>
      </c>
      <c r="W487">
        <f>R487/22048</f>
        <v>0.66074020319303339</v>
      </c>
      <c r="X487">
        <f>N487/24.58</f>
        <v>1.3508950366151342</v>
      </c>
      <c r="Y487">
        <f>I487/40.47</f>
        <v>0.68946132937978755</v>
      </c>
      <c r="Z487">
        <f t="shared" si="66"/>
        <v>49.688042108384607</v>
      </c>
      <c r="AA487">
        <v>13489</v>
      </c>
      <c r="AB487">
        <f t="shared" si="67"/>
        <v>1.4446349334409037</v>
      </c>
      <c r="AC487">
        <v>24.79</v>
      </c>
      <c r="AD487">
        <f t="shared" si="62"/>
        <v>3.6586785071660681E-2</v>
      </c>
      <c r="AE487">
        <f t="shared" si="63"/>
        <v>2.8726937434538569E-2</v>
      </c>
    </row>
    <row r="488" spans="1:31">
      <c r="A488" t="s">
        <v>27</v>
      </c>
      <c r="B488" s="2">
        <v>2013</v>
      </c>
      <c r="C488">
        <v>0</v>
      </c>
      <c r="E488">
        <v>22</v>
      </c>
      <c r="F488" t="s">
        <v>53</v>
      </c>
      <c r="G488">
        <v>43.277499999999996</v>
      </c>
      <c r="H488">
        <v>48.545000000000002</v>
      </c>
      <c r="I488">
        <v>27.529999999999998</v>
      </c>
      <c r="J488" s="17">
        <v>751</v>
      </c>
      <c r="K488" t="s">
        <v>53</v>
      </c>
      <c r="L488" s="92">
        <v>751</v>
      </c>
      <c r="M488">
        <v>1472</v>
      </c>
      <c r="N488">
        <v>36.287500000000009</v>
      </c>
      <c r="O488">
        <v>63.984999999999999</v>
      </c>
      <c r="P488">
        <v>40.767499999999998</v>
      </c>
      <c r="Q488" s="18">
        <v>664916</v>
      </c>
      <c r="R488" s="109">
        <v>15652</v>
      </c>
      <c r="S488" s="107">
        <v>17913</v>
      </c>
      <c r="T488" s="18">
        <v>22392</v>
      </c>
      <c r="U488">
        <v>0</v>
      </c>
      <c r="V488">
        <v>39.357500000000002</v>
      </c>
      <c r="W488">
        <f>R488/21899</f>
        <v>0.71473583268642404</v>
      </c>
      <c r="X488">
        <f>N488/25.6</f>
        <v>1.4174804687500002</v>
      </c>
      <c r="Y488">
        <f>I488/39.56</f>
        <v>0.6959049544994943</v>
      </c>
      <c r="Z488">
        <f t="shared" si="66"/>
        <v>49.293201868188895</v>
      </c>
      <c r="AA488">
        <v>13489</v>
      </c>
      <c r="AB488">
        <f t="shared" si="67"/>
        <v>1.5079501915708813</v>
      </c>
      <c r="AC488">
        <v>26.1</v>
      </c>
      <c r="AD488">
        <f t="shared" si="62"/>
        <v>3.3676434316515166E-2</v>
      </c>
      <c r="AE488">
        <f t="shared" si="63"/>
        <v>2.6940245083589505E-2</v>
      </c>
    </row>
    <row r="489" spans="1:31">
      <c r="A489" t="s">
        <v>27</v>
      </c>
      <c r="B489" s="2">
        <v>2014</v>
      </c>
      <c r="C489">
        <v>0</v>
      </c>
      <c r="E489">
        <v>24</v>
      </c>
      <c r="F489" t="s">
        <v>53</v>
      </c>
      <c r="G489">
        <v>39.342500000000001</v>
      </c>
      <c r="H489">
        <v>46.767499999999998</v>
      </c>
      <c r="I489">
        <v>28.3825</v>
      </c>
      <c r="J489" s="17">
        <v>770</v>
      </c>
      <c r="K489" t="s">
        <v>53</v>
      </c>
      <c r="L489" t="s">
        <v>53</v>
      </c>
      <c r="M489">
        <v>1705</v>
      </c>
      <c r="N489">
        <v>28.627499999999998</v>
      </c>
      <c r="O489">
        <v>62.512500000000003</v>
      </c>
      <c r="P489">
        <v>44.637500000000003</v>
      </c>
      <c r="Q489" s="18">
        <v>659033</v>
      </c>
      <c r="R489" s="109">
        <v>14987</v>
      </c>
      <c r="S489" s="107">
        <v>17856</v>
      </c>
      <c r="T489" s="18">
        <v>19078</v>
      </c>
      <c r="U489">
        <v>0</v>
      </c>
      <c r="V489">
        <v>33.282499999999999</v>
      </c>
      <c r="W489">
        <f>R489/22218</f>
        <v>0.67454316320100816</v>
      </c>
      <c r="X489">
        <f>N489/23.6</f>
        <v>1.2130296610169491</v>
      </c>
      <c r="Y489">
        <f>I489/40.03</f>
        <v>0.70903072695478386</v>
      </c>
      <c r="Z489">
        <f t="shared" si="66"/>
        <v>48.857068722662909</v>
      </c>
      <c r="AA489">
        <v>13489</v>
      </c>
      <c r="AB489">
        <f t="shared" si="67"/>
        <v>1.3618044189852698</v>
      </c>
      <c r="AC489">
        <v>24.44</v>
      </c>
      <c r="AD489">
        <f t="shared" si="62"/>
        <v>2.8948474507346368E-2</v>
      </c>
      <c r="AE489">
        <f t="shared" si="63"/>
        <v>2.7094242625179621E-2</v>
      </c>
    </row>
    <row r="490" spans="1:31">
      <c r="A490" t="s">
        <v>27</v>
      </c>
      <c r="B490" s="2">
        <v>2015</v>
      </c>
      <c r="C490">
        <v>0</v>
      </c>
      <c r="E490">
        <v>24</v>
      </c>
      <c r="F490" t="s">
        <v>53</v>
      </c>
      <c r="G490">
        <v>38.787500000000001</v>
      </c>
      <c r="H490">
        <v>48.644999999999996</v>
      </c>
      <c r="I490">
        <v>29.784999999999997</v>
      </c>
      <c r="J490" s="17">
        <v>825</v>
      </c>
      <c r="K490" t="s">
        <v>53</v>
      </c>
      <c r="L490" t="s">
        <v>53</v>
      </c>
      <c r="M490">
        <v>1482</v>
      </c>
      <c r="N490">
        <v>30.252499999999998</v>
      </c>
      <c r="O490">
        <v>61.887499999999996</v>
      </c>
      <c r="P490">
        <v>43.177500000000002</v>
      </c>
      <c r="Q490" s="18">
        <v>654170</v>
      </c>
      <c r="R490" s="109">
        <v>16960</v>
      </c>
      <c r="S490" s="107">
        <v>17009</v>
      </c>
      <c r="T490" s="18">
        <v>17235</v>
      </c>
      <c r="U490">
        <v>0</v>
      </c>
      <c r="V490">
        <v>34.0625</v>
      </c>
      <c r="W490">
        <f>R490/23219</f>
        <v>0.73043628063224086</v>
      </c>
      <c r="X490">
        <f>N490/20.77</f>
        <v>1.4565479056331245</v>
      </c>
      <c r="Y490">
        <f>I490/41.06</f>
        <v>0.72540185094982934</v>
      </c>
      <c r="Z490">
        <f t="shared" si="66"/>
        <v>48.496552746682482</v>
      </c>
      <c r="AA490">
        <v>13489</v>
      </c>
      <c r="AB490">
        <f t="shared" si="67"/>
        <v>1.5440843155031732</v>
      </c>
      <c r="AC490">
        <v>22.06</v>
      </c>
      <c r="AD490">
        <f t="shared" si="62"/>
        <v>2.6346362566305393E-2</v>
      </c>
      <c r="AE490">
        <f t="shared" si="63"/>
        <v>2.6000886619686015E-2</v>
      </c>
    </row>
    <row r="491" spans="1:31">
      <c r="A491" t="s">
        <v>27</v>
      </c>
      <c r="B491" s="2">
        <v>2016</v>
      </c>
      <c r="C491">
        <v>0</v>
      </c>
      <c r="E491">
        <v>26</v>
      </c>
      <c r="F491" t="s">
        <v>53</v>
      </c>
      <c r="G491">
        <v>37.46</v>
      </c>
      <c r="H491">
        <v>46.887499999999996</v>
      </c>
      <c r="I491">
        <v>29.342500000000001</v>
      </c>
      <c r="J491" s="17">
        <v>952</v>
      </c>
      <c r="K491" t="s">
        <v>53</v>
      </c>
      <c r="L491" t="s">
        <v>53</v>
      </c>
      <c r="M491">
        <v>1698</v>
      </c>
      <c r="N491">
        <v>27.947500000000002</v>
      </c>
      <c r="O491">
        <v>62.077500000000001</v>
      </c>
      <c r="P491">
        <v>44.734999999999999</v>
      </c>
      <c r="Q491" s="18">
        <v>648250</v>
      </c>
      <c r="R491" s="109">
        <v>16928</v>
      </c>
      <c r="S491" s="107">
        <v>16593</v>
      </c>
      <c r="T491" s="18">
        <v>16392</v>
      </c>
      <c r="U491">
        <v>0</v>
      </c>
      <c r="V491">
        <v>32.092500000000001</v>
      </c>
      <c r="W491">
        <f>R491/23979</f>
        <v>0.70595104049376534</v>
      </c>
      <c r="X491">
        <f>N491/18.12</f>
        <v>1.5423565121412803</v>
      </c>
      <c r="Y491">
        <f>I491/42.17</f>
        <v>0.69581456011382503</v>
      </c>
      <c r="Z491">
        <f t="shared" si="66"/>
        <v>48.057676625398472</v>
      </c>
      <c r="AA491">
        <v>13489</v>
      </c>
      <c r="AB491">
        <f t="shared" si="67"/>
        <v>1.6340376782077393</v>
      </c>
      <c r="AC491">
        <v>19.64</v>
      </c>
      <c r="AD491">
        <f t="shared" si="62"/>
        <v>2.5286540686463556E-2</v>
      </c>
      <c r="AE491">
        <f t="shared" si="63"/>
        <v>2.5596606247589665E-2</v>
      </c>
    </row>
    <row r="492" spans="1:31">
      <c r="A492" t="s">
        <v>27</v>
      </c>
      <c r="B492" s="2">
        <v>2017</v>
      </c>
      <c r="C492">
        <v>0</v>
      </c>
      <c r="E492">
        <v>16</v>
      </c>
      <c r="F492" t="s">
        <v>53</v>
      </c>
      <c r="G492">
        <v>31.43</v>
      </c>
      <c r="H492">
        <v>47.145000000000003</v>
      </c>
      <c r="I492">
        <v>32.324999999999996</v>
      </c>
      <c r="J492" s="17">
        <v>784</v>
      </c>
      <c r="K492" t="s">
        <v>53</v>
      </c>
      <c r="L492" t="s">
        <v>53</v>
      </c>
      <c r="M492">
        <v>2000</v>
      </c>
      <c r="N492">
        <v>23.177499999999998</v>
      </c>
      <c r="O492">
        <v>63.197500000000005</v>
      </c>
      <c r="P492">
        <v>48.532499999999999</v>
      </c>
      <c r="Q492" s="18">
        <v>643484</v>
      </c>
      <c r="R492" s="109">
        <v>17421</v>
      </c>
      <c r="S492" s="107">
        <v>15816</v>
      </c>
      <c r="T492" s="18">
        <v>15507</v>
      </c>
      <c r="U492">
        <v>0</v>
      </c>
      <c r="V492">
        <v>26.755000000000003</v>
      </c>
      <c r="W492">
        <f>R492/24969</f>
        <v>0.69770515439144543</v>
      </c>
      <c r="X492">
        <f>N492/15.66</f>
        <v>1.480044699872286</v>
      </c>
      <c r="Y492">
        <f>I492/43.11</f>
        <v>0.74982602644398044</v>
      </c>
      <c r="Z492">
        <f t="shared" si="66"/>
        <v>47.704351693972868</v>
      </c>
      <c r="AA492">
        <v>13489</v>
      </c>
      <c r="AB492">
        <f t="shared" si="67"/>
        <v>1.5528148578061522</v>
      </c>
      <c r="AC492">
        <v>17.23</v>
      </c>
      <c r="AD492">
        <f t="shared" si="62"/>
        <v>2.4098501283637198E-2</v>
      </c>
      <c r="AE492">
        <f t="shared" si="63"/>
        <v>2.4578699703489131E-2</v>
      </c>
    </row>
    <row r="493" spans="1:31">
      <c r="A493" t="s">
        <v>27</v>
      </c>
      <c r="B493" s="2">
        <v>2018</v>
      </c>
      <c r="C493">
        <v>0</v>
      </c>
      <c r="E493">
        <v>9</v>
      </c>
      <c r="F493" t="s">
        <v>53</v>
      </c>
      <c r="G493">
        <v>26.375</v>
      </c>
      <c r="H493">
        <v>45.965000000000003</v>
      </c>
      <c r="I493">
        <v>33.837499999999999</v>
      </c>
      <c r="J493" s="17">
        <v>601</v>
      </c>
      <c r="K493">
        <v>1</v>
      </c>
      <c r="L493">
        <v>25</v>
      </c>
      <c r="M493">
        <v>2031</v>
      </c>
      <c r="N493">
        <v>20.342500000000001</v>
      </c>
      <c r="O493">
        <v>60.02</v>
      </c>
      <c r="P493">
        <v>47.8</v>
      </c>
      <c r="Q493" s="18">
        <v>638099</v>
      </c>
      <c r="R493" s="109">
        <v>18628</v>
      </c>
      <c r="S493" s="107">
        <v>15989</v>
      </c>
      <c r="T493" s="18">
        <v>15126</v>
      </c>
      <c r="U493">
        <v>0</v>
      </c>
      <c r="V493">
        <v>23.012499999999999</v>
      </c>
      <c r="W493">
        <f>R493/25771</f>
        <v>0.72282798494431721</v>
      </c>
      <c r="X493">
        <f>N493/13.72</f>
        <v>1.4826895043731778</v>
      </c>
      <c r="Y493">
        <f>I493/44.03</f>
        <v>0.76851010674540077</v>
      </c>
      <c r="Z493">
        <f t="shared" si="66"/>
        <v>47.305137519460303</v>
      </c>
      <c r="AA493">
        <v>13489</v>
      </c>
      <c r="AB493">
        <f t="shared" si="67"/>
        <v>1.5080275229357798</v>
      </c>
      <c r="AC493">
        <v>15.26</v>
      </c>
      <c r="AD493">
        <f t="shared" si="62"/>
        <v>2.3704785621039996E-2</v>
      </c>
      <c r="AE493">
        <f t="shared" si="63"/>
        <v>2.5057240334180119E-2</v>
      </c>
    </row>
    <row r="494" spans="1:31">
      <c r="A494" t="s">
        <v>27</v>
      </c>
      <c r="B494" s="2">
        <v>2019</v>
      </c>
      <c r="C494">
        <v>1</v>
      </c>
      <c r="E494">
        <v>23</v>
      </c>
      <c r="F494" t="s">
        <v>53</v>
      </c>
      <c r="G494">
        <v>28.6525</v>
      </c>
      <c r="H494">
        <v>45.285000000000004</v>
      </c>
      <c r="I494">
        <v>32.322499999999998</v>
      </c>
      <c r="J494" s="17">
        <v>599</v>
      </c>
      <c r="K494" t="s">
        <v>53</v>
      </c>
      <c r="L494">
        <v>1</v>
      </c>
      <c r="M494">
        <v>2074</v>
      </c>
      <c r="N494">
        <v>17.310000000000002</v>
      </c>
      <c r="O494">
        <v>59.237499999999997</v>
      </c>
      <c r="P494">
        <v>48.982500000000002</v>
      </c>
      <c r="Q494" s="18">
        <v>633564</v>
      </c>
      <c r="R494" s="107" t="s">
        <v>53</v>
      </c>
      <c r="S494" s="107">
        <v>16283</v>
      </c>
      <c r="T494" s="18">
        <v>15372</v>
      </c>
      <c r="U494" s="107" t="s">
        <v>53</v>
      </c>
      <c r="V494">
        <v>22.29</v>
      </c>
      <c r="W494" s="107" t="s">
        <v>53</v>
      </c>
      <c r="X494">
        <f>N494/12.45</f>
        <v>1.3903614457831328</v>
      </c>
      <c r="Y494">
        <f>I494/44.78</f>
        <v>0.72180661009379177</v>
      </c>
      <c r="Z494">
        <f t="shared" si="66"/>
        <v>46.968937652902362</v>
      </c>
      <c r="AA494">
        <v>13489</v>
      </c>
      <c r="AB494">
        <f t="shared" si="67"/>
        <v>1.5797306874557051</v>
      </c>
      <c r="AC494">
        <v>14.11</v>
      </c>
      <c r="AD494">
        <f t="shared" si="62"/>
        <v>2.4262742201261435E-2</v>
      </c>
      <c r="AE494">
        <f t="shared" si="63"/>
        <v>2.570063955654046E-2</v>
      </c>
    </row>
    <row r="495" spans="1:31">
      <c r="A495" t="s">
        <v>27</v>
      </c>
      <c r="B495" s="2">
        <v>2020</v>
      </c>
      <c r="C495">
        <v>1</v>
      </c>
      <c r="D495" t="s">
        <v>53</v>
      </c>
      <c r="E495">
        <v>21</v>
      </c>
      <c r="F495" t="s">
        <v>53</v>
      </c>
      <c r="G495">
        <v>29.217500000000001</v>
      </c>
      <c r="H495">
        <v>43.857500000000002</v>
      </c>
      <c r="I495">
        <v>31.015000000000001</v>
      </c>
      <c r="J495" s="17">
        <v>724</v>
      </c>
      <c r="K495" t="s">
        <v>53</v>
      </c>
      <c r="L495" t="s">
        <v>53</v>
      </c>
      <c r="M495">
        <v>1889</v>
      </c>
      <c r="N495">
        <v>19.995000000000001</v>
      </c>
      <c r="O495">
        <v>59.025000000000006</v>
      </c>
      <c r="P495">
        <v>47.247500000000002</v>
      </c>
      <c r="Q495" s="18">
        <v>631381</v>
      </c>
      <c r="R495" s="107" t="s">
        <v>53</v>
      </c>
      <c r="S495" s="107" t="s">
        <v>53</v>
      </c>
      <c r="T495" s="18">
        <v>16413</v>
      </c>
      <c r="U495" s="107" t="s">
        <v>53</v>
      </c>
      <c r="V495">
        <v>23.994999999999997</v>
      </c>
      <c r="W495" s="107" t="s">
        <v>53</v>
      </c>
      <c r="X495">
        <f>N495/13.87</f>
        <v>1.4416005767844269</v>
      </c>
      <c r="Y495">
        <f>I495/43.14</f>
        <v>0.71893834028743631</v>
      </c>
      <c r="Z495">
        <f t="shared" si="66"/>
        <v>46.80710208317889</v>
      </c>
      <c r="AA495">
        <v>13489</v>
      </c>
      <c r="AB495">
        <f t="shared" si="67"/>
        <v>1.5450740502253701</v>
      </c>
      <c r="AC495">
        <v>15.53</v>
      </c>
      <c r="AD495">
        <f t="shared" si="62"/>
        <v>2.59953973907989E-2</v>
      </c>
      <c r="AE495" s="2" t="s">
        <v>53</v>
      </c>
    </row>
    <row r="496" spans="1:31">
      <c r="A496" t="s">
        <v>28</v>
      </c>
      <c r="B496" s="2">
        <v>2002</v>
      </c>
      <c r="C496">
        <v>0</v>
      </c>
      <c r="E496">
        <v>18</v>
      </c>
      <c r="F496">
        <v>3</v>
      </c>
      <c r="G496">
        <v>9.9024999999999999</v>
      </c>
      <c r="H496">
        <v>38.422499999999999</v>
      </c>
      <c r="I496">
        <v>34.6175</v>
      </c>
      <c r="J496" s="96" t="s">
        <v>53</v>
      </c>
      <c r="K496" t="s">
        <v>53</v>
      </c>
      <c r="L496" t="s">
        <v>53</v>
      </c>
      <c r="M496" t="s">
        <v>53</v>
      </c>
      <c r="N496">
        <v>5.4074999999999998</v>
      </c>
      <c r="O496">
        <v>67.202500000000001</v>
      </c>
      <c r="P496">
        <v>63.5625</v>
      </c>
      <c r="Q496" s="18">
        <v>281614</v>
      </c>
      <c r="R496" s="109">
        <v>19705</v>
      </c>
      <c r="S496" s="107" t="s">
        <v>53</v>
      </c>
      <c r="T496" s="18">
        <v>15288</v>
      </c>
      <c r="U496">
        <v>1</v>
      </c>
      <c r="V496">
        <v>7.05</v>
      </c>
      <c r="W496">
        <f>R496/18095</f>
        <v>1.0889748549323017</v>
      </c>
      <c r="X496">
        <f>N496/8.3</f>
        <v>0.65150602409638547</v>
      </c>
      <c r="Y496">
        <f>I496/35.8425</f>
        <v>0.96582269651949493</v>
      </c>
      <c r="Z496">
        <f t="shared" ref="Z496:Z514" si="68">Q496/5028</f>
        <v>56.009148766905334</v>
      </c>
      <c r="AA496">
        <v>5028</v>
      </c>
      <c r="AB496">
        <f>V496/AC496</f>
        <v>0.61572052401746724</v>
      </c>
      <c r="AC496">
        <v>11.45</v>
      </c>
      <c r="AD496">
        <f t="shared" si="62"/>
        <v>5.4287073796047074E-2</v>
      </c>
      <c r="AE496" s="2" t="s">
        <v>53</v>
      </c>
    </row>
    <row r="497" spans="1:31">
      <c r="A497" t="s">
        <v>28</v>
      </c>
      <c r="B497" s="2">
        <v>2003</v>
      </c>
      <c r="C497">
        <v>0</v>
      </c>
      <c r="E497">
        <v>11</v>
      </c>
      <c r="F497">
        <v>13</v>
      </c>
      <c r="G497">
        <v>9.8725000000000005</v>
      </c>
      <c r="H497">
        <v>40.642499999999998</v>
      </c>
      <c r="I497">
        <v>36.637500000000003</v>
      </c>
      <c r="J497" s="96" t="s">
        <v>53</v>
      </c>
      <c r="K497" t="s">
        <v>53</v>
      </c>
      <c r="L497" t="s">
        <v>53</v>
      </c>
      <c r="M497" t="s">
        <v>53</v>
      </c>
      <c r="N497">
        <v>3.7</v>
      </c>
      <c r="O497">
        <v>66.564999999999998</v>
      </c>
      <c r="P497">
        <v>64.102499999999992</v>
      </c>
      <c r="Q497" s="18">
        <v>287390</v>
      </c>
      <c r="R497" s="109">
        <v>20851</v>
      </c>
      <c r="S497" s="107" t="s">
        <v>53</v>
      </c>
      <c r="T497" s="18">
        <v>20570</v>
      </c>
      <c r="U497">
        <v>1</v>
      </c>
      <c r="V497">
        <v>6.0324999999999998</v>
      </c>
      <c r="W497">
        <f>R497/19013</f>
        <v>1.0966706989954242</v>
      </c>
      <c r="X497">
        <f>N497/8.5</f>
        <v>0.43529411764705883</v>
      </c>
      <c r="Y497">
        <f>I497/37.35</f>
        <v>0.98092369477911645</v>
      </c>
      <c r="Z497">
        <f t="shared" si="68"/>
        <v>57.157915672235482</v>
      </c>
      <c r="AA497">
        <v>5028</v>
      </c>
      <c r="AB497">
        <f t="shared" ref="AB497:AB514" si="69">V497/AC497</f>
        <v>0.52502175805047868</v>
      </c>
      <c r="AC497">
        <v>11.49</v>
      </c>
      <c r="AD497">
        <f t="shared" si="62"/>
        <v>7.1575211385225657E-2</v>
      </c>
      <c r="AE497" s="2" t="s">
        <v>53</v>
      </c>
    </row>
    <row r="498" spans="1:31">
      <c r="A498" t="s">
        <v>28</v>
      </c>
      <c r="B498" s="2">
        <v>2004</v>
      </c>
      <c r="C498">
        <v>0</v>
      </c>
      <c r="E498">
        <v>16</v>
      </c>
      <c r="F498">
        <v>21</v>
      </c>
      <c r="G498">
        <v>7.375</v>
      </c>
      <c r="H498">
        <v>42.392499999999998</v>
      </c>
      <c r="I498">
        <v>39.297499999999999</v>
      </c>
      <c r="J498" s="96" t="s">
        <v>53</v>
      </c>
      <c r="K498" t="s">
        <v>53</v>
      </c>
      <c r="L498" t="s">
        <v>53</v>
      </c>
      <c r="M498" t="s">
        <v>53</v>
      </c>
      <c r="N498">
        <v>5.0825000000000005</v>
      </c>
      <c r="O498">
        <v>67.935000000000002</v>
      </c>
      <c r="P498">
        <v>64.484999999999999</v>
      </c>
      <c r="Q498" s="18">
        <v>293553</v>
      </c>
      <c r="R498" s="109">
        <v>21615</v>
      </c>
      <c r="S498" s="107" t="s">
        <v>53</v>
      </c>
      <c r="T498" s="18">
        <v>24988</v>
      </c>
      <c r="U498">
        <v>1</v>
      </c>
      <c r="V498">
        <v>5.9474999999999998</v>
      </c>
      <c r="W498">
        <f>R498/20053</f>
        <v>1.0778935820076796</v>
      </c>
      <c r="X498">
        <f>N498/8.26</f>
        <v>0.61531476997578705</v>
      </c>
      <c r="Y498">
        <f>I498/38.95</f>
        <v>1.0089216944801027</v>
      </c>
      <c r="Z498">
        <f t="shared" si="68"/>
        <v>58.383651551312646</v>
      </c>
      <c r="AA498">
        <v>5028</v>
      </c>
      <c r="AB498">
        <f t="shared" si="69"/>
        <v>0.54216043755697352</v>
      </c>
      <c r="AC498">
        <v>10.97</v>
      </c>
      <c r="AD498">
        <f t="shared" si="62"/>
        <v>8.5122618402809713E-2</v>
      </c>
      <c r="AE498" s="2" t="s">
        <v>53</v>
      </c>
    </row>
    <row r="499" spans="1:31">
      <c r="A499" t="s">
        <v>28</v>
      </c>
      <c r="B499" s="2">
        <v>2005</v>
      </c>
      <c r="C499">
        <v>0</v>
      </c>
      <c r="E499">
        <v>12</v>
      </c>
      <c r="F499">
        <v>19</v>
      </c>
      <c r="G499">
        <v>9.6974999999999998</v>
      </c>
      <c r="H499">
        <v>48.550000000000004</v>
      </c>
      <c r="I499">
        <v>43.84</v>
      </c>
      <c r="J499" s="96" t="s">
        <v>53</v>
      </c>
      <c r="K499" t="s">
        <v>53</v>
      </c>
      <c r="L499" t="s">
        <v>53</v>
      </c>
      <c r="M499" t="s">
        <v>53</v>
      </c>
      <c r="N499">
        <v>4.1349999999999998</v>
      </c>
      <c r="O499">
        <v>71.375</v>
      </c>
      <c r="P499">
        <v>68.424999999999997</v>
      </c>
      <c r="Q499" s="18">
        <v>301084</v>
      </c>
      <c r="R499" s="109">
        <v>22793</v>
      </c>
      <c r="S499" s="107" t="s">
        <v>53</v>
      </c>
      <c r="T499" s="18">
        <v>31075</v>
      </c>
      <c r="U499">
        <v>1</v>
      </c>
      <c r="V499">
        <v>6.3750000000000009</v>
      </c>
      <c r="W499">
        <f>R499/21239</f>
        <v>1.073167286595414</v>
      </c>
      <c r="X499">
        <f>N499/7.14</f>
        <v>0.57913165266106437</v>
      </c>
      <c r="Y499">
        <f>I499/41.39</f>
        <v>1.0591930417975357</v>
      </c>
      <c r="Z499">
        <f t="shared" si="68"/>
        <v>59.88146380270485</v>
      </c>
      <c r="AA499">
        <v>5028</v>
      </c>
      <c r="AB499">
        <f t="shared" si="69"/>
        <v>0.69672131147540994</v>
      </c>
      <c r="AC499">
        <v>9.15</v>
      </c>
      <c r="AD499">
        <f t="shared" si="62"/>
        <v>0.10321039975554995</v>
      </c>
      <c r="AE499" s="2" t="s">
        <v>53</v>
      </c>
    </row>
    <row r="500" spans="1:31">
      <c r="A500" t="s">
        <v>28</v>
      </c>
      <c r="B500" s="2">
        <v>2006</v>
      </c>
      <c r="C500">
        <v>0</v>
      </c>
      <c r="E500">
        <v>15</v>
      </c>
      <c r="F500">
        <v>16</v>
      </c>
      <c r="G500">
        <v>7.5724999999999998</v>
      </c>
      <c r="H500">
        <v>49.120000000000005</v>
      </c>
      <c r="I500">
        <v>45.4</v>
      </c>
      <c r="J500" s="96" t="s">
        <v>53</v>
      </c>
      <c r="K500" t="s">
        <v>53</v>
      </c>
      <c r="L500" t="s">
        <v>53</v>
      </c>
      <c r="M500" t="s">
        <v>53</v>
      </c>
      <c r="N500">
        <v>5.1025000000000009</v>
      </c>
      <c r="O500">
        <v>70.072500000000005</v>
      </c>
      <c r="P500">
        <v>66.495000000000005</v>
      </c>
      <c r="Q500" s="18">
        <v>306377</v>
      </c>
      <c r="R500" s="109">
        <v>24307</v>
      </c>
      <c r="S500" s="107" t="s">
        <v>53</v>
      </c>
      <c r="T500" s="18">
        <v>35037</v>
      </c>
      <c r="U500">
        <v>1</v>
      </c>
      <c r="V500">
        <v>6.1125000000000007</v>
      </c>
      <c r="W500">
        <f>R500/22629</f>
        <v>1.0741526359980555</v>
      </c>
      <c r="X500">
        <f>N500/6.35</f>
        <v>0.80354330708661437</v>
      </c>
      <c r="Y500">
        <f>I500/42.96</f>
        <v>1.0567970204841712</v>
      </c>
      <c r="Z500">
        <f t="shared" si="68"/>
        <v>60.934168655529035</v>
      </c>
      <c r="AA500">
        <v>5028</v>
      </c>
      <c r="AB500">
        <f t="shared" si="69"/>
        <v>0.72337278106508895</v>
      </c>
      <c r="AC500">
        <v>8.4499999999999993</v>
      </c>
      <c r="AD500">
        <f t="shared" si="62"/>
        <v>0.11435910659089944</v>
      </c>
      <c r="AE500" s="2" t="s">
        <v>53</v>
      </c>
    </row>
    <row r="501" spans="1:31">
      <c r="A501" t="s">
        <v>28</v>
      </c>
      <c r="B501" s="2">
        <v>2007</v>
      </c>
      <c r="C501">
        <v>1</v>
      </c>
      <c r="E501">
        <v>20</v>
      </c>
      <c r="F501">
        <v>10</v>
      </c>
      <c r="G501">
        <v>8.3149999999999995</v>
      </c>
      <c r="H501">
        <v>48.277500000000003</v>
      </c>
      <c r="I501">
        <v>44.254999999999995</v>
      </c>
      <c r="J501" s="17">
        <v>62</v>
      </c>
      <c r="K501" t="s">
        <v>53</v>
      </c>
      <c r="L501" s="92">
        <v>62</v>
      </c>
      <c r="M501" t="s">
        <v>53</v>
      </c>
      <c r="N501">
        <v>4.0525000000000002</v>
      </c>
      <c r="O501">
        <v>70.322499999999991</v>
      </c>
      <c r="P501">
        <v>67.474999999999994</v>
      </c>
      <c r="Q501" s="18">
        <v>308968</v>
      </c>
      <c r="R501" s="109">
        <v>25438</v>
      </c>
      <c r="S501" s="107" t="s">
        <v>53</v>
      </c>
      <c r="T501" s="18">
        <v>36825</v>
      </c>
      <c r="U501">
        <v>1</v>
      </c>
      <c r="V501">
        <v>5.7675000000000001</v>
      </c>
      <c r="W501">
        <f>R501/23776</f>
        <v>1.0699024226110363</v>
      </c>
      <c r="X501">
        <f>N501/6.41</f>
        <v>0.63221528861154452</v>
      </c>
      <c r="Y501">
        <f>I501/44.21</f>
        <v>1.0010178692603482</v>
      </c>
      <c r="Z501">
        <f t="shared" si="68"/>
        <v>61.449482895783611</v>
      </c>
      <c r="AA501">
        <v>5028</v>
      </c>
      <c r="AB501">
        <f t="shared" si="69"/>
        <v>0.70078979343863912</v>
      </c>
      <c r="AC501">
        <v>8.23</v>
      </c>
      <c r="AD501">
        <f t="shared" si="62"/>
        <v>0.11918710028222987</v>
      </c>
      <c r="AE501" s="2" t="s">
        <v>53</v>
      </c>
    </row>
    <row r="502" spans="1:31">
      <c r="A502" t="s">
        <v>28</v>
      </c>
      <c r="B502" s="2">
        <v>2008</v>
      </c>
      <c r="C502">
        <v>1</v>
      </c>
      <c r="E502">
        <v>15</v>
      </c>
      <c r="F502">
        <v>22</v>
      </c>
      <c r="G502">
        <v>9.8975000000000009</v>
      </c>
      <c r="H502">
        <v>50.622500000000002</v>
      </c>
      <c r="I502">
        <v>45.607500000000002</v>
      </c>
      <c r="J502" s="17">
        <v>395</v>
      </c>
      <c r="K502" t="s">
        <v>53</v>
      </c>
      <c r="L502" s="92">
        <v>395</v>
      </c>
      <c r="M502" t="s">
        <v>53</v>
      </c>
      <c r="N502">
        <v>6.4649999999999999</v>
      </c>
      <c r="O502">
        <v>70.094999999999999</v>
      </c>
      <c r="P502">
        <v>65.56</v>
      </c>
      <c r="Q502" s="18">
        <v>317501</v>
      </c>
      <c r="R502" s="109">
        <v>25898</v>
      </c>
      <c r="S502" s="107" t="s">
        <v>53</v>
      </c>
      <c r="T502" s="18">
        <v>43856</v>
      </c>
      <c r="U502">
        <v>1</v>
      </c>
      <c r="V502">
        <v>7.8925000000000001</v>
      </c>
      <c r="W502">
        <f>R502/24129</f>
        <v>1.0733142691367235</v>
      </c>
      <c r="X502">
        <f>N502/10.05</f>
        <v>0.64328358208955216</v>
      </c>
      <c r="Y502">
        <f>I502/44.4</f>
        <v>1.0271959459459461</v>
      </c>
      <c r="Z502">
        <f t="shared" si="68"/>
        <v>63.146579156722353</v>
      </c>
      <c r="AA502">
        <v>5028</v>
      </c>
      <c r="AB502">
        <f t="shared" si="69"/>
        <v>0.7015555555555556</v>
      </c>
      <c r="AC502">
        <v>11.25</v>
      </c>
      <c r="AD502">
        <f t="shared" si="62"/>
        <v>0.13812869880724785</v>
      </c>
      <c r="AE502" s="2" t="s">
        <v>53</v>
      </c>
    </row>
    <row r="503" spans="1:31">
      <c r="A503" t="s">
        <v>28</v>
      </c>
      <c r="B503" s="2">
        <v>2009</v>
      </c>
      <c r="C503">
        <v>1</v>
      </c>
      <c r="E503">
        <v>27</v>
      </c>
      <c r="F503">
        <v>30</v>
      </c>
      <c r="G503">
        <v>12.719999999999999</v>
      </c>
      <c r="H503">
        <v>51.454999999999998</v>
      </c>
      <c r="I503">
        <v>44.905000000000001</v>
      </c>
      <c r="J503" s="17">
        <v>321</v>
      </c>
      <c r="K503" t="s">
        <v>53</v>
      </c>
      <c r="L503" s="92">
        <v>321</v>
      </c>
      <c r="M503">
        <v>834</v>
      </c>
      <c r="N503">
        <v>12.5875</v>
      </c>
      <c r="O503">
        <v>69.472499999999997</v>
      </c>
      <c r="P503">
        <v>60.73</v>
      </c>
      <c r="Q503" s="18">
        <v>321702</v>
      </c>
      <c r="R503" s="109">
        <v>24682</v>
      </c>
      <c r="S503" s="107" t="s">
        <v>53</v>
      </c>
      <c r="T503" s="18">
        <v>46931</v>
      </c>
      <c r="U503">
        <v>1</v>
      </c>
      <c r="V503">
        <v>12.647500000000001</v>
      </c>
      <c r="W503">
        <f>R503/23062</f>
        <v>1.0702454253750759</v>
      </c>
      <c r="X503">
        <f>N503/17.65</f>
        <v>0.71317280453257803</v>
      </c>
      <c r="Y503">
        <f>I503/42.58</f>
        <v>1.0546031000469704</v>
      </c>
      <c r="Z503">
        <f t="shared" si="68"/>
        <v>63.982100238663485</v>
      </c>
      <c r="AA503">
        <v>5028</v>
      </c>
      <c r="AB503">
        <f t="shared" si="69"/>
        <v>0.70814669652855555</v>
      </c>
      <c r="AC503">
        <v>17.86</v>
      </c>
      <c r="AD503">
        <f t="shared" si="62"/>
        <v>0.14588345736116032</v>
      </c>
      <c r="AE503" s="2" t="s">
        <v>53</v>
      </c>
    </row>
    <row r="504" spans="1:31">
      <c r="A504" t="s">
        <v>28</v>
      </c>
      <c r="B504" s="2">
        <v>2010</v>
      </c>
      <c r="C504">
        <v>1</v>
      </c>
      <c r="E504">
        <v>25</v>
      </c>
      <c r="F504">
        <v>28</v>
      </c>
      <c r="G504">
        <v>15.875</v>
      </c>
      <c r="H504">
        <v>51.527500000000003</v>
      </c>
      <c r="I504">
        <v>43.355000000000004</v>
      </c>
      <c r="J504" s="17">
        <v>367</v>
      </c>
      <c r="K504" t="s">
        <v>53</v>
      </c>
      <c r="L504" s="92">
        <v>367</v>
      </c>
      <c r="M504">
        <v>660</v>
      </c>
      <c r="N504">
        <v>12.845000000000001</v>
      </c>
      <c r="O504">
        <v>68.257499999999993</v>
      </c>
      <c r="P504">
        <v>59.49</v>
      </c>
      <c r="Q504" s="18">
        <v>322415</v>
      </c>
      <c r="R504" s="109">
        <v>24938</v>
      </c>
      <c r="S504" s="107">
        <v>9448</v>
      </c>
      <c r="T504" s="18">
        <v>46680</v>
      </c>
      <c r="U504">
        <v>1</v>
      </c>
      <c r="V504">
        <v>14.145</v>
      </c>
      <c r="W504">
        <f>R504/23038</f>
        <v>1.0824724368434759</v>
      </c>
      <c r="X504">
        <f>N504/19.57</f>
        <v>0.65636177823198771</v>
      </c>
      <c r="Y504">
        <f>I504/42.04</f>
        <v>1.03127973358706</v>
      </c>
      <c r="Z504">
        <f t="shared" si="68"/>
        <v>64.123906125696095</v>
      </c>
      <c r="AA504">
        <v>5028</v>
      </c>
      <c r="AB504">
        <f t="shared" si="69"/>
        <v>0.71223564954682783</v>
      </c>
      <c r="AC504">
        <v>19.86</v>
      </c>
      <c r="AD504">
        <f t="shared" si="62"/>
        <v>0.14478234573453469</v>
      </c>
      <c r="AE504">
        <f t="shared" si="63"/>
        <v>2.930384752570445E-2</v>
      </c>
    </row>
    <row r="505" spans="1:31">
      <c r="A505" t="s">
        <v>28</v>
      </c>
      <c r="B505" s="2">
        <v>2011</v>
      </c>
      <c r="C505">
        <v>0</v>
      </c>
      <c r="E505">
        <v>30</v>
      </c>
      <c r="F505">
        <v>25</v>
      </c>
      <c r="G505">
        <v>17.895</v>
      </c>
      <c r="H505">
        <v>53.664999999999992</v>
      </c>
      <c r="I505">
        <v>44.052500000000002</v>
      </c>
      <c r="J505" s="17">
        <v>410</v>
      </c>
      <c r="K505" t="s">
        <v>53</v>
      </c>
      <c r="L505" s="92">
        <v>410</v>
      </c>
      <c r="M505">
        <v>710</v>
      </c>
      <c r="N505">
        <v>16.652500000000003</v>
      </c>
      <c r="O505">
        <v>67.585000000000008</v>
      </c>
      <c r="P505">
        <v>56.332500000000003</v>
      </c>
      <c r="Q505" s="18">
        <v>322955</v>
      </c>
      <c r="R505" s="109">
        <v>24630</v>
      </c>
      <c r="S505" s="107">
        <v>9998</v>
      </c>
      <c r="T505" s="18">
        <v>46288</v>
      </c>
      <c r="U505">
        <v>1</v>
      </c>
      <c r="V505">
        <v>17.2075</v>
      </c>
      <c r="W505">
        <f>R505/22761</f>
        <v>1.0821141426123633</v>
      </c>
      <c r="X505">
        <f>N505/21.05</f>
        <v>0.79109263657957263</v>
      </c>
      <c r="Y505">
        <f>I505/41.74</f>
        <v>1.055402491614758</v>
      </c>
      <c r="Z505">
        <f t="shared" si="68"/>
        <v>64.231304693715188</v>
      </c>
      <c r="AA505">
        <v>5028</v>
      </c>
      <c r="AB505">
        <f t="shared" si="69"/>
        <v>0.80446470313230478</v>
      </c>
      <c r="AC505">
        <v>21.39</v>
      </c>
      <c r="AD505">
        <f t="shared" si="62"/>
        <v>0.14332646963199208</v>
      </c>
      <c r="AE505">
        <f t="shared" si="63"/>
        <v>3.0957873387933304E-2</v>
      </c>
    </row>
    <row r="506" spans="1:31">
      <c r="A506" t="s">
        <v>28</v>
      </c>
      <c r="B506" s="2">
        <v>2012</v>
      </c>
      <c r="C506">
        <v>0</v>
      </c>
      <c r="E506">
        <v>21</v>
      </c>
      <c r="F506">
        <v>30</v>
      </c>
      <c r="G506">
        <v>22.459999999999997</v>
      </c>
      <c r="H506">
        <v>53.010000000000005</v>
      </c>
      <c r="I506">
        <v>41.092500000000001</v>
      </c>
      <c r="J506" s="17">
        <v>239</v>
      </c>
      <c r="K506" t="s">
        <v>53</v>
      </c>
      <c r="L506" s="92">
        <v>239</v>
      </c>
      <c r="M506">
        <v>701</v>
      </c>
      <c r="N506">
        <v>19.04</v>
      </c>
      <c r="O506">
        <v>66.787499999999994</v>
      </c>
      <c r="P506">
        <v>54.064999999999998</v>
      </c>
      <c r="Q506" s="18">
        <v>323609</v>
      </c>
      <c r="R506" s="109">
        <v>23857</v>
      </c>
      <c r="S506" s="107">
        <v>10154</v>
      </c>
      <c r="T506" s="18">
        <v>46373</v>
      </c>
      <c r="U506">
        <v>1</v>
      </c>
      <c r="V506">
        <v>20.567500000000003</v>
      </c>
      <c r="W506">
        <f>R506/22048</f>
        <v>1.0820482583454281</v>
      </c>
      <c r="X506">
        <f>N506/24.58</f>
        <v>0.77461350691619202</v>
      </c>
      <c r="Y506">
        <f>I506/40.47</f>
        <v>1.0153817642698295</v>
      </c>
      <c r="Z506">
        <f t="shared" si="68"/>
        <v>64.361376292760539</v>
      </c>
      <c r="AA506">
        <v>5028</v>
      </c>
      <c r="AB506">
        <f t="shared" si="69"/>
        <v>0.82966922146026634</v>
      </c>
      <c r="AC506">
        <v>24.79</v>
      </c>
      <c r="AD506">
        <f t="shared" si="62"/>
        <v>0.14329947560172926</v>
      </c>
      <c r="AE506">
        <f t="shared" si="63"/>
        <v>3.1377372075560322E-2</v>
      </c>
    </row>
    <row r="507" spans="1:31">
      <c r="A507" t="s">
        <v>28</v>
      </c>
      <c r="B507" s="2">
        <v>2013</v>
      </c>
      <c r="C507">
        <v>0</v>
      </c>
      <c r="E507">
        <v>22</v>
      </c>
      <c r="F507">
        <v>22</v>
      </c>
      <c r="G507">
        <v>21</v>
      </c>
      <c r="H507">
        <v>53.622500000000002</v>
      </c>
      <c r="I507">
        <v>42.352499999999999</v>
      </c>
      <c r="J507" s="17">
        <v>299</v>
      </c>
      <c r="K507" t="s">
        <v>53</v>
      </c>
      <c r="L507" s="92">
        <v>299</v>
      </c>
      <c r="M507">
        <v>548</v>
      </c>
      <c r="N507">
        <v>19.21</v>
      </c>
      <c r="O507">
        <v>65.132500000000007</v>
      </c>
      <c r="P507">
        <v>52.620000000000005</v>
      </c>
      <c r="Q507" s="18">
        <v>322027</v>
      </c>
      <c r="R507" s="109">
        <v>23796</v>
      </c>
      <c r="S507" s="107">
        <v>9564</v>
      </c>
      <c r="T507" s="18">
        <v>44404</v>
      </c>
      <c r="U507">
        <v>1</v>
      </c>
      <c r="V507">
        <v>20.035</v>
      </c>
      <c r="W507">
        <f>R507/21899</f>
        <v>1.0866249600438376</v>
      </c>
      <c r="X507">
        <f>N507/25.6</f>
        <v>0.75039062499999998</v>
      </c>
      <c r="Y507">
        <f>I507/39.56</f>
        <v>1.0705889787664307</v>
      </c>
      <c r="Z507">
        <f t="shared" si="68"/>
        <v>64.046738265712008</v>
      </c>
      <c r="AA507">
        <v>5028</v>
      </c>
      <c r="AB507">
        <f t="shared" si="69"/>
        <v>0.76762452107279688</v>
      </c>
      <c r="AC507">
        <v>26.1</v>
      </c>
      <c r="AD507">
        <f t="shared" si="62"/>
        <v>0.13788905899194789</v>
      </c>
      <c r="AE507">
        <f t="shared" si="63"/>
        <v>2.9699373033938149E-2</v>
      </c>
    </row>
    <row r="508" spans="1:31">
      <c r="A508" t="s">
        <v>28</v>
      </c>
      <c r="B508" s="2">
        <v>2014</v>
      </c>
      <c r="C508">
        <v>0</v>
      </c>
      <c r="E508">
        <v>24</v>
      </c>
      <c r="F508">
        <v>26</v>
      </c>
      <c r="G508">
        <v>21.2075</v>
      </c>
      <c r="H508">
        <v>54.417499999999997</v>
      </c>
      <c r="I508">
        <v>42.88</v>
      </c>
      <c r="J508" s="17">
        <v>395</v>
      </c>
      <c r="K508" t="s">
        <v>53</v>
      </c>
      <c r="L508" t="s">
        <v>53</v>
      </c>
      <c r="M508">
        <v>549</v>
      </c>
      <c r="N508">
        <v>15.587499999999999</v>
      </c>
      <c r="O508">
        <v>66.322499999999991</v>
      </c>
      <c r="P508">
        <v>55.977499999999999</v>
      </c>
      <c r="Q508" s="18">
        <v>319002</v>
      </c>
      <c r="R508" s="109">
        <v>24471</v>
      </c>
      <c r="S508" s="107">
        <v>8925</v>
      </c>
      <c r="T508" s="18">
        <v>40018</v>
      </c>
      <c r="U508">
        <v>1</v>
      </c>
      <c r="V508">
        <v>18.16</v>
      </c>
      <c r="W508">
        <f>R508/22218</f>
        <v>1.101404266810694</v>
      </c>
      <c r="X508">
        <f>N508/23.6</f>
        <v>0.6604872881355931</v>
      </c>
      <c r="Y508">
        <f>I508/40.03</f>
        <v>1.071196602548089</v>
      </c>
      <c r="Z508">
        <f t="shared" si="68"/>
        <v>63.44510739856802</v>
      </c>
      <c r="AA508">
        <v>5028</v>
      </c>
      <c r="AB508">
        <f t="shared" si="69"/>
        <v>0.74304418985270049</v>
      </c>
      <c r="AC508">
        <v>24.44</v>
      </c>
      <c r="AD508">
        <f t="shared" si="62"/>
        <v>0.12544748935743349</v>
      </c>
      <c r="AE508">
        <f t="shared" si="63"/>
        <v>2.7977881016419959E-2</v>
      </c>
    </row>
    <row r="509" spans="1:31">
      <c r="A509" t="s">
        <v>28</v>
      </c>
      <c r="B509" s="2">
        <v>2015</v>
      </c>
      <c r="C509">
        <v>0</v>
      </c>
      <c r="E509">
        <v>24</v>
      </c>
      <c r="F509">
        <v>24</v>
      </c>
      <c r="G509">
        <v>16.88</v>
      </c>
      <c r="H509">
        <v>52.910000000000004</v>
      </c>
      <c r="I509">
        <v>43.960000000000008</v>
      </c>
      <c r="J509" s="17">
        <v>421</v>
      </c>
      <c r="K509" s="16">
        <v>1</v>
      </c>
      <c r="L509" t="s">
        <v>53</v>
      </c>
      <c r="M509">
        <v>616</v>
      </c>
      <c r="N509">
        <v>14.120000000000001</v>
      </c>
      <c r="O509">
        <v>66.072500000000005</v>
      </c>
      <c r="P509">
        <v>56.7425</v>
      </c>
      <c r="Q509" s="18">
        <v>317053</v>
      </c>
      <c r="R509" s="109">
        <v>25453</v>
      </c>
      <c r="S509" s="107">
        <v>8527</v>
      </c>
      <c r="T509" s="18">
        <v>36816</v>
      </c>
      <c r="U509">
        <v>1</v>
      </c>
      <c r="V509">
        <v>15.3825</v>
      </c>
      <c r="W509">
        <f>R509/23219</f>
        <v>1.0962143072483741</v>
      </c>
      <c r="X509">
        <f>N509/20.77</f>
        <v>0.67982667308618205</v>
      </c>
      <c r="Y509">
        <f>I509/41.06</f>
        <v>1.0706283487579153</v>
      </c>
      <c r="Z509">
        <f t="shared" si="68"/>
        <v>63.05747812251392</v>
      </c>
      <c r="AA509">
        <v>5028</v>
      </c>
      <c r="AB509">
        <f t="shared" si="69"/>
        <v>0.69730281051677245</v>
      </c>
      <c r="AC509">
        <v>22.06</v>
      </c>
      <c r="AD509">
        <f t="shared" si="62"/>
        <v>0.116119386979464</v>
      </c>
      <c r="AE509">
        <f t="shared" si="63"/>
        <v>2.6894557061437677E-2</v>
      </c>
    </row>
    <row r="510" spans="1:31">
      <c r="A510" t="s">
        <v>28</v>
      </c>
      <c r="B510" s="2">
        <v>2016</v>
      </c>
      <c r="C510">
        <v>0</v>
      </c>
      <c r="E510">
        <v>26</v>
      </c>
      <c r="F510">
        <v>24</v>
      </c>
      <c r="G510">
        <v>15.13</v>
      </c>
      <c r="H510">
        <v>53.217500000000001</v>
      </c>
      <c r="I510">
        <v>45.155000000000001</v>
      </c>
      <c r="J510" s="17">
        <v>398</v>
      </c>
      <c r="K510" s="16">
        <v>1</v>
      </c>
      <c r="L510" t="s">
        <v>53</v>
      </c>
      <c r="M510">
        <v>690</v>
      </c>
      <c r="N510">
        <v>12.172499999999999</v>
      </c>
      <c r="O510">
        <v>65.482500000000002</v>
      </c>
      <c r="P510">
        <v>57.5</v>
      </c>
      <c r="Q510" s="18">
        <v>315794</v>
      </c>
      <c r="R510" s="109">
        <v>25636</v>
      </c>
      <c r="S510" s="107">
        <v>7997</v>
      </c>
      <c r="T510" s="18">
        <v>35602</v>
      </c>
      <c r="U510">
        <v>1</v>
      </c>
      <c r="V510">
        <v>13.535</v>
      </c>
      <c r="W510">
        <f>R510/23979</f>
        <v>1.0691021310313191</v>
      </c>
      <c r="X510">
        <f>N510/18.12</f>
        <v>0.67177152317880784</v>
      </c>
      <c r="Y510">
        <f>I510/42.17</f>
        <v>1.0707849181882856</v>
      </c>
      <c r="Z510">
        <f t="shared" si="68"/>
        <v>62.807080350039776</v>
      </c>
      <c r="AA510">
        <v>5028</v>
      </c>
      <c r="AB510">
        <f t="shared" si="69"/>
        <v>0.68915478615071279</v>
      </c>
      <c r="AC510">
        <v>19.64</v>
      </c>
      <c r="AD510">
        <f t="shared" si="62"/>
        <v>0.11273805075460586</v>
      </c>
      <c r="AE510">
        <f t="shared" si="63"/>
        <v>2.5323470363591456E-2</v>
      </c>
    </row>
    <row r="511" spans="1:31">
      <c r="A511" t="s">
        <v>28</v>
      </c>
      <c r="B511" s="2">
        <v>2017</v>
      </c>
      <c r="C511">
        <v>0</v>
      </c>
      <c r="E511">
        <v>16</v>
      </c>
      <c r="F511">
        <v>27</v>
      </c>
      <c r="G511">
        <v>14.844999999999999</v>
      </c>
      <c r="H511">
        <v>53.462499999999991</v>
      </c>
      <c r="I511">
        <v>45.52</v>
      </c>
      <c r="J511" s="17">
        <v>378</v>
      </c>
      <c r="K511" s="16">
        <v>2</v>
      </c>
      <c r="L511" t="s">
        <v>53</v>
      </c>
      <c r="M511">
        <v>727</v>
      </c>
      <c r="N511">
        <v>9.5375000000000014</v>
      </c>
      <c r="O511">
        <v>64.679999999999993</v>
      </c>
      <c r="P511">
        <v>58.512499999999996</v>
      </c>
      <c r="Q511" s="18">
        <v>315381</v>
      </c>
      <c r="R511" s="109">
        <v>26554</v>
      </c>
      <c r="S511" s="107">
        <v>7877</v>
      </c>
      <c r="T511" s="18">
        <v>35046</v>
      </c>
      <c r="U511">
        <v>1</v>
      </c>
      <c r="V511">
        <v>11.9925</v>
      </c>
      <c r="W511">
        <f>R511/24969</f>
        <v>1.06347871360487</v>
      </c>
      <c r="X511">
        <f>N511/15.66</f>
        <v>0.60903575989782899</v>
      </c>
      <c r="Y511">
        <f>I511/43.11</f>
        <v>1.0559035026675947</v>
      </c>
      <c r="Z511">
        <f t="shared" si="68"/>
        <v>62.724940334128881</v>
      </c>
      <c r="AA511">
        <v>5028</v>
      </c>
      <c r="AB511">
        <f t="shared" si="69"/>
        <v>0.69602437608821821</v>
      </c>
      <c r="AC511">
        <v>17.23</v>
      </c>
      <c r="AD511">
        <f t="shared" si="62"/>
        <v>0.11112273726064664</v>
      </c>
      <c r="AE511">
        <f t="shared" si="63"/>
        <v>2.4976139970385027E-2</v>
      </c>
    </row>
    <row r="512" spans="1:31">
      <c r="A512" t="s">
        <v>28</v>
      </c>
      <c r="B512" s="2">
        <v>2018</v>
      </c>
      <c r="C512">
        <v>0</v>
      </c>
      <c r="E512">
        <v>9</v>
      </c>
      <c r="F512">
        <v>23</v>
      </c>
      <c r="G512">
        <v>11.854999999999999</v>
      </c>
      <c r="H512">
        <v>54.690000000000005</v>
      </c>
      <c r="I512">
        <v>48.21</v>
      </c>
      <c r="J512" s="17">
        <v>329</v>
      </c>
      <c r="K512" s="16">
        <v>1</v>
      </c>
      <c r="L512" s="92">
        <v>9</v>
      </c>
      <c r="M512">
        <v>839</v>
      </c>
      <c r="N512">
        <v>9.11</v>
      </c>
      <c r="O512">
        <v>63.792499999999997</v>
      </c>
      <c r="P512">
        <v>57.982500000000002</v>
      </c>
      <c r="Q512" s="18">
        <v>315675</v>
      </c>
      <c r="R512" s="109">
        <v>27482</v>
      </c>
      <c r="S512" s="107">
        <v>8274</v>
      </c>
      <c r="T512" s="18">
        <v>35657</v>
      </c>
      <c r="U512">
        <v>1</v>
      </c>
      <c r="V512">
        <v>10.4025</v>
      </c>
      <c r="W512">
        <f>R512/25771</f>
        <v>1.0663924566373055</v>
      </c>
      <c r="X512">
        <f>N512/13.72</f>
        <v>0.66399416909620979</v>
      </c>
      <c r="Y512">
        <f>I512/44.03</f>
        <v>1.0949352714058596</v>
      </c>
      <c r="Z512">
        <f t="shared" si="68"/>
        <v>62.783412887828163</v>
      </c>
      <c r="AA512">
        <v>5028</v>
      </c>
      <c r="AB512">
        <f t="shared" si="69"/>
        <v>0.6816841415465269</v>
      </c>
      <c r="AC512">
        <v>15.26</v>
      </c>
      <c r="AD512">
        <f t="shared" si="62"/>
        <v>0.11295477944088066</v>
      </c>
      <c r="AE512">
        <f t="shared" si="63"/>
        <v>2.6210501306723689E-2</v>
      </c>
    </row>
    <row r="513" spans="1:31">
      <c r="A513" t="s">
        <v>28</v>
      </c>
      <c r="B513" s="2">
        <v>2019</v>
      </c>
      <c r="C513">
        <v>1</v>
      </c>
      <c r="E513">
        <v>23</v>
      </c>
      <c r="F513">
        <v>21</v>
      </c>
      <c r="G513">
        <v>9.7575000000000003</v>
      </c>
      <c r="H513">
        <v>55.03</v>
      </c>
      <c r="I513">
        <v>49.652499999999996</v>
      </c>
      <c r="J513" s="17">
        <v>380</v>
      </c>
      <c r="K513" s="16">
        <v>1</v>
      </c>
      <c r="L513" s="92">
        <v>1</v>
      </c>
      <c r="M513">
        <v>822</v>
      </c>
      <c r="N513">
        <v>10.125</v>
      </c>
      <c r="O513">
        <v>64.17</v>
      </c>
      <c r="P513">
        <v>57.672499999999992</v>
      </c>
      <c r="Q513" s="18">
        <v>316798</v>
      </c>
      <c r="R513" s="107" t="s">
        <v>53</v>
      </c>
      <c r="S513" s="107">
        <v>8750</v>
      </c>
      <c r="T513" s="18">
        <v>37230</v>
      </c>
      <c r="U513" s="107" t="s">
        <v>53</v>
      </c>
      <c r="V513">
        <v>9.9600000000000009</v>
      </c>
      <c r="W513" s="107" t="s">
        <v>53</v>
      </c>
      <c r="X513">
        <f>N513/12.45</f>
        <v>0.81325301204819278</v>
      </c>
      <c r="Y513">
        <f>I513/44.78</f>
        <v>1.1088097364895042</v>
      </c>
      <c r="Z513">
        <f t="shared" si="68"/>
        <v>63.006762132060459</v>
      </c>
      <c r="AA513">
        <v>5028</v>
      </c>
      <c r="AB513">
        <f t="shared" si="69"/>
        <v>0.70588235294117652</v>
      </c>
      <c r="AC513">
        <v>14.11</v>
      </c>
      <c r="AD513">
        <f t="shared" si="62"/>
        <v>0.11751968131111939</v>
      </c>
      <c r="AE513">
        <f t="shared" si="63"/>
        <v>2.7620123864418335E-2</v>
      </c>
    </row>
    <row r="514" spans="1:31">
      <c r="A514" t="s">
        <v>28</v>
      </c>
      <c r="B514" s="2">
        <v>2020</v>
      </c>
      <c r="C514">
        <v>1</v>
      </c>
      <c r="D514" t="s">
        <v>53</v>
      </c>
      <c r="E514">
        <v>21</v>
      </c>
      <c r="F514" t="s">
        <v>53</v>
      </c>
      <c r="G514">
        <v>12.537500000000001</v>
      </c>
      <c r="H514">
        <v>53.365000000000002</v>
      </c>
      <c r="I514">
        <v>46.662499999999994</v>
      </c>
      <c r="J514" s="17">
        <v>362</v>
      </c>
      <c r="K514" s="17" t="s">
        <v>53</v>
      </c>
      <c r="L514" s="92">
        <v>1</v>
      </c>
      <c r="M514">
        <v>768</v>
      </c>
      <c r="N514">
        <v>9.27</v>
      </c>
      <c r="O514">
        <v>63.642499999999998</v>
      </c>
      <c r="P514">
        <v>57.749999999999993</v>
      </c>
      <c r="Q514" s="18">
        <v>319914</v>
      </c>
      <c r="R514" s="107" t="s">
        <v>53</v>
      </c>
      <c r="S514" s="107" t="s">
        <v>53</v>
      </c>
      <c r="T514" s="18">
        <v>40210</v>
      </c>
      <c r="U514" s="107" t="s">
        <v>53</v>
      </c>
      <c r="V514">
        <v>10.8</v>
      </c>
      <c r="W514" s="107" t="s">
        <v>53</v>
      </c>
      <c r="X514">
        <f>N514/13.87</f>
        <v>0.66834895457822641</v>
      </c>
      <c r="Y514">
        <f>I514/43.14</f>
        <v>1.0816527584608251</v>
      </c>
      <c r="Z514">
        <f t="shared" si="68"/>
        <v>63.626491646778042</v>
      </c>
      <c r="AA514">
        <v>5028</v>
      </c>
      <c r="AB514">
        <f t="shared" si="69"/>
        <v>0.69542820347714107</v>
      </c>
      <c r="AC514">
        <v>15.53</v>
      </c>
      <c r="AD514">
        <f t="shared" si="62"/>
        <v>0.12569002919534625</v>
      </c>
      <c r="AE514" s="2" t="s">
        <v>53</v>
      </c>
    </row>
    <row r="515" spans="1:31">
      <c r="A515" t="s">
        <v>29</v>
      </c>
      <c r="B515" s="2">
        <v>2002</v>
      </c>
      <c r="C515">
        <v>0</v>
      </c>
      <c r="D515" t="s">
        <v>53</v>
      </c>
      <c r="E515" t="s">
        <v>53</v>
      </c>
      <c r="F515" t="s">
        <v>53</v>
      </c>
      <c r="G515">
        <v>14.72</v>
      </c>
      <c r="H515">
        <v>46.067499999999995</v>
      </c>
      <c r="I515">
        <v>39.29</v>
      </c>
      <c r="J515" s="96" t="s">
        <v>53</v>
      </c>
      <c r="K515" t="s">
        <v>53</v>
      </c>
      <c r="L515" t="s">
        <v>53</v>
      </c>
      <c r="M515" t="s">
        <v>53</v>
      </c>
      <c r="N515">
        <v>8.0374999999999996</v>
      </c>
      <c r="O515">
        <v>69.625</v>
      </c>
      <c r="P515">
        <v>64.025000000000006</v>
      </c>
      <c r="Q515" s="18">
        <v>951037</v>
      </c>
      <c r="R515" s="109">
        <v>17955</v>
      </c>
      <c r="S515" s="107" t="s">
        <v>53</v>
      </c>
      <c r="T515" s="18">
        <v>69484</v>
      </c>
      <c r="U515">
        <v>0</v>
      </c>
      <c r="V515">
        <v>10.702499999999999</v>
      </c>
      <c r="W515">
        <f>R515/18095</f>
        <v>0.99226305609284338</v>
      </c>
      <c r="X515">
        <f>N515/8.3</f>
        <v>0.96837349397590344</v>
      </c>
      <c r="Y515">
        <f>I515/35.8425</f>
        <v>1.0961846969379925</v>
      </c>
      <c r="Z515">
        <f t="shared" ref="Z515:Z533" si="70">Q515/4066</f>
        <v>233.89990162321692</v>
      </c>
      <c r="AA515">
        <v>4066</v>
      </c>
      <c r="AB515">
        <f>V515/AC515</f>
        <v>0.93471615720524015</v>
      </c>
      <c r="AC515">
        <v>11.45</v>
      </c>
      <c r="AD515">
        <f t="shared" ref="AD515:AD578" si="71">T515/Q515</f>
        <v>7.306130045413585E-2</v>
      </c>
      <c r="AE515" s="2" t="s">
        <v>53</v>
      </c>
    </row>
    <row r="516" spans="1:31">
      <c r="A516" t="s">
        <v>29</v>
      </c>
      <c r="B516" s="2">
        <v>2003</v>
      </c>
      <c r="C516">
        <v>0</v>
      </c>
      <c r="D516" t="s">
        <v>53</v>
      </c>
      <c r="E516" t="s">
        <v>53</v>
      </c>
      <c r="F516" t="s">
        <v>53</v>
      </c>
      <c r="G516">
        <v>13.532499999999999</v>
      </c>
      <c r="H516">
        <v>48.647500000000001</v>
      </c>
      <c r="I516">
        <v>42.0625</v>
      </c>
      <c r="J516" s="96" t="s">
        <v>53</v>
      </c>
      <c r="K516" t="s">
        <v>53</v>
      </c>
      <c r="L516" t="s">
        <v>53</v>
      </c>
      <c r="M516" t="s">
        <v>53</v>
      </c>
      <c r="N516">
        <v>8.24</v>
      </c>
      <c r="O516">
        <v>69.372500000000002</v>
      </c>
      <c r="P516">
        <v>63.655000000000001</v>
      </c>
      <c r="Q516" s="18">
        <v>979606</v>
      </c>
      <c r="R516" s="109">
        <v>18593</v>
      </c>
      <c r="S516" s="107" t="s">
        <v>53</v>
      </c>
      <c r="T516" s="18">
        <v>89370</v>
      </c>
      <c r="U516">
        <v>0</v>
      </c>
      <c r="V516">
        <v>10.424999999999999</v>
      </c>
      <c r="W516">
        <f>R516/19013</f>
        <v>0.97790985115447326</v>
      </c>
      <c r="X516">
        <f>N516/8.5</f>
        <v>0.96941176470588242</v>
      </c>
      <c r="Y516">
        <f>I516/37.35</f>
        <v>1.1261713520749665</v>
      </c>
      <c r="Z516">
        <f t="shared" si="70"/>
        <v>240.92621741269062</v>
      </c>
      <c r="AA516">
        <v>4066</v>
      </c>
      <c r="AB516">
        <f t="shared" ref="AB516:AB533" si="72">V516/AC516</f>
        <v>0.90731070496083543</v>
      </c>
      <c r="AC516">
        <v>11.49</v>
      </c>
      <c r="AD516">
        <f t="shared" si="71"/>
        <v>9.1230555958211765E-2</v>
      </c>
      <c r="AE516" s="2" t="s">
        <v>53</v>
      </c>
    </row>
    <row r="517" spans="1:31">
      <c r="A517" t="s">
        <v>29</v>
      </c>
      <c r="B517" s="2">
        <v>2004</v>
      </c>
      <c r="C517">
        <v>0</v>
      </c>
      <c r="D517" t="s">
        <v>53</v>
      </c>
      <c r="E517" t="s">
        <v>53</v>
      </c>
      <c r="F517" t="s">
        <v>53</v>
      </c>
      <c r="G517">
        <v>13.364999999999998</v>
      </c>
      <c r="H517">
        <v>49.510000000000005</v>
      </c>
      <c r="I517">
        <v>42.887499999999996</v>
      </c>
      <c r="J517" s="96" t="s">
        <v>53</v>
      </c>
      <c r="K517" t="s">
        <v>53</v>
      </c>
      <c r="L517" t="s">
        <v>53</v>
      </c>
      <c r="M517" t="s">
        <v>53</v>
      </c>
      <c r="N517">
        <v>9.32</v>
      </c>
      <c r="O517">
        <v>69.617500000000007</v>
      </c>
      <c r="P517">
        <v>63.127499999999998</v>
      </c>
      <c r="Q517" s="18">
        <v>987128</v>
      </c>
      <c r="R517" s="109">
        <v>18878</v>
      </c>
      <c r="S517" s="107" t="s">
        <v>53</v>
      </c>
      <c r="T517" s="18">
        <v>91080</v>
      </c>
      <c r="U517">
        <v>0</v>
      </c>
      <c r="V517">
        <v>11.002500000000001</v>
      </c>
      <c r="W517">
        <f>R517/20053</f>
        <v>0.94140527601855084</v>
      </c>
      <c r="X517">
        <f>N517/8.26</f>
        <v>1.1283292978208233</v>
      </c>
      <c r="Y517">
        <f>I517/38.95</f>
        <v>1.101091142490372</v>
      </c>
      <c r="Z517">
        <f t="shared" si="70"/>
        <v>242.77619281849485</v>
      </c>
      <c r="AA517">
        <v>4066</v>
      </c>
      <c r="AB517">
        <f t="shared" si="72"/>
        <v>1.0029626253418416</v>
      </c>
      <c r="AC517">
        <v>10.97</v>
      </c>
      <c r="AD517">
        <f t="shared" si="71"/>
        <v>9.2267669441045128E-2</v>
      </c>
      <c r="AE517" s="2" t="s">
        <v>53</v>
      </c>
    </row>
    <row r="518" spans="1:31">
      <c r="A518" t="s">
        <v>29</v>
      </c>
      <c r="B518" s="2">
        <v>2005</v>
      </c>
      <c r="C518">
        <v>0</v>
      </c>
      <c r="D518" t="s">
        <v>53</v>
      </c>
      <c r="E518" t="s">
        <v>53</v>
      </c>
      <c r="F518" t="s">
        <v>53</v>
      </c>
      <c r="G518">
        <v>14.84</v>
      </c>
      <c r="H518">
        <v>50.667499999999997</v>
      </c>
      <c r="I518">
        <v>43.145000000000003</v>
      </c>
      <c r="J518" s="96" t="s">
        <v>53</v>
      </c>
      <c r="K518" t="s">
        <v>53</v>
      </c>
      <c r="L518" t="s">
        <v>53</v>
      </c>
      <c r="M518" t="s">
        <v>53</v>
      </c>
      <c r="N518">
        <v>11.147500000000001</v>
      </c>
      <c r="O518">
        <v>71.442499999999995</v>
      </c>
      <c r="P518">
        <v>63.472500000000004</v>
      </c>
      <c r="Q518" s="18">
        <v>1011928</v>
      </c>
      <c r="R518" s="109">
        <v>19357</v>
      </c>
      <c r="S518" s="107" t="s">
        <v>53</v>
      </c>
      <c r="T518" s="18">
        <v>108793</v>
      </c>
      <c r="U518">
        <v>0</v>
      </c>
      <c r="V518">
        <v>12.6775</v>
      </c>
      <c r="W518">
        <f>R518/21239</f>
        <v>0.91138942511417675</v>
      </c>
      <c r="X518">
        <f>N518/7.14</f>
        <v>1.5612745098039218</v>
      </c>
      <c r="Y518">
        <f>I518/41.39</f>
        <v>1.0424015462672143</v>
      </c>
      <c r="Z518">
        <f t="shared" si="70"/>
        <v>248.87555336940483</v>
      </c>
      <c r="AA518">
        <v>4066</v>
      </c>
      <c r="AB518">
        <f t="shared" si="72"/>
        <v>1.3855191256830601</v>
      </c>
      <c r="AC518">
        <v>9.15</v>
      </c>
      <c r="AD518">
        <f t="shared" si="71"/>
        <v>0.10751061340332514</v>
      </c>
      <c r="AE518" s="2" t="s">
        <v>53</v>
      </c>
    </row>
    <row r="519" spans="1:31">
      <c r="A519" t="s">
        <v>29</v>
      </c>
      <c r="B519" s="2">
        <v>2006</v>
      </c>
      <c r="C519">
        <v>0</v>
      </c>
      <c r="D519" t="s">
        <v>53</v>
      </c>
      <c r="E519" t="s">
        <v>53</v>
      </c>
      <c r="F519" t="s">
        <v>53</v>
      </c>
      <c r="G519">
        <v>14.95</v>
      </c>
      <c r="H519">
        <v>53.29</v>
      </c>
      <c r="I519">
        <v>45.322500000000005</v>
      </c>
      <c r="J519" s="96" t="s">
        <v>53</v>
      </c>
      <c r="K519" t="s">
        <v>53</v>
      </c>
      <c r="L519" t="s">
        <v>53</v>
      </c>
      <c r="M519" t="s">
        <v>53</v>
      </c>
      <c r="N519">
        <v>9.7774999999999999</v>
      </c>
      <c r="O519">
        <v>72.245000000000005</v>
      </c>
      <c r="P519">
        <v>65.179999999999993</v>
      </c>
      <c r="Q519" s="18">
        <v>1024186</v>
      </c>
      <c r="R519" s="109">
        <v>20192</v>
      </c>
      <c r="S519" s="107" t="s">
        <v>53</v>
      </c>
      <c r="T519" s="18">
        <v>113782</v>
      </c>
      <c r="U519">
        <v>0</v>
      </c>
      <c r="V519">
        <v>11.967499999999999</v>
      </c>
      <c r="W519">
        <f>R519/22629</f>
        <v>0.89230633258208492</v>
      </c>
      <c r="X519">
        <f>N519/6.35</f>
        <v>1.5397637795275592</v>
      </c>
      <c r="Y519">
        <f>I519/42.96</f>
        <v>1.0549930167597765</v>
      </c>
      <c r="Z519">
        <f t="shared" si="70"/>
        <v>251.8903098868667</v>
      </c>
      <c r="AA519">
        <v>4066</v>
      </c>
      <c r="AB519">
        <f t="shared" si="72"/>
        <v>1.4162721893491124</v>
      </c>
      <c r="AC519">
        <v>8.4499999999999993</v>
      </c>
      <c r="AD519">
        <f t="shared" si="71"/>
        <v>0.11109505499977543</v>
      </c>
      <c r="AE519" s="2" t="s">
        <v>53</v>
      </c>
    </row>
    <row r="520" spans="1:31">
      <c r="A520" t="s">
        <v>29</v>
      </c>
      <c r="B520" s="2">
        <v>2007</v>
      </c>
      <c r="C520">
        <v>1</v>
      </c>
      <c r="D520" t="s">
        <v>53</v>
      </c>
      <c r="E520" t="s">
        <v>53</v>
      </c>
      <c r="F520" t="s">
        <v>53</v>
      </c>
      <c r="G520">
        <v>13.68</v>
      </c>
      <c r="H520">
        <v>53.237500000000004</v>
      </c>
      <c r="I520">
        <v>45.955000000000005</v>
      </c>
      <c r="J520" s="17">
        <v>468</v>
      </c>
      <c r="K520" t="s">
        <v>53</v>
      </c>
      <c r="L520" s="92">
        <v>468</v>
      </c>
      <c r="M520" t="s">
        <v>53</v>
      </c>
      <c r="N520">
        <v>9.4150000000000009</v>
      </c>
      <c r="O520">
        <v>71.304999999999993</v>
      </c>
      <c r="P520">
        <v>64.592500000000001</v>
      </c>
      <c r="Q520" s="18">
        <v>1042131</v>
      </c>
      <c r="R520" s="109">
        <v>20790</v>
      </c>
      <c r="S520" s="107" t="s">
        <v>53</v>
      </c>
      <c r="T520" s="18">
        <v>123899</v>
      </c>
      <c r="U520">
        <v>0</v>
      </c>
      <c r="V520">
        <v>11.232500000000002</v>
      </c>
      <c r="W520">
        <f>R520/23776</f>
        <v>0.8744111709286676</v>
      </c>
      <c r="X520">
        <f>N520/6.41</f>
        <v>1.468798751950078</v>
      </c>
      <c r="Y520">
        <f>I520/44.21</f>
        <v>1.039470707984619</v>
      </c>
      <c r="Z520">
        <f t="shared" si="70"/>
        <v>256.303738317757</v>
      </c>
      <c r="AA520">
        <v>4066</v>
      </c>
      <c r="AB520">
        <f t="shared" si="72"/>
        <v>1.3648238153098422</v>
      </c>
      <c r="AC520">
        <v>8.23</v>
      </c>
      <c r="AD520">
        <f t="shared" si="71"/>
        <v>0.11889004357417637</v>
      </c>
      <c r="AE520" s="2" t="s">
        <v>53</v>
      </c>
    </row>
    <row r="521" spans="1:31">
      <c r="A521" t="s">
        <v>29</v>
      </c>
      <c r="B521" s="2">
        <v>2008</v>
      </c>
      <c r="C521">
        <v>1</v>
      </c>
      <c r="D521" t="s">
        <v>53</v>
      </c>
      <c r="E521" t="s">
        <v>53</v>
      </c>
      <c r="F521" t="s">
        <v>53</v>
      </c>
      <c r="G521">
        <v>20.330000000000002</v>
      </c>
      <c r="H521">
        <v>53.03</v>
      </c>
      <c r="I521">
        <v>42.25</v>
      </c>
      <c r="J521" s="17">
        <v>2302</v>
      </c>
      <c r="K521" t="s">
        <v>53</v>
      </c>
      <c r="L521" s="93">
        <v>2302</v>
      </c>
      <c r="M521" t="s">
        <v>53</v>
      </c>
      <c r="N521">
        <v>16.64</v>
      </c>
      <c r="O521">
        <v>71.032499999999999</v>
      </c>
      <c r="P521">
        <v>59.202500000000001</v>
      </c>
      <c r="Q521" s="18">
        <v>1070032</v>
      </c>
      <c r="R521" s="109">
        <v>20717</v>
      </c>
      <c r="S521" s="107" t="s">
        <v>53</v>
      </c>
      <c r="T521" s="18">
        <v>142757</v>
      </c>
      <c r="U521">
        <v>0</v>
      </c>
      <c r="V521">
        <v>18.21</v>
      </c>
      <c r="W521">
        <f>R521/24129</f>
        <v>0.85859339384143563</v>
      </c>
      <c r="X521">
        <f>N521/10.05</f>
        <v>1.6557213930348258</v>
      </c>
      <c r="Y521">
        <f>I521/44.4</f>
        <v>0.95157657657657657</v>
      </c>
      <c r="Z521">
        <f t="shared" si="70"/>
        <v>263.16576487948845</v>
      </c>
      <c r="AA521">
        <v>4066</v>
      </c>
      <c r="AB521">
        <f t="shared" si="72"/>
        <v>1.6186666666666667</v>
      </c>
      <c r="AC521">
        <v>11.25</v>
      </c>
      <c r="AD521">
        <f t="shared" si="71"/>
        <v>0.1334137670649102</v>
      </c>
      <c r="AE521" s="2" t="s">
        <v>53</v>
      </c>
    </row>
    <row r="522" spans="1:31">
      <c r="A522" t="s">
        <v>29</v>
      </c>
      <c r="B522" s="2">
        <v>2009</v>
      </c>
      <c r="C522">
        <v>1</v>
      </c>
      <c r="D522" t="s">
        <v>53</v>
      </c>
      <c r="E522" t="s">
        <v>53</v>
      </c>
      <c r="F522" t="s">
        <v>53</v>
      </c>
      <c r="G522">
        <v>29.122499999999999</v>
      </c>
      <c r="H522">
        <v>55.157499999999999</v>
      </c>
      <c r="I522">
        <v>39.092500000000001</v>
      </c>
      <c r="J522" s="17">
        <v>2431</v>
      </c>
      <c r="K522" t="s">
        <v>53</v>
      </c>
      <c r="L522" s="93">
        <v>2431</v>
      </c>
      <c r="M522">
        <v>5163</v>
      </c>
      <c r="N522">
        <v>26.75</v>
      </c>
      <c r="O522">
        <v>71.38</v>
      </c>
      <c r="P522">
        <v>52.284999999999997</v>
      </c>
      <c r="Q522" s="18">
        <v>1083502</v>
      </c>
      <c r="R522" s="109">
        <v>19617</v>
      </c>
      <c r="S522" s="107" t="s">
        <v>53</v>
      </c>
      <c r="T522" s="18">
        <v>151294</v>
      </c>
      <c r="U522">
        <v>0</v>
      </c>
      <c r="V522">
        <v>27.779999999999998</v>
      </c>
      <c r="W522">
        <f>R522/23062</f>
        <v>0.85062006764374298</v>
      </c>
      <c r="X522">
        <f>N522/17.65</f>
        <v>1.5155807365439096</v>
      </c>
      <c r="Y522">
        <f>I522/42.58</f>
        <v>0.91809534992954445</v>
      </c>
      <c r="Z522">
        <f t="shared" si="70"/>
        <v>266.47860304968026</v>
      </c>
      <c r="AA522">
        <v>4066</v>
      </c>
      <c r="AB522">
        <f t="shared" si="72"/>
        <v>1.555431131019037</v>
      </c>
      <c r="AC522">
        <v>17.86</v>
      </c>
      <c r="AD522">
        <f t="shared" si="71"/>
        <v>0.1396342600198246</v>
      </c>
      <c r="AE522" s="2" t="s">
        <v>53</v>
      </c>
    </row>
    <row r="523" spans="1:31">
      <c r="A523" t="s">
        <v>29</v>
      </c>
      <c r="B523" s="2">
        <v>2010</v>
      </c>
      <c r="C523">
        <v>1</v>
      </c>
      <c r="D523" t="s">
        <v>53</v>
      </c>
      <c r="E523" t="s">
        <v>53</v>
      </c>
      <c r="F523" t="s">
        <v>53</v>
      </c>
      <c r="G523">
        <v>29.52</v>
      </c>
      <c r="H523">
        <v>55.449999999999996</v>
      </c>
      <c r="I523">
        <v>39.077500000000001</v>
      </c>
      <c r="J523" s="17">
        <v>2252</v>
      </c>
      <c r="K523" t="s">
        <v>53</v>
      </c>
      <c r="L523" s="93">
        <v>2252</v>
      </c>
      <c r="M523">
        <v>4729</v>
      </c>
      <c r="N523">
        <v>31.504999999999999</v>
      </c>
      <c r="O523">
        <v>70.034999999999997</v>
      </c>
      <c r="P523">
        <v>47.98</v>
      </c>
      <c r="Q523" s="18">
        <v>1090605</v>
      </c>
      <c r="R523" s="109">
        <v>19308</v>
      </c>
      <c r="S523" s="107">
        <v>49574</v>
      </c>
      <c r="T523" s="18">
        <v>154052</v>
      </c>
      <c r="U523">
        <v>0</v>
      </c>
      <c r="V523">
        <v>30.63</v>
      </c>
      <c r="W523">
        <f>R523/23038</f>
        <v>0.83809358451254445</v>
      </c>
      <c r="X523">
        <f>N523/19.57</f>
        <v>1.6098620337250893</v>
      </c>
      <c r="Y523">
        <f>I523/42.04</f>
        <v>0.92953139866793533</v>
      </c>
      <c r="Z523">
        <f t="shared" si="70"/>
        <v>268.22552877520906</v>
      </c>
      <c r="AA523">
        <v>4066</v>
      </c>
      <c r="AB523">
        <f t="shared" si="72"/>
        <v>1.542296072507553</v>
      </c>
      <c r="AC523">
        <v>19.86</v>
      </c>
      <c r="AD523">
        <f t="shared" si="71"/>
        <v>0.14125370780438382</v>
      </c>
      <c r="AE523">
        <f t="shared" ref="AE523:AE570" si="73">S523/Q523</f>
        <v>4.5455504055088691E-2</v>
      </c>
    </row>
    <row r="524" spans="1:31">
      <c r="A524" t="s">
        <v>29</v>
      </c>
      <c r="B524" s="2">
        <v>2011</v>
      </c>
      <c r="C524">
        <v>0</v>
      </c>
      <c r="D524" t="s">
        <v>53</v>
      </c>
      <c r="E524" t="s">
        <v>53</v>
      </c>
      <c r="F524" t="s">
        <v>53</v>
      </c>
      <c r="G524">
        <v>31.825000000000003</v>
      </c>
      <c r="H524">
        <v>56.892499999999991</v>
      </c>
      <c r="I524">
        <v>38.78</v>
      </c>
      <c r="J524" s="17">
        <v>2372</v>
      </c>
      <c r="K524" t="s">
        <v>53</v>
      </c>
      <c r="L524" s="93">
        <v>2372</v>
      </c>
      <c r="M524">
        <v>4534</v>
      </c>
      <c r="N524">
        <v>30.842500000000001</v>
      </c>
      <c r="O524">
        <v>69.297499999999999</v>
      </c>
      <c r="P524">
        <v>47.930000000000007</v>
      </c>
      <c r="Q524" s="18">
        <v>1096980</v>
      </c>
      <c r="R524" s="109">
        <v>19031</v>
      </c>
      <c r="S524" s="107">
        <v>52463</v>
      </c>
      <c r="T524" s="18">
        <v>156395</v>
      </c>
      <c r="U524">
        <v>0</v>
      </c>
      <c r="V524">
        <v>31.287500000000001</v>
      </c>
      <c r="W524">
        <f>R524/22761</f>
        <v>0.83612319318131889</v>
      </c>
      <c r="X524">
        <f>N524/21.05</f>
        <v>1.4652019002375296</v>
      </c>
      <c r="Y524">
        <f>I524/41.74</f>
        <v>0.92908481073310967</v>
      </c>
      <c r="Z524">
        <f t="shared" si="70"/>
        <v>269.79340875553368</v>
      </c>
      <c r="AA524">
        <v>4066</v>
      </c>
      <c r="AB524">
        <f t="shared" si="72"/>
        <v>1.4627162225338943</v>
      </c>
      <c r="AC524">
        <v>21.39</v>
      </c>
      <c r="AD524">
        <f t="shared" si="71"/>
        <v>0.14256868858137797</v>
      </c>
      <c r="AE524">
        <f t="shared" si="73"/>
        <v>4.7824937555835112E-2</v>
      </c>
    </row>
    <row r="525" spans="1:31">
      <c r="A525" t="s">
        <v>29</v>
      </c>
      <c r="B525" s="2">
        <v>2012</v>
      </c>
      <c r="C525">
        <v>0</v>
      </c>
      <c r="D525" t="s">
        <v>53</v>
      </c>
      <c r="E525" t="s">
        <v>53</v>
      </c>
      <c r="F525" t="s">
        <v>53</v>
      </c>
      <c r="G525">
        <v>36.162500000000001</v>
      </c>
      <c r="H525">
        <v>57.364999999999995</v>
      </c>
      <c r="I525">
        <v>36.625</v>
      </c>
      <c r="J525" s="17">
        <v>1910</v>
      </c>
      <c r="K525" t="s">
        <v>53</v>
      </c>
      <c r="L525" s="93">
        <v>1910</v>
      </c>
      <c r="M525">
        <v>4230</v>
      </c>
      <c r="N525">
        <v>32.227499999999999</v>
      </c>
      <c r="O525">
        <v>70.842500000000001</v>
      </c>
      <c r="P525">
        <v>48.0075</v>
      </c>
      <c r="Q525" s="18">
        <v>1100813</v>
      </c>
      <c r="R525" s="109">
        <v>18158</v>
      </c>
      <c r="S525" s="107">
        <v>52187</v>
      </c>
      <c r="T525" s="18">
        <v>157867</v>
      </c>
      <c r="U525">
        <v>0</v>
      </c>
      <c r="V525">
        <v>33.997499999999995</v>
      </c>
      <c r="W525">
        <f>R525/22048</f>
        <v>0.82356676342525403</v>
      </c>
      <c r="X525">
        <f>N525/24.58</f>
        <v>1.3111269324654191</v>
      </c>
      <c r="Y525">
        <f>I525/40.47</f>
        <v>0.90499135161848288</v>
      </c>
      <c r="Z525">
        <f t="shared" si="70"/>
        <v>270.73610427939008</v>
      </c>
      <c r="AA525">
        <v>4066</v>
      </c>
      <c r="AB525">
        <f t="shared" si="72"/>
        <v>1.3714199273900765</v>
      </c>
      <c r="AC525">
        <v>24.79</v>
      </c>
      <c r="AD525">
        <f t="shared" si="71"/>
        <v>0.14340946191587489</v>
      </c>
      <c r="AE525">
        <f t="shared" si="73"/>
        <v>4.7407688681002133E-2</v>
      </c>
    </row>
    <row r="526" spans="1:31">
      <c r="A526" t="s">
        <v>29</v>
      </c>
      <c r="B526" s="2">
        <v>2013</v>
      </c>
      <c r="C526">
        <v>0</v>
      </c>
      <c r="D526" t="s">
        <v>53</v>
      </c>
      <c r="E526" t="s">
        <v>53</v>
      </c>
      <c r="F526" t="s">
        <v>53</v>
      </c>
      <c r="G526">
        <v>35.7575</v>
      </c>
      <c r="H526">
        <v>58.397500000000001</v>
      </c>
      <c r="I526">
        <v>37.5075</v>
      </c>
      <c r="J526" s="17">
        <v>1880</v>
      </c>
      <c r="K526" t="s">
        <v>53</v>
      </c>
      <c r="L526" s="93">
        <v>1880</v>
      </c>
      <c r="M526">
        <v>3958</v>
      </c>
      <c r="N526">
        <v>34.019999999999996</v>
      </c>
      <c r="O526">
        <v>69.94</v>
      </c>
      <c r="P526">
        <v>46.147500000000001</v>
      </c>
      <c r="Q526" s="18">
        <v>1103850</v>
      </c>
      <c r="R526" s="109">
        <v>18220</v>
      </c>
      <c r="S526" s="107">
        <v>50212</v>
      </c>
      <c r="T526" s="18">
        <v>154789</v>
      </c>
      <c r="U526">
        <v>0</v>
      </c>
      <c r="V526">
        <v>34.822499999999998</v>
      </c>
      <c r="W526">
        <f>R526/21899</f>
        <v>0.83200146125393859</v>
      </c>
      <c r="X526">
        <f>N526/25.6</f>
        <v>1.3289062499999997</v>
      </c>
      <c r="Y526">
        <f>I526/39.56</f>
        <v>0.94811678463094029</v>
      </c>
      <c r="Z526">
        <f t="shared" si="70"/>
        <v>271.48303000491882</v>
      </c>
      <c r="AA526">
        <v>4066</v>
      </c>
      <c r="AB526">
        <f t="shared" si="72"/>
        <v>1.3341954022988505</v>
      </c>
      <c r="AC526">
        <v>26.1</v>
      </c>
      <c r="AD526">
        <f t="shared" si="71"/>
        <v>0.14022648004710786</v>
      </c>
      <c r="AE526">
        <f t="shared" si="73"/>
        <v>4.548806450151742E-2</v>
      </c>
    </row>
    <row r="527" spans="1:31">
      <c r="A527" t="s">
        <v>29</v>
      </c>
      <c r="B527" s="2">
        <v>2014</v>
      </c>
      <c r="C527">
        <v>0</v>
      </c>
      <c r="D527" t="s">
        <v>53</v>
      </c>
      <c r="E527" t="s">
        <v>53</v>
      </c>
      <c r="F527" t="s">
        <v>53</v>
      </c>
      <c r="G527">
        <v>33.83</v>
      </c>
      <c r="H527">
        <v>56.440000000000005</v>
      </c>
      <c r="I527">
        <v>37.354999999999997</v>
      </c>
      <c r="J527" s="17">
        <v>2161</v>
      </c>
      <c r="K527">
        <v>4</v>
      </c>
      <c r="L527" t="s">
        <v>53</v>
      </c>
      <c r="M527">
        <v>3845</v>
      </c>
      <c r="N527">
        <v>32.522500000000001</v>
      </c>
      <c r="O527">
        <v>68.14500000000001</v>
      </c>
      <c r="P527">
        <v>45.982499999999995</v>
      </c>
      <c r="Q527" s="18">
        <v>1100027</v>
      </c>
      <c r="R527" s="109">
        <v>18208</v>
      </c>
      <c r="S527" s="107">
        <v>48543</v>
      </c>
      <c r="T527" s="18">
        <v>139912</v>
      </c>
      <c r="U527">
        <v>0</v>
      </c>
      <c r="V527">
        <v>33.122500000000002</v>
      </c>
      <c r="W527">
        <f>R527/22218</f>
        <v>0.81951570798451701</v>
      </c>
      <c r="X527">
        <f>N527/23.6</f>
        <v>1.378072033898305</v>
      </c>
      <c r="Y527">
        <f>I527/40.03</f>
        <v>0.93317511866100411</v>
      </c>
      <c r="Z527">
        <f t="shared" si="70"/>
        <v>270.54279390063942</v>
      </c>
      <c r="AA527">
        <v>4066</v>
      </c>
      <c r="AB527">
        <f t="shared" si="72"/>
        <v>1.355257774140753</v>
      </c>
      <c r="AC527">
        <v>24.44</v>
      </c>
      <c r="AD527">
        <f t="shared" si="71"/>
        <v>0.12718960534605059</v>
      </c>
      <c r="AE527">
        <f t="shared" si="73"/>
        <v>4.412891683567767E-2</v>
      </c>
    </row>
    <row r="528" spans="1:31">
      <c r="A528" t="s">
        <v>29</v>
      </c>
      <c r="B528" s="2">
        <v>2015</v>
      </c>
      <c r="C528">
        <v>1</v>
      </c>
      <c r="D528">
        <v>-6</v>
      </c>
      <c r="E528">
        <v>-6</v>
      </c>
      <c r="F528" t="s">
        <v>53</v>
      </c>
      <c r="G528">
        <v>32.752499999999998</v>
      </c>
      <c r="H528">
        <v>54.655000000000001</v>
      </c>
      <c r="I528">
        <v>36.745000000000005</v>
      </c>
      <c r="J528" s="17">
        <v>2652</v>
      </c>
      <c r="K528">
        <v>5</v>
      </c>
      <c r="L528" t="s">
        <v>53</v>
      </c>
      <c r="M528">
        <v>3994</v>
      </c>
      <c r="N528">
        <v>27.560000000000002</v>
      </c>
      <c r="O528">
        <v>69.564999999999998</v>
      </c>
      <c r="P528">
        <v>50.3825</v>
      </c>
      <c r="Q528" s="18">
        <v>1098406</v>
      </c>
      <c r="R528" s="109">
        <v>18596</v>
      </c>
      <c r="S528" s="107">
        <v>47166</v>
      </c>
      <c r="T528" s="18">
        <v>131298</v>
      </c>
      <c r="U528">
        <v>0</v>
      </c>
      <c r="V528">
        <v>29.8675</v>
      </c>
      <c r="W528">
        <f>R528/23219</f>
        <v>0.80089581808002064</v>
      </c>
      <c r="X528">
        <f>N528/20.77</f>
        <v>1.3269138180067406</v>
      </c>
      <c r="Y528">
        <f>I528/41.06</f>
        <v>0.8949098879688262</v>
      </c>
      <c r="Z528">
        <f t="shared" si="70"/>
        <v>270.14412198721101</v>
      </c>
      <c r="AA528">
        <v>4066</v>
      </c>
      <c r="AB528">
        <f t="shared" si="72"/>
        <v>1.3539211242067091</v>
      </c>
      <c r="AC528">
        <v>22.06</v>
      </c>
      <c r="AD528">
        <f t="shared" si="71"/>
        <v>0.11953503531481073</v>
      </c>
      <c r="AE528">
        <f t="shared" si="73"/>
        <v>4.2940406370686246E-2</v>
      </c>
    </row>
    <row r="529" spans="1:31">
      <c r="A529" t="s">
        <v>29</v>
      </c>
      <c r="B529" s="2">
        <v>2016</v>
      </c>
      <c r="C529">
        <v>1</v>
      </c>
      <c r="D529">
        <v>-9</v>
      </c>
      <c r="E529">
        <v>-9</v>
      </c>
      <c r="F529" t="s">
        <v>53</v>
      </c>
      <c r="G529">
        <v>29.012499999999999</v>
      </c>
      <c r="H529">
        <v>54.494999999999997</v>
      </c>
      <c r="I529">
        <v>38.685000000000002</v>
      </c>
      <c r="J529" s="17">
        <v>2330</v>
      </c>
      <c r="K529">
        <v>3</v>
      </c>
      <c r="L529" t="s">
        <v>53</v>
      </c>
      <c r="M529">
        <v>4803</v>
      </c>
      <c r="N529">
        <v>24.025000000000002</v>
      </c>
      <c r="O529">
        <v>66.532499999999999</v>
      </c>
      <c r="P529">
        <v>50.542500000000004</v>
      </c>
      <c r="Q529" s="18">
        <v>1097800</v>
      </c>
      <c r="R529" s="109">
        <v>19392</v>
      </c>
      <c r="S529" s="107">
        <v>46462</v>
      </c>
      <c r="T529" s="18">
        <v>126817</v>
      </c>
      <c r="U529">
        <v>0</v>
      </c>
      <c r="V529">
        <v>26.294999999999998</v>
      </c>
      <c r="W529">
        <f>R529/23979</f>
        <v>0.80870761916677092</v>
      </c>
      <c r="X529">
        <f>N529/18.12</f>
        <v>1.3258830022075057</v>
      </c>
      <c r="Y529">
        <f>I529/42.17</f>
        <v>0.91735831159592129</v>
      </c>
      <c r="Z529">
        <f t="shared" si="70"/>
        <v>269.99508116084604</v>
      </c>
      <c r="AA529">
        <v>4066</v>
      </c>
      <c r="AB529">
        <f t="shared" si="72"/>
        <v>1.3388492871690427</v>
      </c>
      <c r="AC529">
        <v>19.64</v>
      </c>
      <c r="AD529">
        <f t="shared" si="71"/>
        <v>0.11551922025869922</v>
      </c>
      <c r="AE529">
        <f t="shared" si="73"/>
        <v>4.2322827473128072E-2</v>
      </c>
    </row>
    <row r="530" spans="1:31">
      <c r="A530" t="s">
        <v>29</v>
      </c>
      <c r="B530" s="2">
        <v>2017</v>
      </c>
      <c r="C530">
        <v>1</v>
      </c>
      <c r="D530">
        <v>-21</v>
      </c>
      <c r="E530">
        <v>-21</v>
      </c>
      <c r="F530" t="s">
        <v>53</v>
      </c>
      <c r="G530">
        <v>26.922499999999999</v>
      </c>
      <c r="H530">
        <v>56.412500000000001</v>
      </c>
      <c r="I530">
        <v>41.22</v>
      </c>
      <c r="J530" s="17">
        <v>2312</v>
      </c>
      <c r="K530">
        <v>8</v>
      </c>
      <c r="L530" t="s">
        <v>53</v>
      </c>
      <c r="M530">
        <v>4966</v>
      </c>
      <c r="N530">
        <v>22.504999999999999</v>
      </c>
      <c r="O530">
        <v>65.960000000000008</v>
      </c>
      <c r="P530">
        <v>51.129999999999995</v>
      </c>
      <c r="Q530" s="18">
        <v>1100480</v>
      </c>
      <c r="R530" s="109">
        <v>20166</v>
      </c>
      <c r="S530" s="107">
        <v>48539</v>
      </c>
      <c r="T530" s="18">
        <v>125716</v>
      </c>
      <c r="U530">
        <v>0</v>
      </c>
      <c r="V530">
        <v>24.56</v>
      </c>
      <c r="W530">
        <f>R530/24969</f>
        <v>0.80764147542953257</v>
      </c>
      <c r="X530">
        <f>N530/15.66</f>
        <v>1.4371008939974457</v>
      </c>
      <c r="Y530">
        <f>I530/43.11</f>
        <v>0.95615866388308979</v>
      </c>
      <c r="Z530">
        <f t="shared" si="70"/>
        <v>270.65420560747663</v>
      </c>
      <c r="AA530">
        <v>4066</v>
      </c>
      <c r="AB530">
        <f t="shared" si="72"/>
        <v>1.4254207777132906</v>
      </c>
      <c r="AC530">
        <v>17.23</v>
      </c>
      <c r="AD530">
        <f t="shared" si="71"/>
        <v>0.11423742366967142</v>
      </c>
      <c r="AE530">
        <f t="shared" si="73"/>
        <v>4.4107116894446061E-2</v>
      </c>
    </row>
    <row r="531" spans="1:31">
      <c r="A531" t="s">
        <v>29</v>
      </c>
      <c r="B531" s="2">
        <v>2018</v>
      </c>
      <c r="C531">
        <v>1</v>
      </c>
      <c r="D531" t="s">
        <v>53</v>
      </c>
      <c r="E531" t="s">
        <v>53</v>
      </c>
      <c r="F531" t="s">
        <v>53</v>
      </c>
      <c r="G531">
        <v>21.254999999999999</v>
      </c>
      <c r="H531">
        <v>56.675000000000004</v>
      </c>
      <c r="I531">
        <v>44.64</v>
      </c>
      <c r="J531" s="17">
        <v>2285</v>
      </c>
      <c r="K531">
        <v>2</v>
      </c>
      <c r="L531" s="92">
        <v>73</v>
      </c>
      <c r="M531">
        <v>4573</v>
      </c>
      <c r="N531">
        <v>19.347500000000004</v>
      </c>
      <c r="O531">
        <v>65.652500000000003</v>
      </c>
      <c r="P531">
        <v>52.95</v>
      </c>
      <c r="Q531" s="18">
        <v>1109175</v>
      </c>
      <c r="R531" s="109">
        <v>20813</v>
      </c>
      <c r="S531" s="107">
        <v>48868</v>
      </c>
      <c r="T531" s="18">
        <v>131478</v>
      </c>
      <c r="U531">
        <v>0</v>
      </c>
      <c r="V531">
        <v>20.234999999999999</v>
      </c>
      <c r="W531">
        <f>R531/25771</f>
        <v>0.80761320864537656</v>
      </c>
      <c r="X531">
        <f>N531/13.72</f>
        <v>1.4101676384839652</v>
      </c>
      <c r="Y531">
        <f>I531/44.03</f>
        <v>1.0138541903247786</v>
      </c>
      <c r="Z531">
        <f t="shared" si="70"/>
        <v>272.79267092966057</v>
      </c>
      <c r="AA531">
        <v>4066</v>
      </c>
      <c r="AB531">
        <f t="shared" si="72"/>
        <v>1.3260157273918742</v>
      </c>
      <c r="AC531">
        <v>15.26</v>
      </c>
      <c r="AD531">
        <f t="shared" si="71"/>
        <v>0.11853675028737576</v>
      </c>
      <c r="AE531">
        <f t="shared" si="73"/>
        <v>4.4057971014492756E-2</v>
      </c>
    </row>
    <row r="532" spans="1:31">
      <c r="A532" t="s">
        <v>29</v>
      </c>
      <c r="B532" s="2">
        <v>2019</v>
      </c>
      <c r="C532">
        <v>1</v>
      </c>
      <c r="D532" t="s">
        <v>53</v>
      </c>
      <c r="E532" t="s">
        <v>53</v>
      </c>
      <c r="F532" t="s">
        <v>53</v>
      </c>
      <c r="G532">
        <v>23.605</v>
      </c>
      <c r="H532">
        <v>55.84</v>
      </c>
      <c r="I532">
        <v>42.66</v>
      </c>
      <c r="J532" s="17">
        <v>2227</v>
      </c>
      <c r="K532" t="s">
        <v>53</v>
      </c>
      <c r="L532" s="92">
        <v>1</v>
      </c>
      <c r="M532">
        <v>5433</v>
      </c>
      <c r="N532">
        <v>20.98</v>
      </c>
      <c r="O532">
        <v>64.502499999999998</v>
      </c>
      <c r="P532">
        <v>50.974999999999994</v>
      </c>
      <c r="Q532" s="18">
        <v>1120406</v>
      </c>
      <c r="R532" s="107" t="s">
        <v>53</v>
      </c>
      <c r="S532" s="107">
        <v>52755</v>
      </c>
      <c r="T532" s="18">
        <v>138560</v>
      </c>
      <c r="U532" s="107" t="s">
        <v>53</v>
      </c>
      <c r="V532">
        <v>22.22</v>
      </c>
      <c r="W532" s="107" t="s">
        <v>53</v>
      </c>
      <c r="X532">
        <f>N532/12.45</f>
        <v>1.6851405622489961</v>
      </c>
      <c r="Y532">
        <f>I532/44.78</f>
        <v>0.95265743635551581</v>
      </c>
      <c r="Z532">
        <f t="shared" si="70"/>
        <v>275.55484505656665</v>
      </c>
      <c r="AA532">
        <v>4066</v>
      </c>
      <c r="AB532">
        <f t="shared" si="72"/>
        <v>1.5747696669029057</v>
      </c>
      <c r="AC532">
        <v>14.11</v>
      </c>
      <c r="AD532">
        <f t="shared" si="71"/>
        <v>0.12366945553665368</v>
      </c>
      <c r="AE532">
        <f t="shared" si="73"/>
        <v>4.7085610037789875E-2</v>
      </c>
    </row>
    <row r="533" spans="1:31">
      <c r="A533" t="s">
        <v>29</v>
      </c>
      <c r="B533" s="2">
        <v>2020</v>
      </c>
      <c r="C533">
        <v>1</v>
      </c>
      <c r="D533" t="s">
        <v>53</v>
      </c>
      <c r="E533" t="s">
        <v>53</v>
      </c>
      <c r="F533" t="s">
        <v>53</v>
      </c>
      <c r="G533">
        <v>23.405000000000001</v>
      </c>
      <c r="H533">
        <v>53.664999999999999</v>
      </c>
      <c r="I533">
        <v>41.127499999999998</v>
      </c>
      <c r="J533" s="17">
        <v>2606</v>
      </c>
      <c r="K533">
        <v>6</v>
      </c>
      <c r="L533" s="92">
        <v>1</v>
      </c>
      <c r="M533">
        <v>4982</v>
      </c>
      <c r="N533">
        <v>20.782499999999999</v>
      </c>
      <c r="O533">
        <v>60.867500000000007</v>
      </c>
      <c r="P533">
        <v>48.2575</v>
      </c>
      <c r="Q533" s="18">
        <v>1131065</v>
      </c>
      <c r="R533" s="107" t="s">
        <v>53</v>
      </c>
      <c r="S533" s="107" t="s">
        <v>53</v>
      </c>
      <c r="T533" s="18">
        <v>146721</v>
      </c>
      <c r="U533" s="107" t="s">
        <v>53</v>
      </c>
      <c r="V533">
        <v>22.042499999999997</v>
      </c>
      <c r="W533" s="107" t="s">
        <v>53</v>
      </c>
      <c r="X533">
        <f>N533/13.87</f>
        <v>1.4983777937995675</v>
      </c>
      <c r="Y533">
        <f>I533/43.14</f>
        <v>0.95334955957348166</v>
      </c>
      <c r="Z533">
        <f t="shared" si="70"/>
        <v>278.17634038366947</v>
      </c>
      <c r="AA533">
        <v>4066</v>
      </c>
      <c r="AB533">
        <f t="shared" si="72"/>
        <v>1.4193496458467481</v>
      </c>
      <c r="AC533">
        <v>15.53</v>
      </c>
      <c r="AD533">
        <f t="shared" si="71"/>
        <v>0.12971933531671478</v>
      </c>
      <c r="AE533" s="2" t="s">
        <v>53</v>
      </c>
    </row>
    <row r="534" spans="1:31">
      <c r="A534" t="s">
        <v>30</v>
      </c>
      <c r="B534" s="2">
        <v>2002</v>
      </c>
      <c r="C534">
        <v>0</v>
      </c>
      <c r="E534">
        <v>3</v>
      </c>
      <c r="F534" t="s">
        <v>53</v>
      </c>
      <c r="G534">
        <v>17.010000000000002</v>
      </c>
      <c r="H534">
        <v>32.534999999999997</v>
      </c>
      <c r="I534">
        <v>27.002499999999998</v>
      </c>
      <c r="J534" s="96" t="s">
        <v>53</v>
      </c>
      <c r="K534" t="s">
        <v>53</v>
      </c>
      <c r="L534" t="s">
        <v>53</v>
      </c>
      <c r="M534" t="s">
        <v>53</v>
      </c>
      <c r="N534">
        <v>6.2424999999999997</v>
      </c>
      <c r="O534">
        <v>54.155000000000001</v>
      </c>
      <c r="P534">
        <v>50.772500000000001</v>
      </c>
      <c r="Q534" s="18">
        <v>496655</v>
      </c>
      <c r="R534" s="109">
        <v>14929</v>
      </c>
      <c r="S534" s="107" t="s">
        <v>53</v>
      </c>
      <c r="T534" s="18">
        <v>9527</v>
      </c>
      <c r="U534">
        <v>0</v>
      </c>
      <c r="V534">
        <v>10.434999999999999</v>
      </c>
      <c r="W534">
        <f>R534/18095</f>
        <v>0.8250345399281569</v>
      </c>
      <c r="X534">
        <f>N534/8.3</f>
        <v>0.75210843373493963</v>
      </c>
      <c r="Y534">
        <f>I534/35.8425</f>
        <v>0.75336541814884561</v>
      </c>
      <c r="Z534">
        <f t="shared" ref="Z534:Z552" si="74">Q534/15570</f>
        <v>31.89820166987797</v>
      </c>
      <c r="AA534">
        <v>15570</v>
      </c>
      <c r="AB534">
        <f>V534/AC534</f>
        <v>0.91135371179039293</v>
      </c>
      <c r="AC534">
        <v>11.45</v>
      </c>
      <c r="AD534">
        <f t="shared" si="71"/>
        <v>1.9182329786270148E-2</v>
      </c>
      <c r="AE534" s="2" t="s">
        <v>53</v>
      </c>
    </row>
    <row r="535" spans="1:31">
      <c r="A535" t="s">
        <v>30</v>
      </c>
      <c r="B535" s="2">
        <v>2003</v>
      </c>
      <c r="C535">
        <v>1</v>
      </c>
      <c r="E535">
        <v>13</v>
      </c>
      <c r="F535" t="s">
        <v>53</v>
      </c>
      <c r="G535">
        <v>16.057500000000001</v>
      </c>
      <c r="H535">
        <v>32.784999999999997</v>
      </c>
      <c r="I535">
        <v>27.52</v>
      </c>
      <c r="J535" s="96" t="s">
        <v>53</v>
      </c>
      <c r="K535" t="s">
        <v>53</v>
      </c>
      <c r="L535" t="s">
        <v>53</v>
      </c>
      <c r="M535" t="s">
        <v>53</v>
      </c>
      <c r="N535">
        <v>5.33</v>
      </c>
      <c r="O535">
        <v>54.202500000000001</v>
      </c>
      <c r="P535">
        <v>51.3125</v>
      </c>
      <c r="Q535" s="18">
        <v>495998</v>
      </c>
      <c r="R535" s="109">
        <v>15591</v>
      </c>
      <c r="S535" s="107" t="s">
        <v>53</v>
      </c>
      <c r="T535" s="18">
        <v>11475</v>
      </c>
      <c r="U535">
        <v>0</v>
      </c>
      <c r="V535">
        <v>9.5299999999999994</v>
      </c>
      <c r="W535">
        <f>R535/19013</f>
        <v>0.82001788250144636</v>
      </c>
      <c r="X535">
        <f>N535/8.5</f>
        <v>0.62705882352941178</v>
      </c>
      <c r="Y535">
        <f>I535/37.35</f>
        <v>0.736813922356091</v>
      </c>
      <c r="Z535">
        <f t="shared" si="74"/>
        <v>31.856005138086061</v>
      </c>
      <c r="AA535">
        <v>15570</v>
      </c>
      <c r="AB535">
        <f t="shared" ref="AB535:AB552" si="75">V535/AC535</f>
        <v>0.82941688424717142</v>
      </c>
      <c r="AC535">
        <v>11.49</v>
      </c>
      <c r="AD535">
        <f t="shared" si="71"/>
        <v>2.3135173932152951E-2</v>
      </c>
      <c r="AE535" s="2" t="s">
        <v>53</v>
      </c>
    </row>
    <row r="536" spans="1:31">
      <c r="A536" t="s">
        <v>30</v>
      </c>
      <c r="B536" s="2">
        <v>2004</v>
      </c>
      <c r="C536">
        <v>0</v>
      </c>
      <c r="E536">
        <v>21</v>
      </c>
      <c r="F536" t="s">
        <v>53</v>
      </c>
      <c r="G536">
        <v>13.137499999999999</v>
      </c>
      <c r="H536">
        <v>33.527499999999996</v>
      </c>
      <c r="I536">
        <v>29.1175</v>
      </c>
      <c r="J536" s="96" t="s">
        <v>53</v>
      </c>
      <c r="K536" t="s">
        <v>53</v>
      </c>
      <c r="L536" t="s">
        <v>53</v>
      </c>
      <c r="M536" t="s">
        <v>53</v>
      </c>
      <c r="N536">
        <v>5.2475000000000005</v>
      </c>
      <c r="O536">
        <v>55.400000000000006</v>
      </c>
      <c r="P536">
        <v>52.487500000000004</v>
      </c>
      <c r="Q536" s="18">
        <v>492720</v>
      </c>
      <c r="R536" s="109">
        <v>16354</v>
      </c>
      <c r="S536" s="107" t="s">
        <v>53</v>
      </c>
      <c r="T536" s="18">
        <v>11577</v>
      </c>
      <c r="U536">
        <v>0</v>
      </c>
      <c r="V536">
        <v>8.3375000000000004</v>
      </c>
      <c r="W536">
        <f>R536/20053</f>
        <v>0.81553882212137829</v>
      </c>
      <c r="X536">
        <f>N536/8.26</f>
        <v>0.63529055690072644</v>
      </c>
      <c r="Y536">
        <f>I536/38.95</f>
        <v>0.74756097560975598</v>
      </c>
      <c r="Z536">
        <f t="shared" si="74"/>
        <v>31.645472061657031</v>
      </c>
      <c r="AA536">
        <v>15570</v>
      </c>
      <c r="AB536">
        <f t="shared" si="75"/>
        <v>0.76002734731084776</v>
      </c>
      <c r="AC536">
        <v>10.97</v>
      </c>
      <c r="AD536">
        <f t="shared" si="71"/>
        <v>2.3496103263516803E-2</v>
      </c>
      <c r="AE536" s="2" t="s">
        <v>53</v>
      </c>
    </row>
    <row r="537" spans="1:31">
      <c r="A537" t="s">
        <v>30</v>
      </c>
      <c r="B537" s="2">
        <v>2005</v>
      </c>
      <c r="C537">
        <v>0</v>
      </c>
      <c r="E537">
        <v>19</v>
      </c>
      <c r="F537" t="s">
        <v>53</v>
      </c>
      <c r="G537">
        <v>16.265000000000001</v>
      </c>
      <c r="H537">
        <v>39.765000000000001</v>
      </c>
      <c r="I537">
        <v>33.3125</v>
      </c>
      <c r="J537" s="96" t="s">
        <v>53</v>
      </c>
      <c r="K537" t="s">
        <v>53</v>
      </c>
      <c r="L537" t="s">
        <v>53</v>
      </c>
      <c r="M537" t="s">
        <v>53</v>
      </c>
      <c r="N537">
        <v>6.9924999999999997</v>
      </c>
      <c r="O537">
        <v>59.387499999999996</v>
      </c>
      <c r="P537">
        <v>55.232500000000002</v>
      </c>
      <c r="Q537" s="18">
        <v>495902</v>
      </c>
      <c r="R537" s="109">
        <v>17910</v>
      </c>
      <c r="S537" s="107" t="s">
        <v>53</v>
      </c>
      <c r="T537" s="18">
        <v>14184</v>
      </c>
      <c r="U537">
        <v>0</v>
      </c>
      <c r="V537">
        <v>10.844999999999999</v>
      </c>
      <c r="W537">
        <f>R537/21239</f>
        <v>0.84326004049154857</v>
      </c>
      <c r="X537">
        <f>N537/7.14</f>
        <v>0.97934173669467783</v>
      </c>
      <c r="Y537">
        <f>I537/41.39</f>
        <v>0.80484416525730851</v>
      </c>
      <c r="Z537">
        <f t="shared" si="74"/>
        <v>31.849839434810534</v>
      </c>
      <c r="AA537">
        <v>15570</v>
      </c>
      <c r="AB537">
        <f t="shared" si="75"/>
        <v>1.1852459016393442</v>
      </c>
      <c r="AC537">
        <v>9.15</v>
      </c>
      <c r="AD537">
        <f t="shared" si="71"/>
        <v>2.8602425479227752E-2</v>
      </c>
      <c r="AE537" s="2" t="s">
        <v>53</v>
      </c>
    </row>
    <row r="538" spans="1:31">
      <c r="A538" t="s">
        <v>30</v>
      </c>
      <c r="B538" s="2">
        <v>2006</v>
      </c>
      <c r="C538">
        <v>0</v>
      </c>
      <c r="E538">
        <v>16</v>
      </c>
      <c r="F538" t="s">
        <v>53</v>
      </c>
      <c r="G538">
        <v>13.345000000000001</v>
      </c>
      <c r="H538">
        <v>40.432499999999997</v>
      </c>
      <c r="I538">
        <v>35.049999999999997</v>
      </c>
      <c r="J538" s="96" t="s">
        <v>53</v>
      </c>
      <c r="K538" t="s">
        <v>53</v>
      </c>
      <c r="L538" t="s">
        <v>53</v>
      </c>
      <c r="M538" t="s">
        <v>53</v>
      </c>
      <c r="N538">
        <v>5.6275000000000004</v>
      </c>
      <c r="O538">
        <v>57.44</v>
      </c>
      <c r="P538">
        <v>54.212500000000006</v>
      </c>
      <c r="Q538" s="18">
        <v>498223</v>
      </c>
      <c r="R538" s="109">
        <v>19116</v>
      </c>
      <c r="S538" s="107" t="s">
        <v>53</v>
      </c>
      <c r="T538" s="18">
        <v>17201</v>
      </c>
      <c r="U538">
        <v>0</v>
      </c>
      <c r="V538">
        <v>8.9300000000000015</v>
      </c>
      <c r="W538">
        <f>R538/22629</f>
        <v>0.84475672809227098</v>
      </c>
      <c r="X538">
        <f>N538/6.35</f>
        <v>0.88622047244094504</v>
      </c>
      <c r="Y538">
        <f>I538/42.96</f>
        <v>0.815875232774674</v>
      </c>
      <c r="Z538">
        <f t="shared" si="74"/>
        <v>31.998908156711625</v>
      </c>
      <c r="AA538">
        <v>15570</v>
      </c>
      <c r="AB538">
        <f t="shared" si="75"/>
        <v>1.0568047337278108</v>
      </c>
      <c r="AC538">
        <v>8.4499999999999993</v>
      </c>
      <c r="AD538">
        <f t="shared" si="71"/>
        <v>3.4524700786595558E-2</v>
      </c>
      <c r="AE538" s="2" t="s">
        <v>53</v>
      </c>
    </row>
    <row r="539" spans="1:31">
      <c r="A539" t="s">
        <v>30</v>
      </c>
      <c r="B539" s="2">
        <v>2007</v>
      </c>
      <c r="C539">
        <v>1</v>
      </c>
      <c r="E539">
        <v>10</v>
      </c>
      <c r="F539" t="s">
        <v>53</v>
      </c>
      <c r="G539">
        <v>10.992500000000001</v>
      </c>
      <c r="H539">
        <v>42.674999999999997</v>
      </c>
      <c r="I539">
        <v>37.987499999999997</v>
      </c>
      <c r="J539" s="17">
        <v>153</v>
      </c>
      <c r="K539" t="s">
        <v>53</v>
      </c>
      <c r="L539" s="92">
        <v>153</v>
      </c>
      <c r="M539" t="s">
        <v>53</v>
      </c>
      <c r="N539">
        <v>5.1524999999999999</v>
      </c>
      <c r="O539">
        <v>58.887500000000003</v>
      </c>
      <c r="P539">
        <v>55.852499999999992</v>
      </c>
      <c r="Q539" s="18">
        <v>497387</v>
      </c>
      <c r="R539" s="109">
        <v>20172</v>
      </c>
      <c r="S539" s="107" t="s">
        <v>53</v>
      </c>
      <c r="T539" s="18">
        <v>19265</v>
      </c>
      <c r="U539">
        <v>0</v>
      </c>
      <c r="V539">
        <v>7.6875</v>
      </c>
      <c r="W539">
        <f>R539/23776</f>
        <v>0.84841857335127857</v>
      </c>
      <c r="X539">
        <f>N539/6.41</f>
        <v>0.80382215288611536</v>
      </c>
      <c r="Y539">
        <f>I539/44.21</f>
        <v>0.85925130061072152</v>
      </c>
      <c r="Z539">
        <f t="shared" si="74"/>
        <v>31.945215157353886</v>
      </c>
      <c r="AA539">
        <v>15570</v>
      </c>
      <c r="AB539">
        <f t="shared" si="75"/>
        <v>0.93408262454434987</v>
      </c>
      <c r="AC539">
        <v>8.23</v>
      </c>
      <c r="AD539">
        <f t="shared" si="71"/>
        <v>3.8732415603946226E-2</v>
      </c>
      <c r="AE539" s="2" t="s">
        <v>53</v>
      </c>
    </row>
    <row r="540" spans="1:31">
      <c r="A540" t="s">
        <v>30</v>
      </c>
      <c r="B540" s="2">
        <v>2008</v>
      </c>
      <c r="C540">
        <v>1</v>
      </c>
      <c r="E540">
        <v>22</v>
      </c>
      <c r="F540" t="s">
        <v>53</v>
      </c>
      <c r="G540">
        <v>12.829999999999998</v>
      </c>
      <c r="H540">
        <v>42.477499999999999</v>
      </c>
      <c r="I540">
        <v>37.03</v>
      </c>
      <c r="J540" s="17">
        <v>735</v>
      </c>
      <c r="K540" t="s">
        <v>53</v>
      </c>
      <c r="L540" s="92">
        <v>735</v>
      </c>
      <c r="M540" t="s">
        <v>53</v>
      </c>
      <c r="N540">
        <v>6.9924999999999997</v>
      </c>
      <c r="O540">
        <v>58.224999999999994</v>
      </c>
      <c r="P540">
        <v>54.152500000000003</v>
      </c>
      <c r="Q540" s="18">
        <v>500200</v>
      </c>
      <c r="R540" s="109">
        <v>20470</v>
      </c>
      <c r="S540" s="107" t="s">
        <v>53</v>
      </c>
      <c r="T540" s="18">
        <v>23380</v>
      </c>
      <c r="U540">
        <v>0</v>
      </c>
      <c r="V540">
        <v>9.5324999999999989</v>
      </c>
      <c r="W540">
        <f>R540/24129</f>
        <v>0.848356749140039</v>
      </c>
      <c r="X540">
        <f>N540/10.05</f>
        <v>0.69577114427860687</v>
      </c>
      <c r="Y540">
        <f>I540/44.4</f>
        <v>0.83400900900900909</v>
      </c>
      <c r="Z540">
        <f t="shared" si="74"/>
        <v>32.12588310854207</v>
      </c>
      <c r="AA540">
        <v>15570</v>
      </c>
      <c r="AB540">
        <f t="shared" si="75"/>
        <v>0.84733333333333327</v>
      </c>
      <c r="AC540">
        <v>11.25</v>
      </c>
      <c r="AD540">
        <f t="shared" si="71"/>
        <v>4.6741303478608554E-2</v>
      </c>
      <c r="AE540" s="2" t="s">
        <v>53</v>
      </c>
    </row>
    <row r="541" spans="1:31">
      <c r="A541" t="s">
        <v>30</v>
      </c>
      <c r="B541" s="2">
        <v>2009</v>
      </c>
      <c r="C541">
        <v>1</v>
      </c>
      <c r="E541">
        <v>30</v>
      </c>
      <c r="F541" t="s">
        <v>53</v>
      </c>
      <c r="G541">
        <v>17.587499999999999</v>
      </c>
      <c r="H541">
        <v>44.055</v>
      </c>
      <c r="I541">
        <v>36.307500000000005</v>
      </c>
      <c r="J541" s="17">
        <v>640</v>
      </c>
      <c r="K541" t="s">
        <v>53</v>
      </c>
      <c r="L541" s="92">
        <v>640</v>
      </c>
      <c r="M541">
        <v>839</v>
      </c>
      <c r="N541">
        <v>12.262499999999999</v>
      </c>
      <c r="O541">
        <v>58.665000000000006</v>
      </c>
      <c r="P541">
        <v>51.467499999999994</v>
      </c>
      <c r="Q541" s="18">
        <v>500169</v>
      </c>
      <c r="R541" s="109">
        <v>20161</v>
      </c>
      <c r="S541" s="107" t="s">
        <v>53</v>
      </c>
      <c r="T541" s="18">
        <v>25080</v>
      </c>
      <c r="U541">
        <v>0</v>
      </c>
      <c r="V541">
        <v>14.617500000000001</v>
      </c>
      <c r="W541">
        <f>R541/23062</f>
        <v>0.87420865493018818</v>
      </c>
      <c r="X541">
        <f>N541/17.65</f>
        <v>0.69475920679886682</v>
      </c>
      <c r="Y541">
        <f>I541/42.58</f>
        <v>0.85268905589478639</v>
      </c>
      <c r="Z541">
        <f t="shared" si="74"/>
        <v>32.123892100192677</v>
      </c>
      <c r="AA541">
        <v>15570</v>
      </c>
      <c r="AB541">
        <f t="shared" si="75"/>
        <v>0.81844904815229569</v>
      </c>
      <c r="AC541">
        <v>17.86</v>
      </c>
      <c r="AD541">
        <f t="shared" si="71"/>
        <v>5.014305164854279E-2</v>
      </c>
      <c r="AE541" s="2" t="s">
        <v>53</v>
      </c>
    </row>
    <row r="542" spans="1:31">
      <c r="A542" t="s">
        <v>30</v>
      </c>
      <c r="B542" s="2">
        <v>2010</v>
      </c>
      <c r="C542">
        <v>1</v>
      </c>
      <c r="E542">
        <v>28</v>
      </c>
      <c r="F542" t="s">
        <v>53</v>
      </c>
      <c r="G542">
        <v>17.984999999999999</v>
      </c>
      <c r="H542">
        <v>45.127499999999998</v>
      </c>
      <c r="I542">
        <v>37.012500000000003</v>
      </c>
      <c r="J542" s="17">
        <v>635</v>
      </c>
      <c r="K542" t="s">
        <v>53</v>
      </c>
      <c r="L542" s="92">
        <v>635</v>
      </c>
      <c r="M542">
        <v>818</v>
      </c>
      <c r="N542">
        <v>14.64</v>
      </c>
      <c r="O542">
        <v>58.08</v>
      </c>
      <c r="P542">
        <v>49.582499999999996</v>
      </c>
      <c r="Q542" s="18">
        <v>499284</v>
      </c>
      <c r="R542" s="109">
        <v>20045</v>
      </c>
      <c r="S542" s="107">
        <v>16528</v>
      </c>
      <c r="T542" s="18">
        <v>25963</v>
      </c>
      <c r="U542">
        <v>0</v>
      </c>
      <c r="V542">
        <v>16.147500000000001</v>
      </c>
      <c r="W542">
        <f>R542/23038</f>
        <v>0.87008420869867176</v>
      </c>
      <c r="X542">
        <f>N542/19.57</f>
        <v>0.74808380173735312</v>
      </c>
      <c r="Y542">
        <f>I542/42.04</f>
        <v>0.8804115128449097</v>
      </c>
      <c r="Z542">
        <f t="shared" si="74"/>
        <v>32.067052023121384</v>
      </c>
      <c r="AA542">
        <v>15570</v>
      </c>
      <c r="AB542">
        <f t="shared" si="75"/>
        <v>0.8130664652567976</v>
      </c>
      <c r="AC542">
        <v>19.86</v>
      </c>
      <c r="AD542">
        <f t="shared" si="71"/>
        <v>5.2000464665400856E-2</v>
      </c>
      <c r="AE542">
        <f t="shared" si="73"/>
        <v>3.3103404074634878E-2</v>
      </c>
    </row>
    <row r="543" spans="1:31">
      <c r="A543" t="s">
        <v>30</v>
      </c>
      <c r="B543" s="2">
        <v>2011</v>
      </c>
      <c r="C543">
        <v>0</v>
      </c>
      <c r="E543">
        <v>25</v>
      </c>
      <c r="F543" t="s">
        <v>53</v>
      </c>
      <c r="G543">
        <v>17.829999999999998</v>
      </c>
      <c r="H543">
        <v>45.057499999999997</v>
      </c>
      <c r="I543">
        <v>37.024999999999999</v>
      </c>
      <c r="J543" s="17">
        <v>587</v>
      </c>
      <c r="K543" t="s">
        <v>53</v>
      </c>
      <c r="L543" s="92">
        <v>587</v>
      </c>
      <c r="M543">
        <v>847</v>
      </c>
      <c r="N543">
        <v>16.675000000000001</v>
      </c>
      <c r="O543">
        <v>57.459999999999994</v>
      </c>
      <c r="P543">
        <v>47.879999999999995</v>
      </c>
      <c r="Q543" s="18">
        <v>497799</v>
      </c>
      <c r="R543" s="109">
        <v>19723</v>
      </c>
      <c r="S543" s="107">
        <v>17038</v>
      </c>
      <c r="T543" s="18">
        <v>26260</v>
      </c>
      <c r="U543">
        <v>0</v>
      </c>
      <c r="V543">
        <v>17.2</v>
      </c>
      <c r="W543">
        <f>R543/22761</f>
        <v>0.86652607530424852</v>
      </c>
      <c r="X543">
        <f>N543/21.05</f>
        <v>0.79216152019002373</v>
      </c>
      <c r="Y543">
        <f>I543/41.74</f>
        <v>0.88703881169142307</v>
      </c>
      <c r="Z543">
        <f t="shared" si="74"/>
        <v>31.971676300578036</v>
      </c>
      <c r="AA543">
        <v>15570</v>
      </c>
      <c r="AB543">
        <f t="shared" si="75"/>
        <v>0.80411407199625984</v>
      </c>
      <c r="AC543">
        <v>21.39</v>
      </c>
      <c r="AD543">
        <f t="shared" si="71"/>
        <v>5.2752215251537268E-2</v>
      </c>
      <c r="AE543">
        <f t="shared" si="73"/>
        <v>3.4226665782775778E-2</v>
      </c>
    </row>
    <row r="544" spans="1:31">
      <c r="A544" t="s">
        <v>30</v>
      </c>
      <c r="B544" s="2">
        <v>2012</v>
      </c>
      <c r="C544">
        <v>0</v>
      </c>
      <c r="E544">
        <v>30</v>
      </c>
      <c r="F544" t="s">
        <v>53</v>
      </c>
      <c r="G544">
        <v>22.6525</v>
      </c>
      <c r="H544">
        <v>44.48</v>
      </c>
      <c r="I544">
        <v>34.397499999999994</v>
      </c>
      <c r="J544" s="17">
        <v>480</v>
      </c>
      <c r="K544" t="s">
        <v>53</v>
      </c>
      <c r="L544" s="92">
        <v>480</v>
      </c>
      <c r="M544">
        <v>705</v>
      </c>
      <c r="N544">
        <v>20.5425</v>
      </c>
      <c r="O544">
        <v>57.477499999999999</v>
      </c>
      <c r="P544">
        <v>45.667499999999997</v>
      </c>
      <c r="Q544" s="18">
        <v>494451</v>
      </c>
      <c r="R544" s="109">
        <v>19268</v>
      </c>
      <c r="S544" s="107">
        <v>17128</v>
      </c>
      <c r="T544" s="18">
        <v>26161</v>
      </c>
      <c r="U544">
        <v>0</v>
      </c>
      <c r="V544">
        <v>21.500000000000004</v>
      </c>
      <c r="W544">
        <f>R544/22048</f>
        <v>0.87391146589259794</v>
      </c>
      <c r="X544">
        <f>N544/24.58</f>
        <v>0.83574043938161113</v>
      </c>
      <c r="Y544">
        <f>I544/40.47</f>
        <v>0.84995058067704454</v>
      </c>
      <c r="Z544">
        <f t="shared" si="74"/>
        <v>31.756647398843931</v>
      </c>
      <c r="AA544">
        <v>15570</v>
      </c>
      <c r="AB544">
        <f t="shared" si="75"/>
        <v>0.86728519564340478</v>
      </c>
      <c r="AC544">
        <v>24.79</v>
      </c>
      <c r="AD544">
        <f t="shared" si="71"/>
        <v>5.2909186147869047E-2</v>
      </c>
      <c r="AE544">
        <f t="shared" si="73"/>
        <v>3.4640439598665994E-2</v>
      </c>
    </row>
    <row r="545" spans="1:31">
      <c r="A545" t="s">
        <v>30</v>
      </c>
      <c r="B545" s="2">
        <v>2013</v>
      </c>
      <c r="C545">
        <v>0</v>
      </c>
      <c r="E545">
        <v>22</v>
      </c>
      <c r="F545" t="s">
        <v>53</v>
      </c>
      <c r="G545">
        <v>24.717500000000001</v>
      </c>
      <c r="H545">
        <v>46.392499999999998</v>
      </c>
      <c r="I545">
        <v>34.910000000000004</v>
      </c>
      <c r="J545" s="17">
        <v>562</v>
      </c>
      <c r="K545" t="s">
        <v>53</v>
      </c>
      <c r="L545" s="92">
        <v>562</v>
      </c>
      <c r="M545">
        <v>822</v>
      </c>
      <c r="N545">
        <v>23.127499999999998</v>
      </c>
      <c r="O545">
        <v>55.454999999999998</v>
      </c>
      <c r="P545">
        <v>42.625</v>
      </c>
      <c r="Q545" s="18">
        <v>489752</v>
      </c>
      <c r="R545" s="109">
        <v>18738</v>
      </c>
      <c r="S545" s="107">
        <v>16324</v>
      </c>
      <c r="T545" s="18">
        <v>25255</v>
      </c>
      <c r="U545">
        <v>0</v>
      </c>
      <c r="V545">
        <v>23.892499999999998</v>
      </c>
      <c r="W545">
        <f>R545/21899</f>
        <v>0.85565550938399015</v>
      </c>
      <c r="X545">
        <f>N545/25.6</f>
        <v>0.90341796874999991</v>
      </c>
      <c r="Y545">
        <f>I545/39.56</f>
        <v>0.8824570273003034</v>
      </c>
      <c r="Z545">
        <f t="shared" si="74"/>
        <v>31.454849068721902</v>
      </c>
      <c r="AA545">
        <v>15570</v>
      </c>
      <c r="AB545">
        <f t="shared" si="75"/>
        <v>0.91542145593869717</v>
      </c>
      <c r="AC545">
        <v>26.1</v>
      </c>
      <c r="AD545">
        <f t="shared" si="71"/>
        <v>5.1566915500089842E-2</v>
      </c>
      <c r="AE545">
        <f t="shared" si="73"/>
        <v>3.3331155360263973E-2</v>
      </c>
    </row>
    <row r="546" spans="1:31">
      <c r="A546" t="s">
        <v>30</v>
      </c>
      <c r="B546" s="2">
        <v>2014</v>
      </c>
      <c r="C546">
        <v>0</v>
      </c>
      <c r="E546">
        <v>26</v>
      </c>
      <c r="F546" t="s">
        <v>53</v>
      </c>
      <c r="G546">
        <v>25.472499999999997</v>
      </c>
      <c r="H546">
        <v>45.94</v>
      </c>
      <c r="I546">
        <v>34.237499999999997</v>
      </c>
      <c r="J546" s="17">
        <v>523</v>
      </c>
      <c r="K546" t="s">
        <v>53</v>
      </c>
      <c r="L546" t="s">
        <v>53</v>
      </c>
      <c r="M546">
        <v>920</v>
      </c>
      <c r="N546">
        <v>23.36</v>
      </c>
      <c r="O546">
        <v>56.980000000000004</v>
      </c>
      <c r="P546">
        <v>43.674999999999997</v>
      </c>
      <c r="Q546" s="18">
        <v>484694</v>
      </c>
      <c r="R546" s="109">
        <v>18817</v>
      </c>
      <c r="S546" s="107">
        <v>16102</v>
      </c>
      <c r="T546" s="18">
        <v>22782</v>
      </c>
      <c r="U546">
        <v>0</v>
      </c>
      <c r="V546">
        <v>24.330000000000002</v>
      </c>
      <c r="W546">
        <f>R546/22218</f>
        <v>0.84692591592402555</v>
      </c>
      <c r="X546">
        <f>N546/23.6</f>
        <v>0.98983050847457621</v>
      </c>
      <c r="Y546">
        <f>I546/40.03</f>
        <v>0.85529602797901561</v>
      </c>
      <c r="Z546">
        <f t="shared" si="74"/>
        <v>31.129993577392423</v>
      </c>
      <c r="AA546">
        <v>15570</v>
      </c>
      <c r="AB546">
        <f t="shared" si="75"/>
        <v>0.99549918166939444</v>
      </c>
      <c r="AC546">
        <v>24.44</v>
      </c>
      <c r="AD546">
        <f t="shared" si="71"/>
        <v>4.7002851283490202E-2</v>
      </c>
      <c r="AE546">
        <f t="shared" si="73"/>
        <v>3.3220960028389049E-2</v>
      </c>
    </row>
    <row r="547" spans="1:31">
      <c r="A547" t="s">
        <v>30</v>
      </c>
      <c r="B547" s="2">
        <v>2015</v>
      </c>
      <c r="C547">
        <v>0</v>
      </c>
      <c r="E547">
        <v>24</v>
      </c>
      <c r="F547" t="s">
        <v>53</v>
      </c>
      <c r="G547">
        <v>23.130000000000003</v>
      </c>
      <c r="H547">
        <v>45.277500000000003</v>
      </c>
      <c r="I547">
        <v>34.807500000000005</v>
      </c>
      <c r="J547" s="17">
        <v>665</v>
      </c>
      <c r="K547" t="s">
        <v>53</v>
      </c>
      <c r="L547" t="s">
        <v>53</v>
      </c>
      <c r="M547">
        <v>984</v>
      </c>
      <c r="N547">
        <v>19.612500000000001</v>
      </c>
      <c r="O547">
        <v>55.097500000000004</v>
      </c>
      <c r="P547">
        <v>44.287500000000001</v>
      </c>
      <c r="Q547" s="18">
        <v>479395</v>
      </c>
      <c r="R547" s="109">
        <v>19450</v>
      </c>
      <c r="S547" s="107">
        <v>15377</v>
      </c>
      <c r="T547" s="18">
        <v>20613</v>
      </c>
      <c r="U547">
        <v>0</v>
      </c>
      <c r="V547">
        <v>21.247499999999999</v>
      </c>
      <c r="W547">
        <f>R547/23219</f>
        <v>0.83767604117317718</v>
      </c>
      <c r="X547">
        <f>N547/20.77</f>
        <v>0.94427058257101593</v>
      </c>
      <c r="Y547">
        <f>I547/41.06</f>
        <v>0.84772284461763281</v>
      </c>
      <c r="Z547">
        <f t="shared" si="74"/>
        <v>30.789659601798331</v>
      </c>
      <c r="AA547">
        <v>15570</v>
      </c>
      <c r="AB547">
        <f t="shared" si="75"/>
        <v>0.96316863100634631</v>
      </c>
      <c r="AC547">
        <v>22.06</v>
      </c>
      <c r="AD547">
        <f t="shared" si="71"/>
        <v>4.2997945326922478E-2</v>
      </c>
      <c r="AE547">
        <f t="shared" si="73"/>
        <v>3.207584559705462E-2</v>
      </c>
    </row>
    <row r="548" spans="1:31">
      <c r="A548" t="s">
        <v>30</v>
      </c>
      <c r="B548" s="2">
        <v>2016</v>
      </c>
      <c r="C548">
        <v>0</v>
      </c>
      <c r="E548">
        <v>24</v>
      </c>
      <c r="F548" t="s">
        <v>53</v>
      </c>
      <c r="G548">
        <v>19.877500000000001</v>
      </c>
      <c r="H548">
        <v>45.82</v>
      </c>
      <c r="I548">
        <v>36.712499999999999</v>
      </c>
      <c r="J548" s="17">
        <v>739</v>
      </c>
      <c r="K548" t="s">
        <v>53</v>
      </c>
      <c r="L548" t="s">
        <v>53</v>
      </c>
      <c r="M548">
        <v>1010</v>
      </c>
      <c r="N548">
        <v>18.642499999999998</v>
      </c>
      <c r="O548">
        <v>55.902500000000003</v>
      </c>
      <c r="P548">
        <v>45.4925</v>
      </c>
      <c r="Q548" s="18">
        <v>473604</v>
      </c>
      <c r="R548" s="109">
        <v>19783</v>
      </c>
      <c r="S548" s="107">
        <v>14986</v>
      </c>
      <c r="T548" s="18">
        <v>19129</v>
      </c>
      <c r="U548">
        <v>0</v>
      </c>
      <c r="V548">
        <v>19.217500000000001</v>
      </c>
      <c r="W548">
        <f>R548/23979</f>
        <v>0.82501355352600192</v>
      </c>
      <c r="X548">
        <f>N548/18.12</f>
        <v>1.0288355408388519</v>
      </c>
      <c r="Y548">
        <f>I548/42.17</f>
        <v>0.87058335309461699</v>
      </c>
      <c r="Z548">
        <f t="shared" si="74"/>
        <v>30.41772639691715</v>
      </c>
      <c r="AA548">
        <v>15570</v>
      </c>
      <c r="AB548">
        <f t="shared" si="75"/>
        <v>0.97848778004073322</v>
      </c>
      <c r="AC548">
        <v>19.64</v>
      </c>
      <c r="AD548">
        <f t="shared" si="71"/>
        <v>4.0390283865845727E-2</v>
      </c>
      <c r="AE548">
        <f t="shared" si="73"/>
        <v>3.1642469235901721E-2</v>
      </c>
    </row>
    <row r="549" spans="1:31">
      <c r="A549" t="s">
        <v>30</v>
      </c>
      <c r="B549" s="2">
        <v>2017</v>
      </c>
      <c r="C549">
        <v>0</v>
      </c>
      <c r="E549">
        <v>27</v>
      </c>
      <c r="F549" t="s">
        <v>53</v>
      </c>
      <c r="G549">
        <v>18.412500000000001</v>
      </c>
      <c r="H549">
        <v>44.945</v>
      </c>
      <c r="I549">
        <v>36.674999999999997</v>
      </c>
      <c r="J549" s="17">
        <v>670</v>
      </c>
      <c r="K549" t="s">
        <v>53</v>
      </c>
      <c r="L549" t="s">
        <v>53</v>
      </c>
      <c r="M549">
        <v>1024</v>
      </c>
      <c r="N549">
        <v>14.66</v>
      </c>
      <c r="O549">
        <v>55.522500000000001</v>
      </c>
      <c r="P549">
        <v>47.364999999999995</v>
      </c>
      <c r="Q549" s="18">
        <v>468316</v>
      </c>
      <c r="R549" s="109">
        <v>20606</v>
      </c>
      <c r="S549" s="107">
        <v>14646</v>
      </c>
      <c r="T549" s="18">
        <v>18245</v>
      </c>
      <c r="U549">
        <v>0</v>
      </c>
      <c r="V549">
        <v>16.402500000000003</v>
      </c>
      <c r="W549">
        <f>R549/24969</f>
        <v>0.82526332652489087</v>
      </c>
      <c r="X549">
        <f>N549/15.66</f>
        <v>0.93614303959131551</v>
      </c>
      <c r="Y549">
        <f>I549/43.11</f>
        <v>0.85073068893528181</v>
      </c>
      <c r="Z549">
        <f t="shared" si="74"/>
        <v>30.078098908156711</v>
      </c>
      <c r="AA549">
        <v>15570</v>
      </c>
      <c r="AB549">
        <f t="shared" si="75"/>
        <v>0.95197330237957067</v>
      </c>
      <c r="AC549">
        <v>17.23</v>
      </c>
      <c r="AD549">
        <f t="shared" si="71"/>
        <v>3.8958737262873785E-2</v>
      </c>
      <c r="AE549">
        <f t="shared" si="73"/>
        <v>3.1273755327599316E-2</v>
      </c>
    </row>
    <row r="550" spans="1:31">
      <c r="A550" t="s">
        <v>30</v>
      </c>
      <c r="B550" s="2">
        <v>2018</v>
      </c>
      <c r="C550">
        <v>0</v>
      </c>
      <c r="E550">
        <v>23</v>
      </c>
      <c r="F550" t="s">
        <v>53</v>
      </c>
      <c r="G550">
        <v>13.8325</v>
      </c>
      <c r="H550">
        <v>45.642499999999998</v>
      </c>
      <c r="I550">
        <v>39.319999999999993</v>
      </c>
      <c r="J550" s="17">
        <v>552</v>
      </c>
      <c r="K550" t="s">
        <v>53</v>
      </c>
      <c r="L550">
        <v>24</v>
      </c>
      <c r="M550">
        <v>1002</v>
      </c>
      <c r="N550">
        <v>9.932500000000001</v>
      </c>
      <c r="O550">
        <v>55.379999999999995</v>
      </c>
      <c r="P550">
        <v>49.885000000000005</v>
      </c>
      <c r="Q550" s="18">
        <v>463746</v>
      </c>
      <c r="R550" s="109">
        <v>21579</v>
      </c>
      <c r="S550" s="107">
        <v>15684</v>
      </c>
      <c r="T550" s="18">
        <v>18493</v>
      </c>
      <c r="U550">
        <v>0</v>
      </c>
      <c r="V550">
        <v>11.765000000000001</v>
      </c>
      <c r="W550">
        <f>R550/25771</f>
        <v>0.83733654107329947</v>
      </c>
      <c r="X550">
        <f>N550/13.72</f>
        <v>0.72394314868804666</v>
      </c>
      <c r="Y550">
        <f>I550/44.03</f>
        <v>0.8930274812627752</v>
      </c>
      <c r="Z550">
        <f t="shared" si="74"/>
        <v>29.784585741811174</v>
      </c>
      <c r="AA550">
        <v>15570</v>
      </c>
      <c r="AB550">
        <f t="shared" si="75"/>
        <v>0.7709698558322412</v>
      </c>
      <c r="AC550">
        <v>15.26</v>
      </c>
      <c r="AD550">
        <f t="shared" si="71"/>
        <v>3.987743290508166E-2</v>
      </c>
      <c r="AE550">
        <f t="shared" si="73"/>
        <v>3.3820237802590213E-2</v>
      </c>
    </row>
    <row r="551" spans="1:31">
      <c r="A551" t="s">
        <v>30</v>
      </c>
      <c r="B551" s="2">
        <v>2019</v>
      </c>
      <c r="C551">
        <v>1</v>
      </c>
      <c r="E551">
        <v>21</v>
      </c>
      <c r="F551" t="s">
        <v>53</v>
      </c>
      <c r="G551">
        <v>14.535</v>
      </c>
      <c r="H551">
        <v>47.059999999999995</v>
      </c>
      <c r="I551">
        <v>40.224999999999994</v>
      </c>
      <c r="J551" s="17">
        <v>506</v>
      </c>
      <c r="K551" t="s">
        <v>53</v>
      </c>
      <c r="L551" t="s">
        <v>53</v>
      </c>
      <c r="M551">
        <v>938</v>
      </c>
      <c r="N551">
        <v>11.084999999999999</v>
      </c>
      <c r="O551">
        <v>57.31</v>
      </c>
      <c r="P551">
        <v>50.96</v>
      </c>
      <c r="Q551" s="18">
        <v>460001</v>
      </c>
      <c r="R551" s="107" t="s">
        <v>53</v>
      </c>
      <c r="S551" s="107">
        <v>15536</v>
      </c>
      <c r="T551" s="18">
        <v>19109</v>
      </c>
      <c r="U551" s="107" t="s">
        <v>53</v>
      </c>
      <c r="V551">
        <v>12.6875</v>
      </c>
      <c r="W551" s="107" t="s">
        <v>53</v>
      </c>
      <c r="X551">
        <f>N551/12.45</f>
        <v>0.89036144578313248</v>
      </c>
      <c r="Y551">
        <f>I551/44.78</f>
        <v>0.89828048235819546</v>
      </c>
      <c r="Z551">
        <f t="shared" si="74"/>
        <v>29.544059087989723</v>
      </c>
      <c r="AA551">
        <v>15570</v>
      </c>
      <c r="AB551">
        <f t="shared" si="75"/>
        <v>0.89918497519489726</v>
      </c>
      <c r="AC551">
        <v>14.11</v>
      </c>
      <c r="AD551">
        <f t="shared" si="71"/>
        <v>4.154121404083904E-2</v>
      </c>
      <c r="AE551">
        <f t="shared" si="73"/>
        <v>3.3773839622087777E-2</v>
      </c>
    </row>
    <row r="552" spans="1:31">
      <c r="A552" t="s">
        <v>30</v>
      </c>
      <c r="B552" s="2">
        <v>2020</v>
      </c>
      <c r="C552">
        <v>1</v>
      </c>
      <c r="D552" t="s">
        <v>53</v>
      </c>
      <c r="E552">
        <v>17</v>
      </c>
      <c r="F552" t="s">
        <v>53</v>
      </c>
      <c r="G552">
        <v>15.462499999999999</v>
      </c>
      <c r="H552">
        <v>45.295000000000002</v>
      </c>
      <c r="I552">
        <v>38.265000000000001</v>
      </c>
      <c r="J552" s="17">
        <v>650</v>
      </c>
      <c r="K552" t="s">
        <v>53</v>
      </c>
      <c r="L552">
        <v>1</v>
      </c>
      <c r="M552">
        <v>879</v>
      </c>
      <c r="N552">
        <v>13.557499999999999</v>
      </c>
      <c r="O552">
        <v>53.817500000000003</v>
      </c>
      <c r="P552">
        <v>46.535000000000004</v>
      </c>
      <c r="Q552" s="18">
        <v>456439</v>
      </c>
      <c r="R552" s="107" t="s">
        <v>53</v>
      </c>
      <c r="S552" s="107" t="s">
        <v>53</v>
      </c>
      <c r="T552" s="18">
        <v>20345</v>
      </c>
      <c r="U552" s="107" t="s">
        <v>53</v>
      </c>
      <c r="V552">
        <v>14.46</v>
      </c>
      <c r="W552" s="107" t="s">
        <v>53</v>
      </c>
      <c r="X552">
        <f>N552/13.87</f>
        <v>0.97746935832732518</v>
      </c>
      <c r="Y552">
        <f>I552/43.14</f>
        <v>0.88699582753824757</v>
      </c>
      <c r="Z552">
        <f t="shared" si="74"/>
        <v>29.315285806037252</v>
      </c>
      <c r="AA552">
        <v>15570</v>
      </c>
      <c r="AB552">
        <f t="shared" si="75"/>
        <v>0.93110109465550561</v>
      </c>
      <c r="AC552">
        <v>15.53</v>
      </c>
      <c r="AD552">
        <f t="shared" si="71"/>
        <v>4.4573316478215053E-2</v>
      </c>
      <c r="AE552" s="2" t="s">
        <v>53</v>
      </c>
    </row>
    <row r="553" spans="1:31">
      <c r="A553" t="s">
        <v>55</v>
      </c>
      <c r="B553" s="2">
        <v>2002</v>
      </c>
      <c r="C553">
        <v>1</v>
      </c>
      <c r="E553">
        <v>3</v>
      </c>
      <c r="F553" t="s">
        <v>53</v>
      </c>
      <c r="G553">
        <v>10.7425</v>
      </c>
      <c r="H553">
        <v>41.2</v>
      </c>
      <c r="I553">
        <v>36.772500000000001</v>
      </c>
      <c r="J553" s="96" t="s">
        <v>53</v>
      </c>
      <c r="K553" t="s">
        <v>53</v>
      </c>
      <c r="L553" t="s">
        <v>53</v>
      </c>
      <c r="M553" t="s">
        <v>53</v>
      </c>
      <c r="N553">
        <v>3.8450000000000002</v>
      </c>
      <c r="O553">
        <v>66.66</v>
      </c>
      <c r="P553">
        <v>64.099999999999994</v>
      </c>
      <c r="Q553" s="18">
        <v>371055</v>
      </c>
      <c r="R553" s="109">
        <v>22490</v>
      </c>
      <c r="S553" s="107" t="s">
        <v>53</v>
      </c>
      <c r="T553" s="18">
        <v>17111</v>
      </c>
      <c r="U553">
        <v>1</v>
      </c>
      <c r="V553">
        <v>6.4850000000000003</v>
      </c>
      <c r="W553">
        <f>R553/18095</f>
        <v>1.2428847747996685</v>
      </c>
      <c r="X553">
        <f>N553/8.3</f>
        <v>0.46325301204819275</v>
      </c>
      <c r="Y553">
        <f>I553/35.8425</f>
        <v>1.0259468508056078</v>
      </c>
      <c r="Z553">
        <f t="shared" ref="Z553:Z571" si="76">Q553/12150</f>
        <v>30.539506172839506</v>
      </c>
      <c r="AA553">
        <v>12150</v>
      </c>
      <c r="AB553">
        <f>V553/AC553</f>
        <v>0.56637554585152849</v>
      </c>
      <c r="AC553">
        <v>11.45</v>
      </c>
      <c r="AD553">
        <f t="shared" si="71"/>
        <v>4.6114457425449056E-2</v>
      </c>
      <c r="AE553" s="2" t="s">
        <v>53</v>
      </c>
    </row>
    <row r="554" spans="1:31">
      <c r="A554" t="s">
        <v>55</v>
      </c>
      <c r="B554" s="2">
        <v>2003</v>
      </c>
      <c r="C554">
        <v>1</v>
      </c>
      <c r="E554">
        <v>13</v>
      </c>
      <c r="F554" t="s">
        <v>53</v>
      </c>
      <c r="G554">
        <v>9.0150000000000006</v>
      </c>
      <c r="H554">
        <v>41.53</v>
      </c>
      <c r="I554">
        <v>37.79</v>
      </c>
      <c r="J554" s="96" t="s">
        <v>53</v>
      </c>
      <c r="K554" t="s">
        <v>53</v>
      </c>
      <c r="L554" t="s">
        <v>53</v>
      </c>
      <c r="M554" t="s">
        <v>53</v>
      </c>
      <c r="N554">
        <v>3.5774999999999997</v>
      </c>
      <c r="O554">
        <v>66.777500000000003</v>
      </c>
      <c r="P554">
        <v>64.397499999999994</v>
      </c>
      <c r="Q554" s="18">
        <v>377639</v>
      </c>
      <c r="R554" s="109">
        <v>23772</v>
      </c>
      <c r="S554" s="107" t="s">
        <v>53</v>
      </c>
      <c r="T554" s="18">
        <v>24107</v>
      </c>
      <c r="U554">
        <v>1</v>
      </c>
      <c r="V554">
        <v>5.6574999999999998</v>
      </c>
      <c r="W554">
        <f>R554/19013</f>
        <v>1.2503024246568137</v>
      </c>
      <c r="X554">
        <f>N554/8.5</f>
        <v>0.42088235294117643</v>
      </c>
      <c r="Y554">
        <f>I554/37.35</f>
        <v>1.0117804551539491</v>
      </c>
      <c r="Z554">
        <f t="shared" si="76"/>
        <v>31.081399176954733</v>
      </c>
      <c r="AA554">
        <v>12150</v>
      </c>
      <c r="AB554">
        <f t="shared" ref="AB554:AB571" si="77">V554/AC554</f>
        <v>0.49238468233246296</v>
      </c>
      <c r="AC554">
        <v>11.49</v>
      </c>
      <c r="AD554">
        <f t="shared" si="71"/>
        <v>6.3836097436970232E-2</v>
      </c>
      <c r="AE554" s="2" t="s">
        <v>53</v>
      </c>
    </row>
    <row r="555" spans="1:31">
      <c r="A555" t="s">
        <v>55</v>
      </c>
      <c r="B555" s="2">
        <v>2004</v>
      </c>
      <c r="C555">
        <v>1</v>
      </c>
      <c r="E555">
        <v>21</v>
      </c>
      <c r="F555" t="s">
        <v>53</v>
      </c>
      <c r="G555">
        <v>5.6199999999999992</v>
      </c>
      <c r="H555">
        <v>44.15</v>
      </c>
      <c r="I555">
        <v>41.660000000000004</v>
      </c>
      <c r="J555" s="96" t="s">
        <v>53</v>
      </c>
      <c r="K555" t="s">
        <v>53</v>
      </c>
      <c r="L555" t="s">
        <v>53</v>
      </c>
      <c r="M555" t="s">
        <v>53</v>
      </c>
      <c r="N555">
        <v>4.0949999999999998</v>
      </c>
      <c r="O555">
        <v>67.525000000000006</v>
      </c>
      <c r="P555">
        <v>64.760000000000005</v>
      </c>
      <c r="Q555" s="18">
        <v>385092</v>
      </c>
      <c r="R555" s="109">
        <v>24376</v>
      </c>
      <c r="S555" s="107" t="s">
        <v>53</v>
      </c>
      <c r="T555" s="18">
        <v>31370</v>
      </c>
      <c r="U555">
        <v>1</v>
      </c>
      <c r="V555">
        <v>4.6950000000000003</v>
      </c>
      <c r="W555">
        <f>R555/20053</f>
        <v>1.2155787164015359</v>
      </c>
      <c r="X555">
        <f>N555/8.26</f>
        <v>0.49576271186440674</v>
      </c>
      <c r="Y555">
        <f>I555/38.95</f>
        <v>1.0695763799743261</v>
      </c>
      <c r="Z555">
        <f t="shared" si="76"/>
        <v>31.694814814814816</v>
      </c>
      <c r="AA555">
        <v>12150</v>
      </c>
      <c r="AB555">
        <f t="shared" si="77"/>
        <v>0.42798541476754787</v>
      </c>
      <c r="AC555">
        <v>10.97</v>
      </c>
      <c r="AD555">
        <f t="shared" si="71"/>
        <v>8.1461053462549213E-2</v>
      </c>
      <c r="AE555" s="2" t="s">
        <v>53</v>
      </c>
    </row>
    <row r="556" spans="1:31">
      <c r="A556" t="s">
        <v>55</v>
      </c>
      <c r="B556" s="2">
        <v>2005</v>
      </c>
      <c r="C556">
        <v>1</v>
      </c>
      <c r="E556">
        <v>19</v>
      </c>
      <c r="F556" t="s">
        <v>53</v>
      </c>
      <c r="G556">
        <v>8.7424999999999997</v>
      </c>
      <c r="H556">
        <v>48.854999999999997</v>
      </c>
      <c r="I556">
        <v>44.582500000000003</v>
      </c>
      <c r="J556" s="96" t="s">
        <v>53</v>
      </c>
      <c r="K556" t="s">
        <v>53</v>
      </c>
      <c r="L556" t="s">
        <v>53</v>
      </c>
      <c r="M556" t="s">
        <v>53</v>
      </c>
      <c r="N556">
        <v>4.4550000000000001</v>
      </c>
      <c r="O556">
        <v>70.679999999999993</v>
      </c>
      <c r="P556">
        <v>67.53</v>
      </c>
      <c r="Q556" s="18">
        <v>399439</v>
      </c>
      <c r="R556" s="109">
        <v>24366</v>
      </c>
      <c r="S556" s="107" t="s">
        <v>53</v>
      </c>
      <c r="T556" s="18">
        <v>45144</v>
      </c>
      <c r="U556">
        <v>1</v>
      </c>
      <c r="V556">
        <v>6.1749999999999998</v>
      </c>
      <c r="W556">
        <f>R556/21239</f>
        <v>1.1472291539149677</v>
      </c>
      <c r="X556">
        <f>N556/7.14</f>
        <v>0.62394957983193278</v>
      </c>
      <c r="Y556">
        <f>I556/41.39</f>
        <v>1.0771321575259725</v>
      </c>
      <c r="Z556">
        <f t="shared" si="76"/>
        <v>32.875637860082307</v>
      </c>
      <c r="AA556">
        <v>12150</v>
      </c>
      <c r="AB556">
        <f t="shared" si="77"/>
        <v>0.67486338797814205</v>
      </c>
      <c r="AC556">
        <v>9.15</v>
      </c>
      <c r="AD556">
        <f t="shared" si="71"/>
        <v>0.1130185084581125</v>
      </c>
      <c r="AE556" s="2" t="s">
        <v>53</v>
      </c>
    </row>
    <row r="557" spans="1:31">
      <c r="A557" t="s">
        <v>55</v>
      </c>
      <c r="B557" s="2">
        <v>2006</v>
      </c>
      <c r="C557">
        <v>1</v>
      </c>
      <c r="E557">
        <v>16</v>
      </c>
      <c r="F557" t="s">
        <v>53</v>
      </c>
      <c r="G557">
        <v>9.1549999999999994</v>
      </c>
      <c r="H557">
        <v>49.884999999999998</v>
      </c>
      <c r="I557">
        <v>45.3125</v>
      </c>
      <c r="J557" s="96" t="s">
        <v>53</v>
      </c>
      <c r="K557" t="s">
        <v>53</v>
      </c>
      <c r="L557" t="s">
        <v>53</v>
      </c>
      <c r="M557" t="s">
        <v>53</v>
      </c>
      <c r="N557">
        <v>4.5199999999999996</v>
      </c>
      <c r="O557">
        <v>71.52</v>
      </c>
      <c r="P557">
        <v>68.275000000000006</v>
      </c>
      <c r="Q557" s="18">
        <v>407496</v>
      </c>
      <c r="R557" s="109">
        <v>26626</v>
      </c>
      <c r="S557" s="107" t="s">
        <v>53</v>
      </c>
      <c r="T557" s="18">
        <v>52633</v>
      </c>
      <c r="U557">
        <v>1</v>
      </c>
      <c r="V557">
        <v>6.3924999999999992</v>
      </c>
      <c r="W557">
        <f>R557/22629</f>
        <v>1.1766317557116974</v>
      </c>
      <c r="X557">
        <f>N557/6.35</f>
        <v>0.71181102362204718</v>
      </c>
      <c r="Y557">
        <f>I557/42.96</f>
        <v>1.054760242085661</v>
      </c>
      <c r="Z557">
        <f t="shared" si="76"/>
        <v>33.538765432098764</v>
      </c>
      <c r="AA557">
        <v>12150</v>
      </c>
      <c r="AB557">
        <f t="shared" si="77"/>
        <v>0.75650887573964498</v>
      </c>
      <c r="AC557">
        <v>8.4499999999999993</v>
      </c>
      <c r="AD557">
        <f t="shared" si="71"/>
        <v>0.12916200404421146</v>
      </c>
      <c r="AE557" s="2" t="s">
        <v>53</v>
      </c>
    </row>
    <row r="558" spans="1:31">
      <c r="A558" t="s">
        <v>55</v>
      </c>
      <c r="B558" s="2">
        <v>2007</v>
      </c>
      <c r="C558">
        <v>1</v>
      </c>
      <c r="E558">
        <v>10</v>
      </c>
      <c r="F558" t="s">
        <v>53</v>
      </c>
      <c r="G558">
        <v>3.5</v>
      </c>
      <c r="H558">
        <v>49.650000000000006</v>
      </c>
      <c r="I558">
        <v>47.922500000000007</v>
      </c>
      <c r="J558" s="17">
        <v>100</v>
      </c>
      <c r="K558" t="s">
        <v>53</v>
      </c>
      <c r="L558" s="92">
        <v>100</v>
      </c>
      <c r="M558" t="s">
        <v>53</v>
      </c>
      <c r="N558">
        <v>2.7299999999999995</v>
      </c>
      <c r="O558">
        <v>70.457499999999996</v>
      </c>
      <c r="P558">
        <v>68.540000000000006</v>
      </c>
      <c r="Q558" s="18">
        <v>414015</v>
      </c>
      <c r="R558" s="109">
        <v>27828</v>
      </c>
      <c r="S558" s="107" t="s">
        <v>53</v>
      </c>
      <c r="T558" s="18">
        <v>57560</v>
      </c>
      <c r="U558">
        <v>1</v>
      </c>
      <c r="V558">
        <v>3.0324999999999998</v>
      </c>
      <c r="W558">
        <f>R558/23776</f>
        <v>1.1704239569313593</v>
      </c>
      <c r="X558">
        <f>N558/6.41</f>
        <v>0.42589703588143518</v>
      </c>
      <c r="Y558">
        <f>I558/44.21</f>
        <v>1.0839742139787381</v>
      </c>
      <c r="Z558">
        <f t="shared" si="76"/>
        <v>34.075308641975312</v>
      </c>
      <c r="AA558">
        <v>12150</v>
      </c>
      <c r="AB558">
        <f t="shared" si="77"/>
        <v>0.36846901579586872</v>
      </c>
      <c r="AC558">
        <v>8.23</v>
      </c>
      <c r="AD558">
        <f t="shared" si="71"/>
        <v>0.13902877915051387</v>
      </c>
      <c r="AE558" s="2" t="s">
        <v>53</v>
      </c>
    </row>
    <row r="559" spans="1:31">
      <c r="A559" t="s">
        <v>55</v>
      </c>
      <c r="B559" s="2">
        <v>2008</v>
      </c>
      <c r="C559">
        <v>1</v>
      </c>
      <c r="E559">
        <v>22</v>
      </c>
      <c r="F559" t="s">
        <v>53</v>
      </c>
      <c r="G559">
        <v>7.2650000000000006</v>
      </c>
      <c r="H559">
        <v>54.117499999999993</v>
      </c>
      <c r="I559">
        <v>50.167500000000004</v>
      </c>
      <c r="J559" s="17">
        <v>343</v>
      </c>
      <c r="K559" t="s">
        <v>53</v>
      </c>
      <c r="L559" s="92">
        <v>343</v>
      </c>
      <c r="M559" t="s">
        <v>53</v>
      </c>
      <c r="N559">
        <v>6.05</v>
      </c>
      <c r="O559">
        <v>70.567499999999995</v>
      </c>
      <c r="P559">
        <v>66.28</v>
      </c>
      <c r="Q559" s="18">
        <v>426872</v>
      </c>
      <c r="R559" s="109">
        <v>28327</v>
      </c>
      <c r="S559" s="107" t="s">
        <v>53</v>
      </c>
      <c r="T559" s="18">
        <v>69366</v>
      </c>
      <c r="U559">
        <v>1</v>
      </c>
      <c r="V559">
        <v>6.5549999999999997</v>
      </c>
      <c r="W559">
        <f>R559/24129</f>
        <v>1.1739815160180695</v>
      </c>
      <c r="X559">
        <f>N559/10.05</f>
        <v>0.60199004975124371</v>
      </c>
      <c r="Y559">
        <f>I559/44.4</f>
        <v>1.1298986486486489</v>
      </c>
      <c r="Z559">
        <f t="shared" si="76"/>
        <v>35.133497942386832</v>
      </c>
      <c r="AA559">
        <v>12150</v>
      </c>
      <c r="AB559">
        <f t="shared" si="77"/>
        <v>0.58266666666666667</v>
      </c>
      <c r="AC559">
        <v>11.25</v>
      </c>
      <c r="AD559">
        <f t="shared" si="71"/>
        <v>0.16249836016417099</v>
      </c>
      <c r="AE559" s="2" t="s">
        <v>53</v>
      </c>
    </row>
    <row r="560" spans="1:31">
      <c r="A560" t="s">
        <v>55</v>
      </c>
      <c r="B560" s="2">
        <v>2009</v>
      </c>
      <c r="C560">
        <v>1</v>
      </c>
      <c r="E560">
        <v>30</v>
      </c>
      <c r="F560" t="s">
        <v>53</v>
      </c>
      <c r="G560">
        <v>11.6175</v>
      </c>
      <c r="H560">
        <v>53.737499999999997</v>
      </c>
      <c r="I560">
        <v>47.477499999999999</v>
      </c>
      <c r="J560" s="17">
        <v>327</v>
      </c>
      <c r="K560" t="s">
        <v>53</v>
      </c>
      <c r="L560" s="92">
        <v>327</v>
      </c>
      <c r="M560">
        <v>1068</v>
      </c>
      <c r="N560">
        <v>11.515000000000001</v>
      </c>
      <c r="O560">
        <v>71.319999999999993</v>
      </c>
      <c r="P560">
        <v>63.115000000000002</v>
      </c>
      <c r="Q560" s="18">
        <v>436402</v>
      </c>
      <c r="R560" s="109">
        <v>27533</v>
      </c>
      <c r="S560" s="107" t="s">
        <v>53</v>
      </c>
      <c r="T560" s="18">
        <v>77784</v>
      </c>
      <c r="U560">
        <v>1</v>
      </c>
      <c r="V560">
        <v>11.560000000000002</v>
      </c>
      <c r="W560">
        <f>R560/23062</f>
        <v>1.1938687017604717</v>
      </c>
      <c r="X560">
        <f>N560/17.65</f>
        <v>0.65240793201133152</v>
      </c>
      <c r="Y560">
        <f>I560/42.58</f>
        <v>1.115018788163457</v>
      </c>
      <c r="Z560">
        <f t="shared" si="76"/>
        <v>35.917860082304529</v>
      </c>
      <c r="AA560">
        <v>12150</v>
      </c>
      <c r="AB560">
        <f t="shared" si="77"/>
        <v>0.64725643896976504</v>
      </c>
      <c r="AC560">
        <v>17.86</v>
      </c>
      <c r="AD560">
        <f t="shared" si="71"/>
        <v>0.17823932979225576</v>
      </c>
      <c r="AE560" s="2" t="s">
        <v>53</v>
      </c>
    </row>
    <row r="561" spans="1:31">
      <c r="A561" t="s">
        <v>55</v>
      </c>
      <c r="B561" s="2">
        <v>2010</v>
      </c>
      <c r="C561">
        <v>1</v>
      </c>
      <c r="E561">
        <v>28</v>
      </c>
      <c r="F561" t="s">
        <v>53</v>
      </c>
      <c r="G561">
        <v>14.942500000000001</v>
      </c>
      <c r="H561">
        <v>52.0625</v>
      </c>
      <c r="I561">
        <v>44.282499999999999</v>
      </c>
      <c r="J561" s="17">
        <v>291</v>
      </c>
      <c r="K561" t="s">
        <v>53</v>
      </c>
      <c r="L561" s="92">
        <v>291</v>
      </c>
      <c r="M561">
        <v>925</v>
      </c>
      <c r="N561">
        <v>14.41</v>
      </c>
      <c r="O561">
        <v>68.407499999999999</v>
      </c>
      <c r="P561">
        <v>58.542500000000004</v>
      </c>
      <c r="Q561" s="18">
        <v>439768</v>
      </c>
      <c r="R561" s="109">
        <v>27437</v>
      </c>
      <c r="S561" s="107">
        <v>19979</v>
      </c>
      <c r="T561" s="18">
        <v>80490</v>
      </c>
      <c r="U561">
        <v>1</v>
      </c>
      <c r="V561">
        <v>14.635000000000002</v>
      </c>
      <c r="W561">
        <f>R561/23038</f>
        <v>1.1909453945655004</v>
      </c>
      <c r="X561">
        <f>N561/19.57</f>
        <v>0.73633111905978543</v>
      </c>
      <c r="Y561">
        <f>I561/42.04</f>
        <v>1.0533420551855375</v>
      </c>
      <c r="Z561">
        <f t="shared" si="76"/>
        <v>36.194897119341562</v>
      </c>
      <c r="AA561">
        <v>12150</v>
      </c>
      <c r="AB561">
        <f t="shared" si="77"/>
        <v>0.73690835850956704</v>
      </c>
      <c r="AC561">
        <v>19.86</v>
      </c>
      <c r="AD561">
        <f t="shared" si="71"/>
        <v>0.18302832402539521</v>
      </c>
      <c r="AE561">
        <f t="shared" si="73"/>
        <v>4.5430772589183391E-2</v>
      </c>
    </row>
    <row r="562" spans="1:31">
      <c r="A562" t="s">
        <v>55</v>
      </c>
      <c r="B562" s="2">
        <v>2011</v>
      </c>
      <c r="C562">
        <v>1</v>
      </c>
      <c r="E562">
        <v>25</v>
      </c>
      <c r="F562" t="s">
        <v>53</v>
      </c>
      <c r="G562">
        <v>14.03</v>
      </c>
      <c r="H562">
        <v>54.672499999999999</v>
      </c>
      <c r="I562">
        <v>46.997500000000002</v>
      </c>
      <c r="J562" s="17">
        <v>294</v>
      </c>
      <c r="K562" t="s">
        <v>53</v>
      </c>
      <c r="L562" s="92">
        <v>294</v>
      </c>
      <c r="M562">
        <v>904</v>
      </c>
      <c r="N562">
        <v>13.585000000000001</v>
      </c>
      <c r="O562">
        <v>67.892500000000013</v>
      </c>
      <c r="P562">
        <v>58.662499999999994</v>
      </c>
      <c r="Q562" s="18">
        <v>442308</v>
      </c>
      <c r="R562" s="109">
        <v>27093</v>
      </c>
      <c r="S562" s="107">
        <v>20381</v>
      </c>
      <c r="T562" s="18">
        <v>81762</v>
      </c>
      <c r="U562">
        <v>1</v>
      </c>
      <c r="V562">
        <v>13.780000000000001</v>
      </c>
      <c r="W562">
        <f>R562/22761</f>
        <v>1.1903255568735995</v>
      </c>
      <c r="X562">
        <f>N562/21.05</f>
        <v>0.64536817102137767</v>
      </c>
      <c r="Y562">
        <f>I562/41.74</f>
        <v>1.1259583133684714</v>
      </c>
      <c r="Z562">
        <f t="shared" si="76"/>
        <v>36.403950617283954</v>
      </c>
      <c r="AA562">
        <v>12150</v>
      </c>
      <c r="AB562">
        <f t="shared" si="77"/>
        <v>0.64422627395979437</v>
      </c>
      <c r="AC562">
        <v>21.39</v>
      </c>
      <c r="AD562">
        <f t="shared" si="71"/>
        <v>0.18485308879785128</v>
      </c>
      <c r="AE562">
        <f t="shared" si="73"/>
        <v>4.607875055391266E-2</v>
      </c>
    </row>
    <row r="563" spans="1:31">
      <c r="A563" t="s">
        <v>55</v>
      </c>
      <c r="B563" s="2">
        <v>2012</v>
      </c>
      <c r="C563">
        <v>1</v>
      </c>
      <c r="E563">
        <v>30</v>
      </c>
      <c r="F563" t="s">
        <v>53</v>
      </c>
      <c r="G563">
        <v>16.645000000000003</v>
      </c>
      <c r="H563">
        <v>55.252499999999998</v>
      </c>
      <c r="I563">
        <v>46.045000000000002</v>
      </c>
      <c r="J563" s="17">
        <v>321</v>
      </c>
      <c r="K563" t="s">
        <v>53</v>
      </c>
      <c r="L563" s="92">
        <v>321</v>
      </c>
      <c r="M563">
        <v>981</v>
      </c>
      <c r="N563">
        <v>18.7575</v>
      </c>
      <c r="O563">
        <v>68.349999999999994</v>
      </c>
      <c r="P563">
        <v>55.537500000000001</v>
      </c>
      <c r="Q563" s="18">
        <v>443032</v>
      </c>
      <c r="R563" s="109">
        <v>26883</v>
      </c>
      <c r="S563" s="107">
        <v>20930</v>
      </c>
      <c r="T563" s="18">
        <v>82053</v>
      </c>
      <c r="U563">
        <v>1</v>
      </c>
      <c r="V563">
        <v>17.832500000000003</v>
      </c>
      <c r="W563">
        <f>R563/22048</f>
        <v>1.219294267053701</v>
      </c>
      <c r="X563">
        <f>N563/24.58</f>
        <v>0.76312042310821815</v>
      </c>
      <c r="Y563">
        <f>I563/40.47</f>
        <v>1.1377563627378307</v>
      </c>
      <c r="Z563">
        <f t="shared" si="76"/>
        <v>36.463539094650208</v>
      </c>
      <c r="AA563">
        <v>12150</v>
      </c>
      <c r="AB563">
        <f t="shared" si="77"/>
        <v>0.7193424768051635</v>
      </c>
      <c r="AC563">
        <v>24.79</v>
      </c>
      <c r="AD563">
        <f t="shared" si="71"/>
        <v>0.18520784051716355</v>
      </c>
      <c r="AE563">
        <f t="shared" si="73"/>
        <v>4.7242637100706045E-2</v>
      </c>
    </row>
    <row r="564" spans="1:31">
      <c r="A564" t="s">
        <v>55</v>
      </c>
      <c r="B564" s="2">
        <v>2013</v>
      </c>
      <c r="C564">
        <v>1</v>
      </c>
      <c r="E564">
        <v>22</v>
      </c>
      <c r="F564" t="s">
        <v>53</v>
      </c>
      <c r="G564">
        <v>16.689999999999998</v>
      </c>
      <c r="H564">
        <v>56.627499999999998</v>
      </c>
      <c r="I564">
        <v>47.182499999999997</v>
      </c>
      <c r="J564" s="17">
        <v>219</v>
      </c>
      <c r="K564" t="s">
        <v>53</v>
      </c>
      <c r="L564" s="92">
        <v>219</v>
      </c>
      <c r="M564">
        <v>896</v>
      </c>
      <c r="N564">
        <v>16.295000000000002</v>
      </c>
      <c r="O564">
        <v>68.234999999999999</v>
      </c>
      <c r="P564">
        <v>57.107500000000002</v>
      </c>
      <c r="Q564" s="18">
        <v>440915</v>
      </c>
      <c r="R564" s="109">
        <v>27291</v>
      </c>
      <c r="S564" s="107">
        <v>20310</v>
      </c>
      <c r="T564" s="18">
        <v>81145</v>
      </c>
      <c r="U564">
        <v>1</v>
      </c>
      <c r="V564">
        <v>16.4725</v>
      </c>
      <c r="W564">
        <f>R564/21899</f>
        <v>1.246221288643317</v>
      </c>
      <c r="X564">
        <f>N564/25.6</f>
        <v>0.63652343750000007</v>
      </c>
      <c r="Y564">
        <f>I564/39.56</f>
        <v>1.1926820020222446</v>
      </c>
      <c r="Z564">
        <f t="shared" si="76"/>
        <v>36.289300411522632</v>
      </c>
      <c r="AA564">
        <v>12150</v>
      </c>
      <c r="AB564">
        <f t="shared" si="77"/>
        <v>0.63113026819923368</v>
      </c>
      <c r="AC564">
        <v>26.1</v>
      </c>
      <c r="AD564">
        <f t="shared" si="71"/>
        <v>0.18403773970039577</v>
      </c>
      <c r="AE564">
        <f t="shared" si="73"/>
        <v>4.6063300182574873E-2</v>
      </c>
    </row>
    <row r="565" spans="1:31">
      <c r="A565" t="s">
        <v>55</v>
      </c>
      <c r="B565" s="2">
        <v>2014</v>
      </c>
      <c r="C565">
        <v>1</v>
      </c>
      <c r="E565">
        <v>26</v>
      </c>
      <c r="F565" t="s">
        <v>53</v>
      </c>
      <c r="G565">
        <v>16.605</v>
      </c>
      <c r="H565">
        <v>54.669999999999995</v>
      </c>
      <c r="I565">
        <v>45.587499999999999</v>
      </c>
      <c r="J565" s="17">
        <v>234</v>
      </c>
      <c r="K565" t="s">
        <v>53</v>
      </c>
      <c r="L565" t="s">
        <v>53</v>
      </c>
      <c r="M565">
        <v>897</v>
      </c>
      <c r="N565">
        <v>13.795000000000002</v>
      </c>
      <c r="O565">
        <v>67.179999999999993</v>
      </c>
      <c r="P565">
        <v>57.924999999999997</v>
      </c>
      <c r="Q565" s="18">
        <v>438001</v>
      </c>
      <c r="R565" s="109">
        <v>27571</v>
      </c>
      <c r="S565" s="107">
        <v>18966</v>
      </c>
      <c r="T565" s="18">
        <v>77045</v>
      </c>
      <c r="U565">
        <v>1</v>
      </c>
      <c r="V565">
        <v>15.045</v>
      </c>
      <c r="W565">
        <f>R565/22218</f>
        <v>1.240930776847601</v>
      </c>
      <c r="X565">
        <f>N565/23.6</f>
        <v>0.58453389830508473</v>
      </c>
      <c r="Y565">
        <f>I565/40.03</f>
        <v>1.1388333749687733</v>
      </c>
      <c r="Z565">
        <f t="shared" si="76"/>
        <v>36.049465020576129</v>
      </c>
      <c r="AA565">
        <v>12150</v>
      </c>
      <c r="AB565">
        <f t="shared" si="77"/>
        <v>0.61558919803600654</v>
      </c>
      <c r="AC565">
        <v>24.44</v>
      </c>
      <c r="AD565">
        <f t="shared" si="71"/>
        <v>0.17590142488259158</v>
      </c>
      <c r="AE565">
        <f t="shared" si="73"/>
        <v>4.3301271001664379E-2</v>
      </c>
    </row>
    <row r="566" spans="1:31">
      <c r="A566" t="s">
        <v>55</v>
      </c>
      <c r="B566" s="2">
        <v>2015</v>
      </c>
      <c r="C566">
        <v>1</v>
      </c>
      <c r="E566">
        <v>24</v>
      </c>
      <c r="F566" t="s">
        <v>53</v>
      </c>
      <c r="G566">
        <v>17.534999999999997</v>
      </c>
      <c r="H566">
        <v>56.347500000000004</v>
      </c>
      <c r="I566">
        <v>46.48</v>
      </c>
      <c r="J566" s="17">
        <v>319</v>
      </c>
      <c r="K566" t="s">
        <v>53</v>
      </c>
      <c r="L566" t="s">
        <v>53</v>
      </c>
      <c r="M566">
        <v>904</v>
      </c>
      <c r="N566">
        <v>13.0375</v>
      </c>
      <c r="O566">
        <v>69.365000000000009</v>
      </c>
      <c r="P566">
        <v>60.322500000000005</v>
      </c>
      <c r="Q566" s="18">
        <v>436029</v>
      </c>
      <c r="R566" s="109">
        <v>28792</v>
      </c>
      <c r="S566" s="107">
        <v>18958</v>
      </c>
      <c r="T566" s="18">
        <v>74435</v>
      </c>
      <c r="U566">
        <v>1</v>
      </c>
      <c r="V566">
        <v>15.037499999999998</v>
      </c>
      <c r="W566">
        <f>R566/23219</f>
        <v>1.2400189499978467</v>
      </c>
      <c r="X566">
        <f>N566/20.77</f>
        <v>0.62770823302840639</v>
      </c>
      <c r="Y566">
        <f>I566/41.06</f>
        <v>1.1320019483682415</v>
      </c>
      <c r="Z566">
        <f t="shared" si="76"/>
        <v>35.88716049382716</v>
      </c>
      <c r="AA566">
        <v>12150</v>
      </c>
      <c r="AB566">
        <f t="shared" si="77"/>
        <v>0.68166364460562101</v>
      </c>
      <c r="AC566">
        <v>22.06</v>
      </c>
      <c r="AD566">
        <f t="shared" si="71"/>
        <v>0.17071112242534328</v>
      </c>
      <c r="AE566">
        <f t="shared" si="73"/>
        <v>4.3478759440312459E-2</v>
      </c>
    </row>
    <row r="567" spans="1:31">
      <c r="A567" t="s">
        <v>55</v>
      </c>
      <c r="B567" s="2">
        <v>2016</v>
      </c>
      <c r="C567">
        <v>1</v>
      </c>
      <c r="E567">
        <v>24</v>
      </c>
      <c r="F567" t="s">
        <v>53</v>
      </c>
      <c r="G567">
        <v>13.97</v>
      </c>
      <c r="H567">
        <v>53.547499999999999</v>
      </c>
      <c r="I567">
        <v>46.04</v>
      </c>
      <c r="J567" s="17">
        <v>322</v>
      </c>
      <c r="K567" t="s">
        <v>53</v>
      </c>
      <c r="L567" t="s">
        <v>53</v>
      </c>
      <c r="M567">
        <v>1048</v>
      </c>
      <c r="N567">
        <v>9.7974999999999994</v>
      </c>
      <c r="O567">
        <v>66.982500000000002</v>
      </c>
      <c r="P567">
        <v>60.3825</v>
      </c>
      <c r="Q567" s="18">
        <v>434041</v>
      </c>
      <c r="R567" s="109">
        <v>28403</v>
      </c>
      <c r="S567" s="107">
        <v>17439</v>
      </c>
      <c r="T567" s="18">
        <v>73295</v>
      </c>
      <c r="U567">
        <v>1</v>
      </c>
      <c r="V567">
        <v>11.6275</v>
      </c>
      <c r="W567">
        <f>R567/23979</f>
        <v>1.1844947662538055</v>
      </c>
      <c r="X567">
        <f>N567/18.12</f>
        <v>0.54070088300220742</v>
      </c>
      <c r="Y567">
        <f>I567/42.17</f>
        <v>1.0917714014702395</v>
      </c>
      <c r="Z567">
        <f t="shared" si="76"/>
        <v>35.723539094650206</v>
      </c>
      <c r="AA567">
        <v>12150</v>
      </c>
      <c r="AB567">
        <f t="shared" si="77"/>
        <v>0.59203156822810588</v>
      </c>
      <c r="AC567">
        <v>19.64</v>
      </c>
      <c r="AD567">
        <f t="shared" si="71"/>
        <v>0.16886653564985796</v>
      </c>
      <c r="AE567">
        <f t="shared" si="73"/>
        <v>4.0178232010340036E-2</v>
      </c>
    </row>
    <row r="568" spans="1:31">
      <c r="A568" t="s">
        <v>55</v>
      </c>
      <c r="B568" s="2">
        <v>2017</v>
      </c>
      <c r="C568">
        <v>1</v>
      </c>
      <c r="E568">
        <v>27</v>
      </c>
      <c r="F568" t="s">
        <v>53</v>
      </c>
      <c r="G568">
        <v>13.762500000000001</v>
      </c>
      <c r="H568">
        <v>53.52</v>
      </c>
      <c r="I568">
        <v>46.167500000000004</v>
      </c>
      <c r="J568" s="17">
        <v>317</v>
      </c>
      <c r="K568">
        <v>1</v>
      </c>
      <c r="L568" t="s">
        <v>488</v>
      </c>
      <c r="M568">
        <v>1244</v>
      </c>
      <c r="N568">
        <v>10.017499999999998</v>
      </c>
      <c r="O568">
        <v>65.597499999999997</v>
      </c>
      <c r="P568">
        <v>59.032499999999999</v>
      </c>
      <c r="Q568" s="18">
        <v>432384</v>
      </c>
      <c r="R568" s="109">
        <v>27544</v>
      </c>
      <c r="S568" s="107">
        <v>17231</v>
      </c>
      <c r="T568" s="18">
        <v>71479</v>
      </c>
      <c r="U568">
        <v>1</v>
      </c>
      <c r="V568">
        <v>11.67</v>
      </c>
      <c r="W568">
        <f>R568/24969</f>
        <v>1.1031278785694261</v>
      </c>
      <c r="X568">
        <f>N568/15.66</f>
        <v>0.63968710089399738</v>
      </c>
      <c r="Y568">
        <f>I568/43.11</f>
        <v>1.0709232196706102</v>
      </c>
      <c r="Z568">
        <f t="shared" si="76"/>
        <v>35.587160493827163</v>
      </c>
      <c r="AA568">
        <v>12150</v>
      </c>
      <c r="AB568">
        <f t="shared" si="77"/>
        <v>0.67730702263493903</v>
      </c>
      <c r="AC568">
        <v>17.23</v>
      </c>
      <c r="AD568">
        <f t="shared" si="71"/>
        <v>0.16531370263469508</v>
      </c>
      <c r="AE568">
        <f t="shared" si="73"/>
        <v>3.9851150828892838E-2</v>
      </c>
    </row>
    <row r="569" spans="1:31">
      <c r="A569" t="s">
        <v>55</v>
      </c>
      <c r="B569" s="2">
        <v>2018</v>
      </c>
      <c r="C569">
        <v>1</v>
      </c>
      <c r="E569">
        <v>23</v>
      </c>
      <c r="F569" t="s">
        <v>53</v>
      </c>
      <c r="G569">
        <v>11.555</v>
      </c>
      <c r="H569">
        <v>54.839999999999996</v>
      </c>
      <c r="I569">
        <v>48.49</v>
      </c>
      <c r="J569" s="17">
        <v>305</v>
      </c>
      <c r="K569" t="s">
        <v>53</v>
      </c>
      <c r="L569">
        <v>8</v>
      </c>
      <c r="M569">
        <v>1529</v>
      </c>
      <c r="N569">
        <v>9.7199999999999989</v>
      </c>
      <c r="O569">
        <v>64.58</v>
      </c>
      <c r="P569">
        <v>58.297499999999999</v>
      </c>
      <c r="Q569" s="18">
        <v>432866</v>
      </c>
      <c r="R569" s="109">
        <v>28456</v>
      </c>
      <c r="S569" s="107">
        <v>19047</v>
      </c>
      <c r="T569" s="18">
        <v>72654</v>
      </c>
      <c r="U569">
        <v>1</v>
      </c>
      <c r="V569">
        <v>10.545000000000002</v>
      </c>
      <c r="W569">
        <f>R569/25771</f>
        <v>1.1041868767218967</v>
      </c>
      <c r="X569">
        <f>N569/13.72</f>
        <v>0.70845481049562675</v>
      </c>
      <c r="Y569">
        <f>I569/44.03</f>
        <v>1.1012945718828071</v>
      </c>
      <c r="Z569">
        <f t="shared" si="76"/>
        <v>35.626831275720164</v>
      </c>
      <c r="AA569">
        <v>12150</v>
      </c>
      <c r="AB569">
        <f t="shared" si="77"/>
        <v>0.6910222804718219</v>
      </c>
      <c r="AC569">
        <v>15.26</v>
      </c>
      <c r="AD569">
        <f t="shared" si="71"/>
        <v>0.16784409031894396</v>
      </c>
      <c r="AE569">
        <f t="shared" si="73"/>
        <v>4.4002069924641805E-2</v>
      </c>
    </row>
    <row r="570" spans="1:31">
      <c r="A570" t="s">
        <v>55</v>
      </c>
      <c r="B570" s="2">
        <v>2019</v>
      </c>
      <c r="C570">
        <v>1</v>
      </c>
      <c r="E570">
        <v>21</v>
      </c>
      <c r="F570" t="s">
        <v>53</v>
      </c>
      <c r="G570">
        <v>9.8975000000000009</v>
      </c>
      <c r="H570">
        <v>56.924999999999997</v>
      </c>
      <c r="I570">
        <v>51.272500000000001</v>
      </c>
      <c r="J570" s="17">
        <v>286</v>
      </c>
      <c r="K570" t="s">
        <v>53</v>
      </c>
      <c r="L570" t="s">
        <v>53</v>
      </c>
      <c r="M570">
        <v>1528</v>
      </c>
      <c r="N570">
        <v>9.4550000000000001</v>
      </c>
      <c r="O570">
        <v>67.224999999999994</v>
      </c>
      <c r="P570">
        <v>60.870000000000005</v>
      </c>
      <c r="Q570" s="18">
        <v>434930</v>
      </c>
      <c r="R570" s="107" t="s">
        <v>53</v>
      </c>
      <c r="S570" s="107">
        <v>18621</v>
      </c>
      <c r="T570" s="18">
        <v>75642</v>
      </c>
      <c r="U570" s="107" t="s">
        <v>53</v>
      </c>
      <c r="V570">
        <v>9.6750000000000007</v>
      </c>
      <c r="W570" s="107" t="s">
        <v>53</v>
      </c>
      <c r="X570">
        <f>N570/12.45</f>
        <v>0.75943775100401611</v>
      </c>
      <c r="Y570">
        <f>I570/44.78</f>
        <v>1.1449866011612326</v>
      </c>
      <c r="Z570">
        <f t="shared" si="76"/>
        <v>35.796707818930038</v>
      </c>
      <c r="AA570">
        <v>12150</v>
      </c>
      <c r="AB570">
        <f t="shared" si="77"/>
        <v>0.68568391211906454</v>
      </c>
      <c r="AC570">
        <v>14.11</v>
      </c>
      <c r="AD570">
        <f t="shared" si="71"/>
        <v>0.17391764191938933</v>
      </c>
      <c r="AE570">
        <f t="shared" si="73"/>
        <v>4.2813786126503113E-2</v>
      </c>
    </row>
    <row r="571" spans="1:31">
      <c r="A571" t="s">
        <v>55</v>
      </c>
      <c r="B571" s="2">
        <v>2020</v>
      </c>
      <c r="C571">
        <v>1</v>
      </c>
      <c r="D571" t="s">
        <v>53</v>
      </c>
      <c r="E571">
        <v>17</v>
      </c>
      <c r="F571" t="s">
        <v>53</v>
      </c>
      <c r="G571">
        <v>9.5950000000000006</v>
      </c>
      <c r="H571">
        <v>56.934999999999995</v>
      </c>
      <c r="I571">
        <v>51.497500000000002</v>
      </c>
      <c r="J571" s="17">
        <v>303</v>
      </c>
      <c r="K571" t="s">
        <v>53</v>
      </c>
      <c r="L571" t="s">
        <v>53</v>
      </c>
      <c r="M571">
        <v>1405</v>
      </c>
      <c r="N571">
        <v>9.1775000000000002</v>
      </c>
      <c r="O571">
        <v>64.912500000000009</v>
      </c>
      <c r="P571">
        <v>58.934999999999995</v>
      </c>
      <c r="Q571" s="18">
        <v>438517</v>
      </c>
      <c r="R571" s="107" t="s">
        <v>53</v>
      </c>
      <c r="S571" s="107" t="s">
        <v>53</v>
      </c>
      <c r="T571" s="18">
        <v>79833</v>
      </c>
      <c r="U571" s="107" t="s">
        <v>53</v>
      </c>
      <c r="V571">
        <v>9.3574999999999999</v>
      </c>
      <c r="W571" s="107" t="s">
        <v>53</v>
      </c>
      <c r="X571">
        <f>N571/13.87</f>
        <v>0.66167988464311467</v>
      </c>
      <c r="Y571">
        <f>I571/43.14</f>
        <v>1.1937297171998147</v>
      </c>
      <c r="Z571">
        <f t="shared" si="76"/>
        <v>36.091934156378599</v>
      </c>
      <c r="AA571">
        <v>12150</v>
      </c>
      <c r="AB571">
        <f t="shared" si="77"/>
        <v>0.60254346426271732</v>
      </c>
      <c r="AC571">
        <v>15.53</v>
      </c>
      <c r="AD571">
        <f t="shared" si="71"/>
        <v>0.18205223514709806</v>
      </c>
      <c r="AE571" s="2" t="s">
        <v>53</v>
      </c>
    </row>
    <row r="572" spans="1:31">
      <c r="A572" t="s">
        <v>31</v>
      </c>
      <c r="B572" s="2">
        <v>2002</v>
      </c>
      <c r="C572">
        <v>1</v>
      </c>
      <c r="E572">
        <v>18</v>
      </c>
      <c r="F572" t="s">
        <v>53</v>
      </c>
      <c r="G572">
        <v>12.654999999999999</v>
      </c>
      <c r="H572">
        <v>41.355000000000004</v>
      </c>
      <c r="I572">
        <v>36.1175</v>
      </c>
      <c r="J572" s="96" t="s">
        <v>53</v>
      </c>
      <c r="K572" t="s">
        <v>53</v>
      </c>
      <c r="L572" t="s">
        <v>53</v>
      </c>
      <c r="M572" t="s">
        <v>53</v>
      </c>
      <c r="N572">
        <v>6.6349999999999998</v>
      </c>
      <c r="O572">
        <v>58.545000000000002</v>
      </c>
      <c r="P572">
        <v>54.65</v>
      </c>
      <c r="Q572" s="18">
        <v>361782</v>
      </c>
      <c r="R572" s="109">
        <v>13490</v>
      </c>
      <c r="S572" s="107" t="s">
        <v>53</v>
      </c>
      <c r="T572" s="18">
        <v>4231</v>
      </c>
      <c r="U572">
        <v>0</v>
      </c>
      <c r="V572">
        <v>9.2324999999999999</v>
      </c>
      <c r="W572">
        <f>R572/18095</f>
        <v>0.74550980933959654</v>
      </c>
      <c r="X572">
        <f>N572/8.3</f>
        <v>0.79939759036144564</v>
      </c>
      <c r="Y572">
        <f>I572/35.8425</f>
        <v>1.0076724558833787</v>
      </c>
      <c r="Z572">
        <f t="shared" ref="Z572:Z590" si="78">Q572/9856</f>
        <v>36.706777597402599</v>
      </c>
      <c r="AA572">
        <v>9856</v>
      </c>
      <c r="AB572">
        <f>V572/AC572</f>
        <v>0.80633187772925774</v>
      </c>
      <c r="AC572">
        <v>11.45</v>
      </c>
      <c r="AD572">
        <f t="shared" si="71"/>
        <v>1.1694888081773002E-2</v>
      </c>
      <c r="AE572" s="2" t="s">
        <v>53</v>
      </c>
    </row>
    <row r="573" spans="1:31">
      <c r="A573" t="s">
        <v>31</v>
      </c>
      <c r="B573" s="2">
        <v>2003</v>
      </c>
      <c r="C573">
        <v>1</v>
      </c>
      <c r="E573">
        <v>11</v>
      </c>
      <c r="F573" t="s">
        <v>53</v>
      </c>
      <c r="G573">
        <v>10.809999999999999</v>
      </c>
      <c r="H573">
        <v>42.245000000000005</v>
      </c>
      <c r="I573">
        <v>37.659999999999997</v>
      </c>
      <c r="J573" s="96" t="s">
        <v>53</v>
      </c>
      <c r="K573" t="s">
        <v>53</v>
      </c>
      <c r="L573" t="s">
        <v>53</v>
      </c>
      <c r="M573" t="s">
        <v>53</v>
      </c>
      <c r="N573">
        <v>6.0225</v>
      </c>
      <c r="O573">
        <v>57.204999999999998</v>
      </c>
      <c r="P573">
        <v>53.752500000000005</v>
      </c>
      <c r="Q573" s="18">
        <v>360512</v>
      </c>
      <c r="R573" s="109">
        <v>14434</v>
      </c>
      <c r="S573" s="107" t="s">
        <v>53</v>
      </c>
      <c r="T573" s="18">
        <v>5229</v>
      </c>
      <c r="U573">
        <v>0</v>
      </c>
      <c r="V573">
        <v>8.1425000000000001</v>
      </c>
      <c r="W573">
        <f>R573/19013</f>
        <v>0.75916478199126913</v>
      </c>
      <c r="X573">
        <f>N573/8.5</f>
        <v>0.70852941176470585</v>
      </c>
      <c r="Y573">
        <f>I573/37.35</f>
        <v>1.0082998661311913</v>
      </c>
      <c r="Z573">
        <f t="shared" si="78"/>
        <v>36.577922077922075</v>
      </c>
      <c r="AA573">
        <v>9856</v>
      </c>
      <c r="AB573">
        <f t="shared" ref="AB573:AB590" si="79">V573/AC573</f>
        <v>0.70865970409051349</v>
      </c>
      <c r="AC573">
        <v>11.49</v>
      </c>
      <c r="AD573">
        <f t="shared" si="71"/>
        <v>1.4504371560447364E-2</v>
      </c>
      <c r="AE573" s="2" t="s">
        <v>53</v>
      </c>
    </row>
    <row r="574" spans="1:31">
      <c r="A574" t="s">
        <v>31</v>
      </c>
      <c r="B574" s="2">
        <v>2004</v>
      </c>
      <c r="C574">
        <v>1</v>
      </c>
      <c r="E574">
        <v>16</v>
      </c>
      <c r="F574" t="s">
        <v>53</v>
      </c>
      <c r="G574">
        <v>13.799999999999999</v>
      </c>
      <c r="H574">
        <v>42.402500000000003</v>
      </c>
      <c r="I574">
        <v>36.53</v>
      </c>
      <c r="J574" s="96" t="s">
        <v>53</v>
      </c>
      <c r="K574" t="s">
        <v>53</v>
      </c>
      <c r="L574" t="s">
        <v>53</v>
      </c>
      <c r="M574" t="s">
        <v>53</v>
      </c>
      <c r="N574">
        <v>4.9124999999999996</v>
      </c>
      <c r="O574">
        <v>58.317500000000003</v>
      </c>
      <c r="P574">
        <v>55.452500000000001</v>
      </c>
      <c r="Q574" s="18">
        <v>358452</v>
      </c>
      <c r="R574" s="109">
        <v>15468</v>
      </c>
      <c r="S574" s="107" t="s">
        <v>53</v>
      </c>
      <c r="T574" s="18">
        <v>5542</v>
      </c>
      <c r="U574">
        <v>0</v>
      </c>
      <c r="V574">
        <v>8.8324999999999996</v>
      </c>
      <c r="W574">
        <f>R574/20053</f>
        <v>0.77135590684685584</v>
      </c>
      <c r="X574">
        <f>N574/8.26</f>
        <v>0.59473365617433416</v>
      </c>
      <c r="Y574">
        <f>I574/38.95</f>
        <v>0.93786906290115524</v>
      </c>
      <c r="Z574">
        <f t="shared" si="78"/>
        <v>36.368912337662337</v>
      </c>
      <c r="AA574">
        <v>9856</v>
      </c>
      <c r="AB574">
        <f t="shared" si="79"/>
        <v>0.8051504102096626</v>
      </c>
      <c r="AC574">
        <v>10.97</v>
      </c>
      <c r="AD574">
        <f t="shared" si="71"/>
        <v>1.5460926428085211E-2</v>
      </c>
      <c r="AE574" s="2" t="s">
        <v>53</v>
      </c>
    </row>
    <row r="575" spans="1:31">
      <c r="A575" t="s">
        <v>31</v>
      </c>
      <c r="B575" s="2">
        <v>2005</v>
      </c>
      <c r="C575">
        <v>1</v>
      </c>
      <c r="E575">
        <v>12</v>
      </c>
      <c r="F575" t="s">
        <v>53</v>
      </c>
      <c r="G575">
        <v>9.3400000000000016</v>
      </c>
      <c r="H575">
        <v>39.402500000000003</v>
      </c>
      <c r="I575">
        <v>35.704999999999998</v>
      </c>
      <c r="J575" s="96" t="s">
        <v>53</v>
      </c>
      <c r="K575" t="s">
        <v>53</v>
      </c>
      <c r="L575" t="s">
        <v>53</v>
      </c>
      <c r="M575" t="s">
        <v>53</v>
      </c>
      <c r="N575">
        <v>4.79</v>
      </c>
      <c r="O575">
        <v>58.592500000000001</v>
      </c>
      <c r="P575">
        <v>55.785000000000004</v>
      </c>
      <c r="Q575" s="18">
        <v>357625</v>
      </c>
      <c r="R575" s="109">
        <v>17364</v>
      </c>
      <c r="S575" s="107" t="s">
        <v>53</v>
      </c>
      <c r="T575" s="18">
        <v>6930</v>
      </c>
      <c r="U575">
        <v>0</v>
      </c>
      <c r="V575">
        <v>6.7200000000000006</v>
      </c>
      <c r="W575">
        <f>R575/21239</f>
        <v>0.81755261547153824</v>
      </c>
      <c r="X575">
        <f>N575/7.14</f>
        <v>0.67086834733893563</v>
      </c>
      <c r="Y575">
        <f>I575/41.39</f>
        <v>0.86264798260449382</v>
      </c>
      <c r="Z575">
        <f t="shared" si="78"/>
        <v>36.285004058441558</v>
      </c>
      <c r="AA575">
        <v>9856</v>
      </c>
      <c r="AB575">
        <f t="shared" si="79"/>
        <v>0.7344262295081968</v>
      </c>
      <c r="AC575">
        <v>9.15</v>
      </c>
      <c r="AD575">
        <f t="shared" si="71"/>
        <v>1.9377839916113249E-2</v>
      </c>
      <c r="AE575" s="2" t="s">
        <v>53</v>
      </c>
    </row>
    <row r="576" spans="1:31">
      <c r="A576" t="s">
        <v>31</v>
      </c>
      <c r="B576" s="2">
        <v>2006</v>
      </c>
      <c r="C576">
        <v>1</v>
      </c>
      <c r="E576">
        <v>15</v>
      </c>
      <c r="F576" t="s">
        <v>53</v>
      </c>
      <c r="G576">
        <v>8.74</v>
      </c>
      <c r="H576">
        <v>42.552499999999995</v>
      </c>
      <c r="I576">
        <v>38.835000000000001</v>
      </c>
      <c r="J576" s="96" t="s">
        <v>53</v>
      </c>
      <c r="K576" t="s">
        <v>53</v>
      </c>
      <c r="L576" t="s">
        <v>53</v>
      </c>
      <c r="M576" t="s">
        <v>53</v>
      </c>
      <c r="N576">
        <v>4.875</v>
      </c>
      <c r="O576">
        <v>58.4375</v>
      </c>
      <c r="P576">
        <v>55.585000000000001</v>
      </c>
      <c r="Q576" s="18">
        <v>356595</v>
      </c>
      <c r="R576" s="109">
        <v>18673</v>
      </c>
      <c r="S576" s="107" t="s">
        <v>53</v>
      </c>
      <c r="T576" s="18">
        <v>7992</v>
      </c>
      <c r="U576">
        <v>0</v>
      </c>
      <c r="V576">
        <v>6.5650000000000004</v>
      </c>
      <c r="W576">
        <f>R576/22629</f>
        <v>0.82518007866012644</v>
      </c>
      <c r="X576">
        <f>N576/6.35</f>
        <v>0.76771653543307095</v>
      </c>
      <c r="Y576">
        <f>I576/42.96</f>
        <v>0.90398044692737434</v>
      </c>
      <c r="Z576">
        <f t="shared" si="78"/>
        <v>36.180499188311686</v>
      </c>
      <c r="AA576">
        <v>9856</v>
      </c>
      <c r="AB576">
        <f t="shared" si="79"/>
        <v>0.77692307692307705</v>
      </c>
      <c r="AC576">
        <v>8.4499999999999993</v>
      </c>
      <c r="AD576">
        <f t="shared" si="71"/>
        <v>2.2411979977285154E-2</v>
      </c>
      <c r="AE576" s="2" t="s">
        <v>53</v>
      </c>
    </row>
    <row r="577" spans="1:31">
      <c r="A577" t="s">
        <v>31</v>
      </c>
      <c r="B577" s="2">
        <v>2007</v>
      </c>
      <c r="C577">
        <v>1</v>
      </c>
      <c r="E577">
        <v>20</v>
      </c>
      <c r="F577" t="s">
        <v>53</v>
      </c>
      <c r="G577">
        <v>7.375</v>
      </c>
      <c r="H577">
        <v>42.644999999999996</v>
      </c>
      <c r="I577">
        <v>39.497500000000002</v>
      </c>
      <c r="J577" s="17">
        <v>69</v>
      </c>
      <c r="K577" t="s">
        <v>53</v>
      </c>
      <c r="L577" s="92">
        <v>69</v>
      </c>
      <c r="M577" t="s">
        <v>53</v>
      </c>
      <c r="N577">
        <v>4.4625000000000004</v>
      </c>
      <c r="O577">
        <v>56.72</v>
      </c>
      <c r="P577">
        <v>54.185000000000002</v>
      </c>
      <c r="Q577" s="18">
        <v>355176</v>
      </c>
      <c r="R577" s="109">
        <v>19587</v>
      </c>
      <c r="S577" s="107" t="s">
        <v>53</v>
      </c>
      <c r="T577" s="18">
        <v>9076</v>
      </c>
      <c r="U577">
        <v>0</v>
      </c>
      <c r="V577">
        <v>5.76</v>
      </c>
      <c r="W577">
        <f>R577/23776</f>
        <v>0.82381393001345893</v>
      </c>
      <c r="X577">
        <f>N577/6.41</f>
        <v>0.69617784711388464</v>
      </c>
      <c r="Y577">
        <f>I577/44.21</f>
        <v>0.89340646912463251</v>
      </c>
      <c r="Z577">
        <f t="shared" si="78"/>
        <v>36.036525974025977</v>
      </c>
      <c r="AA577">
        <v>9856</v>
      </c>
      <c r="AB577">
        <f t="shared" si="79"/>
        <v>0.69987849331713237</v>
      </c>
      <c r="AC577">
        <v>8.23</v>
      </c>
      <c r="AD577">
        <f t="shared" si="71"/>
        <v>2.555352839155799E-2</v>
      </c>
      <c r="AE577" s="2" t="s">
        <v>53</v>
      </c>
    </row>
    <row r="578" spans="1:31">
      <c r="A578" t="s">
        <v>31</v>
      </c>
      <c r="B578" s="2">
        <v>2008</v>
      </c>
      <c r="C578">
        <v>1</v>
      </c>
      <c r="E578">
        <v>15</v>
      </c>
      <c r="F578" t="s">
        <v>53</v>
      </c>
      <c r="G578">
        <v>8.2874999999999996</v>
      </c>
      <c r="H578">
        <v>44.305</v>
      </c>
      <c r="I578">
        <v>40.627500000000005</v>
      </c>
      <c r="J578" s="17">
        <v>427</v>
      </c>
      <c r="K578" t="s">
        <v>53</v>
      </c>
      <c r="L578" s="92">
        <v>427</v>
      </c>
      <c r="M578" t="s">
        <v>53</v>
      </c>
      <c r="N578">
        <v>4.6675000000000004</v>
      </c>
      <c r="O578">
        <v>58.83</v>
      </c>
      <c r="P578">
        <v>56.09</v>
      </c>
      <c r="Q578" s="18">
        <v>355549</v>
      </c>
      <c r="R578" s="109">
        <v>19951</v>
      </c>
      <c r="S578" s="107" t="s">
        <v>53</v>
      </c>
      <c r="T578" s="18">
        <v>11582</v>
      </c>
      <c r="U578">
        <v>0</v>
      </c>
      <c r="V578">
        <v>6.2824999999999998</v>
      </c>
      <c r="W578">
        <f>R578/24129</f>
        <v>0.82684736209540388</v>
      </c>
      <c r="X578">
        <f>N578/10.05</f>
        <v>0.46442786069651742</v>
      </c>
      <c r="Y578">
        <f>I578/44.4</f>
        <v>0.91503378378378397</v>
      </c>
      <c r="Z578">
        <f t="shared" si="78"/>
        <v>36.074370941558442</v>
      </c>
      <c r="AA578">
        <v>9856</v>
      </c>
      <c r="AB578">
        <f t="shared" si="79"/>
        <v>0.55844444444444441</v>
      </c>
      <c r="AC578">
        <v>11.25</v>
      </c>
      <c r="AD578">
        <f t="shared" si="71"/>
        <v>3.2574975601112645E-2</v>
      </c>
      <c r="AE578" s="2" t="s">
        <v>53</v>
      </c>
    </row>
    <row r="579" spans="1:31">
      <c r="A579" t="s">
        <v>31</v>
      </c>
      <c r="B579" s="2">
        <v>2009</v>
      </c>
      <c r="C579">
        <v>1</v>
      </c>
      <c r="E579">
        <v>27</v>
      </c>
      <c r="F579" t="s">
        <v>53</v>
      </c>
      <c r="G579">
        <v>10.1675</v>
      </c>
      <c r="H579">
        <v>44.04</v>
      </c>
      <c r="I579">
        <v>39.567500000000003</v>
      </c>
      <c r="J579" s="17">
        <v>368</v>
      </c>
      <c r="K579" t="s">
        <v>53</v>
      </c>
      <c r="L579" s="92">
        <v>368</v>
      </c>
      <c r="M579">
        <v>581</v>
      </c>
      <c r="N579">
        <v>8.7650000000000006</v>
      </c>
      <c r="O579">
        <v>55.914999999999999</v>
      </c>
      <c r="P579">
        <v>51.017499999999998</v>
      </c>
      <c r="Q579" s="18">
        <v>355195</v>
      </c>
      <c r="R579" s="109">
        <v>19158</v>
      </c>
      <c r="S579" s="107" t="s">
        <v>53</v>
      </c>
      <c r="T579" s="18">
        <v>13597</v>
      </c>
      <c r="U579">
        <v>0</v>
      </c>
      <c r="V579">
        <v>9.4050000000000011</v>
      </c>
      <c r="W579">
        <f>R579/23062</f>
        <v>0.83071719712080483</v>
      </c>
      <c r="X579">
        <f>N579/17.65</f>
        <v>0.49660056657223806</v>
      </c>
      <c r="Y579">
        <f>I579/42.58</f>
        <v>0.92925082198215136</v>
      </c>
      <c r="Z579">
        <f t="shared" si="78"/>
        <v>36.038453733766232</v>
      </c>
      <c r="AA579">
        <v>9856</v>
      </c>
      <c r="AB579">
        <f t="shared" si="79"/>
        <v>0.52659574468085113</v>
      </c>
      <c r="AC579">
        <v>17.86</v>
      </c>
      <c r="AD579">
        <f t="shared" ref="AD579:AD642" si="80">T579/Q579</f>
        <v>3.8280381199059674E-2</v>
      </c>
      <c r="AE579" s="2" t="s">
        <v>53</v>
      </c>
    </row>
    <row r="580" spans="1:31">
      <c r="A580" t="s">
        <v>31</v>
      </c>
      <c r="B580" s="2">
        <v>2010</v>
      </c>
      <c r="C580">
        <v>1</v>
      </c>
      <c r="E580">
        <v>25</v>
      </c>
      <c r="F580" t="s">
        <v>53</v>
      </c>
      <c r="G580">
        <v>11.392500000000002</v>
      </c>
      <c r="H580">
        <v>46.085000000000001</v>
      </c>
      <c r="I580">
        <v>40.832500000000003</v>
      </c>
      <c r="J580" s="17">
        <v>339</v>
      </c>
      <c r="K580" t="s">
        <v>53</v>
      </c>
      <c r="L580" s="92">
        <v>339</v>
      </c>
      <c r="M580">
        <v>502</v>
      </c>
      <c r="N580">
        <v>10.272500000000001</v>
      </c>
      <c r="O580">
        <v>57.765000000000001</v>
      </c>
      <c r="P580">
        <v>51.84</v>
      </c>
      <c r="Q580" s="18">
        <v>353504</v>
      </c>
      <c r="R580" s="109">
        <v>19937</v>
      </c>
      <c r="S580" s="107">
        <v>7437</v>
      </c>
      <c r="T580" s="18">
        <v>14176</v>
      </c>
      <c r="U580">
        <v>0</v>
      </c>
      <c r="V580">
        <v>10.782499999999999</v>
      </c>
      <c r="W580">
        <f>R580/23038</f>
        <v>0.86539630176230575</v>
      </c>
      <c r="X580">
        <f>N580/19.57</f>
        <v>0.52491057741440983</v>
      </c>
      <c r="Y580">
        <f>I580/42.04</f>
        <v>0.97127735490009526</v>
      </c>
      <c r="Z580">
        <f t="shared" si="78"/>
        <v>35.866883116883116</v>
      </c>
      <c r="AA580">
        <v>9856</v>
      </c>
      <c r="AB580">
        <f t="shared" si="79"/>
        <v>0.54292547834843907</v>
      </c>
      <c r="AC580">
        <v>19.86</v>
      </c>
      <c r="AD580">
        <f t="shared" si="80"/>
        <v>4.0101384991400382E-2</v>
      </c>
      <c r="AE580">
        <f t="shared" ref="AE580:AE642" si="81">S580/Q580</f>
        <v>2.103795148003983E-2</v>
      </c>
    </row>
    <row r="581" spans="1:31">
      <c r="A581" t="s">
        <v>31</v>
      </c>
      <c r="B581" s="2">
        <v>2011</v>
      </c>
      <c r="C581">
        <v>1</v>
      </c>
      <c r="E581">
        <v>30</v>
      </c>
      <c r="F581" t="s">
        <v>53</v>
      </c>
      <c r="G581">
        <v>12.475000000000001</v>
      </c>
      <c r="H581">
        <v>46.989999999999995</v>
      </c>
      <c r="I581">
        <v>41.127499999999998</v>
      </c>
      <c r="J581" s="17">
        <v>373</v>
      </c>
      <c r="K581" t="s">
        <v>53</v>
      </c>
      <c r="L581" s="92">
        <v>373</v>
      </c>
      <c r="M581">
        <v>559</v>
      </c>
      <c r="N581">
        <v>11.405000000000001</v>
      </c>
      <c r="O581">
        <v>57.984999999999999</v>
      </c>
      <c r="P581">
        <v>51.372500000000002</v>
      </c>
      <c r="Q581" s="18">
        <v>351530</v>
      </c>
      <c r="R581" s="109">
        <v>20020</v>
      </c>
      <c r="S581" s="107">
        <v>7925</v>
      </c>
      <c r="T581" s="18">
        <v>14502</v>
      </c>
      <c r="U581">
        <v>0</v>
      </c>
      <c r="V581">
        <v>11.907500000000001</v>
      </c>
      <c r="W581">
        <f>R581/22761</f>
        <v>0.87957471112868502</v>
      </c>
      <c r="X581">
        <f>N581/21.05</f>
        <v>0.54180522565320666</v>
      </c>
      <c r="Y581">
        <f>I581/41.74</f>
        <v>0.98532582654528023</v>
      </c>
      <c r="Z581">
        <f t="shared" si="78"/>
        <v>35.666599025974023</v>
      </c>
      <c r="AA581">
        <v>9856</v>
      </c>
      <c r="AB581">
        <f t="shared" si="79"/>
        <v>0.55668536699392246</v>
      </c>
      <c r="AC581">
        <v>21.39</v>
      </c>
      <c r="AD581">
        <f t="shared" si="80"/>
        <v>4.1253947031547805E-2</v>
      </c>
      <c r="AE581">
        <f t="shared" si="81"/>
        <v>2.2544306318095182E-2</v>
      </c>
    </row>
    <row r="582" spans="1:31">
      <c r="A582" t="s">
        <v>31</v>
      </c>
      <c r="B582" s="2">
        <v>2012</v>
      </c>
      <c r="C582">
        <v>1</v>
      </c>
      <c r="E582">
        <v>21</v>
      </c>
      <c r="F582" t="s">
        <v>53</v>
      </c>
      <c r="G582">
        <v>14.532499999999999</v>
      </c>
      <c r="H582">
        <v>46.962499999999999</v>
      </c>
      <c r="I582">
        <v>40.137500000000003</v>
      </c>
      <c r="J582" s="17">
        <v>299</v>
      </c>
      <c r="K582" t="s">
        <v>53</v>
      </c>
      <c r="L582" s="92">
        <v>299</v>
      </c>
      <c r="M582">
        <v>479</v>
      </c>
      <c r="N582">
        <v>17.515000000000001</v>
      </c>
      <c r="O582">
        <v>56.484999999999999</v>
      </c>
      <c r="P582">
        <v>46.587499999999999</v>
      </c>
      <c r="Q582" s="18">
        <v>348902</v>
      </c>
      <c r="R582" s="109">
        <v>19820</v>
      </c>
      <c r="S582" s="107">
        <v>8032</v>
      </c>
      <c r="T582" s="18">
        <v>14738</v>
      </c>
      <c r="U582">
        <v>0</v>
      </c>
      <c r="V582">
        <v>16.11</v>
      </c>
      <c r="W582">
        <f>R582/22048</f>
        <v>0.89894775036284469</v>
      </c>
      <c r="X582">
        <f>N582/24.58</f>
        <v>0.71257119609438579</v>
      </c>
      <c r="Y582">
        <f>I582/40.47</f>
        <v>0.99178403755868549</v>
      </c>
      <c r="Z582">
        <f t="shared" si="78"/>
        <v>35.399959415584412</v>
      </c>
      <c r="AA582">
        <v>9856</v>
      </c>
      <c r="AB582">
        <f t="shared" si="79"/>
        <v>0.64985881403791856</v>
      </c>
      <c r="AC582">
        <v>24.79</v>
      </c>
      <c r="AD582">
        <f t="shared" si="80"/>
        <v>4.2241087755300916E-2</v>
      </c>
      <c r="AE582">
        <f t="shared" si="81"/>
        <v>2.3020790938429701E-2</v>
      </c>
    </row>
    <row r="583" spans="1:31">
      <c r="A583" t="s">
        <v>31</v>
      </c>
      <c r="B583" s="2">
        <v>2013</v>
      </c>
      <c r="C583">
        <v>1</v>
      </c>
      <c r="E583">
        <v>22</v>
      </c>
      <c r="F583" t="s">
        <v>53</v>
      </c>
      <c r="G583">
        <v>18.357500000000002</v>
      </c>
      <c r="H583">
        <v>47.577500000000001</v>
      </c>
      <c r="I583">
        <v>38.844999999999999</v>
      </c>
      <c r="J583" s="17">
        <v>294</v>
      </c>
      <c r="K583" t="s">
        <v>53</v>
      </c>
      <c r="L583" s="92">
        <v>294</v>
      </c>
      <c r="M583">
        <v>532</v>
      </c>
      <c r="N583">
        <v>19.5</v>
      </c>
      <c r="O583">
        <v>56.730000000000004</v>
      </c>
      <c r="P583">
        <v>45.677500000000002</v>
      </c>
      <c r="Q583" s="18">
        <v>346005</v>
      </c>
      <c r="R583" s="109">
        <v>20092</v>
      </c>
      <c r="S583" s="107">
        <v>7696</v>
      </c>
      <c r="T583" s="18">
        <v>14764</v>
      </c>
      <c r="U583">
        <v>0</v>
      </c>
      <c r="V583">
        <v>18.96</v>
      </c>
      <c r="W583">
        <f>R583/21899</f>
        <v>0.91748481665829484</v>
      </c>
      <c r="X583">
        <f>N583/25.6</f>
        <v>0.76171875</v>
      </c>
      <c r="Y583">
        <f>I583/39.56</f>
        <v>0.9819261880687562</v>
      </c>
      <c r="Z583">
        <f t="shared" si="78"/>
        <v>35.106026785714285</v>
      </c>
      <c r="AA583">
        <v>9856</v>
      </c>
      <c r="AB583">
        <f t="shared" si="79"/>
        <v>0.72643678160919545</v>
      </c>
      <c r="AC583">
        <v>26.1</v>
      </c>
      <c r="AD583">
        <f t="shared" si="80"/>
        <v>4.2669903614109619E-2</v>
      </c>
      <c r="AE583">
        <f t="shared" si="81"/>
        <v>2.2242453143740699E-2</v>
      </c>
    </row>
    <row r="584" spans="1:31">
      <c r="A584" t="s">
        <v>31</v>
      </c>
      <c r="B584" s="2">
        <v>2014</v>
      </c>
      <c r="C584">
        <v>1</v>
      </c>
      <c r="E584">
        <v>24</v>
      </c>
      <c r="F584" t="s">
        <v>53</v>
      </c>
      <c r="G584">
        <v>19.865000000000002</v>
      </c>
      <c r="H584">
        <v>47.347500000000004</v>
      </c>
      <c r="I584">
        <v>37.924999999999997</v>
      </c>
      <c r="J584" s="17">
        <v>412</v>
      </c>
      <c r="K584" t="s">
        <v>53</v>
      </c>
      <c r="L584" t="s">
        <v>53</v>
      </c>
      <c r="M584">
        <v>545</v>
      </c>
      <c r="N584">
        <v>18.127499999999998</v>
      </c>
      <c r="O584">
        <v>55.807500000000005</v>
      </c>
      <c r="P584">
        <v>45.677500000000002</v>
      </c>
      <c r="Q584" s="18">
        <v>342748</v>
      </c>
      <c r="R584" s="109">
        <v>20783</v>
      </c>
      <c r="S584" s="107">
        <v>7479</v>
      </c>
      <c r="T584" s="18">
        <v>13604</v>
      </c>
      <c r="U584">
        <v>0</v>
      </c>
      <c r="V584">
        <v>18.947499999999998</v>
      </c>
      <c r="W584">
        <f>R584/22218</f>
        <v>0.93541272841839951</v>
      </c>
      <c r="X584">
        <f>N584/23.6</f>
        <v>0.76811440677966092</v>
      </c>
      <c r="Y584">
        <f>I584/40.03</f>
        <v>0.94741443917062196</v>
      </c>
      <c r="Z584">
        <f t="shared" si="78"/>
        <v>34.77556818181818</v>
      </c>
      <c r="AA584">
        <v>9856</v>
      </c>
      <c r="AB584">
        <f t="shared" si="79"/>
        <v>0.77526595744680837</v>
      </c>
      <c r="AC584">
        <v>24.44</v>
      </c>
      <c r="AD584">
        <f t="shared" si="80"/>
        <v>3.9690968291572815E-2</v>
      </c>
      <c r="AE584">
        <f t="shared" si="81"/>
        <v>2.18206962549745E-2</v>
      </c>
    </row>
    <row r="585" spans="1:31">
      <c r="A585" t="s">
        <v>31</v>
      </c>
      <c r="B585" s="2">
        <v>2015</v>
      </c>
      <c r="C585">
        <v>1</v>
      </c>
      <c r="E585">
        <v>24</v>
      </c>
      <c r="F585" t="s">
        <v>53</v>
      </c>
      <c r="G585">
        <v>16.795000000000002</v>
      </c>
      <c r="H585">
        <v>47.827499999999993</v>
      </c>
      <c r="I585">
        <v>39.797499999999999</v>
      </c>
      <c r="J585" s="17">
        <v>499</v>
      </c>
      <c r="K585" t="s">
        <v>53</v>
      </c>
      <c r="L585" t="s">
        <v>53</v>
      </c>
      <c r="M585">
        <v>535</v>
      </c>
      <c r="N585">
        <v>15.195</v>
      </c>
      <c r="O585">
        <v>56.282500000000006</v>
      </c>
      <c r="P585">
        <v>47.737500000000004</v>
      </c>
      <c r="Q585" s="18">
        <v>339386</v>
      </c>
      <c r="R585" s="109">
        <v>22047</v>
      </c>
      <c r="S585" s="107">
        <v>7244</v>
      </c>
      <c r="T585" s="18">
        <v>12640</v>
      </c>
      <c r="U585">
        <v>0</v>
      </c>
      <c r="V585">
        <v>15.9575</v>
      </c>
      <c r="W585">
        <f>R585/23219</f>
        <v>0.94952409664498905</v>
      </c>
      <c r="X585">
        <f>N585/20.77</f>
        <v>0.73158401540683682</v>
      </c>
      <c r="Y585">
        <f>I585/41.06</f>
        <v>0.96925231368728682</v>
      </c>
      <c r="Z585">
        <f t="shared" si="78"/>
        <v>34.434456168831169</v>
      </c>
      <c r="AA585">
        <v>9856</v>
      </c>
      <c r="AB585">
        <f t="shared" si="79"/>
        <v>0.72336808703535815</v>
      </c>
      <c r="AC585">
        <v>22.06</v>
      </c>
      <c r="AD585">
        <f t="shared" si="80"/>
        <v>3.7243728380074607E-2</v>
      </c>
      <c r="AE585">
        <f t="shared" si="81"/>
        <v>2.1344427878580732E-2</v>
      </c>
    </row>
    <row r="586" spans="1:31">
      <c r="A586" t="s">
        <v>31</v>
      </c>
      <c r="B586" s="2">
        <v>2016</v>
      </c>
      <c r="C586">
        <v>1</v>
      </c>
      <c r="E586">
        <v>26</v>
      </c>
      <c r="F586" t="s">
        <v>53</v>
      </c>
      <c r="G586">
        <v>15.574999999999999</v>
      </c>
      <c r="H586">
        <v>47.827500000000001</v>
      </c>
      <c r="I586">
        <v>40.352499999999999</v>
      </c>
      <c r="J586" s="17">
        <v>396</v>
      </c>
      <c r="K586" t="s">
        <v>53</v>
      </c>
      <c r="L586" t="s">
        <v>53</v>
      </c>
      <c r="M586">
        <v>691</v>
      </c>
      <c r="N586">
        <v>14.0525</v>
      </c>
      <c r="O586">
        <v>56.704999999999998</v>
      </c>
      <c r="P586">
        <v>48.737500000000004</v>
      </c>
      <c r="Q586" s="18">
        <v>336527</v>
      </c>
      <c r="R586" s="109">
        <v>22329</v>
      </c>
      <c r="S586" s="107">
        <v>7097</v>
      </c>
      <c r="T586" s="18">
        <v>12666</v>
      </c>
      <c r="U586">
        <v>0</v>
      </c>
      <c r="V586">
        <v>14.785</v>
      </c>
      <c r="W586">
        <f>R586/23979</f>
        <v>0.9311897910671838</v>
      </c>
      <c r="X586">
        <f>N586/18.12</f>
        <v>0.77552428256070638</v>
      </c>
      <c r="Y586">
        <f>I586/42.17</f>
        <v>0.95690064026559163</v>
      </c>
      <c r="Z586">
        <f t="shared" si="78"/>
        <v>34.144379058441558</v>
      </c>
      <c r="AA586">
        <v>9856</v>
      </c>
      <c r="AB586">
        <f t="shared" si="79"/>
        <v>0.75280040733197551</v>
      </c>
      <c r="AC586">
        <v>19.64</v>
      </c>
      <c r="AD586">
        <f t="shared" si="80"/>
        <v>3.7637396107890304E-2</v>
      </c>
      <c r="AE586">
        <f t="shared" si="81"/>
        <v>2.108894680070247E-2</v>
      </c>
    </row>
    <row r="587" spans="1:31">
      <c r="A587" t="s">
        <v>31</v>
      </c>
      <c r="B587" s="2">
        <v>2017</v>
      </c>
      <c r="C587">
        <v>1</v>
      </c>
      <c r="E587">
        <v>16</v>
      </c>
      <c r="F587" t="s">
        <v>53</v>
      </c>
      <c r="G587">
        <v>13.92</v>
      </c>
      <c r="H587">
        <v>46.722499999999997</v>
      </c>
      <c r="I587">
        <v>40.222499999999997</v>
      </c>
      <c r="J587" s="17">
        <v>275</v>
      </c>
      <c r="K587" t="s">
        <v>53</v>
      </c>
      <c r="L587" t="s">
        <v>53</v>
      </c>
      <c r="M587">
        <v>729</v>
      </c>
      <c r="N587">
        <v>11.55</v>
      </c>
      <c r="O587">
        <v>56.932500000000005</v>
      </c>
      <c r="P587">
        <v>50.357500000000002</v>
      </c>
      <c r="Q587" s="18">
        <v>333634</v>
      </c>
      <c r="R587" s="109">
        <v>22486</v>
      </c>
      <c r="S587" s="107">
        <v>6961</v>
      </c>
      <c r="T587" s="18">
        <v>12636</v>
      </c>
      <c r="U587">
        <v>0</v>
      </c>
      <c r="V587">
        <v>12.66</v>
      </c>
      <c r="W587">
        <f>R587/24969</f>
        <v>0.90055669029596697</v>
      </c>
      <c r="X587">
        <f>N587/15.66</f>
        <v>0.73754789272030652</v>
      </c>
      <c r="Y587">
        <f>I587/43.11</f>
        <v>0.93302018093249817</v>
      </c>
      <c r="Z587">
        <f t="shared" si="78"/>
        <v>33.850852272727273</v>
      </c>
      <c r="AA587">
        <v>9856</v>
      </c>
      <c r="AB587">
        <f t="shared" si="79"/>
        <v>0.73476494486360999</v>
      </c>
      <c r="AC587">
        <v>17.23</v>
      </c>
      <c r="AD587">
        <f t="shared" si="80"/>
        <v>3.7873837798305929E-2</v>
      </c>
      <c r="AE587">
        <f t="shared" si="81"/>
        <v>2.0864180509180718E-2</v>
      </c>
    </row>
    <row r="588" spans="1:31">
      <c r="A588" t="s">
        <v>31</v>
      </c>
      <c r="B588" s="2">
        <v>2018</v>
      </c>
      <c r="C588">
        <v>1</v>
      </c>
      <c r="E588">
        <v>9</v>
      </c>
      <c r="F588" t="s">
        <v>53</v>
      </c>
      <c r="G588">
        <v>10.9025</v>
      </c>
      <c r="H588">
        <v>48.04</v>
      </c>
      <c r="I588">
        <v>42.802500000000002</v>
      </c>
      <c r="J588" s="17">
        <v>254</v>
      </c>
      <c r="K588" t="s">
        <v>53</v>
      </c>
      <c r="L588">
        <v>11</v>
      </c>
      <c r="M588">
        <v>709</v>
      </c>
      <c r="N588">
        <v>7.6024999999999991</v>
      </c>
      <c r="O588">
        <v>55.592500000000001</v>
      </c>
      <c r="P588">
        <v>51.372500000000002</v>
      </c>
      <c r="Q588" s="18">
        <v>331327</v>
      </c>
      <c r="R588" s="109">
        <v>23320</v>
      </c>
      <c r="S588" s="107">
        <v>7555</v>
      </c>
      <c r="T588" s="18">
        <v>13398</v>
      </c>
      <c r="U588">
        <v>0</v>
      </c>
      <c r="V588">
        <v>9.1875</v>
      </c>
      <c r="W588">
        <f>R588/25771</f>
        <v>0.90489309689185515</v>
      </c>
      <c r="X588">
        <f>N588/13.72</f>
        <v>0.55411807580174921</v>
      </c>
      <c r="Y588">
        <f>I588/44.03</f>
        <v>0.97212128094481043</v>
      </c>
      <c r="Z588">
        <f t="shared" si="78"/>
        <v>33.616781655844157</v>
      </c>
      <c r="AA588">
        <v>9856</v>
      </c>
      <c r="AB588">
        <f t="shared" si="79"/>
        <v>0.60206422018348627</v>
      </c>
      <c r="AC588">
        <v>15.26</v>
      </c>
      <c r="AD588">
        <f t="shared" si="80"/>
        <v>4.0437392666459418E-2</v>
      </c>
      <c r="AE588">
        <f t="shared" si="81"/>
        <v>2.2802246723025894E-2</v>
      </c>
    </row>
    <row r="589" spans="1:31">
      <c r="A589" t="s">
        <v>31</v>
      </c>
      <c r="B589" s="2">
        <v>2019</v>
      </c>
      <c r="C589">
        <v>1</v>
      </c>
      <c r="E589">
        <v>23</v>
      </c>
      <c r="F589" t="s">
        <v>53</v>
      </c>
      <c r="G589">
        <v>10.3125</v>
      </c>
      <c r="H589">
        <v>47.7</v>
      </c>
      <c r="I589">
        <v>42.772500000000001</v>
      </c>
      <c r="J589" s="17">
        <v>206</v>
      </c>
      <c r="K589" t="s">
        <v>53</v>
      </c>
      <c r="L589" t="s">
        <v>53</v>
      </c>
      <c r="M589">
        <v>753</v>
      </c>
      <c r="N589">
        <v>7.51</v>
      </c>
      <c r="O589">
        <v>54.57</v>
      </c>
      <c r="P589">
        <v>50.474999999999994</v>
      </c>
      <c r="Q589" s="18">
        <v>329587</v>
      </c>
      <c r="R589" s="107" t="s">
        <v>53</v>
      </c>
      <c r="S589" s="107">
        <v>7490</v>
      </c>
      <c r="T589" s="18">
        <v>14584</v>
      </c>
      <c r="U589" s="107" t="s">
        <v>53</v>
      </c>
      <c r="V589">
        <v>8.8625000000000007</v>
      </c>
      <c r="W589" s="107" t="s">
        <v>53</v>
      </c>
      <c r="X589">
        <f>N589/12.45</f>
        <v>0.60321285140562253</v>
      </c>
      <c r="Y589">
        <f>I589/44.78</f>
        <v>0.95516971862438593</v>
      </c>
      <c r="Z589">
        <f t="shared" si="78"/>
        <v>33.440239448051948</v>
      </c>
      <c r="AA589">
        <v>9856</v>
      </c>
      <c r="AB589">
        <f t="shared" si="79"/>
        <v>0.62810063784549974</v>
      </c>
      <c r="AC589">
        <v>14.11</v>
      </c>
      <c r="AD589">
        <f t="shared" si="80"/>
        <v>4.4249318085968194E-2</v>
      </c>
      <c r="AE589">
        <f t="shared" si="81"/>
        <v>2.2725410893026727E-2</v>
      </c>
    </row>
    <row r="590" spans="1:31">
      <c r="A590" t="s">
        <v>31</v>
      </c>
      <c r="B590" s="2">
        <v>2020</v>
      </c>
      <c r="C590">
        <v>1</v>
      </c>
      <c r="D590" t="s">
        <v>53</v>
      </c>
      <c r="E590">
        <v>21</v>
      </c>
      <c r="F590" t="s">
        <v>53</v>
      </c>
      <c r="G590">
        <v>10.210000000000001</v>
      </c>
      <c r="H590">
        <v>47.472499999999997</v>
      </c>
      <c r="I590">
        <v>42.625</v>
      </c>
      <c r="J590" s="17">
        <v>267</v>
      </c>
      <c r="K590" t="s">
        <v>53</v>
      </c>
      <c r="L590" t="s">
        <v>53</v>
      </c>
      <c r="M590">
        <v>682</v>
      </c>
      <c r="N590">
        <v>7.4774999999999991</v>
      </c>
      <c r="O590">
        <v>55.2</v>
      </c>
      <c r="P590">
        <v>51.075000000000003</v>
      </c>
      <c r="Q590" s="18">
        <v>327946</v>
      </c>
      <c r="R590" s="107" t="s">
        <v>53</v>
      </c>
      <c r="S590" s="107" t="s">
        <v>53</v>
      </c>
      <c r="T590" s="18">
        <v>16153</v>
      </c>
      <c r="U590" s="107" t="s">
        <v>53</v>
      </c>
      <c r="V590">
        <v>8.7875000000000014</v>
      </c>
      <c r="W590" s="107" t="s">
        <v>53</v>
      </c>
      <c r="X590">
        <f>N590/13.87</f>
        <v>0.53911319394376345</v>
      </c>
      <c r="Y590">
        <f>I590/43.14</f>
        <v>0.98806212331942511</v>
      </c>
      <c r="Z590">
        <f t="shared" si="78"/>
        <v>33.273741883116884</v>
      </c>
      <c r="AA590">
        <v>9856</v>
      </c>
      <c r="AB590">
        <f t="shared" si="79"/>
        <v>0.56584030907920169</v>
      </c>
      <c r="AC590">
        <v>15.53</v>
      </c>
      <c r="AD590">
        <f t="shared" si="80"/>
        <v>4.9255060284315103E-2</v>
      </c>
      <c r="AE590" s="2" t="s">
        <v>53</v>
      </c>
    </row>
    <row r="591" spans="1:31">
      <c r="A591" t="s">
        <v>32</v>
      </c>
      <c r="B591" s="2">
        <v>2002</v>
      </c>
      <c r="C591">
        <v>0</v>
      </c>
      <c r="D591">
        <v>18</v>
      </c>
      <c r="E591">
        <v>18</v>
      </c>
      <c r="F591">
        <v>2</v>
      </c>
      <c r="G591">
        <v>10.38</v>
      </c>
      <c r="H591">
        <v>47.855000000000004</v>
      </c>
      <c r="I591">
        <v>42.887499999999996</v>
      </c>
      <c r="J591" s="96" t="s">
        <v>53</v>
      </c>
      <c r="K591" t="s">
        <v>53</v>
      </c>
      <c r="L591" t="s">
        <v>53</v>
      </c>
      <c r="M591" t="s">
        <v>53</v>
      </c>
      <c r="N591">
        <v>5.0100000000000007</v>
      </c>
      <c r="O591">
        <v>70.672499999999999</v>
      </c>
      <c r="P591">
        <v>67.132499999999993</v>
      </c>
      <c r="Q591" s="18">
        <v>5527152</v>
      </c>
      <c r="R591" s="109">
        <v>24023</v>
      </c>
      <c r="S591" s="107" t="s">
        <v>53</v>
      </c>
      <c r="T591" s="18">
        <v>444440</v>
      </c>
      <c r="U591">
        <v>1</v>
      </c>
      <c r="V591">
        <v>7.2974999999999994</v>
      </c>
      <c r="W591">
        <f>R591/18095</f>
        <v>1.327604310583034</v>
      </c>
      <c r="X591">
        <f>N591/8.3</f>
        <v>0.60361445783132528</v>
      </c>
      <c r="Y591">
        <f>I591/35.8425</f>
        <v>1.1965543698123735</v>
      </c>
      <c r="Z591">
        <f t="shared" ref="Z591:Z609" si="82">Q591/8022</f>
        <v>688.99925205684372</v>
      </c>
      <c r="AA591">
        <v>8022</v>
      </c>
      <c r="AB591">
        <f>V591/AC591</f>
        <v>0.63733624454148474</v>
      </c>
      <c r="AC591">
        <v>11.45</v>
      </c>
      <c r="AD591">
        <f t="shared" si="80"/>
        <v>8.041030896201154E-2</v>
      </c>
      <c r="AE591" s="2" t="s">
        <v>53</v>
      </c>
    </row>
    <row r="592" spans="1:31">
      <c r="A592" t="s">
        <v>32</v>
      </c>
      <c r="B592" s="2">
        <v>2003</v>
      </c>
      <c r="C592">
        <v>0</v>
      </c>
      <c r="D592">
        <v>11</v>
      </c>
      <c r="E592">
        <v>11</v>
      </c>
      <c r="F592">
        <v>3</v>
      </c>
      <c r="G592">
        <v>9.9674999999999994</v>
      </c>
      <c r="H592">
        <v>48.665000000000006</v>
      </c>
      <c r="I592">
        <v>43.814999999999998</v>
      </c>
      <c r="J592" s="96" t="s">
        <v>53</v>
      </c>
      <c r="K592" t="s">
        <v>53</v>
      </c>
      <c r="L592" t="s">
        <v>53</v>
      </c>
      <c r="M592" t="s">
        <v>53</v>
      </c>
      <c r="N592">
        <v>5.42</v>
      </c>
      <c r="O592">
        <v>71.25</v>
      </c>
      <c r="P592">
        <v>67.385000000000005</v>
      </c>
      <c r="Q592" s="18">
        <v>5718942</v>
      </c>
      <c r="R592" s="109">
        <v>25053</v>
      </c>
      <c r="S592" s="107" t="s">
        <v>53</v>
      </c>
      <c r="T592" s="18">
        <v>589215</v>
      </c>
      <c r="U592">
        <v>1</v>
      </c>
      <c r="V592">
        <v>7.3674999999999997</v>
      </c>
      <c r="W592">
        <f>R592/19013</f>
        <v>1.3176773786356704</v>
      </c>
      <c r="X592">
        <f>N592/8.5</f>
        <v>0.63764705882352946</v>
      </c>
      <c r="Y592">
        <f>I592/37.35</f>
        <v>1.1730923694779116</v>
      </c>
      <c r="Z592">
        <f t="shared" si="82"/>
        <v>712.90725504861632</v>
      </c>
      <c r="AA592">
        <v>8022</v>
      </c>
      <c r="AB592">
        <f t="shared" ref="AB592:AB609" si="83">V592/AC592</f>
        <v>0.64120974760661442</v>
      </c>
      <c r="AC592">
        <v>11.49</v>
      </c>
      <c r="AD592">
        <f t="shared" si="80"/>
        <v>0.10302867208655027</v>
      </c>
      <c r="AE592" s="2" t="s">
        <v>53</v>
      </c>
    </row>
    <row r="593" spans="1:31">
      <c r="A593" t="s">
        <v>32</v>
      </c>
      <c r="B593" s="2">
        <v>2004</v>
      </c>
      <c r="C593">
        <v>0</v>
      </c>
      <c r="D593">
        <v>16</v>
      </c>
      <c r="E593">
        <v>16</v>
      </c>
      <c r="F593">
        <v>-1</v>
      </c>
      <c r="G593">
        <v>8.2925000000000004</v>
      </c>
      <c r="H593">
        <v>50.817500000000003</v>
      </c>
      <c r="I593">
        <v>46.602499999999999</v>
      </c>
      <c r="J593" s="96" t="s">
        <v>53</v>
      </c>
      <c r="K593" t="s">
        <v>53</v>
      </c>
      <c r="L593" t="s">
        <v>53</v>
      </c>
      <c r="M593" t="s">
        <v>53</v>
      </c>
      <c r="N593">
        <v>5.5350000000000001</v>
      </c>
      <c r="O593">
        <v>71.837500000000006</v>
      </c>
      <c r="P593">
        <v>67.862499999999997</v>
      </c>
      <c r="Q593" s="18">
        <v>5804829</v>
      </c>
      <c r="R593" s="109">
        <v>26439</v>
      </c>
      <c r="S593" s="107" t="s">
        <v>53</v>
      </c>
      <c r="T593" s="18">
        <v>664255</v>
      </c>
      <c r="U593">
        <v>1</v>
      </c>
      <c r="V593">
        <v>6.7375000000000007</v>
      </c>
      <c r="W593">
        <f>R593/20053</f>
        <v>1.3184560913579015</v>
      </c>
      <c r="X593">
        <f>N593/8.26</f>
        <v>0.67009685230024219</v>
      </c>
      <c r="Y593">
        <f>I593/38.95</f>
        <v>1.1964698331193837</v>
      </c>
      <c r="Z593">
        <f t="shared" si="82"/>
        <v>723.61368735976066</v>
      </c>
      <c r="AA593">
        <v>8022</v>
      </c>
      <c r="AB593">
        <f t="shared" si="83"/>
        <v>0.61417502278942571</v>
      </c>
      <c r="AC593">
        <v>10.97</v>
      </c>
      <c r="AD593">
        <f t="shared" si="80"/>
        <v>0.11443145009095014</v>
      </c>
      <c r="AE593" s="2" t="s">
        <v>53</v>
      </c>
    </row>
    <row r="594" spans="1:31">
      <c r="A594" t="s">
        <v>32</v>
      </c>
      <c r="B594" s="2">
        <v>2005</v>
      </c>
      <c r="C594">
        <v>0</v>
      </c>
      <c r="D594">
        <v>12</v>
      </c>
      <c r="E594">
        <v>12</v>
      </c>
      <c r="F594">
        <v>-4</v>
      </c>
      <c r="G594">
        <v>7.63</v>
      </c>
      <c r="H594">
        <v>54.234999999999999</v>
      </c>
      <c r="I594">
        <v>50.1</v>
      </c>
      <c r="J594" s="96" t="s">
        <v>53</v>
      </c>
      <c r="K594" t="s">
        <v>53</v>
      </c>
      <c r="L594" t="s">
        <v>53</v>
      </c>
      <c r="M594" t="s">
        <v>53</v>
      </c>
      <c r="N594">
        <v>6.1950000000000003</v>
      </c>
      <c r="O594">
        <v>73.185000000000002</v>
      </c>
      <c r="P594">
        <v>68.647499999999994</v>
      </c>
      <c r="Q594" s="18">
        <v>5964143</v>
      </c>
      <c r="R594" s="109">
        <v>28036</v>
      </c>
      <c r="S594" s="107" t="s">
        <v>53</v>
      </c>
      <c r="T594" s="18">
        <v>780752</v>
      </c>
      <c r="U594">
        <v>1</v>
      </c>
      <c r="V594">
        <v>6.8350000000000009</v>
      </c>
      <c r="W594">
        <f>R594/21239</f>
        <v>1.3200244832619239</v>
      </c>
      <c r="X594">
        <f>N594/7.14</f>
        <v>0.86764705882352944</v>
      </c>
      <c r="Y594">
        <f>I594/41.39</f>
        <v>1.210437303696545</v>
      </c>
      <c r="Z594">
        <f t="shared" si="82"/>
        <v>743.47332336075795</v>
      </c>
      <c r="AA594">
        <v>8022</v>
      </c>
      <c r="AB594">
        <f t="shared" si="83"/>
        <v>0.74699453551912576</v>
      </c>
      <c r="AC594">
        <v>9.15</v>
      </c>
      <c r="AD594">
        <f t="shared" si="80"/>
        <v>0.13090765932339316</v>
      </c>
      <c r="AE594" s="2" t="s">
        <v>53</v>
      </c>
    </row>
    <row r="595" spans="1:31">
      <c r="A595" t="s">
        <v>32</v>
      </c>
      <c r="B595" s="2">
        <v>2006</v>
      </c>
      <c r="C595">
        <v>0</v>
      </c>
      <c r="D595">
        <v>15</v>
      </c>
      <c r="E595">
        <v>15</v>
      </c>
      <c r="F595">
        <v>-8</v>
      </c>
      <c r="G595">
        <v>8.3125</v>
      </c>
      <c r="H595">
        <v>55.745000000000005</v>
      </c>
      <c r="I595">
        <v>51.107500000000002</v>
      </c>
      <c r="J595" s="96" t="s">
        <v>53</v>
      </c>
      <c r="K595" t="s">
        <v>53</v>
      </c>
      <c r="L595" t="s">
        <v>53</v>
      </c>
      <c r="M595" t="s">
        <v>53</v>
      </c>
      <c r="N595">
        <v>4.6475</v>
      </c>
      <c r="O595">
        <v>73.547499999999985</v>
      </c>
      <c r="P595">
        <v>70.132500000000007</v>
      </c>
      <c r="Q595" s="18">
        <v>6008183</v>
      </c>
      <c r="R595" s="109">
        <v>30124</v>
      </c>
      <c r="S595" s="107" t="s">
        <v>53</v>
      </c>
      <c r="T595" s="18">
        <v>800512</v>
      </c>
      <c r="U595">
        <v>1</v>
      </c>
      <c r="V595">
        <v>6.3025000000000002</v>
      </c>
      <c r="W595">
        <f>R595/22629</f>
        <v>1.3312121613858323</v>
      </c>
      <c r="X595">
        <f>N595/6.35</f>
        <v>0.73188976377952764</v>
      </c>
      <c r="Y595">
        <f>I595/42.96</f>
        <v>1.189653165735568</v>
      </c>
      <c r="Z595">
        <f t="shared" si="82"/>
        <v>748.96322612814754</v>
      </c>
      <c r="AA595">
        <v>8022</v>
      </c>
      <c r="AB595">
        <f t="shared" si="83"/>
        <v>0.74585798816568061</v>
      </c>
      <c r="AC595">
        <v>8.4499999999999993</v>
      </c>
      <c r="AD595">
        <f t="shared" si="80"/>
        <v>0.13323695366802243</v>
      </c>
      <c r="AE595" s="2" t="s">
        <v>53</v>
      </c>
    </row>
    <row r="596" spans="1:31">
      <c r="A596" t="s">
        <v>32</v>
      </c>
      <c r="B596" s="2">
        <v>2007</v>
      </c>
      <c r="C596">
        <v>0</v>
      </c>
      <c r="D596">
        <v>20</v>
      </c>
      <c r="E596">
        <v>20</v>
      </c>
      <c r="F596">
        <v>-1</v>
      </c>
      <c r="G596">
        <v>7.84</v>
      </c>
      <c r="H596">
        <v>56.592500000000001</v>
      </c>
      <c r="I596">
        <v>52.155000000000001</v>
      </c>
      <c r="J596" s="17">
        <v>4214</v>
      </c>
      <c r="K596" t="s">
        <v>53</v>
      </c>
      <c r="L596" s="93">
        <v>4214</v>
      </c>
      <c r="M596" t="s">
        <v>53</v>
      </c>
      <c r="N596">
        <v>4.915</v>
      </c>
      <c r="O596">
        <v>74.02</v>
      </c>
      <c r="P596">
        <v>70.382500000000007</v>
      </c>
      <c r="Q596" s="18">
        <v>6081689</v>
      </c>
      <c r="R596" s="109">
        <v>31490</v>
      </c>
      <c r="S596" s="107" t="s">
        <v>53</v>
      </c>
      <c r="T596" s="18">
        <v>866910</v>
      </c>
      <c r="U596">
        <v>1</v>
      </c>
      <c r="V596">
        <v>6.2424999999999997</v>
      </c>
      <c r="W596">
        <f>R596/23776</f>
        <v>1.3244448183041724</v>
      </c>
      <c r="X596">
        <f>N596/6.41</f>
        <v>0.76677067082683303</v>
      </c>
      <c r="Y596">
        <f>I596/44.21</f>
        <v>1.1797104727437231</v>
      </c>
      <c r="Z596">
        <f t="shared" si="82"/>
        <v>758.12627773622535</v>
      </c>
      <c r="AA596">
        <v>8022</v>
      </c>
      <c r="AB596">
        <f t="shared" si="83"/>
        <v>0.75850546780072892</v>
      </c>
      <c r="AC596">
        <v>8.23</v>
      </c>
      <c r="AD596">
        <f t="shared" si="80"/>
        <v>0.14254428333971039</v>
      </c>
      <c r="AE596" s="2" t="s">
        <v>53</v>
      </c>
    </row>
    <row r="597" spans="1:31">
      <c r="A597" t="s">
        <v>32</v>
      </c>
      <c r="B597" s="2">
        <v>2008</v>
      </c>
      <c r="C597">
        <v>0</v>
      </c>
      <c r="D597">
        <v>15</v>
      </c>
      <c r="E597">
        <v>15</v>
      </c>
      <c r="F597">
        <v>-6</v>
      </c>
      <c r="G597">
        <v>9.5</v>
      </c>
      <c r="H597">
        <v>57.707500000000003</v>
      </c>
      <c r="I597">
        <v>52.215000000000003</v>
      </c>
      <c r="J597" s="17">
        <v>18307</v>
      </c>
      <c r="K597" t="s">
        <v>53</v>
      </c>
      <c r="L597" s="93">
        <v>18307</v>
      </c>
      <c r="M597" t="s">
        <v>53</v>
      </c>
      <c r="N597">
        <v>7.8375000000000004</v>
      </c>
      <c r="O597">
        <v>73.992500000000007</v>
      </c>
      <c r="P597">
        <v>68.192499999999995</v>
      </c>
      <c r="Q597" s="18">
        <v>6271638</v>
      </c>
      <c r="R597" s="109">
        <v>32025</v>
      </c>
      <c r="S597" s="107" t="s">
        <v>53</v>
      </c>
      <c r="T597" s="18">
        <v>1005381</v>
      </c>
      <c r="U597">
        <v>1</v>
      </c>
      <c r="V597">
        <v>8.6</v>
      </c>
      <c r="W597">
        <f>R597/24129</f>
        <v>1.3272410791993037</v>
      </c>
      <c r="X597">
        <f>N597/10.05</f>
        <v>0.77985074626865669</v>
      </c>
      <c r="Y597">
        <f>I597/44.4</f>
        <v>1.1760135135135137</v>
      </c>
      <c r="Z597">
        <f t="shared" si="82"/>
        <v>781.80478683620049</v>
      </c>
      <c r="AA597">
        <v>8022</v>
      </c>
      <c r="AB597">
        <f t="shared" si="83"/>
        <v>0.76444444444444437</v>
      </c>
      <c r="AC597">
        <v>11.25</v>
      </c>
      <c r="AD597">
        <f t="shared" si="80"/>
        <v>0.16030596791460222</v>
      </c>
      <c r="AE597" s="2" t="s">
        <v>53</v>
      </c>
    </row>
    <row r="598" spans="1:31">
      <c r="A598" t="s">
        <v>32</v>
      </c>
      <c r="B598" s="2">
        <v>2009</v>
      </c>
      <c r="C598">
        <v>0</v>
      </c>
      <c r="D598">
        <v>27</v>
      </c>
      <c r="E598">
        <v>27</v>
      </c>
      <c r="F598">
        <v>1</v>
      </c>
      <c r="G598">
        <v>13.7925</v>
      </c>
      <c r="H598">
        <v>58.685000000000002</v>
      </c>
      <c r="I598">
        <v>50.587499999999999</v>
      </c>
      <c r="J598" s="17">
        <v>16438</v>
      </c>
      <c r="K598" t="s">
        <v>53</v>
      </c>
      <c r="L598" s="93">
        <v>16438</v>
      </c>
      <c r="M598" s="17">
        <v>20863</v>
      </c>
      <c r="N598">
        <v>13.9175</v>
      </c>
      <c r="O598">
        <v>73.490000000000009</v>
      </c>
      <c r="P598">
        <v>63.265000000000001</v>
      </c>
      <c r="Q598" s="18">
        <v>6386932</v>
      </c>
      <c r="R598" s="109">
        <v>31220</v>
      </c>
      <c r="S598" s="107" t="s">
        <v>53</v>
      </c>
      <c r="T598" s="18">
        <v>1063803</v>
      </c>
      <c r="U598">
        <v>1</v>
      </c>
      <c r="V598">
        <v>13.855</v>
      </c>
      <c r="W598">
        <f>R598/23062</f>
        <v>1.3537420865493019</v>
      </c>
      <c r="X598">
        <f>N598/17.65</f>
        <v>0.78852691218130322</v>
      </c>
      <c r="Y598">
        <f>I598/42.58</f>
        <v>1.1880577736026303</v>
      </c>
      <c r="Z598">
        <f t="shared" si="82"/>
        <v>796.17701321366246</v>
      </c>
      <c r="AA598">
        <v>8022</v>
      </c>
      <c r="AB598">
        <f t="shared" si="83"/>
        <v>0.77575587905935051</v>
      </c>
      <c r="AC598">
        <v>17.86</v>
      </c>
      <c r="AD598">
        <f t="shared" si="80"/>
        <v>0.16655931204528246</v>
      </c>
      <c r="AE598" s="2" t="s">
        <v>53</v>
      </c>
    </row>
    <row r="599" spans="1:31">
      <c r="A599" t="s">
        <v>32</v>
      </c>
      <c r="B599" s="2">
        <v>2010</v>
      </c>
      <c r="C599">
        <v>0</v>
      </c>
      <c r="D599">
        <v>25</v>
      </c>
      <c r="E599">
        <v>25</v>
      </c>
      <c r="F599">
        <v>2</v>
      </c>
      <c r="G599">
        <v>16.142500000000002</v>
      </c>
      <c r="H599">
        <v>59.814999999999998</v>
      </c>
      <c r="I599">
        <v>50.157499999999999</v>
      </c>
      <c r="J599" s="17">
        <v>15805</v>
      </c>
      <c r="K599" t="s">
        <v>53</v>
      </c>
      <c r="L599" s="93">
        <v>15805</v>
      </c>
      <c r="M599" s="17">
        <v>21195</v>
      </c>
      <c r="N599">
        <v>15.572500000000002</v>
      </c>
      <c r="O599">
        <v>72.922499999999999</v>
      </c>
      <c r="P599">
        <v>61.5625</v>
      </c>
      <c r="Q599" s="18">
        <v>6458684</v>
      </c>
      <c r="R599" s="109">
        <v>30879</v>
      </c>
      <c r="S599" s="107">
        <v>401871</v>
      </c>
      <c r="T599" s="18">
        <v>1079944</v>
      </c>
      <c r="U599">
        <v>1</v>
      </c>
      <c r="V599">
        <v>15.842499999999999</v>
      </c>
      <c r="W599">
        <f>R599/23038</f>
        <v>1.3403507248893134</v>
      </c>
      <c r="X599">
        <f>N599/19.57</f>
        <v>0.79573326520183962</v>
      </c>
      <c r="Y599">
        <f>I599/42.04</f>
        <v>1.1930899143672693</v>
      </c>
      <c r="Z599">
        <f t="shared" si="82"/>
        <v>805.12141610570927</v>
      </c>
      <c r="AA599">
        <v>8022</v>
      </c>
      <c r="AB599">
        <f t="shared" si="83"/>
        <v>0.79770896273917424</v>
      </c>
      <c r="AC599">
        <v>19.86</v>
      </c>
      <c r="AD599">
        <f t="shared" si="80"/>
        <v>0.16720805662577701</v>
      </c>
      <c r="AE599">
        <f t="shared" si="81"/>
        <v>6.222180865327983E-2</v>
      </c>
    </row>
    <row r="600" spans="1:31">
      <c r="A600" t="s">
        <v>32</v>
      </c>
      <c r="B600" s="2">
        <v>2011</v>
      </c>
      <c r="C600">
        <v>0</v>
      </c>
      <c r="D600">
        <v>30</v>
      </c>
      <c r="E600">
        <v>30</v>
      </c>
      <c r="F600">
        <v>-1</v>
      </c>
      <c r="G600">
        <v>16.274999999999999</v>
      </c>
      <c r="H600">
        <v>59.075000000000003</v>
      </c>
      <c r="I600">
        <v>49.47</v>
      </c>
      <c r="J600" s="17">
        <v>15518</v>
      </c>
      <c r="K600" t="s">
        <v>53</v>
      </c>
      <c r="L600" s="93">
        <v>15518</v>
      </c>
      <c r="M600" s="17">
        <v>20708</v>
      </c>
      <c r="N600">
        <v>16.395000000000003</v>
      </c>
      <c r="O600">
        <v>71.989999999999995</v>
      </c>
      <c r="P600">
        <v>60.1875</v>
      </c>
      <c r="Q600" s="18">
        <v>6489680</v>
      </c>
      <c r="R600" s="109">
        <v>30966</v>
      </c>
      <c r="S600" s="107">
        <v>393029</v>
      </c>
      <c r="T600" s="18">
        <v>1067585</v>
      </c>
      <c r="U600">
        <v>1</v>
      </c>
      <c r="V600">
        <v>16.337499999999999</v>
      </c>
      <c r="W600">
        <f>R600/22761</f>
        <v>1.3604850402003428</v>
      </c>
      <c r="X600">
        <f>N600/21.05</f>
        <v>0.77885985748218545</v>
      </c>
      <c r="Y600">
        <f>I600/41.74</f>
        <v>1.1851940584571155</v>
      </c>
      <c r="Z600">
        <f t="shared" si="82"/>
        <v>808.98529045125906</v>
      </c>
      <c r="AA600">
        <v>8022</v>
      </c>
      <c r="AB600">
        <f t="shared" si="83"/>
        <v>0.76379149135109858</v>
      </c>
      <c r="AC600">
        <v>21.39</v>
      </c>
      <c r="AD600">
        <f t="shared" si="80"/>
        <v>0.16450502952379778</v>
      </c>
      <c r="AE600">
        <f t="shared" si="81"/>
        <v>6.0562154066148101E-2</v>
      </c>
    </row>
    <row r="601" spans="1:31">
      <c r="A601" t="s">
        <v>32</v>
      </c>
      <c r="B601" s="2">
        <v>2012</v>
      </c>
      <c r="C601">
        <v>0</v>
      </c>
      <c r="D601">
        <v>21</v>
      </c>
      <c r="E601">
        <v>21</v>
      </c>
      <c r="F601">
        <v>-5</v>
      </c>
      <c r="G601">
        <v>17.907499999999999</v>
      </c>
      <c r="H601">
        <v>59.952500000000001</v>
      </c>
      <c r="I601">
        <v>49.212500000000006</v>
      </c>
      <c r="J601" s="17">
        <v>12335</v>
      </c>
      <c r="K601" t="s">
        <v>53</v>
      </c>
      <c r="L601" s="93">
        <v>12335</v>
      </c>
      <c r="M601" s="17">
        <v>20935</v>
      </c>
      <c r="N601">
        <v>19.105</v>
      </c>
      <c r="O601">
        <v>71.245000000000005</v>
      </c>
      <c r="P601">
        <v>57.634999999999998</v>
      </c>
      <c r="Q601" s="18">
        <v>6498560</v>
      </c>
      <c r="R601" s="109">
        <v>30349</v>
      </c>
      <c r="S601" s="107">
        <v>393872</v>
      </c>
      <c r="T601" s="18">
        <v>1015054</v>
      </c>
      <c r="U601">
        <v>1</v>
      </c>
      <c r="V601">
        <v>18.53</v>
      </c>
      <c r="W601">
        <f>R601/22048</f>
        <v>1.3764967343976777</v>
      </c>
      <c r="X601">
        <f>N601/24.58</f>
        <v>0.77725793327908876</v>
      </c>
      <c r="Y601">
        <f>I601/40.47</f>
        <v>1.2160242154682483</v>
      </c>
      <c r="Z601">
        <f t="shared" si="82"/>
        <v>810.09224632261282</v>
      </c>
      <c r="AA601">
        <v>8022</v>
      </c>
      <c r="AB601">
        <f t="shared" si="83"/>
        <v>0.74747882210568783</v>
      </c>
      <c r="AC601">
        <v>24.79</v>
      </c>
      <c r="AD601">
        <f t="shared" si="80"/>
        <v>0.15619675743549341</v>
      </c>
      <c r="AE601">
        <f t="shared" si="81"/>
        <v>6.0609119558794562E-2</v>
      </c>
    </row>
    <row r="602" spans="1:31">
      <c r="A602" t="s">
        <v>32</v>
      </c>
      <c r="B602" s="2">
        <v>2013</v>
      </c>
      <c r="C602">
        <v>0</v>
      </c>
      <c r="D602">
        <v>22</v>
      </c>
      <c r="E602">
        <v>22</v>
      </c>
      <c r="F602">
        <v>12</v>
      </c>
      <c r="G602">
        <v>20.345000000000002</v>
      </c>
      <c r="H602">
        <v>59.29</v>
      </c>
      <c r="I602">
        <v>47.227499999999999</v>
      </c>
      <c r="J602" s="17">
        <v>13043</v>
      </c>
      <c r="K602" t="s">
        <v>53</v>
      </c>
      <c r="L602" s="93">
        <v>13043</v>
      </c>
      <c r="M602" s="17">
        <v>19506</v>
      </c>
      <c r="N602">
        <v>19.22</v>
      </c>
      <c r="O602">
        <v>70.185000000000002</v>
      </c>
      <c r="P602">
        <v>56.692499999999995</v>
      </c>
      <c r="Q602" s="18">
        <v>6495551</v>
      </c>
      <c r="R602" s="109">
        <v>30131</v>
      </c>
      <c r="S602" s="107">
        <v>379114</v>
      </c>
      <c r="T602" s="18">
        <v>960121</v>
      </c>
      <c r="U602">
        <v>1</v>
      </c>
      <c r="V602">
        <v>19.762499999999999</v>
      </c>
      <c r="W602">
        <f>R602/21899</f>
        <v>1.3759075756883876</v>
      </c>
      <c r="X602">
        <f>N602/25.6</f>
        <v>0.75078124999999996</v>
      </c>
      <c r="Y602">
        <f>I602/39.56</f>
        <v>1.193819514661274</v>
      </c>
      <c r="Z602">
        <f t="shared" si="82"/>
        <v>809.71715282971832</v>
      </c>
      <c r="AA602">
        <v>8022</v>
      </c>
      <c r="AB602">
        <f t="shared" si="83"/>
        <v>0.75718390804597691</v>
      </c>
      <c r="AC602">
        <v>26.1</v>
      </c>
      <c r="AD602">
        <f t="shared" si="80"/>
        <v>0.14781209477071305</v>
      </c>
      <c r="AE602">
        <f t="shared" si="81"/>
        <v>5.8365179489776924E-2</v>
      </c>
    </row>
    <row r="603" spans="1:31">
      <c r="A603" t="s">
        <v>32</v>
      </c>
      <c r="B603" s="2">
        <v>2014</v>
      </c>
      <c r="C603">
        <v>0</v>
      </c>
      <c r="D603">
        <v>24</v>
      </c>
      <c r="E603">
        <v>24</v>
      </c>
      <c r="F603">
        <v>2</v>
      </c>
      <c r="G603">
        <v>19.604999999999997</v>
      </c>
      <c r="H603">
        <v>58.58</v>
      </c>
      <c r="I603">
        <v>47.1</v>
      </c>
      <c r="J603" s="17">
        <v>15776</v>
      </c>
      <c r="K603">
        <v>7</v>
      </c>
      <c r="L603" t="s">
        <v>53</v>
      </c>
      <c r="M603" s="17">
        <v>19270</v>
      </c>
      <c r="N603">
        <v>17.954999999999998</v>
      </c>
      <c r="O603">
        <v>69.712500000000006</v>
      </c>
      <c r="P603">
        <v>57.197500000000005</v>
      </c>
      <c r="Q603" s="18">
        <v>6454440</v>
      </c>
      <c r="R603" s="109">
        <v>30574</v>
      </c>
      <c r="S603" s="107">
        <v>365599</v>
      </c>
      <c r="T603" s="18">
        <v>879953</v>
      </c>
      <c r="U603">
        <v>1</v>
      </c>
      <c r="V603">
        <v>18.747500000000002</v>
      </c>
      <c r="W603">
        <f>R603/22218</f>
        <v>1.3760914573769016</v>
      </c>
      <c r="X603">
        <f>N603/23.6</f>
        <v>0.76080508474576258</v>
      </c>
      <c r="Y603">
        <f>I603/40.03</f>
        <v>1.1766175368473646</v>
      </c>
      <c r="Z603">
        <f t="shared" si="82"/>
        <v>804.59237097980554</v>
      </c>
      <c r="AA603">
        <v>8022</v>
      </c>
      <c r="AB603">
        <f t="shared" si="83"/>
        <v>0.76708265139116205</v>
      </c>
      <c r="AC603">
        <v>24.44</v>
      </c>
      <c r="AD603">
        <f t="shared" si="80"/>
        <v>0.13633297389084104</v>
      </c>
      <c r="AE603">
        <f t="shared" si="81"/>
        <v>5.6643024026871422E-2</v>
      </c>
    </row>
    <row r="604" spans="1:31">
      <c r="A604" t="s">
        <v>32</v>
      </c>
      <c r="B604" s="2">
        <v>2015</v>
      </c>
      <c r="C604">
        <v>1</v>
      </c>
      <c r="D604">
        <v>24</v>
      </c>
      <c r="E604">
        <v>24</v>
      </c>
      <c r="F604">
        <v>6</v>
      </c>
      <c r="G604">
        <v>17.327500000000001</v>
      </c>
      <c r="H604">
        <v>59.2425</v>
      </c>
      <c r="I604">
        <v>48.975000000000001</v>
      </c>
      <c r="J604" s="17">
        <v>17841</v>
      </c>
      <c r="K604">
        <v>11</v>
      </c>
      <c r="L604" t="s">
        <v>53</v>
      </c>
      <c r="M604" s="17">
        <v>18527</v>
      </c>
      <c r="N604">
        <v>16.807500000000001</v>
      </c>
      <c r="O604">
        <v>70.490000000000009</v>
      </c>
      <c r="P604">
        <v>58.639999999999993</v>
      </c>
      <c r="Q604" s="18">
        <v>6436996</v>
      </c>
      <c r="R604" s="109">
        <v>31907</v>
      </c>
      <c r="S604" s="107">
        <v>365006</v>
      </c>
      <c r="T604" s="18">
        <v>811128</v>
      </c>
      <c r="U604">
        <v>1</v>
      </c>
      <c r="V604">
        <v>17.057499999999997</v>
      </c>
      <c r="W604">
        <f>R604/23219</f>
        <v>1.3741763211163271</v>
      </c>
      <c r="X604">
        <f>N604/20.77</f>
        <v>0.80922002888781908</v>
      </c>
      <c r="Y604">
        <f>I604/41.06</f>
        <v>1.1927666829030688</v>
      </c>
      <c r="Z604">
        <f t="shared" si="82"/>
        <v>802.41785090999747</v>
      </c>
      <c r="AA604">
        <v>8022</v>
      </c>
      <c r="AB604">
        <f t="shared" si="83"/>
        <v>0.77323209428830453</v>
      </c>
      <c r="AC604">
        <v>22.06</v>
      </c>
      <c r="AD604">
        <f t="shared" si="80"/>
        <v>0.12601033152731492</v>
      </c>
      <c r="AE604">
        <f t="shared" si="81"/>
        <v>5.6704400624142066E-2</v>
      </c>
    </row>
    <row r="605" spans="1:31">
      <c r="A605" t="s">
        <v>32</v>
      </c>
      <c r="B605" s="2">
        <v>2016</v>
      </c>
      <c r="C605">
        <v>1</v>
      </c>
      <c r="D605">
        <v>26</v>
      </c>
      <c r="E605">
        <v>26</v>
      </c>
      <c r="F605">
        <v>6</v>
      </c>
      <c r="G605">
        <v>16.46</v>
      </c>
      <c r="H605">
        <v>58.855000000000004</v>
      </c>
      <c r="I605">
        <v>49.162500000000001</v>
      </c>
      <c r="J605" s="17">
        <v>18800</v>
      </c>
      <c r="K605">
        <v>17</v>
      </c>
      <c r="L605" t="s">
        <v>53</v>
      </c>
      <c r="M605" s="17">
        <v>21535</v>
      </c>
      <c r="N605">
        <v>15.005000000000001</v>
      </c>
      <c r="O605">
        <v>68.97</v>
      </c>
      <c r="P605">
        <v>58.615000000000002</v>
      </c>
      <c r="Q605" s="18">
        <v>6466996</v>
      </c>
      <c r="R605" s="109">
        <v>32840</v>
      </c>
      <c r="S605" s="107">
        <v>373402</v>
      </c>
      <c r="T605" s="18">
        <v>792627</v>
      </c>
      <c r="U605">
        <v>1</v>
      </c>
      <c r="V605">
        <v>15.712499999999999</v>
      </c>
      <c r="W605">
        <f>R605/23979</f>
        <v>1.3695316735476875</v>
      </c>
      <c r="X605">
        <f>N605/18.12</f>
        <v>0.82809050772626935</v>
      </c>
      <c r="Y605">
        <f>I605/42.17</f>
        <v>1.1658169314678681</v>
      </c>
      <c r="Z605">
        <f t="shared" si="82"/>
        <v>806.15756669159805</v>
      </c>
      <c r="AA605">
        <v>8022</v>
      </c>
      <c r="AB605">
        <f t="shared" si="83"/>
        <v>0.80002545824847238</v>
      </c>
      <c r="AC605">
        <v>19.64</v>
      </c>
      <c r="AD605">
        <f t="shared" si="80"/>
        <v>0.12256494359977955</v>
      </c>
      <c r="AE605">
        <f t="shared" si="81"/>
        <v>5.773963676489053E-2</v>
      </c>
    </row>
    <row r="606" spans="1:31">
      <c r="A606" t="s">
        <v>32</v>
      </c>
      <c r="B606" s="2">
        <v>2017</v>
      </c>
      <c r="C606">
        <v>1</v>
      </c>
      <c r="D606">
        <v>16</v>
      </c>
      <c r="E606">
        <v>16</v>
      </c>
      <c r="F606">
        <v>-5</v>
      </c>
      <c r="G606">
        <v>13.9275</v>
      </c>
      <c r="H606">
        <v>58.05</v>
      </c>
      <c r="I606">
        <v>49.964999999999996</v>
      </c>
      <c r="J606" s="17">
        <v>17939</v>
      </c>
      <c r="K606">
        <v>18</v>
      </c>
      <c r="L606" t="s">
        <v>53</v>
      </c>
      <c r="M606" s="17">
        <v>26959</v>
      </c>
      <c r="N606">
        <v>12.7925</v>
      </c>
      <c r="O606">
        <v>68.222499999999997</v>
      </c>
      <c r="P606">
        <v>59.497500000000002</v>
      </c>
      <c r="Q606" s="18">
        <v>6507184</v>
      </c>
      <c r="R606" s="109">
        <v>34133</v>
      </c>
      <c r="S606" s="107">
        <v>381242</v>
      </c>
      <c r="T606" s="18">
        <v>795271</v>
      </c>
      <c r="U606">
        <v>1</v>
      </c>
      <c r="V606">
        <v>13.342500000000001</v>
      </c>
      <c r="W606">
        <f>R606/24969</f>
        <v>1.3670150987224159</v>
      </c>
      <c r="X606">
        <f>N606/15.66</f>
        <v>0.81689016602809705</v>
      </c>
      <c r="Y606">
        <f>I606/43.11</f>
        <v>1.1590118302018093</v>
      </c>
      <c r="Z606">
        <f t="shared" si="82"/>
        <v>811.16728995263031</v>
      </c>
      <c r="AA606">
        <v>8022</v>
      </c>
      <c r="AB606">
        <f t="shared" si="83"/>
        <v>0.77437608821822412</v>
      </c>
      <c r="AC606">
        <v>17.23</v>
      </c>
      <c r="AD606">
        <f t="shared" si="80"/>
        <v>0.12221430959997442</v>
      </c>
      <c r="AE606">
        <f t="shared" si="81"/>
        <v>5.8587862276523912E-2</v>
      </c>
    </row>
    <row r="607" spans="1:31">
      <c r="A607" t="s">
        <v>32</v>
      </c>
      <c r="B607" s="2">
        <v>2018</v>
      </c>
      <c r="C607">
        <v>1</v>
      </c>
      <c r="D607">
        <v>9</v>
      </c>
      <c r="E607">
        <v>9</v>
      </c>
      <c r="F607">
        <v>2</v>
      </c>
      <c r="G607">
        <v>12.852499999999999</v>
      </c>
      <c r="H607">
        <v>57.930000000000007</v>
      </c>
      <c r="I607">
        <v>50.48</v>
      </c>
      <c r="J607" s="17">
        <v>16120</v>
      </c>
      <c r="K607">
        <v>16</v>
      </c>
      <c r="L607" s="92">
        <v>522</v>
      </c>
      <c r="M607" s="17">
        <v>26965</v>
      </c>
      <c r="N607">
        <v>11.62</v>
      </c>
      <c r="O607">
        <v>68.417500000000004</v>
      </c>
      <c r="P607">
        <v>60.462500000000006</v>
      </c>
      <c r="Q607" s="18">
        <v>6578079</v>
      </c>
      <c r="R607" s="109">
        <v>35091</v>
      </c>
      <c r="S607" s="107">
        <v>389914</v>
      </c>
      <c r="T607" s="18">
        <v>826456</v>
      </c>
      <c r="U607">
        <v>1</v>
      </c>
      <c r="V607">
        <v>12.219999999999999</v>
      </c>
      <c r="W607">
        <f>R607/25771</f>
        <v>1.3616468123084087</v>
      </c>
      <c r="X607">
        <f>N607/13.72</f>
        <v>0.84693877551020402</v>
      </c>
      <c r="Y607">
        <f>I607/44.03</f>
        <v>1.14649102884397</v>
      </c>
      <c r="Z607">
        <f t="shared" si="82"/>
        <v>820.00486163051607</v>
      </c>
      <c r="AA607">
        <v>8022</v>
      </c>
      <c r="AB607">
        <f t="shared" si="83"/>
        <v>0.80078636959370897</v>
      </c>
      <c r="AC607">
        <v>15.26</v>
      </c>
      <c r="AD607">
        <f t="shared" si="80"/>
        <v>0.12563789519706284</v>
      </c>
      <c r="AE607">
        <f t="shared" si="81"/>
        <v>5.927475179303867E-2</v>
      </c>
    </row>
    <row r="608" spans="1:31">
      <c r="A608" t="s">
        <v>32</v>
      </c>
      <c r="B608" s="2">
        <v>2019</v>
      </c>
      <c r="C608">
        <v>0</v>
      </c>
      <c r="D608">
        <v>23</v>
      </c>
      <c r="E608">
        <v>23</v>
      </c>
      <c r="F608">
        <v>0</v>
      </c>
      <c r="G608">
        <v>11.477500000000001</v>
      </c>
      <c r="H608">
        <v>58.36</v>
      </c>
      <c r="I608">
        <v>51.662500000000001</v>
      </c>
      <c r="J608" s="17">
        <v>14406</v>
      </c>
      <c r="K608">
        <v>8</v>
      </c>
      <c r="L608" s="92">
        <v>13</v>
      </c>
      <c r="M608" s="17">
        <v>26166</v>
      </c>
      <c r="N608">
        <v>9.8125</v>
      </c>
      <c r="O608">
        <v>67.804999999999993</v>
      </c>
      <c r="P608">
        <v>61.152499999999996</v>
      </c>
      <c r="Q608" s="18">
        <v>6663394</v>
      </c>
      <c r="R608" s="107" t="s">
        <v>53</v>
      </c>
      <c r="S608" s="107">
        <v>407736</v>
      </c>
      <c r="T608" s="18">
        <v>881819</v>
      </c>
      <c r="U608" s="107" t="s">
        <v>53</v>
      </c>
      <c r="V608">
        <v>10.622499999999999</v>
      </c>
      <c r="W608" s="107" t="s">
        <v>53</v>
      </c>
      <c r="X608">
        <f>N608/12.45</f>
        <v>0.7881526104417671</v>
      </c>
      <c r="Y608">
        <f>I608/44.78</f>
        <v>1.1536958463599822</v>
      </c>
      <c r="Z608">
        <f t="shared" si="82"/>
        <v>830.63999002742457</v>
      </c>
      <c r="AA608">
        <v>8022</v>
      </c>
      <c r="AB608">
        <f t="shared" si="83"/>
        <v>0.75283486888731388</v>
      </c>
      <c r="AC608">
        <v>14.11</v>
      </c>
      <c r="AD608">
        <f t="shared" si="80"/>
        <v>0.13233781463320343</v>
      </c>
      <c r="AE608">
        <f t="shared" si="81"/>
        <v>6.1190438386203784E-2</v>
      </c>
    </row>
    <row r="609" spans="1:31">
      <c r="A609" t="s">
        <v>32</v>
      </c>
      <c r="B609" s="2">
        <v>2020</v>
      </c>
      <c r="C609">
        <v>0</v>
      </c>
      <c r="D609">
        <v>21</v>
      </c>
      <c r="E609">
        <v>21</v>
      </c>
      <c r="F609" t="s">
        <v>53</v>
      </c>
      <c r="G609">
        <v>13.450000000000001</v>
      </c>
      <c r="H609">
        <v>58.129999999999995</v>
      </c>
      <c r="I609">
        <v>50.3125</v>
      </c>
      <c r="J609" s="17">
        <v>15846</v>
      </c>
      <c r="K609">
        <v>11</v>
      </c>
      <c r="L609" s="92">
        <v>25</v>
      </c>
      <c r="M609" s="17">
        <v>22463</v>
      </c>
      <c r="N609">
        <v>11.5725</v>
      </c>
      <c r="O609">
        <v>66.597499999999997</v>
      </c>
      <c r="P609">
        <v>58.892500000000005</v>
      </c>
      <c r="Q609" s="18">
        <v>6779888</v>
      </c>
      <c r="R609" s="107" t="s">
        <v>53</v>
      </c>
      <c r="S609" s="107" t="s">
        <v>53</v>
      </c>
      <c r="T609" s="18">
        <v>955714</v>
      </c>
      <c r="U609" s="107" t="s">
        <v>53</v>
      </c>
      <c r="V609">
        <v>12.4975</v>
      </c>
      <c r="W609" s="107" t="s">
        <v>53</v>
      </c>
      <c r="X609">
        <f>N609/13.87</f>
        <v>0.83435472242249464</v>
      </c>
      <c r="Y609">
        <f>I609/43.14</f>
        <v>1.1662610106629578</v>
      </c>
      <c r="Z609">
        <f t="shared" si="82"/>
        <v>845.16180503615055</v>
      </c>
      <c r="AA609">
        <v>8022</v>
      </c>
      <c r="AB609">
        <f t="shared" si="83"/>
        <v>0.80473277527366394</v>
      </c>
      <c r="AC609">
        <v>15.53</v>
      </c>
      <c r="AD609">
        <f t="shared" si="80"/>
        <v>0.1409630955555608</v>
      </c>
      <c r="AE609" s="2" t="s">
        <v>53</v>
      </c>
    </row>
    <row r="610" spans="1:31">
      <c r="A610" t="s">
        <v>33</v>
      </c>
      <c r="B610" s="2">
        <v>2002</v>
      </c>
      <c r="C610">
        <v>0</v>
      </c>
      <c r="D610">
        <v>-3</v>
      </c>
      <c r="E610">
        <v>18</v>
      </c>
      <c r="F610" t="s">
        <v>53</v>
      </c>
      <c r="G610">
        <v>20.102499999999999</v>
      </c>
      <c r="H610">
        <v>38.202500000000001</v>
      </c>
      <c r="I610">
        <v>30.517499999999998</v>
      </c>
      <c r="J610" s="96" t="s">
        <v>53</v>
      </c>
      <c r="K610" t="s">
        <v>53</v>
      </c>
      <c r="L610" t="s">
        <v>53</v>
      </c>
      <c r="M610" t="s">
        <v>53</v>
      </c>
      <c r="N610">
        <v>11.7875</v>
      </c>
      <c r="O610">
        <v>66.924999999999997</v>
      </c>
      <c r="P610">
        <v>59.045000000000002</v>
      </c>
      <c r="Q610" s="18">
        <v>1330010</v>
      </c>
      <c r="R610" s="109">
        <v>13569</v>
      </c>
      <c r="S610" s="107" t="s">
        <v>53</v>
      </c>
      <c r="T610" s="18">
        <v>104128</v>
      </c>
      <c r="U610">
        <v>0</v>
      </c>
      <c r="V610">
        <v>14.91</v>
      </c>
      <c r="W610">
        <f>R610/18095</f>
        <v>0.74987565625863495</v>
      </c>
      <c r="X610">
        <f>N610/8.3</f>
        <v>1.4201807228915662</v>
      </c>
      <c r="Y610">
        <f>I610/35.8425</f>
        <v>0.85143335425821298</v>
      </c>
      <c r="Z610">
        <f t="shared" ref="Z610:Z628" si="84">Q610/7308</f>
        <v>181.99370552818829</v>
      </c>
      <c r="AA610">
        <v>7308</v>
      </c>
      <c r="AB610">
        <f>V610/AC610</f>
        <v>1.3021834061135371</v>
      </c>
      <c r="AC610">
        <v>11.45</v>
      </c>
      <c r="AD610">
        <f t="shared" si="80"/>
        <v>7.829114066811528E-2</v>
      </c>
      <c r="AE610" s="2" t="s">
        <v>53</v>
      </c>
    </row>
    <row r="611" spans="1:31">
      <c r="A611" t="s">
        <v>33</v>
      </c>
      <c r="B611" s="2">
        <v>2003</v>
      </c>
      <c r="C611">
        <v>0</v>
      </c>
      <c r="D611">
        <v>-2</v>
      </c>
      <c r="E611">
        <v>11</v>
      </c>
      <c r="F611" t="s">
        <v>53</v>
      </c>
      <c r="G611">
        <v>21.022500000000001</v>
      </c>
      <c r="H611">
        <v>40.010000000000005</v>
      </c>
      <c r="I611">
        <v>31.602500000000003</v>
      </c>
      <c r="J611" s="96" t="s">
        <v>53</v>
      </c>
      <c r="K611" t="s">
        <v>53</v>
      </c>
      <c r="L611" t="s">
        <v>53</v>
      </c>
      <c r="M611" t="s">
        <v>53</v>
      </c>
      <c r="N611">
        <v>13.197500000000002</v>
      </c>
      <c r="O611">
        <v>66.045000000000002</v>
      </c>
      <c r="P611">
        <v>57.33</v>
      </c>
      <c r="Q611" s="18">
        <v>1374890</v>
      </c>
      <c r="R611" s="109">
        <v>14431</v>
      </c>
      <c r="S611" s="107" t="s">
        <v>53</v>
      </c>
      <c r="T611" s="18">
        <v>130146</v>
      </c>
      <c r="U611">
        <v>0</v>
      </c>
      <c r="V611">
        <v>16.2425</v>
      </c>
      <c r="W611">
        <f>R611/19013</f>
        <v>0.75900699521380111</v>
      </c>
      <c r="X611">
        <f>N611/8.5</f>
        <v>1.5526470588235295</v>
      </c>
      <c r="Y611">
        <f>I611/37.35</f>
        <v>0.84611780455153951</v>
      </c>
      <c r="Z611">
        <f t="shared" si="84"/>
        <v>188.13492063492063</v>
      </c>
      <c r="AA611">
        <v>7308</v>
      </c>
      <c r="AB611">
        <f t="shared" ref="AB611:AB628" si="85">V611/AC611</f>
        <v>1.4136205395996517</v>
      </c>
      <c r="AC611">
        <v>11.49</v>
      </c>
      <c r="AD611">
        <f t="shared" si="80"/>
        <v>9.4659209100364392E-2</v>
      </c>
      <c r="AE611" s="2" t="s">
        <v>53</v>
      </c>
    </row>
    <row r="612" spans="1:31">
      <c r="A612" t="s">
        <v>33</v>
      </c>
      <c r="B612" s="2">
        <v>2004</v>
      </c>
      <c r="C612">
        <v>0</v>
      </c>
      <c r="D612">
        <v>-2</v>
      </c>
      <c r="E612">
        <v>16</v>
      </c>
      <c r="F612" t="s">
        <v>53</v>
      </c>
      <c r="G612">
        <v>20.262499999999999</v>
      </c>
      <c r="H612">
        <v>40.950000000000003</v>
      </c>
      <c r="I612">
        <v>32.672499999999999</v>
      </c>
      <c r="J612" s="96" t="s">
        <v>53</v>
      </c>
      <c r="K612" t="s">
        <v>53</v>
      </c>
      <c r="L612" t="s">
        <v>53</v>
      </c>
      <c r="M612" t="s">
        <v>53</v>
      </c>
      <c r="N612">
        <v>11.602499999999999</v>
      </c>
      <c r="O612">
        <v>66.945000000000007</v>
      </c>
      <c r="P612">
        <v>59.187499999999993</v>
      </c>
      <c r="Q612" s="18">
        <v>1397925</v>
      </c>
      <c r="R612" s="109">
        <v>15590</v>
      </c>
      <c r="S612" s="107" t="s">
        <v>53</v>
      </c>
      <c r="T612" s="18">
        <v>144462</v>
      </c>
      <c r="U612">
        <v>0</v>
      </c>
      <c r="V612">
        <v>14.985000000000001</v>
      </c>
      <c r="W612">
        <f>R612/20053</f>
        <v>0.77743978457088714</v>
      </c>
      <c r="X612">
        <f>N612/8.26</f>
        <v>1.4046610169491525</v>
      </c>
      <c r="Y612">
        <f>I612/38.95</f>
        <v>0.83883183568677788</v>
      </c>
      <c r="Z612">
        <f t="shared" si="84"/>
        <v>191.28694581280789</v>
      </c>
      <c r="AA612">
        <v>7308</v>
      </c>
      <c r="AB612">
        <f t="shared" si="85"/>
        <v>1.3659981768459435</v>
      </c>
      <c r="AC612">
        <v>10.97</v>
      </c>
      <c r="AD612">
        <f t="shared" si="80"/>
        <v>0.10334030795643544</v>
      </c>
      <c r="AE612" s="2" t="s">
        <v>53</v>
      </c>
    </row>
    <row r="613" spans="1:31">
      <c r="A613" t="s">
        <v>33</v>
      </c>
      <c r="B613" s="2">
        <v>2005</v>
      </c>
      <c r="C613">
        <v>0</v>
      </c>
      <c r="D613">
        <v>-19</v>
      </c>
      <c r="E613">
        <v>12</v>
      </c>
      <c r="F613" t="s">
        <v>53</v>
      </c>
      <c r="G613">
        <v>15.23</v>
      </c>
      <c r="H613">
        <v>44.582499999999996</v>
      </c>
      <c r="I613">
        <v>37.792499999999997</v>
      </c>
      <c r="J613" s="96" t="s">
        <v>53</v>
      </c>
      <c r="K613" t="s">
        <v>53</v>
      </c>
      <c r="L613" t="s">
        <v>53</v>
      </c>
      <c r="M613" t="s">
        <v>53</v>
      </c>
      <c r="N613">
        <v>9.0124999999999993</v>
      </c>
      <c r="O613">
        <v>66.857500000000002</v>
      </c>
      <c r="P613">
        <v>60.834999999999994</v>
      </c>
      <c r="Q613" s="18">
        <v>1453409</v>
      </c>
      <c r="R613" s="109">
        <v>16942</v>
      </c>
      <c r="S613" s="107" t="s">
        <v>53</v>
      </c>
      <c r="T613" s="18">
        <v>181589</v>
      </c>
      <c r="U613">
        <v>0</v>
      </c>
      <c r="V613">
        <v>11.559999999999999</v>
      </c>
      <c r="W613">
        <f>R613/21239</f>
        <v>0.79768350675643862</v>
      </c>
      <c r="X613">
        <f>N613/7.14</f>
        <v>1.2622549019607843</v>
      </c>
      <c r="Y613">
        <f>I613/41.39</f>
        <v>0.91308287025851642</v>
      </c>
      <c r="Z613">
        <f t="shared" si="84"/>
        <v>198.87917350848386</v>
      </c>
      <c r="AA613">
        <v>7308</v>
      </c>
      <c r="AB613">
        <f t="shared" si="85"/>
        <v>1.2633879781420763</v>
      </c>
      <c r="AC613">
        <v>9.15</v>
      </c>
      <c r="AD613">
        <f t="shared" si="80"/>
        <v>0.1249400547265085</v>
      </c>
      <c r="AE613" s="2" t="s">
        <v>53</v>
      </c>
    </row>
    <row r="614" spans="1:31">
      <c r="A614" t="s">
        <v>33</v>
      </c>
      <c r="B614" s="2">
        <v>2006</v>
      </c>
      <c r="C614">
        <v>0</v>
      </c>
      <c r="D614" t="s">
        <v>53</v>
      </c>
      <c r="E614">
        <v>15</v>
      </c>
      <c r="F614" t="s">
        <v>53</v>
      </c>
      <c r="G614">
        <v>15.294999999999998</v>
      </c>
      <c r="H614">
        <v>44.8125</v>
      </c>
      <c r="I614">
        <v>37.957500000000003</v>
      </c>
      <c r="J614" s="96" t="s">
        <v>53</v>
      </c>
      <c r="K614" t="s">
        <v>53</v>
      </c>
      <c r="L614" t="s">
        <v>53</v>
      </c>
      <c r="M614" t="s">
        <v>53</v>
      </c>
      <c r="N614">
        <v>8.0875000000000004</v>
      </c>
      <c r="O614">
        <v>67.917500000000004</v>
      </c>
      <c r="P614">
        <v>62.427499999999995</v>
      </c>
      <c r="Q614" s="18">
        <v>1491287</v>
      </c>
      <c r="R614" s="109">
        <v>17695</v>
      </c>
      <c r="S614" s="107" t="s">
        <v>53</v>
      </c>
      <c r="T614" s="18">
        <v>203977</v>
      </c>
      <c r="U614">
        <v>0</v>
      </c>
      <c r="V614">
        <v>11.02</v>
      </c>
      <c r="W614">
        <f>R614/22629</f>
        <v>0.78196120022979365</v>
      </c>
      <c r="X614">
        <f>N614/6.35</f>
        <v>1.2736220472440947</v>
      </c>
      <c r="Y614">
        <f>I614/42.96</f>
        <v>0.88355446927374304</v>
      </c>
      <c r="Z614">
        <f t="shared" si="84"/>
        <v>204.06226053639847</v>
      </c>
      <c r="AA614">
        <v>7308</v>
      </c>
      <c r="AB614">
        <f t="shared" si="85"/>
        <v>1.3041420118343197</v>
      </c>
      <c r="AC614">
        <v>8.4499999999999993</v>
      </c>
      <c r="AD614">
        <f t="shared" si="80"/>
        <v>0.13677917127957262</v>
      </c>
      <c r="AE614" s="2" t="s">
        <v>53</v>
      </c>
    </row>
    <row r="615" spans="1:31">
      <c r="A615" t="s">
        <v>33</v>
      </c>
      <c r="B615" s="2">
        <v>2007</v>
      </c>
      <c r="C615">
        <v>0</v>
      </c>
      <c r="D615" t="s">
        <v>53</v>
      </c>
      <c r="E615">
        <v>20</v>
      </c>
      <c r="F615" t="s">
        <v>53</v>
      </c>
      <c r="G615">
        <v>13.112500000000001</v>
      </c>
      <c r="H615">
        <v>46.9925</v>
      </c>
      <c r="I615">
        <v>40.827500000000001</v>
      </c>
      <c r="J615" s="17">
        <v>455</v>
      </c>
      <c r="K615" t="s">
        <v>53</v>
      </c>
      <c r="L615" s="92">
        <v>455</v>
      </c>
      <c r="M615" t="s">
        <v>53</v>
      </c>
      <c r="N615">
        <v>9.2024999999999988</v>
      </c>
      <c r="O615">
        <v>68.107500000000002</v>
      </c>
      <c r="P615">
        <v>61.842500000000001</v>
      </c>
      <c r="Q615" s="18">
        <v>1517523</v>
      </c>
      <c r="R615" s="109">
        <v>18193</v>
      </c>
      <c r="S615" s="107" t="s">
        <v>53</v>
      </c>
      <c r="T615" s="18">
        <v>219955</v>
      </c>
      <c r="U615">
        <v>0</v>
      </c>
      <c r="V615">
        <v>10.834999999999999</v>
      </c>
      <c r="W615">
        <f>R615/23776</f>
        <v>0.76518337819650062</v>
      </c>
      <c r="X615">
        <f>N615/6.41</f>
        <v>1.4356474258970358</v>
      </c>
      <c r="Y615">
        <f>I615/44.21</f>
        <v>0.92349016059714994</v>
      </c>
      <c r="Z615">
        <f t="shared" si="84"/>
        <v>207.65229885057471</v>
      </c>
      <c r="AA615">
        <v>7308</v>
      </c>
      <c r="AB615">
        <f t="shared" si="85"/>
        <v>1.3165249088699877</v>
      </c>
      <c r="AC615">
        <v>8.23</v>
      </c>
      <c r="AD615">
        <f t="shared" si="80"/>
        <v>0.14494343743060237</v>
      </c>
      <c r="AE615" s="2" t="s">
        <v>53</v>
      </c>
    </row>
    <row r="616" spans="1:31">
      <c r="A616" t="s">
        <v>33</v>
      </c>
      <c r="B616" s="2">
        <v>2008</v>
      </c>
      <c r="C616">
        <v>0</v>
      </c>
      <c r="D616">
        <v>2</v>
      </c>
      <c r="E616">
        <v>15</v>
      </c>
      <c r="F616" t="s">
        <v>53</v>
      </c>
      <c r="G616">
        <v>20.37</v>
      </c>
      <c r="H616">
        <v>49.377499999999998</v>
      </c>
      <c r="I616">
        <v>39.287500000000001</v>
      </c>
      <c r="J616" s="17">
        <v>2563</v>
      </c>
      <c r="K616" t="s">
        <v>53</v>
      </c>
      <c r="L616" s="93">
        <v>2563</v>
      </c>
      <c r="M616" t="s">
        <v>53</v>
      </c>
      <c r="N616">
        <v>16.524999999999999</v>
      </c>
      <c r="O616">
        <v>67.1875</v>
      </c>
      <c r="P616">
        <v>56.072499999999991</v>
      </c>
      <c r="Q616" s="18">
        <v>1563261</v>
      </c>
      <c r="R616" s="109">
        <v>18350</v>
      </c>
      <c r="S616" s="107" t="s">
        <v>53</v>
      </c>
      <c r="T616" s="18">
        <v>250432</v>
      </c>
      <c r="U616">
        <v>0</v>
      </c>
      <c r="V616">
        <v>18.177499999999998</v>
      </c>
      <c r="W616">
        <f>R616/24129</f>
        <v>0.76049566911185706</v>
      </c>
      <c r="X616">
        <f>N616/10.05</f>
        <v>1.6442786069651738</v>
      </c>
      <c r="Y616">
        <f>I616/44.4</f>
        <v>0.88485360360360366</v>
      </c>
      <c r="Z616">
        <f t="shared" si="84"/>
        <v>213.91091954022988</v>
      </c>
      <c r="AA616">
        <v>7308</v>
      </c>
      <c r="AB616">
        <f t="shared" si="85"/>
        <v>1.6157777777777775</v>
      </c>
      <c r="AC616">
        <v>11.25</v>
      </c>
      <c r="AD616">
        <f t="shared" si="80"/>
        <v>0.16019845694353022</v>
      </c>
      <c r="AE616" s="2" t="s">
        <v>53</v>
      </c>
    </row>
    <row r="617" spans="1:31">
      <c r="A617" t="s">
        <v>33</v>
      </c>
      <c r="B617" s="2">
        <v>2009</v>
      </c>
      <c r="C617">
        <v>0</v>
      </c>
      <c r="D617">
        <v>-8</v>
      </c>
      <c r="E617">
        <v>27</v>
      </c>
      <c r="F617" t="s">
        <v>53</v>
      </c>
      <c r="G617">
        <v>26.115000000000002</v>
      </c>
      <c r="H617">
        <v>50.252500000000005</v>
      </c>
      <c r="I617">
        <v>37.114999999999995</v>
      </c>
      <c r="J617" s="17">
        <v>2262</v>
      </c>
      <c r="K617" t="s">
        <v>53</v>
      </c>
      <c r="L617" s="93">
        <v>2262</v>
      </c>
      <c r="M617">
        <v>5168</v>
      </c>
      <c r="N617">
        <v>26.1675</v>
      </c>
      <c r="O617">
        <v>67.754999999999995</v>
      </c>
      <c r="P617">
        <v>50.015000000000001</v>
      </c>
      <c r="Q617" s="18">
        <v>1593068</v>
      </c>
      <c r="R617" s="109">
        <v>17642</v>
      </c>
      <c r="S617" s="107" t="s">
        <v>53</v>
      </c>
      <c r="T617" s="18">
        <v>267824</v>
      </c>
      <c r="U617">
        <v>0</v>
      </c>
      <c r="V617">
        <v>26.142499999999998</v>
      </c>
      <c r="W617">
        <f>R617/23062</f>
        <v>0.76498135460931405</v>
      </c>
      <c r="X617">
        <f>N617/17.65</f>
        <v>1.4825779036827198</v>
      </c>
      <c r="Y617">
        <f>I617/42.58</f>
        <v>0.87165335838421787</v>
      </c>
      <c r="Z617">
        <f t="shared" si="84"/>
        <v>217.98960043787631</v>
      </c>
      <c r="AA617">
        <v>7308</v>
      </c>
      <c r="AB617">
        <f t="shared" si="85"/>
        <v>1.4637458006718924</v>
      </c>
      <c r="AC617">
        <v>17.86</v>
      </c>
      <c r="AD617">
        <f t="shared" si="80"/>
        <v>0.16811837285037426</v>
      </c>
      <c r="AE617" s="2" t="s">
        <v>53</v>
      </c>
    </row>
    <row r="618" spans="1:31">
      <c r="A618" t="s">
        <v>33</v>
      </c>
      <c r="B618" s="2">
        <v>2010</v>
      </c>
      <c r="C618">
        <v>0</v>
      </c>
      <c r="D618">
        <v>-5</v>
      </c>
      <c r="E618">
        <v>25</v>
      </c>
      <c r="F618" t="s">
        <v>53</v>
      </c>
      <c r="G618">
        <v>27.95</v>
      </c>
      <c r="H618">
        <v>51.15</v>
      </c>
      <c r="I618">
        <v>36.857500000000002</v>
      </c>
      <c r="J618" s="17">
        <v>2398</v>
      </c>
      <c r="K618" t="s">
        <v>53</v>
      </c>
      <c r="L618" s="93">
        <v>2398</v>
      </c>
      <c r="M618">
        <v>5517</v>
      </c>
      <c r="N618">
        <v>30.04</v>
      </c>
      <c r="O618">
        <v>68.217500000000001</v>
      </c>
      <c r="P618">
        <v>47.725000000000001</v>
      </c>
      <c r="Q618" s="18">
        <v>1609557</v>
      </c>
      <c r="R618" s="109">
        <v>17461</v>
      </c>
      <c r="S618" s="107">
        <v>104709</v>
      </c>
      <c r="T618" s="18">
        <v>275027</v>
      </c>
      <c r="U618">
        <v>0</v>
      </c>
      <c r="V618">
        <v>29.122500000000002</v>
      </c>
      <c r="W618">
        <f>R618/23038</f>
        <v>0.75792169459154446</v>
      </c>
      <c r="X618">
        <f>N618/19.57</f>
        <v>1.5350025549310169</v>
      </c>
      <c r="Y618">
        <f>I618/42.04</f>
        <v>0.87672454804947675</v>
      </c>
      <c r="Z618">
        <f t="shared" si="84"/>
        <v>220.24589490968802</v>
      </c>
      <c r="AA618">
        <v>7308</v>
      </c>
      <c r="AB618">
        <f t="shared" si="85"/>
        <v>1.4663897280966769</v>
      </c>
      <c r="AC618">
        <v>19.86</v>
      </c>
      <c r="AD618">
        <f t="shared" si="80"/>
        <v>0.17087123972621038</v>
      </c>
      <c r="AE618">
        <f t="shared" si="81"/>
        <v>6.5054546064538255E-2</v>
      </c>
    </row>
    <row r="619" spans="1:31">
      <c r="A619" t="s">
        <v>33</v>
      </c>
      <c r="B619" s="2">
        <v>2011</v>
      </c>
      <c r="C619">
        <v>0</v>
      </c>
      <c r="D619">
        <v>3</v>
      </c>
      <c r="E619">
        <v>30</v>
      </c>
      <c r="F619" t="s">
        <v>53</v>
      </c>
      <c r="G619">
        <v>30.857500000000002</v>
      </c>
      <c r="H619">
        <v>51.454999999999998</v>
      </c>
      <c r="I619">
        <v>35.572499999999998</v>
      </c>
      <c r="J619" s="17">
        <v>2733</v>
      </c>
      <c r="K619" t="s">
        <v>53</v>
      </c>
      <c r="L619" s="93">
        <v>2733</v>
      </c>
      <c r="M619">
        <v>5981</v>
      </c>
      <c r="N619">
        <v>30.462500000000002</v>
      </c>
      <c r="O619">
        <v>66.077500000000001</v>
      </c>
      <c r="P619">
        <v>45.94</v>
      </c>
      <c r="Q619" s="18">
        <v>1625827</v>
      </c>
      <c r="R619" s="109">
        <v>17020</v>
      </c>
      <c r="S619" s="107">
        <v>102373</v>
      </c>
      <c r="T619" s="18">
        <v>283498</v>
      </c>
      <c r="U619">
        <v>0</v>
      </c>
      <c r="V619">
        <v>30.64</v>
      </c>
      <c r="W619">
        <f>R619/22761</f>
        <v>0.7477703088616493</v>
      </c>
      <c r="X619">
        <f>N619/21.05</f>
        <v>1.4471496437054632</v>
      </c>
      <c r="Y619">
        <f>I619/41.74</f>
        <v>0.85224005749880205</v>
      </c>
      <c r="Z619">
        <f t="shared" si="84"/>
        <v>222.47222222222223</v>
      </c>
      <c r="AA619">
        <v>7308</v>
      </c>
      <c r="AB619">
        <f t="shared" si="85"/>
        <v>1.4324450677886862</v>
      </c>
      <c r="AC619">
        <v>21.39</v>
      </c>
      <c r="AD619">
        <f t="shared" si="80"/>
        <v>0.17437156597842207</v>
      </c>
      <c r="AE619">
        <f t="shared" si="81"/>
        <v>6.2966724011841363E-2</v>
      </c>
    </row>
    <row r="620" spans="1:31">
      <c r="A620" t="s">
        <v>33</v>
      </c>
      <c r="B620" s="2">
        <v>2012</v>
      </c>
      <c r="C620">
        <v>0</v>
      </c>
      <c r="D620">
        <v>3</v>
      </c>
      <c r="E620">
        <v>21</v>
      </c>
      <c r="F620" t="s">
        <v>53</v>
      </c>
      <c r="G620">
        <v>33.44</v>
      </c>
      <c r="H620">
        <v>54.21</v>
      </c>
      <c r="I620">
        <v>36.08</v>
      </c>
      <c r="J620" s="17">
        <v>2074</v>
      </c>
      <c r="K620" t="s">
        <v>53</v>
      </c>
      <c r="L620" s="93">
        <v>2074</v>
      </c>
      <c r="M620">
        <v>6322</v>
      </c>
      <c r="N620">
        <v>35.037499999999994</v>
      </c>
      <c r="O620">
        <v>64.739999999999995</v>
      </c>
      <c r="P620">
        <v>42.064999999999998</v>
      </c>
      <c r="Q620" s="18">
        <v>1641098</v>
      </c>
      <c r="R620" s="109">
        <v>16111</v>
      </c>
      <c r="S620" s="107">
        <v>96767</v>
      </c>
      <c r="T620" s="18">
        <v>292257</v>
      </c>
      <c r="U620">
        <v>0</v>
      </c>
      <c r="V620">
        <v>34.287500000000001</v>
      </c>
      <c r="W620">
        <f>R620/22048</f>
        <v>0.73072387518142234</v>
      </c>
      <c r="X620">
        <f>N620/24.58</f>
        <v>1.425447518307567</v>
      </c>
      <c r="Y620">
        <f>I620/40.47</f>
        <v>0.8915245861131702</v>
      </c>
      <c r="Z620">
        <f t="shared" si="84"/>
        <v>224.56185002736726</v>
      </c>
      <c r="AA620">
        <v>7308</v>
      </c>
      <c r="AB620">
        <f t="shared" si="85"/>
        <v>1.3831181928196854</v>
      </c>
      <c r="AC620">
        <v>24.79</v>
      </c>
      <c r="AD620">
        <f t="shared" si="80"/>
        <v>0.17808625688411051</v>
      </c>
      <c r="AE620">
        <f t="shared" si="81"/>
        <v>5.8964790646262442E-2</v>
      </c>
    </row>
    <row r="621" spans="1:31">
      <c r="A621" t="s">
        <v>33</v>
      </c>
      <c r="B621" s="2">
        <v>2013</v>
      </c>
      <c r="C621">
        <v>0</v>
      </c>
      <c r="D621">
        <v>-5</v>
      </c>
      <c r="E621">
        <v>22</v>
      </c>
      <c r="F621" t="s">
        <v>53</v>
      </c>
      <c r="G621">
        <v>34.482499999999995</v>
      </c>
      <c r="H621">
        <v>53.097500000000004</v>
      </c>
      <c r="I621">
        <v>34.784999999999997</v>
      </c>
      <c r="J621" s="17">
        <v>2168</v>
      </c>
      <c r="K621" t="s">
        <v>53</v>
      </c>
      <c r="L621" s="93">
        <v>2168</v>
      </c>
      <c r="M621">
        <v>6209</v>
      </c>
      <c r="N621">
        <v>36.8125</v>
      </c>
      <c r="O621">
        <v>64.477500000000006</v>
      </c>
      <c r="P621">
        <v>40.745000000000005</v>
      </c>
      <c r="Q621" s="18">
        <v>1652999</v>
      </c>
      <c r="R621" s="109">
        <v>15840</v>
      </c>
      <c r="S621" s="107">
        <v>88670</v>
      </c>
      <c r="T621" s="18">
        <v>296337</v>
      </c>
      <c r="U621">
        <v>0</v>
      </c>
      <c r="V621">
        <v>35.734999999999999</v>
      </c>
      <c r="W621">
        <f>R621/21899</f>
        <v>0.72332069957532308</v>
      </c>
      <c r="X621">
        <f>N621/25.6</f>
        <v>1.43798828125</v>
      </c>
      <c r="Y621">
        <f>I621/39.56</f>
        <v>0.87929726996966617</v>
      </c>
      <c r="Z621">
        <f t="shared" si="84"/>
        <v>226.19033935413245</v>
      </c>
      <c r="AA621">
        <v>7308</v>
      </c>
      <c r="AB621">
        <f t="shared" si="85"/>
        <v>1.3691570881226052</v>
      </c>
      <c r="AC621">
        <v>26.1</v>
      </c>
      <c r="AD621">
        <f t="shared" si="80"/>
        <v>0.17927234075761692</v>
      </c>
      <c r="AE621">
        <f t="shared" si="81"/>
        <v>5.3641895730124456E-2</v>
      </c>
    </row>
    <row r="622" spans="1:31">
      <c r="A622" t="s">
        <v>33</v>
      </c>
      <c r="B622" s="2">
        <v>2014</v>
      </c>
      <c r="C622">
        <v>0</v>
      </c>
      <c r="D622">
        <v>-2</v>
      </c>
      <c r="E622">
        <v>24</v>
      </c>
      <c r="F622" t="s">
        <v>53</v>
      </c>
      <c r="G622">
        <v>33.275000000000006</v>
      </c>
      <c r="H622">
        <v>53.792500000000004</v>
      </c>
      <c r="I622">
        <v>35.907499999999999</v>
      </c>
      <c r="J622" s="17">
        <v>2727</v>
      </c>
      <c r="K622">
        <v>4</v>
      </c>
      <c r="L622" t="s">
        <v>53</v>
      </c>
      <c r="M622">
        <v>5923</v>
      </c>
      <c r="N622">
        <v>32.085000000000001</v>
      </c>
      <c r="O622">
        <v>65.87</v>
      </c>
      <c r="P622">
        <v>44.75</v>
      </c>
      <c r="Q622" s="18">
        <v>1621968</v>
      </c>
      <c r="R622" s="109">
        <v>16191</v>
      </c>
      <c r="S622" s="107">
        <v>78076</v>
      </c>
      <c r="T622" s="18">
        <v>253408</v>
      </c>
      <c r="U622">
        <v>0</v>
      </c>
      <c r="V622">
        <v>32.627499999999998</v>
      </c>
      <c r="W622">
        <f>R622/22218</f>
        <v>0.72873345935727785</v>
      </c>
      <c r="X622">
        <f>N622/23.6</f>
        <v>1.3595338983050846</v>
      </c>
      <c r="Y622">
        <f>I622/40.03</f>
        <v>0.89701473894579065</v>
      </c>
      <c r="Z622">
        <f t="shared" si="84"/>
        <v>221.94417077175697</v>
      </c>
      <c r="AA622">
        <v>7308</v>
      </c>
      <c r="AB622">
        <f t="shared" si="85"/>
        <v>1.3350040916530277</v>
      </c>
      <c r="AC622">
        <v>24.44</v>
      </c>
      <c r="AD622">
        <f t="shared" si="80"/>
        <v>0.15623489489311751</v>
      </c>
      <c r="AE622">
        <f t="shared" si="81"/>
        <v>4.8136584692176417E-2</v>
      </c>
    </row>
    <row r="623" spans="1:31">
      <c r="A623" t="s">
        <v>33</v>
      </c>
      <c r="B623" s="2">
        <v>2015</v>
      </c>
      <c r="C623">
        <v>0</v>
      </c>
      <c r="D623">
        <v>-2</v>
      </c>
      <c r="E623">
        <v>24</v>
      </c>
      <c r="F623" t="s">
        <v>53</v>
      </c>
      <c r="G623">
        <v>31.147500000000001</v>
      </c>
      <c r="H623">
        <v>54.337500000000006</v>
      </c>
      <c r="I623">
        <v>37.405000000000001</v>
      </c>
      <c r="J623" s="17">
        <v>3297</v>
      </c>
      <c r="K623">
        <v>6</v>
      </c>
      <c r="L623" t="s">
        <v>53</v>
      </c>
      <c r="M623">
        <v>6177</v>
      </c>
      <c r="N623">
        <v>28.212500000000002</v>
      </c>
      <c r="O623">
        <v>66.207499999999996</v>
      </c>
      <c r="P623">
        <v>47.515000000000001</v>
      </c>
      <c r="Q623" s="18">
        <v>1628973</v>
      </c>
      <c r="R623" s="109">
        <v>16832</v>
      </c>
      <c r="S623" s="107">
        <v>76315</v>
      </c>
      <c r="T623" s="18">
        <v>247903</v>
      </c>
      <c r="U623">
        <v>0</v>
      </c>
      <c r="V623">
        <v>29.567500000000003</v>
      </c>
      <c r="W623">
        <f>R623/23219</f>
        <v>0.72492355398595976</v>
      </c>
      <c r="X623">
        <f>N623/20.77</f>
        <v>1.3583293211362544</v>
      </c>
      <c r="Y623">
        <f>I623/41.06</f>
        <v>0.91098392596200684</v>
      </c>
      <c r="Z623">
        <f t="shared" si="84"/>
        <v>222.90270935960592</v>
      </c>
      <c r="AA623">
        <v>7308</v>
      </c>
      <c r="AB623">
        <f t="shared" si="85"/>
        <v>1.34032184950136</v>
      </c>
      <c r="AC623">
        <v>22.06</v>
      </c>
      <c r="AD623">
        <f t="shared" si="80"/>
        <v>0.15218361507526521</v>
      </c>
      <c r="AE623">
        <f t="shared" si="81"/>
        <v>4.6848535856640963E-2</v>
      </c>
    </row>
    <row r="624" spans="1:31">
      <c r="A624" t="s">
        <v>33</v>
      </c>
      <c r="B624" s="2">
        <v>2016</v>
      </c>
      <c r="C624">
        <v>0</v>
      </c>
      <c r="D624">
        <v>-4</v>
      </c>
      <c r="E624">
        <v>26</v>
      </c>
      <c r="F624" t="s">
        <v>53</v>
      </c>
      <c r="G624">
        <v>28.897500000000001</v>
      </c>
      <c r="H624">
        <v>52.662500000000001</v>
      </c>
      <c r="I624">
        <v>37.407499999999999</v>
      </c>
      <c r="J624" s="17">
        <v>3414</v>
      </c>
      <c r="K624">
        <v>3</v>
      </c>
      <c r="L624" t="s">
        <v>53</v>
      </c>
      <c r="M624">
        <v>6722</v>
      </c>
      <c r="N624">
        <v>23.557499999999997</v>
      </c>
      <c r="O624">
        <v>63.074999999999989</v>
      </c>
      <c r="P624">
        <v>48.215000000000003</v>
      </c>
      <c r="Q624" s="18">
        <v>1629298</v>
      </c>
      <c r="R624" s="109">
        <v>17255</v>
      </c>
      <c r="S624" s="107">
        <v>78232</v>
      </c>
      <c r="T624" s="18">
        <v>239810</v>
      </c>
      <c r="U624">
        <v>0</v>
      </c>
      <c r="V624">
        <v>26.057500000000001</v>
      </c>
      <c r="W624">
        <f>R624/23979</f>
        <v>0.71958797280954168</v>
      </c>
      <c r="X624">
        <f>N624/18.12</f>
        <v>1.3000827814569533</v>
      </c>
      <c r="Y624">
        <f>I624/42.17</f>
        <v>0.88706426369456959</v>
      </c>
      <c r="Z624">
        <f t="shared" si="84"/>
        <v>222.9471811713191</v>
      </c>
      <c r="AA624">
        <v>7308</v>
      </c>
      <c r="AB624">
        <f t="shared" si="85"/>
        <v>1.326756619144603</v>
      </c>
      <c r="AC624">
        <v>19.64</v>
      </c>
      <c r="AD624">
        <f t="shared" si="80"/>
        <v>0.14718608873269345</v>
      </c>
      <c r="AE624">
        <f t="shared" si="81"/>
        <v>4.8015771209441123E-2</v>
      </c>
    </row>
    <row r="625" spans="1:31">
      <c r="A625" t="s">
        <v>33</v>
      </c>
      <c r="B625" s="2">
        <v>2017</v>
      </c>
      <c r="C625">
        <v>0</v>
      </c>
      <c r="D625">
        <v>-23</v>
      </c>
      <c r="E625">
        <v>16</v>
      </c>
      <c r="F625" t="s">
        <v>53</v>
      </c>
      <c r="G625">
        <v>24.3125</v>
      </c>
      <c r="H625">
        <v>50.66</v>
      </c>
      <c r="I625">
        <v>38.332499999999996</v>
      </c>
      <c r="J625" s="17">
        <v>3005</v>
      </c>
      <c r="K625">
        <v>7</v>
      </c>
      <c r="L625" t="s">
        <v>53</v>
      </c>
      <c r="M625">
        <v>7854</v>
      </c>
      <c r="N625">
        <v>20.817500000000003</v>
      </c>
      <c r="O625">
        <v>61.712499999999999</v>
      </c>
      <c r="P625">
        <v>48.86</v>
      </c>
      <c r="Q625" s="18">
        <v>1630615</v>
      </c>
      <c r="R625" s="109">
        <v>18086</v>
      </c>
      <c r="S625" s="107">
        <v>77280</v>
      </c>
      <c r="T625" s="18">
        <v>232952</v>
      </c>
      <c r="U625">
        <v>0</v>
      </c>
      <c r="V625">
        <v>22.4375</v>
      </c>
      <c r="W625">
        <f>R625/24969</f>
        <v>0.72433817934238454</v>
      </c>
      <c r="X625">
        <f>N625/15.66</f>
        <v>1.3293422733077906</v>
      </c>
      <c r="Y625">
        <f>I625/43.11</f>
        <v>0.88917884481558795</v>
      </c>
      <c r="Z625">
        <f t="shared" si="84"/>
        <v>223.12739463601534</v>
      </c>
      <c r="AA625">
        <v>7308</v>
      </c>
      <c r="AB625">
        <f t="shared" si="85"/>
        <v>1.3022344747533372</v>
      </c>
      <c r="AC625">
        <v>17.23</v>
      </c>
      <c r="AD625">
        <f t="shared" si="80"/>
        <v>0.14286143571597221</v>
      </c>
      <c r="AE625">
        <f t="shared" si="81"/>
        <v>4.7393161475884862E-2</v>
      </c>
    </row>
    <row r="626" spans="1:31">
      <c r="A626" t="s">
        <v>33</v>
      </c>
      <c r="B626" s="2">
        <v>2018</v>
      </c>
      <c r="C626">
        <v>0</v>
      </c>
      <c r="D626" t="s">
        <v>54</v>
      </c>
      <c r="E626">
        <v>9</v>
      </c>
      <c r="F626" t="s">
        <v>53</v>
      </c>
      <c r="G626">
        <v>23.302500000000002</v>
      </c>
      <c r="H626">
        <v>50.372500000000002</v>
      </c>
      <c r="I626">
        <v>38.625</v>
      </c>
      <c r="J626" s="17">
        <v>2781</v>
      </c>
      <c r="K626">
        <v>8</v>
      </c>
      <c r="L626" s="92">
        <v>94</v>
      </c>
      <c r="M626">
        <v>7978</v>
      </c>
      <c r="N626">
        <v>15.7775</v>
      </c>
      <c r="O626">
        <v>64.112499999999997</v>
      </c>
      <c r="P626">
        <v>54.010000000000005</v>
      </c>
      <c r="Q626" s="18">
        <v>1641121</v>
      </c>
      <c r="R626" s="109">
        <v>18801</v>
      </c>
      <c r="S626" s="107">
        <v>79225</v>
      </c>
      <c r="T626" s="18">
        <v>238312</v>
      </c>
      <c r="U626">
        <v>0</v>
      </c>
      <c r="V626">
        <v>19.189999999999998</v>
      </c>
      <c r="W626">
        <f>R626/25771</f>
        <v>0.72954095688952703</v>
      </c>
      <c r="X626">
        <f>N626/13.72</f>
        <v>1.1499635568513118</v>
      </c>
      <c r="Y626">
        <f>I626/44.03</f>
        <v>0.87724278900749486</v>
      </c>
      <c r="Z626">
        <f t="shared" si="84"/>
        <v>224.56499726327311</v>
      </c>
      <c r="AA626">
        <v>7308</v>
      </c>
      <c r="AB626">
        <f t="shared" si="85"/>
        <v>1.2575360419397115</v>
      </c>
      <c r="AC626">
        <v>15.26</v>
      </c>
      <c r="AD626">
        <f t="shared" si="80"/>
        <v>0.14521293676700256</v>
      </c>
      <c r="AE626">
        <f t="shared" si="81"/>
        <v>4.8274929149038977E-2</v>
      </c>
    </row>
    <row r="627" spans="1:31">
      <c r="A627" t="s">
        <v>33</v>
      </c>
      <c r="B627" s="2">
        <v>2019</v>
      </c>
      <c r="C627">
        <v>0</v>
      </c>
      <c r="D627" t="s">
        <v>54</v>
      </c>
      <c r="E627">
        <v>23</v>
      </c>
      <c r="F627" t="s">
        <v>53</v>
      </c>
      <c r="G627">
        <v>20.045000000000002</v>
      </c>
      <c r="H627">
        <v>51.612499999999997</v>
      </c>
      <c r="I627">
        <v>41.267499999999998</v>
      </c>
      <c r="J627" s="17">
        <v>2611</v>
      </c>
      <c r="K627">
        <v>2</v>
      </c>
      <c r="L627" s="92">
        <v>6</v>
      </c>
      <c r="M627">
        <v>8130</v>
      </c>
      <c r="N627">
        <v>15.547499999999999</v>
      </c>
      <c r="O627">
        <v>62.487499999999997</v>
      </c>
      <c r="P627">
        <v>52.772499999999994</v>
      </c>
      <c r="Q627" s="18">
        <v>1661785</v>
      </c>
      <c r="R627" s="107" t="s">
        <v>53</v>
      </c>
      <c r="S627" s="107">
        <v>80057</v>
      </c>
      <c r="T627" s="18">
        <v>253153</v>
      </c>
      <c r="U627" s="107" t="s">
        <v>53</v>
      </c>
      <c r="V627">
        <v>17.642499999999998</v>
      </c>
      <c r="W627" s="107" t="s">
        <v>53</v>
      </c>
      <c r="X627">
        <f>N627/12.45</f>
        <v>1.2487951807228916</v>
      </c>
      <c r="Y627">
        <f>I627/44.78</f>
        <v>0.92156096471639115</v>
      </c>
      <c r="Z627">
        <f t="shared" si="84"/>
        <v>227.39258347016968</v>
      </c>
      <c r="AA627">
        <v>7308</v>
      </c>
      <c r="AB627">
        <f t="shared" si="85"/>
        <v>1.2503543586109143</v>
      </c>
      <c r="AC627">
        <v>14.11</v>
      </c>
      <c r="AD627">
        <f t="shared" si="80"/>
        <v>0.15233799799613065</v>
      </c>
      <c r="AE627">
        <f t="shared" si="81"/>
        <v>4.8175305469720812E-2</v>
      </c>
    </row>
    <row r="628" spans="1:31">
      <c r="A628" t="s">
        <v>33</v>
      </c>
      <c r="B628" s="2">
        <v>2020</v>
      </c>
      <c r="C628">
        <v>0</v>
      </c>
      <c r="D628" t="s">
        <v>53</v>
      </c>
      <c r="E628">
        <v>21</v>
      </c>
      <c r="F628" t="s">
        <v>53</v>
      </c>
      <c r="G628">
        <v>23.7925</v>
      </c>
      <c r="H628">
        <v>51.335000000000001</v>
      </c>
      <c r="I628">
        <v>39.107500000000002</v>
      </c>
      <c r="J628" s="17">
        <v>3237</v>
      </c>
      <c r="K628">
        <v>5</v>
      </c>
      <c r="L628" s="92">
        <v>1</v>
      </c>
      <c r="M628">
        <v>6656</v>
      </c>
      <c r="N628">
        <v>17.279999999999998</v>
      </c>
      <c r="O628">
        <v>61.540000000000006</v>
      </c>
      <c r="P628">
        <v>50.907500000000006</v>
      </c>
      <c r="Q628" s="18">
        <v>1685920</v>
      </c>
      <c r="R628" s="107" t="s">
        <v>53</v>
      </c>
      <c r="S628" s="107" t="s">
        <v>53</v>
      </c>
      <c r="T628" s="18">
        <v>270206</v>
      </c>
      <c r="U628" s="107" t="s">
        <v>53</v>
      </c>
      <c r="V628">
        <v>20.344999999999999</v>
      </c>
      <c r="W628" s="107" t="s">
        <v>53</v>
      </c>
      <c r="X628">
        <f>N628/13.87</f>
        <v>1.2458543619322278</v>
      </c>
      <c r="Y628">
        <f>I628/43.14</f>
        <v>0.90652526657394528</v>
      </c>
      <c r="Z628">
        <f t="shared" si="84"/>
        <v>230.6951286261631</v>
      </c>
      <c r="AA628">
        <v>7308</v>
      </c>
      <c r="AB628">
        <f t="shared" si="85"/>
        <v>1.3100450740502254</v>
      </c>
      <c r="AC628">
        <v>15.53</v>
      </c>
      <c r="AD628">
        <f t="shared" si="80"/>
        <v>0.16027213628167411</v>
      </c>
      <c r="AE628" s="2" t="s">
        <v>53</v>
      </c>
    </row>
    <row r="629" spans="1:31">
      <c r="A629" t="s">
        <v>34</v>
      </c>
      <c r="B629" s="2">
        <v>2002</v>
      </c>
      <c r="C629">
        <v>0</v>
      </c>
      <c r="E629" s="2">
        <v>18</v>
      </c>
      <c r="F629" t="s">
        <v>53</v>
      </c>
      <c r="G629">
        <v>6.1924999999999999</v>
      </c>
      <c r="H629">
        <v>31.677500000000002</v>
      </c>
      <c r="I629">
        <v>29.645</v>
      </c>
      <c r="J629" s="96" t="s">
        <v>53</v>
      </c>
      <c r="K629" t="s">
        <v>53</v>
      </c>
      <c r="L629" t="s">
        <v>53</v>
      </c>
      <c r="M629" t="s">
        <v>53</v>
      </c>
      <c r="N629">
        <v>3.1875</v>
      </c>
      <c r="O629">
        <v>65.107500000000002</v>
      </c>
      <c r="P629">
        <v>63.007499999999993</v>
      </c>
      <c r="Q629" s="18">
        <v>69184</v>
      </c>
      <c r="R629" s="111">
        <v>15172</v>
      </c>
      <c r="S629" s="107" t="s">
        <v>53</v>
      </c>
      <c r="T629" s="18">
        <v>6425</v>
      </c>
      <c r="U629">
        <v>0</v>
      </c>
      <c r="V629">
        <v>4.2200000000000006</v>
      </c>
      <c r="W629">
        <f>R629/18095</f>
        <v>0.83846366399557892</v>
      </c>
      <c r="X629">
        <f>N629/8.3</f>
        <v>0.3840361445783132</v>
      </c>
      <c r="Y629">
        <f>I629/35.8425</f>
        <v>0.8270907442282206</v>
      </c>
      <c r="Z629">
        <f t="shared" ref="Z629:Z647" si="86">Q629/13</f>
        <v>5321.8461538461543</v>
      </c>
      <c r="AA629">
        <v>13</v>
      </c>
      <c r="AB629">
        <f>V629/AC629</f>
        <v>0.36855895196506561</v>
      </c>
      <c r="AC629">
        <v>11.45</v>
      </c>
      <c r="AD629">
        <f t="shared" si="80"/>
        <v>9.2868293246993527E-2</v>
      </c>
      <c r="AE629" s="2" t="s">
        <v>53</v>
      </c>
    </row>
    <row r="630" spans="1:31">
      <c r="A630" t="s">
        <v>34</v>
      </c>
      <c r="B630" s="2">
        <v>2003</v>
      </c>
      <c r="C630">
        <v>0</v>
      </c>
      <c r="E630" s="2">
        <v>11</v>
      </c>
      <c r="F630" t="s">
        <v>53</v>
      </c>
      <c r="G630">
        <v>10.012499999999999</v>
      </c>
      <c r="H630">
        <v>35.872500000000002</v>
      </c>
      <c r="I630">
        <v>31.832499999999996</v>
      </c>
      <c r="J630" s="96" t="s">
        <v>53</v>
      </c>
      <c r="K630" t="s">
        <v>53</v>
      </c>
      <c r="L630" t="s">
        <v>53</v>
      </c>
      <c r="M630" t="s">
        <v>53</v>
      </c>
      <c r="N630">
        <v>7.2749999999999995</v>
      </c>
      <c r="O630">
        <v>64.754999999999995</v>
      </c>
      <c r="P630">
        <v>59.83</v>
      </c>
      <c r="Q630" s="18">
        <v>68463</v>
      </c>
      <c r="R630" s="111">
        <v>16310</v>
      </c>
      <c r="S630" s="107" t="s">
        <v>53</v>
      </c>
      <c r="T630" s="18">
        <v>6333</v>
      </c>
      <c r="U630">
        <v>0</v>
      </c>
      <c r="V630">
        <v>8.3550000000000004</v>
      </c>
      <c r="W630">
        <f>R630/19013</f>
        <v>0.85783411350128858</v>
      </c>
      <c r="X630">
        <f>N630/8.5</f>
        <v>0.85588235294117643</v>
      </c>
      <c r="Y630">
        <f>I630/37.35</f>
        <v>0.85227576974564911</v>
      </c>
      <c r="Z630">
        <f t="shared" si="86"/>
        <v>5266.3846153846152</v>
      </c>
      <c r="AA630">
        <v>13</v>
      </c>
      <c r="AB630">
        <f t="shared" ref="AB630:AB647" si="87">V630/AC630</f>
        <v>0.72715404699738906</v>
      </c>
      <c r="AC630">
        <v>11.49</v>
      </c>
      <c r="AD630">
        <f t="shared" si="80"/>
        <v>9.2502519609131945E-2</v>
      </c>
      <c r="AE630" s="2" t="s">
        <v>53</v>
      </c>
    </row>
    <row r="631" spans="1:31">
      <c r="A631" t="s">
        <v>34</v>
      </c>
      <c r="B631" s="2">
        <v>2004</v>
      </c>
      <c r="C631">
        <v>0</v>
      </c>
      <c r="E631" s="2">
        <v>16</v>
      </c>
      <c r="F631" t="s">
        <v>53</v>
      </c>
      <c r="G631">
        <v>25.102499999999999</v>
      </c>
      <c r="H631">
        <v>45.794999999999995</v>
      </c>
      <c r="I631">
        <v>34.152500000000003</v>
      </c>
      <c r="J631" s="96" t="s">
        <v>53</v>
      </c>
      <c r="K631" t="s">
        <v>53</v>
      </c>
      <c r="L631" t="s">
        <v>53</v>
      </c>
      <c r="M631" t="s">
        <v>53</v>
      </c>
      <c r="N631">
        <v>12.047499999999999</v>
      </c>
      <c r="O631">
        <v>67.605000000000004</v>
      </c>
      <c r="P631">
        <v>59.442500000000003</v>
      </c>
      <c r="Q631" s="18">
        <v>68016</v>
      </c>
      <c r="R631" s="111">
        <v>17479</v>
      </c>
      <c r="S631" s="107" t="s">
        <v>53</v>
      </c>
      <c r="T631" s="18">
        <v>5874</v>
      </c>
      <c r="U631">
        <v>0</v>
      </c>
      <c r="V631">
        <v>17.587499999999999</v>
      </c>
      <c r="W631">
        <f>R631/20053</f>
        <v>0.87164015359297864</v>
      </c>
      <c r="X631">
        <f>N631/8.26</f>
        <v>1.4585351089588376</v>
      </c>
      <c r="Y631">
        <f>I631/38.95</f>
        <v>0.87682926829268293</v>
      </c>
      <c r="Z631">
        <f t="shared" si="86"/>
        <v>5232</v>
      </c>
      <c r="AA631">
        <v>13</v>
      </c>
      <c r="AB631">
        <f t="shared" si="87"/>
        <v>1.6032360984503189</v>
      </c>
      <c r="AC631">
        <v>10.97</v>
      </c>
      <c r="AD631">
        <f t="shared" si="80"/>
        <v>8.6362032462949892E-2</v>
      </c>
      <c r="AE631" s="2" t="s">
        <v>53</v>
      </c>
    </row>
    <row r="632" spans="1:31">
      <c r="A632" t="s">
        <v>34</v>
      </c>
      <c r="B632" s="2">
        <v>2005</v>
      </c>
      <c r="C632">
        <v>0</v>
      </c>
      <c r="E632" s="2">
        <v>12</v>
      </c>
      <c r="F632" t="s">
        <v>53</v>
      </c>
      <c r="G632">
        <v>23.872499999999999</v>
      </c>
      <c r="H632">
        <v>40.114999999999995</v>
      </c>
      <c r="I632">
        <v>30.524999999999999</v>
      </c>
      <c r="J632" s="96" t="s">
        <v>53</v>
      </c>
      <c r="K632" t="s">
        <v>53</v>
      </c>
      <c r="L632" t="s">
        <v>53</v>
      </c>
      <c r="M632" t="s">
        <v>53</v>
      </c>
      <c r="N632">
        <v>7.7450000000000001</v>
      </c>
      <c r="O632">
        <v>65.504999999999995</v>
      </c>
      <c r="P632">
        <v>60.39</v>
      </c>
      <c r="Q632" s="18">
        <v>65488</v>
      </c>
      <c r="R632" s="111">
        <v>18141</v>
      </c>
      <c r="S632" s="107" t="s">
        <v>53</v>
      </c>
      <c r="T632" s="18">
        <v>2891</v>
      </c>
      <c r="U632">
        <v>0</v>
      </c>
      <c r="V632">
        <v>14.2575</v>
      </c>
      <c r="W632">
        <f>R632/21239</f>
        <v>0.85413625876924526</v>
      </c>
      <c r="X632">
        <f>N632/7.14</f>
        <v>1.0847338935574231</v>
      </c>
      <c r="Y632">
        <f>I632/41.39</f>
        <v>0.73749697994684704</v>
      </c>
      <c r="Z632">
        <f t="shared" si="86"/>
        <v>5037.5384615384619</v>
      </c>
      <c r="AA632">
        <v>13</v>
      </c>
      <c r="AB632">
        <f t="shared" si="87"/>
        <v>1.5581967213114754</v>
      </c>
      <c r="AC632">
        <v>9.15</v>
      </c>
      <c r="AD632">
        <f t="shared" si="80"/>
        <v>4.4145492303933546E-2</v>
      </c>
      <c r="AE632" s="2" t="s">
        <v>53</v>
      </c>
    </row>
    <row r="633" spans="1:31">
      <c r="A633" t="s">
        <v>34</v>
      </c>
      <c r="B633" s="2">
        <v>2006</v>
      </c>
      <c r="C633">
        <v>0</v>
      </c>
      <c r="E633" s="2">
        <v>15</v>
      </c>
      <c r="F633" t="s">
        <v>53</v>
      </c>
      <c r="G633">
        <v>21.9925</v>
      </c>
      <c r="H633">
        <v>39.594999999999999</v>
      </c>
      <c r="I633">
        <v>30.852499999999999</v>
      </c>
      <c r="J633" s="96" t="s">
        <v>53</v>
      </c>
      <c r="K633" t="s">
        <v>53</v>
      </c>
      <c r="L633" t="s">
        <v>53</v>
      </c>
      <c r="M633" t="s">
        <v>53</v>
      </c>
      <c r="N633">
        <v>8.5150000000000006</v>
      </c>
      <c r="O633">
        <v>69.48</v>
      </c>
      <c r="P633">
        <v>63.56</v>
      </c>
      <c r="Q633" s="18">
        <v>66871</v>
      </c>
      <c r="R633" s="111">
        <v>18985</v>
      </c>
      <c r="S633" s="107" t="s">
        <v>53</v>
      </c>
      <c r="T633" s="18">
        <v>3982</v>
      </c>
      <c r="U633">
        <v>0</v>
      </c>
      <c r="V633">
        <v>13.602500000000001</v>
      </c>
      <c r="W633">
        <f>R633/22629</f>
        <v>0.83896769631888279</v>
      </c>
      <c r="X633">
        <f>N633/6.35</f>
        <v>1.340944881889764</v>
      </c>
      <c r="Y633">
        <f>I633/42.96</f>
        <v>0.71816806331471128</v>
      </c>
      <c r="Z633">
        <f t="shared" si="86"/>
        <v>5143.9230769230771</v>
      </c>
      <c r="AA633">
        <v>13</v>
      </c>
      <c r="AB633">
        <f t="shared" si="87"/>
        <v>1.6097633136094678</v>
      </c>
      <c r="AC633">
        <v>8.4499999999999993</v>
      </c>
      <c r="AD633">
        <f t="shared" si="80"/>
        <v>5.9547486952490618E-2</v>
      </c>
      <c r="AE633" s="2" t="s">
        <v>53</v>
      </c>
    </row>
    <row r="634" spans="1:31">
      <c r="A634" t="s">
        <v>34</v>
      </c>
      <c r="B634" s="2">
        <v>2007</v>
      </c>
      <c r="C634">
        <v>0</v>
      </c>
      <c r="E634" s="2">
        <v>20</v>
      </c>
      <c r="F634" t="s">
        <v>53</v>
      </c>
      <c r="G634">
        <v>27.419999999999998</v>
      </c>
      <c r="H634">
        <v>42.405000000000001</v>
      </c>
      <c r="I634">
        <v>30.722500000000004</v>
      </c>
      <c r="J634" s="97">
        <v>23</v>
      </c>
      <c r="K634" t="s">
        <v>53</v>
      </c>
      <c r="L634" s="92">
        <v>23</v>
      </c>
      <c r="M634" t="s">
        <v>53</v>
      </c>
      <c r="N634">
        <v>12.432500000000001</v>
      </c>
      <c r="O634">
        <v>69.412499999999994</v>
      </c>
      <c r="P634">
        <v>60.804999999999993</v>
      </c>
      <c r="Q634" s="18">
        <v>69440</v>
      </c>
      <c r="R634" s="111">
        <v>19325</v>
      </c>
      <c r="S634" s="107" t="s">
        <v>53</v>
      </c>
      <c r="T634" s="18">
        <v>5327</v>
      </c>
      <c r="U634">
        <v>0</v>
      </c>
      <c r="V634">
        <v>18.172499999999999</v>
      </c>
      <c r="W634">
        <f>R634/23776</f>
        <v>0.81279441453566625</v>
      </c>
      <c r="X634">
        <f>N634/6.41</f>
        <v>1.9395475819032761</v>
      </c>
      <c r="Y634">
        <f>I634/44.21</f>
        <v>0.69492196335670675</v>
      </c>
      <c r="Z634">
        <f t="shared" si="86"/>
        <v>5341.5384615384619</v>
      </c>
      <c r="AA634">
        <v>13</v>
      </c>
      <c r="AB634">
        <f t="shared" si="87"/>
        <v>2.2080801944106923</v>
      </c>
      <c r="AC634">
        <v>8.23</v>
      </c>
      <c r="AD634">
        <f t="shared" si="80"/>
        <v>7.6713709677419362E-2</v>
      </c>
      <c r="AE634" s="2" t="s">
        <v>53</v>
      </c>
    </row>
    <row r="635" spans="1:31">
      <c r="A635" t="s">
        <v>34</v>
      </c>
      <c r="B635" s="2">
        <v>2008</v>
      </c>
      <c r="C635">
        <v>0</v>
      </c>
      <c r="E635" s="2">
        <v>15</v>
      </c>
      <c r="F635" t="s">
        <v>53</v>
      </c>
      <c r="G635">
        <v>28.325000000000003</v>
      </c>
      <c r="H635">
        <v>38.119999999999997</v>
      </c>
      <c r="I635">
        <v>27.1875</v>
      </c>
      <c r="J635" s="97">
        <v>202</v>
      </c>
      <c r="K635" t="s">
        <v>53</v>
      </c>
      <c r="L635" s="92">
        <v>202</v>
      </c>
      <c r="M635" t="s">
        <v>53</v>
      </c>
      <c r="N635">
        <v>15.372500000000002</v>
      </c>
      <c r="O635">
        <v>72.422499999999999</v>
      </c>
      <c r="P635">
        <v>61.272500000000001</v>
      </c>
      <c r="Q635" s="18">
        <v>71448</v>
      </c>
      <c r="R635" s="111">
        <v>19435</v>
      </c>
      <c r="S635" s="107" t="s">
        <v>53</v>
      </c>
      <c r="T635" s="18">
        <v>6472</v>
      </c>
      <c r="U635">
        <v>0</v>
      </c>
      <c r="V635">
        <v>19.892499999999998</v>
      </c>
      <c r="W635">
        <f>R635/24129</f>
        <v>0.80546230676778985</v>
      </c>
      <c r="X635">
        <f>N635/10.05</f>
        <v>1.5296019900497513</v>
      </c>
      <c r="Y635">
        <f>I635/44.4</f>
        <v>0.61233108108108114</v>
      </c>
      <c r="Z635">
        <f t="shared" si="86"/>
        <v>5496</v>
      </c>
      <c r="AA635">
        <v>13</v>
      </c>
      <c r="AB635">
        <f t="shared" si="87"/>
        <v>1.7682222222222221</v>
      </c>
      <c r="AC635">
        <v>11.25</v>
      </c>
      <c r="AD635">
        <f t="shared" si="80"/>
        <v>9.0583361325719411E-2</v>
      </c>
      <c r="AE635" s="2" t="s">
        <v>53</v>
      </c>
    </row>
    <row r="636" spans="1:31">
      <c r="A636" t="s">
        <v>34</v>
      </c>
      <c r="B636" s="2">
        <v>2009</v>
      </c>
      <c r="C636">
        <v>0</v>
      </c>
      <c r="E636" s="2">
        <v>27</v>
      </c>
      <c r="F636" t="s">
        <v>53</v>
      </c>
      <c r="G636">
        <v>32.234999999999999</v>
      </c>
      <c r="H636">
        <v>42.502499999999998</v>
      </c>
      <c r="I636">
        <v>28.835000000000001</v>
      </c>
      <c r="J636" s="97">
        <v>154</v>
      </c>
      <c r="K636" t="s">
        <v>53</v>
      </c>
      <c r="L636" s="92">
        <v>154</v>
      </c>
      <c r="M636">
        <v>361</v>
      </c>
      <c r="N636">
        <v>17.574999999999999</v>
      </c>
      <c r="O636">
        <v>66.487499999999997</v>
      </c>
      <c r="P636">
        <v>54.697499999999998</v>
      </c>
      <c r="Q636" s="18">
        <v>73460</v>
      </c>
      <c r="R636" s="111">
        <v>18751</v>
      </c>
      <c r="S636" s="107" t="s">
        <v>53</v>
      </c>
      <c r="T636" s="18">
        <v>7597</v>
      </c>
      <c r="U636">
        <v>0</v>
      </c>
      <c r="V636">
        <v>23.467500000000001</v>
      </c>
      <c r="W636">
        <f>R636/23062</f>
        <v>0.8130691180296592</v>
      </c>
      <c r="X636">
        <f>N636/17.65</f>
        <v>0.99575070821529754</v>
      </c>
      <c r="Y636">
        <f>I636/42.58</f>
        <v>0.67719586660403952</v>
      </c>
      <c r="Z636">
        <f t="shared" si="86"/>
        <v>5650.7692307692305</v>
      </c>
      <c r="AA636">
        <v>13</v>
      </c>
      <c r="AB636">
        <f t="shared" si="87"/>
        <v>1.3139697648376261</v>
      </c>
      <c r="AC636">
        <v>17.86</v>
      </c>
      <c r="AD636">
        <f t="shared" si="80"/>
        <v>0.10341682548325619</v>
      </c>
      <c r="AE636" s="2" t="s">
        <v>53</v>
      </c>
    </row>
    <row r="637" spans="1:31">
      <c r="A637" t="s">
        <v>34</v>
      </c>
      <c r="B637" s="2">
        <v>2010</v>
      </c>
      <c r="C637">
        <v>0</v>
      </c>
      <c r="E637" s="2">
        <v>25</v>
      </c>
      <c r="F637" t="s">
        <v>53</v>
      </c>
      <c r="G637">
        <v>30.282499999999999</v>
      </c>
      <c r="H637">
        <v>42.347500000000004</v>
      </c>
      <c r="I637">
        <v>29.512499999999999</v>
      </c>
      <c r="J637" s="97">
        <v>132</v>
      </c>
      <c r="K637" t="s">
        <v>53</v>
      </c>
      <c r="L637" s="92">
        <v>132</v>
      </c>
      <c r="M637">
        <v>373</v>
      </c>
      <c r="N637">
        <v>17.8475</v>
      </c>
      <c r="O637">
        <v>66.287500000000009</v>
      </c>
      <c r="P637">
        <v>54.51</v>
      </c>
      <c r="Q637" s="18">
        <v>76034</v>
      </c>
      <c r="R637" s="111">
        <v>18285</v>
      </c>
      <c r="S637" s="107">
        <v>4652</v>
      </c>
      <c r="T637" s="18">
        <v>8873</v>
      </c>
      <c r="U637">
        <v>0</v>
      </c>
      <c r="V637">
        <v>22.772500000000001</v>
      </c>
      <c r="W637">
        <f>R637/23038</f>
        <v>0.7936886882541887</v>
      </c>
      <c r="X637">
        <f>N637/19.57</f>
        <v>0.91198262646908534</v>
      </c>
      <c r="Y637">
        <f>I637/42.04</f>
        <v>0.70200999048525214</v>
      </c>
      <c r="Z637">
        <f t="shared" si="86"/>
        <v>5848.7692307692305</v>
      </c>
      <c r="AA637">
        <v>13</v>
      </c>
      <c r="AB637">
        <f t="shared" si="87"/>
        <v>1.1466515609264856</v>
      </c>
      <c r="AC637">
        <v>19.86</v>
      </c>
      <c r="AD637">
        <f t="shared" si="80"/>
        <v>0.11669779309256385</v>
      </c>
      <c r="AE637">
        <f t="shared" si="81"/>
        <v>6.1183154904384883E-2</v>
      </c>
    </row>
    <row r="638" spans="1:31">
      <c r="A638" t="s">
        <v>34</v>
      </c>
      <c r="B638" s="2">
        <v>2011</v>
      </c>
      <c r="C638">
        <v>0</v>
      </c>
      <c r="E638" s="2">
        <v>30</v>
      </c>
      <c r="F638" t="s">
        <v>53</v>
      </c>
      <c r="G638">
        <v>27.39</v>
      </c>
      <c r="H638">
        <v>45.935000000000002</v>
      </c>
      <c r="I638">
        <v>33.427500000000002</v>
      </c>
      <c r="J638" s="97">
        <v>136</v>
      </c>
      <c r="K638" t="s">
        <v>53</v>
      </c>
      <c r="L638" s="92">
        <v>136</v>
      </c>
      <c r="M638">
        <v>323</v>
      </c>
      <c r="N638">
        <v>18.952500000000001</v>
      </c>
      <c r="O638">
        <v>67.460000000000008</v>
      </c>
      <c r="P638">
        <v>54.664999999999992</v>
      </c>
      <c r="Q638" s="18">
        <v>78476</v>
      </c>
      <c r="R638" s="111">
        <v>17684</v>
      </c>
      <c r="S638" s="107">
        <v>4942</v>
      </c>
      <c r="T638" s="18">
        <v>10033</v>
      </c>
      <c r="U638">
        <v>0</v>
      </c>
      <c r="V638">
        <v>22.407499999999999</v>
      </c>
      <c r="W638">
        <f>R638/22761</f>
        <v>0.77694301656341991</v>
      </c>
      <c r="X638">
        <f>N638/21.05</f>
        <v>0.90035629453681709</v>
      </c>
      <c r="Y638">
        <f>I638/41.74</f>
        <v>0.80085050311451844</v>
      </c>
      <c r="Z638">
        <f t="shared" si="86"/>
        <v>6036.6153846153848</v>
      </c>
      <c r="AA638">
        <v>13</v>
      </c>
      <c r="AB638">
        <f t="shared" si="87"/>
        <v>1.0475689574567555</v>
      </c>
      <c r="AC638">
        <v>21.39</v>
      </c>
      <c r="AD638">
        <f t="shared" si="80"/>
        <v>0.12784800448544778</v>
      </c>
      <c r="AE638">
        <f t="shared" si="81"/>
        <v>6.2974667414241292E-2</v>
      </c>
    </row>
    <row r="639" spans="1:31">
      <c r="A639" t="s">
        <v>34</v>
      </c>
      <c r="B639" s="2">
        <v>2012</v>
      </c>
      <c r="C639">
        <v>0</v>
      </c>
      <c r="E639" s="2">
        <v>21</v>
      </c>
      <c r="F639" t="s">
        <v>53</v>
      </c>
      <c r="G639">
        <v>33.46</v>
      </c>
      <c r="H639">
        <v>45.967500000000001</v>
      </c>
      <c r="I639">
        <v>30.612499999999997</v>
      </c>
      <c r="J639" s="97">
        <v>128</v>
      </c>
      <c r="K639" t="s">
        <v>53</v>
      </c>
      <c r="L639" s="92">
        <v>128</v>
      </c>
      <c r="M639">
        <v>317</v>
      </c>
      <c r="N639">
        <v>22.625</v>
      </c>
      <c r="O639">
        <v>67.394999999999996</v>
      </c>
      <c r="P639">
        <v>52.134999999999998</v>
      </c>
      <c r="Q639" s="18">
        <v>80802</v>
      </c>
      <c r="R639" s="111">
        <v>16573</v>
      </c>
      <c r="S639" s="107">
        <v>4639</v>
      </c>
      <c r="T639" s="18">
        <v>11264</v>
      </c>
      <c r="U639">
        <v>0</v>
      </c>
      <c r="V639">
        <v>26.857500000000002</v>
      </c>
      <c r="W639">
        <f>R639/22048</f>
        <v>0.75167815674891147</v>
      </c>
      <c r="X639">
        <f>N639/24.58</f>
        <v>0.92046379170056958</v>
      </c>
      <c r="Y639">
        <f>I639/40.47</f>
        <v>0.75642451198418581</v>
      </c>
      <c r="Z639">
        <f t="shared" si="86"/>
        <v>6215.5384615384619</v>
      </c>
      <c r="AA639">
        <v>13</v>
      </c>
      <c r="AB639">
        <f t="shared" si="87"/>
        <v>1.0834005647438485</v>
      </c>
      <c r="AC639">
        <v>24.79</v>
      </c>
      <c r="AD639">
        <f t="shared" si="80"/>
        <v>0.13940249003737532</v>
      </c>
      <c r="AE639">
        <f t="shared" si="81"/>
        <v>5.7411945248879978E-2</v>
      </c>
    </row>
    <row r="640" spans="1:31">
      <c r="A640" t="s">
        <v>34</v>
      </c>
      <c r="B640" s="2">
        <v>2013</v>
      </c>
      <c r="C640">
        <v>0</v>
      </c>
      <c r="E640" s="2">
        <v>22</v>
      </c>
      <c r="F640" t="s">
        <v>53</v>
      </c>
      <c r="G640">
        <v>31.68</v>
      </c>
      <c r="H640">
        <v>49.492500000000007</v>
      </c>
      <c r="I640">
        <v>33.807499999999997</v>
      </c>
      <c r="J640" s="97">
        <v>86</v>
      </c>
      <c r="K640" t="s">
        <v>53</v>
      </c>
      <c r="L640" s="92">
        <v>86</v>
      </c>
      <c r="M640">
        <v>311</v>
      </c>
      <c r="N640">
        <v>32.949999999999996</v>
      </c>
      <c r="O640">
        <v>68.694999999999993</v>
      </c>
      <c r="P640">
        <v>45.949999999999996</v>
      </c>
      <c r="Q640" s="18">
        <v>83679</v>
      </c>
      <c r="R640" s="111">
        <v>16613</v>
      </c>
      <c r="S640" s="107">
        <v>4696</v>
      </c>
      <c r="T640" s="18">
        <v>12611</v>
      </c>
      <c r="U640">
        <v>0</v>
      </c>
      <c r="V640">
        <v>32.407499999999999</v>
      </c>
      <c r="W640">
        <f>R640/21899</f>
        <v>0.75861911502808343</v>
      </c>
      <c r="X640">
        <f>N640/25.6</f>
        <v>1.2871093749999998</v>
      </c>
      <c r="Y640">
        <f>I640/39.56</f>
        <v>0.85458796764408484</v>
      </c>
      <c r="Z640">
        <f t="shared" si="86"/>
        <v>6436.8461538461543</v>
      </c>
      <c r="AA640">
        <v>13</v>
      </c>
      <c r="AB640">
        <f t="shared" si="87"/>
        <v>1.2416666666666665</v>
      </c>
      <c r="AC640">
        <v>26.1</v>
      </c>
      <c r="AD640">
        <f t="shared" si="80"/>
        <v>0.15070686791190144</v>
      </c>
      <c r="AE640">
        <f t="shared" si="81"/>
        <v>5.6119217485868615E-2</v>
      </c>
    </row>
    <row r="641" spans="1:31">
      <c r="A641" t="s">
        <v>34</v>
      </c>
      <c r="B641" s="2">
        <v>2014</v>
      </c>
      <c r="C641">
        <v>0</v>
      </c>
      <c r="E641" s="2">
        <v>24</v>
      </c>
      <c r="F641" t="s">
        <v>53</v>
      </c>
      <c r="G641">
        <v>35.3125</v>
      </c>
      <c r="H641">
        <v>46.414999999999999</v>
      </c>
      <c r="I641">
        <v>29.9925</v>
      </c>
      <c r="J641" s="97">
        <v>109</v>
      </c>
      <c r="K641" t="s">
        <v>53</v>
      </c>
      <c r="L641" t="s">
        <v>53</v>
      </c>
      <c r="M641">
        <v>303</v>
      </c>
      <c r="N641">
        <v>23.017499999999998</v>
      </c>
      <c r="O641">
        <v>64.685000000000002</v>
      </c>
      <c r="P641">
        <v>49.787499999999994</v>
      </c>
      <c r="Q641" s="18">
        <v>84509</v>
      </c>
      <c r="R641" s="111">
        <v>16684</v>
      </c>
      <c r="S641" s="107">
        <v>4618</v>
      </c>
      <c r="T641" s="18">
        <v>12702</v>
      </c>
      <c r="U641">
        <v>0</v>
      </c>
      <c r="V641">
        <v>28.4</v>
      </c>
      <c r="W641">
        <f>R641/22218</f>
        <v>0.75092267530830858</v>
      </c>
      <c r="X641">
        <f>N641/23.6</f>
        <v>0.97531779661016937</v>
      </c>
      <c r="Y641">
        <f>I641/40.03</f>
        <v>0.7492505620784411</v>
      </c>
      <c r="Z641">
        <f t="shared" si="86"/>
        <v>6500.6923076923076</v>
      </c>
      <c r="AA641">
        <v>13</v>
      </c>
      <c r="AB641">
        <f t="shared" si="87"/>
        <v>1.1620294599018002</v>
      </c>
      <c r="AC641">
        <v>24.44</v>
      </c>
      <c r="AD641">
        <f t="shared" si="80"/>
        <v>0.15030351796850039</v>
      </c>
      <c r="AE641">
        <f t="shared" si="81"/>
        <v>5.4645067389272148E-2</v>
      </c>
    </row>
    <row r="642" spans="1:31">
      <c r="A642" t="s">
        <v>34</v>
      </c>
      <c r="B642" s="2">
        <v>2015</v>
      </c>
      <c r="C642">
        <v>0</v>
      </c>
      <c r="E642" s="2">
        <v>24</v>
      </c>
      <c r="F642" t="s">
        <v>53</v>
      </c>
      <c r="G642">
        <v>40.022500000000001</v>
      </c>
      <c r="H642">
        <v>47.174999999999997</v>
      </c>
      <c r="I642">
        <v>28.259999999999998</v>
      </c>
      <c r="J642" s="97">
        <v>133</v>
      </c>
      <c r="K642" t="s">
        <v>53</v>
      </c>
      <c r="L642" t="s">
        <v>53</v>
      </c>
      <c r="M642">
        <v>291</v>
      </c>
      <c r="N642">
        <v>29.6325</v>
      </c>
      <c r="O642">
        <v>67.36</v>
      </c>
      <c r="P642">
        <v>47.392500000000005</v>
      </c>
      <c r="Q642" s="18">
        <v>85584</v>
      </c>
      <c r="R642" s="111">
        <v>17257</v>
      </c>
      <c r="S642" s="107">
        <v>4896</v>
      </c>
      <c r="T642" s="18">
        <v>12944</v>
      </c>
      <c r="U642">
        <v>0</v>
      </c>
      <c r="V642">
        <v>33.947499999999998</v>
      </c>
      <c r="W642">
        <f>R642/23219</f>
        <v>0.74322752917868984</v>
      </c>
      <c r="X642">
        <f>N642/20.77</f>
        <v>1.4266971593644679</v>
      </c>
      <c r="Y642">
        <f>I642/41.06</f>
        <v>0.68826108134437403</v>
      </c>
      <c r="Z642">
        <f t="shared" si="86"/>
        <v>6583.3846153846152</v>
      </c>
      <c r="AA642">
        <v>13</v>
      </c>
      <c r="AB642">
        <f t="shared" si="87"/>
        <v>1.5388712601994561</v>
      </c>
      <c r="AC642">
        <v>22.06</v>
      </c>
      <c r="AD642">
        <f t="shared" si="80"/>
        <v>0.1512432230323425</v>
      </c>
      <c r="AE642">
        <f t="shared" si="81"/>
        <v>5.7206954570947842E-2</v>
      </c>
    </row>
    <row r="643" spans="1:31">
      <c r="A643" t="s">
        <v>34</v>
      </c>
      <c r="B643" s="2">
        <v>2016</v>
      </c>
      <c r="C643">
        <v>0</v>
      </c>
      <c r="E643" s="2">
        <v>26</v>
      </c>
      <c r="F643" t="s">
        <v>53</v>
      </c>
      <c r="G643">
        <v>37.647500000000001</v>
      </c>
      <c r="H643">
        <v>46.307500000000005</v>
      </c>
      <c r="I643">
        <v>28.872500000000002</v>
      </c>
      <c r="J643" s="97">
        <v>119</v>
      </c>
      <c r="K643" t="s">
        <v>53</v>
      </c>
      <c r="L643" t="s">
        <v>53</v>
      </c>
      <c r="M643">
        <v>411</v>
      </c>
      <c r="N643">
        <v>26.12</v>
      </c>
      <c r="O643">
        <v>71.167500000000004</v>
      </c>
      <c r="P643">
        <v>52.582499999999996</v>
      </c>
      <c r="Q643" s="18">
        <v>86026</v>
      </c>
      <c r="R643" s="111">
        <v>17783</v>
      </c>
      <c r="S643" s="107">
        <v>4832</v>
      </c>
      <c r="T643" s="18">
        <v>13320</v>
      </c>
      <c r="U643">
        <v>0</v>
      </c>
      <c r="V643">
        <v>30.7775</v>
      </c>
      <c r="W643">
        <f>R643/23979</f>
        <v>0.74160723966804287</v>
      </c>
      <c r="X643">
        <f>N643/18.12</f>
        <v>1.4415011037527594</v>
      </c>
      <c r="Y643">
        <f>I643/42.17</f>
        <v>0.68466919611097943</v>
      </c>
      <c r="Z643">
        <f t="shared" si="86"/>
        <v>6617.3846153846152</v>
      </c>
      <c r="AA643">
        <v>13</v>
      </c>
      <c r="AB643">
        <f t="shared" si="87"/>
        <v>1.5670824847250509</v>
      </c>
      <c r="AC643">
        <v>19.64</v>
      </c>
      <c r="AD643">
        <f t="shared" ref="AD643:AD706" si="88">T643/Q643</f>
        <v>0.15483690977146444</v>
      </c>
      <c r="AE643">
        <f t="shared" ref="AE643:AE703" si="89">S643/Q643</f>
        <v>5.616906516634506E-2</v>
      </c>
    </row>
    <row r="644" spans="1:31">
      <c r="A644" t="s">
        <v>34</v>
      </c>
      <c r="B644" s="2">
        <v>2017</v>
      </c>
      <c r="C644">
        <v>0</v>
      </c>
      <c r="E644" s="2">
        <v>16</v>
      </c>
      <c r="F644" t="s">
        <v>53</v>
      </c>
      <c r="G644">
        <v>37.557499999999997</v>
      </c>
      <c r="H644">
        <v>49.2425</v>
      </c>
      <c r="I644">
        <v>30.79</v>
      </c>
      <c r="J644" s="97">
        <v>100</v>
      </c>
      <c r="K644" t="s">
        <v>53</v>
      </c>
      <c r="L644" t="s">
        <v>53</v>
      </c>
      <c r="M644">
        <v>384</v>
      </c>
      <c r="N644">
        <v>20.677499999999998</v>
      </c>
      <c r="O644">
        <v>70.125</v>
      </c>
      <c r="P644">
        <v>55.62</v>
      </c>
      <c r="Q644" s="18">
        <v>86120</v>
      </c>
      <c r="R644" s="111">
        <v>17921</v>
      </c>
      <c r="S644" s="107">
        <v>4744</v>
      </c>
      <c r="T644" s="18">
        <v>13355</v>
      </c>
      <c r="U644">
        <v>0</v>
      </c>
      <c r="V644">
        <v>27.615000000000002</v>
      </c>
      <c r="W644">
        <f>R644/24969</f>
        <v>0.71772998518162523</v>
      </c>
      <c r="X644">
        <f>N644/15.66</f>
        <v>1.3204022988505746</v>
      </c>
      <c r="Y644">
        <f>I644/43.11</f>
        <v>0.71421943864532589</v>
      </c>
      <c r="Z644">
        <f t="shared" si="86"/>
        <v>6624.6153846153848</v>
      </c>
      <c r="AA644">
        <v>13</v>
      </c>
      <c r="AB644">
        <f t="shared" si="87"/>
        <v>1.6027278003482299</v>
      </c>
      <c r="AC644">
        <v>17.23</v>
      </c>
      <c r="AD644">
        <f t="shared" si="88"/>
        <v>0.15507431490942872</v>
      </c>
      <c r="AE644">
        <f t="shared" si="89"/>
        <v>5.5085926614026941E-2</v>
      </c>
    </row>
    <row r="645" spans="1:31">
      <c r="A645" t="s">
        <v>34</v>
      </c>
      <c r="B645" s="2">
        <v>2018</v>
      </c>
      <c r="C645">
        <v>0</v>
      </c>
      <c r="E645" s="2">
        <v>9</v>
      </c>
      <c r="F645" t="s">
        <v>53</v>
      </c>
      <c r="G645">
        <v>31.567499999999999</v>
      </c>
      <c r="H645">
        <v>54.495000000000005</v>
      </c>
      <c r="I645">
        <v>37.287500000000001</v>
      </c>
      <c r="J645" s="97">
        <v>86</v>
      </c>
      <c r="K645">
        <v>5</v>
      </c>
      <c r="L645" t="s">
        <v>53</v>
      </c>
      <c r="M645">
        <v>449</v>
      </c>
      <c r="N645">
        <v>21.577500000000001</v>
      </c>
      <c r="O645">
        <v>70.61999999999999</v>
      </c>
      <c r="P645">
        <v>55.4</v>
      </c>
      <c r="Q645" s="18">
        <v>86384</v>
      </c>
      <c r="R645" s="111">
        <v>18700</v>
      </c>
      <c r="S645" s="107">
        <v>5488</v>
      </c>
      <c r="T645" s="18">
        <v>13501</v>
      </c>
      <c r="U645">
        <v>0</v>
      </c>
      <c r="V645">
        <v>25.764999999999997</v>
      </c>
      <c r="W645">
        <f>R645/25771</f>
        <v>0.72562182297931788</v>
      </c>
      <c r="X645">
        <f>N645/13.72</f>
        <v>1.572704081632653</v>
      </c>
      <c r="Y645">
        <f>I645/44.03</f>
        <v>0.84686577333636159</v>
      </c>
      <c r="Z645">
        <f t="shared" si="86"/>
        <v>6644.9230769230771</v>
      </c>
      <c r="AA645">
        <v>13</v>
      </c>
      <c r="AB645">
        <f t="shared" si="87"/>
        <v>1.6884010484927914</v>
      </c>
      <c r="AC645">
        <v>15.26</v>
      </c>
      <c r="AD645">
        <f t="shared" si="88"/>
        <v>0.15629051676236341</v>
      </c>
      <c r="AE645">
        <f t="shared" si="89"/>
        <v>6.3530283385812181E-2</v>
      </c>
    </row>
    <row r="646" spans="1:31">
      <c r="A646" t="s">
        <v>34</v>
      </c>
      <c r="B646" s="2">
        <v>2019</v>
      </c>
      <c r="C646">
        <v>0</v>
      </c>
      <c r="E646" s="2">
        <v>23</v>
      </c>
      <c r="F646" t="s">
        <v>53</v>
      </c>
      <c r="G646">
        <v>32.717500000000001</v>
      </c>
      <c r="H646">
        <v>53.762500000000003</v>
      </c>
      <c r="I646">
        <v>36.195</v>
      </c>
      <c r="J646" s="97">
        <v>87</v>
      </c>
      <c r="K646" t="s">
        <v>53</v>
      </c>
      <c r="L646" t="s">
        <v>53</v>
      </c>
      <c r="M646">
        <v>388</v>
      </c>
      <c r="N646">
        <v>22.325000000000003</v>
      </c>
      <c r="O646">
        <v>67.107500000000002</v>
      </c>
      <c r="P646">
        <v>52.105000000000004</v>
      </c>
      <c r="Q646" s="18">
        <v>86487</v>
      </c>
      <c r="R646" s="107" t="s">
        <v>53</v>
      </c>
      <c r="S646" s="107">
        <v>5582</v>
      </c>
      <c r="T646" s="18">
        <v>13266</v>
      </c>
      <c r="U646" s="107" t="s">
        <v>53</v>
      </c>
      <c r="V646">
        <v>26.982499999999998</v>
      </c>
      <c r="W646" s="107" t="s">
        <v>53</v>
      </c>
      <c r="X646">
        <f>N646/12.45</f>
        <v>1.7931726907630525</v>
      </c>
      <c r="Y646">
        <f>I646/44.78</f>
        <v>0.80828494863778466</v>
      </c>
      <c r="Z646">
        <f t="shared" si="86"/>
        <v>6652.8461538461543</v>
      </c>
      <c r="AA646">
        <v>13</v>
      </c>
      <c r="AB646">
        <f t="shared" si="87"/>
        <v>1.9122962437987243</v>
      </c>
      <c r="AC646">
        <v>14.11</v>
      </c>
      <c r="AD646">
        <f t="shared" si="88"/>
        <v>0.15338721426341531</v>
      </c>
      <c r="AE646">
        <f t="shared" si="89"/>
        <v>6.4541491784892532E-2</v>
      </c>
    </row>
    <row r="647" spans="1:31">
      <c r="A647" t="s">
        <v>34</v>
      </c>
      <c r="B647" s="2">
        <v>2020</v>
      </c>
      <c r="C647">
        <v>0</v>
      </c>
      <c r="D647" t="s">
        <v>53</v>
      </c>
      <c r="E647">
        <v>21</v>
      </c>
      <c r="F647" t="s">
        <v>53</v>
      </c>
      <c r="G647">
        <v>27.1875</v>
      </c>
      <c r="H647">
        <v>55.49</v>
      </c>
      <c r="I647">
        <v>40.380000000000003</v>
      </c>
      <c r="J647" s="97">
        <v>107</v>
      </c>
      <c r="K647">
        <v>2</v>
      </c>
      <c r="L647" t="s">
        <v>53</v>
      </c>
      <c r="M647">
        <v>323</v>
      </c>
      <c r="N647">
        <v>20.71</v>
      </c>
      <c r="O647">
        <v>69.080000000000013</v>
      </c>
      <c r="P647">
        <v>54.784999999999997</v>
      </c>
      <c r="Q647" s="18">
        <v>87076</v>
      </c>
      <c r="R647" s="107" t="s">
        <v>53</v>
      </c>
      <c r="S647" s="107" t="s">
        <v>53</v>
      </c>
      <c r="T647" s="18">
        <v>13363</v>
      </c>
      <c r="U647" s="107" t="s">
        <v>53</v>
      </c>
      <c r="V647">
        <v>23.607500000000002</v>
      </c>
      <c r="W647" s="107" t="s">
        <v>53</v>
      </c>
      <c r="X647">
        <f>N647/13.87</f>
        <v>1.493150684931507</v>
      </c>
      <c r="Y647">
        <f>I647/43.14</f>
        <v>0.93602225312934639</v>
      </c>
      <c r="Z647">
        <f t="shared" si="86"/>
        <v>6698.1538461538457</v>
      </c>
      <c r="AA647">
        <v>13</v>
      </c>
      <c r="AB647">
        <f t="shared" si="87"/>
        <v>1.520122343850612</v>
      </c>
      <c r="AC647">
        <v>15.53</v>
      </c>
      <c r="AD647">
        <f t="shared" si="88"/>
        <v>0.15346364095732465</v>
      </c>
      <c r="AE647" s="2" t="s">
        <v>53</v>
      </c>
    </row>
    <row r="648" spans="1:31">
      <c r="A648" t="s">
        <v>35</v>
      </c>
      <c r="B648" s="2">
        <v>2002</v>
      </c>
      <c r="C648">
        <v>0</v>
      </c>
      <c r="E648">
        <v>18</v>
      </c>
      <c r="F648" t="s">
        <v>53</v>
      </c>
      <c r="G648">
        <v>16.307499999999997</v>
      </c>
      <c r="H648">
        <v>42.04</v>
      </c>
      <c r="I648">
        <v>35.185000000000002</v>
      </c>
      <c r="J648" s="96" t="s">
        <v>53</v>
      </c>
      <c r="K648" t="s">
        <v>53</v>
      </c>
      <c r="L648" t="s">
        <v>53</v>
      </c>
      <c r="M648" t="s">
        <v>53</v>
      </c>
      <c r="N648">
        <v>8.2575000000000003</v>
      </c>
      <c r="O648">
        <v>70.294999999999987</v>
      </c>
      <c r="P648">
        <v>64.489999999999995</v>
      </c>
      <c r="Q648" s="18">
        <v>1226993</v>
      </c>
      <c r="R648" s="109">
        <v>15223</v>
      </c>
      <c r="S648" s="107" t="s">
        <v>53</v>
      </c>
      <c r="T648" s="18">
        <v>83511</v>
      </c>
      <c r="U648">
        <v>0</v>
      </c>
      <c r="V648">
        <v>11.295</v>
      </c>
      <c r="W648">
        <f>R648/18095</f>
        <v>0.84128212213318598</v>
      </c>
      <c r="X648">
        <f>N648/8.3</f>
        <v>0.99487951807228914</v>
      </c>
      <c r="Y648">
        <f>I648/35.8425</f>
        <v>0.98165585547883105</v>
      </c>
      <c r="Z648">
        <f t="shared" ref="Z648:Z666" si="90">Q648/11313</f>
        <v>108.45867585963052</v>
      </c>
      <c r="AA648">
        <v>11313</v>
      </c>
      <c r="AB648">
        <f>V648/AC648</f>
        <v>0.98646288209606992</v>
      </c>
      <c r="AC648">
        <v>11.45</v>
      </c>
      <c r="AD648">
        <f t="shared" si="88"/>
        <v>6.8061512983366657E-2</v>
      </c>
      <c r="AE648" s="2" t="s">
        <v>53</v>
      </c>
    </row>
    <row r="649" spans="1:31">
      <c r="A649" t="s">
        <v>35</v>
      </c>
      <c r="B649" s="2">
        <v>2003</v>
      </c>
      <c r="C649">
        <v>0</v>
      </c>
      <c r="E649">
        <v>11</v>
      </c>
      <c r="F649" t="s">
        <v>53</v>
      </c>
      <c r="G649">
        <v>15.7225</v>
      </c>
      <c r="H649">
        <v>43.722499999999997</v>
      </c>
      <c r="I649">
        <v>36.847499999999997</v>
      </c>
      <c r="J649" s="96" t="s">
        <v>53</v>
      </c>
      <c r="K649" t="s">
        <v>53</v>
      </c>
      <c r="L649" t="s">
        <v>53</v>
      </c>
      <c r="M649" t="s">
        <v>53</v>
      </c>
      <c r="N649">
        <v>7.7425000000000006</v>
      </c>
      <c r="O649">
        <v>71.20750000000001</v>
      </c>
      <c r="P649">
        <v>65.695000000000007</v>
      </c>
      <c r="Q649" s="18">
        <v>1269230</v>
      </c>
      <c r="R649" s="109">
        <v>16071</v>
      </c>
      <c r="S649" s="107" t="s">
        <v>53</v>
      </c>
      <c r="T649" s="18">
        <v>113912</v>
      </c>
      <c r="U649">
        <v>0</v>
      </c>
      <c r="V649">
        <v>10.787500000000001</v>
      </c>
      <c r="W649">
        <f>R649/19013</f>
        <v>0.84526376689633409</v>
      </c>
      <c r="X649">
        <f>N649/8.5</f>
        <v>0.91088235294117659</v>
      </c>
      <c r="Y649">
        <f>I649/37.35</f>
        <v>0.98654618473895572</v>
      </c>
      <c r="Z649">
        <f t="shared" si="90"/>
        <v>112.1921683019535</v>
      </c>
      <c r="AA649">
        <v>11313</v>
      </c>
      <c r="AB649">
        <f t="shared" ref="AB649:AB666" si="91">V649/AC649</f>
        <v>0.93885987815491745</v>
      </c>
      <c r="AC649">
        <v>11.49</v>
      </c>
      <c r="AD649">
        <f t="shared" si="88"/>
        <v>8.9748902878122955E-2</v>
      </c>
      <c r="AE649" s="2" t="s">
        <v>53</v>
      </c>
    </row>
    <row r="650" spans="1:31">
      <c r="A650" t="s">
        <v>35</v>
      </c>
      <c r="B650" s="2">
        <v>2004</v>
      </c>
      <c r="C650">
        <v>0</v>
      </c>
      <c r="E650">
        <v>16</v>
      </c>
      <c r="F650" t="s">
        <v>53</v>
      </c>
      <c r="G650">
        <v>15.870000000000001</v>
      </c>
      <c r="H650">
        <v>45.354999999999997</v>
      </c>
      <c r="I650">
        <v>38.167499999999997</v>
      </c>
      <c r="J650" s="96" t="s">
        <v>53</v>
      </c>
      <c r="K650" t="s">
        <v>53</v>
      </c>
      <c r="L650" t="s">
        <v>53</v>
      </c>
      <c r="M650" t="s">
        <v>53</v>
      </c>
      <c r="N650">
        <v>7.4975000000000005</v>
      </c>
      <c r="O650">
        <v>72.112500000000011</v>
      </c>
      <c r="P650">
        <v>66.704999999999998</v>
      </c>
      <c r="Q650" s="18">
        <v>1294694</v>
      </c>
      <c r="R650" s="109">
        <v>16853</v>
      </c>
      <c r="S650" s="107" t="s">
        <v>53</v>
      </c>
      <c r="T650" s="18">
        <v>132918</v>
      </c>
      <c r="U650">
        <v>0</v>
      </c>
      <c r="V650">
        <v>10.727499999999999</v>
      </c>
      <c r="W650">
        <f>R650/20053</f>
        <v>0.84042287936967042</v>
      </c>
      <c r="X650">
        <f>N650/8.26</f>
        <v>0.90768765133171925</v>
      </c>
      <c r="Y650">
        <f>I650/38.95</f>
        <v>0.97991014120667508</v>
      </c>
      <c r="Z650">
        <f t="shared" si="90"/>
        <v>114.44303014231416</v>
      </c>
      <c r="AA650">
        <v>11313</v>
      </c>
      <c r="AB650">
        <f t="shared" si="91"/>
        <v>0.97789425706472188</v>
      </c>
      <c r="AC650">
        <v>10.97</v>
      </c>
      <c r="AD650">
        <f t="shared" si="88"/>
        <v>0.10266364098389272</v>
      </c>
      <c r="AE650" s="2" t="s">
        <v>53</v>
      </c>
    </row>
    <row r="651" spans="1:31">
      <c r="A651" t="s">
        <v>35</v>
      </c>
      <c r="B651" s="2">
        <v>2005</v>
      </c>
      <c r="C651">
        <v>0</v>
      </c>
      <c r="E651">
        <v>12</v>
      </c>
      <c r="F651" t="s">
        <v>53</v>
      </c>
      <c r="G651">
        <v>11.422499999999999</v>
      </c>
      <c r="H651">
        <v>45.01</v>
      </c>
      <c r="I651">
        <v>39.877499999999998</v>
      </c>
      <c r="J651" s="96" t="s">
        <v>53</v>
      </c>
      <c r="K651" t="s">
        <v>53</v>
      </c>
      <c r="L651" t="s">
        <v>53</v>
      </c>
      <c r="M651" t="s">
        <v>53</v>
      </c>
      <c r="N651">
        <v>5.9424999999999999</v>
      </c>
      <c r="O651">
        <v>71.252499999999998</v>
      </c>
      <c r="P651">
        <v>67.02</v>
      </c>
      <c r="Q651" s="18">
        <v>1335792</v>
      </c>
      <c r="R651" s="109">
        <v>17871</v>
      </c>
      <c r="S651" s="107" t="s">
        <v>53</v>
      </c>
      <c r="T651" s="18">
        <v>165016</v>
      </c>
      <c r="U651">
        <v>0</v>
      </c>
      <c r="V651">
        <v>8.0374999999999996</v>
      </c>
      <c r="W651">
        <f>R651/21239</f>
        <v>0.84142379584726212</v>
      </c>
      <c r="X651">
        <f>N651/7.14</f>
        <v>0.83228291316526615</v>
      </c>
      <c r="Y651">
        <f>I651/41.39</f>
        <v>0.96345735684948053</v>
      </c>
      <c r="Z651">
        <f t="shared" si="90"/>
        <v>118.07584195173693</v>
      </c>
      <c r="AA651">
        <v>11313</v>
      </c>
      <c r="AB651">
        <f t="shared" si="91"/>
        <v>0.87841530054644801</v>
      </c>
      <c r="AC651">
        <v>9.15</v>
      </c>
      <c r="AD651">
        <f t="shared" si="88"/>
        <v>0.12353420292979746</v>
      </c>
      <c r="AE651" s="2" t="s">
        <v>53</v>
      </c>
    </row>
    <row r="652" spans="1:31">
      <c r="A652" t="s">
        <v>35</v>
      </c>
      <c r="B652" s="2">
        <v>2006</v>
      </c>
      <c r="C652">
        <v>0</v>
      </c>
      <c r="E652">
        <v>15</v>
      </c>
      <c r="F652" t="s">
        <v>53</v>
      </c>
      <c r="G652">
        <v>10.827500000000001</v>
      </c>
      <c r="H652">
        <v>47.104999999999997</v>
      </c>
      <c r="I652">
        <v>42.0075</v>
      </c>
      <c r="J652" s="96" t="s">
        <v>53</v>
      </c>
      <c r="K652" t="s">
        <v>53</v>
      </c>
      <c r="L652" t="s">
        <v>53</v>
      </c>
      <c r="M652" t="s">
        <v>53</v>
      </c>
      <c r="N652">
        <v>5.9725000000000001</v>
      </c>
      <c r="O652">
        <v>71.349999999999994</v>
      </c>
      <c r="P652">
        <v>67.087500000000006</v>
      </c>
      <c r="Q652" s="18">
        <v>1370306</v>
      </c>
      <c r="R652" s="109">
        <v>18966</v>
      </c>
      <c r="S652" s="107" t="s">
        <v>53</v>
      </c>
      <c r="T652" s="18">
        <v>189053</v>
      </c>
      <c r="U652">
        <v>0</v>
      </c>
      <c r="V652">
        <v>7.8774999999999995</v>
      </c>
      <c r="W652">
        <f>R652/22629</f>
        <v>0.83812806575633036</v>
      </c>
      <c r="X652">
        <f>N652/6.35</f>
        <v>0.94055118110236224</v>
      </c>
      <c r="Y652">
        <f>I652/42.96</f>
        <v>0.97782821229050276</v>
      </c>
      <c r="Z652">
        <f t="shared" si="90"/>
        <v>121.12666843454433</v>
      </c>
      <c r="AA652">
        <v>11313</v>
      </c>
      <c r="AB652">
        <f t="shared" si="91"/>
        <v>0.93224852071005915</v>
      </c>
      <c r="AC652">
        <v>8.4499999999999993</v>
      </c>
      <c r="AD652">
        <f t="shared" si="88"/>
        <v>0.13796407517736914</v>
      </c>
      <c r="AE652" s="2" t="s">
        <v>53</v>
      </c>
    </row>
    <row r="653" spans="1:31">
      <c r="A653" t="s">
        <v>35</v>
      </c>
      <c r="B653" s="2">
        <v>2007</v>
      </c>
      <c r="C653">
        <v>0</v>
      </c>
      <c r="E653">
        <v>20</v>
      </c>
      <c r="F653" t="s">
        <v>53</v>
      </c>
      <c r="G653">
        <v>9.9250000000000007</v>
      </c>
      <c r="H653">
        <v>48.220000000000006</v>
      </c>
      <c r="I653">
        <v>43.4375</v>
      </c>
      <c r="J653" s="17">
        <v>460</v>
      </c>
      <c r="K653" t="s">
        <v>53</v>
      </c>
      <c r="L653" s="92">
        <v>460</v>
      </c>
      <c r="M653" t="s">
        <v>53</v>
      </c>
      <c r="N653">
        <v>5.9925000000000006</v>
      </c>
      <c r="O653">
        <v>72.712500000000006</v>
      </c>
      <c r="P653">
        <v>68.357500000000002</v>
      </c>
      <c r="Q653" s="18">
        <v>1392117</v>
      </c>
      <c r="R653" s="109">
        <v>19920</v>
      </c>
      <c r="S653" s="107" t="s">
        <v>53</v>
      </c>
      <c r="T653" s="18">
        <v>201700</v>
      </c>
      <c r="U653">
        <v>0</v>
      </c>
      <c r="V653">
        <v>7.5400000000000009</v>
      </c>
      <c r="W653">
        <f>R653/23776</f>
        <v>0.83781965006729475</v>
      </c>
      <c r="X653">
        <f>N653/6.41</f>
        <v>0.93486739469578795</v>
      </c>
      <c r="Y653">
        <f>I653/44.21</f>
        <v>0.98252657769735352</v>
      </c>
      <c r="Z653">
        <f t="shared" si="90"/>
        <v>123.05462741978255</v>
      </c>
      <c r="AA653">
        <v>11313</v>
      </c>
      <c r="AB653">
        <f t="shared" si="91"/>
        <v>0.91616038882138529</v>
      </c>
      <c r="AC653">
        <v>8.23</v>
      </c>
      <c r="AD653">
        <f t="shared" si="88"/>
        <v>0.14488724726441815</v>
      </c>
      <c r="AE653" s="2" t="s">
        <v>53</v>
      </c>
    </row>
    <row r="654" spans="1:31">
      <c r="A654" t="s">
        <v>35</v>
      </c>
      <c r="B654" s="2">
        <v>2008</v>
      </c>
      <c r="C654">
        <v>0</v>
      </c>
      <c r="E654">
        <v>15</v>
      </c>
      <c r="F654" t="s">
        <v>53</v>
      </c>
      <c r="G654">
        <v>13.135</v>
      </c>
      <c r="H654">
        <v>51.097499999999997</v>
      </c>
      <c r="I654">
        <v>44.387500000000003</v>
      </c>
      <c r="J654" s="17">
        <v>2351</v>
      </c>
      <c r="K654" t="s">
        <v>53</v>
      </c>
      <c r="L654" s="93">
        <v>2351</v>
      </c>
      <c r="M654" t="s">
        <v>53</v>
      </c>
      <c r="N654">
        <v>11.94</v>
      </c>
      <c r="O654">
        <v>72.070000000000007</v>
      </c>
      <c r="P654">
        <v>63.467500000000001</v>
      </c>
      <c r="Q654" s="18">
        <v>1426109</v>
      </c>
      <c r="R654" s="109">
        <v>20327</v>
      </c>
      <c r="S654" s="107" t="s">
        <v>53</v>
      </c>
      <c r="T654" s="18">
        <v>225625</v>
      </c>
      <c r="U654">
        <v>0</v>
      </c>
      <c r="V654">
        <v>12.430000000000001</v>
      </c>
      <c r="W654">
        <f>R654/24129</f>
        <v>0.84243027062870401</v>
      </c>
      <c r="X654">
        <f>N654/10.05</f>
        <v>1.1880597014925371</v>
      </c>
      <c r="Y654">
        <f>I654/44.4</f>
        <v>0.99971846846846857</v>
      </c>
      <c r="Z654">
        <f t="shared" si="90"/>
        <v>126.05931229558915</v>
      </c>
      <c r="AA654">
        <v>11313</v>
      </c>
      <c r="AB654">
        <f t="shared" si="91"/>
        <v>1.104888888888889</v>
      </c>
      <c r="AC654">
        <v>11.25</v>
      </c>
      <c r="AD654">
        <f t="shared" si="88"/>
        <v>0.15821020693369162</v>
      </c>
      <c r="AE654" s="2" t="s">
        <v>53</v>
      </c>
    </row>
    <row r="655" spans="1:31">
      <c r="A655" t="s">
        <v>35</v>
      </c>
      <c r="B655" s="2">
        <v>2009</v>
      </c>
      <c r="C655">
        <v>0</v>
      </c>
      <c r="E655">
        <v>27</v>
      </c>
      <c r="F655" t="s">
        <v>53</v>
      </c>
      <c r="G655">
        <v>18.490000000000002</v>
      </c>
      <c r="H655">
        <v>51.620000000000005</v>
      </c>
      <c r="I655">
        <v>42.077500000000001</v>
      </c>
      <c r="J655" s="17">
        <v>2069</v>
      </c>
      <c r="K655" t="s">
        <v>53</v>
      </c>
      <c r="L655" s="93">
        <v>2069</v>
      </c>
      <c r="M655">
        <v>6085</v>
      </c>
      <c r="N655">
        <v>21.647500000000001</v>
      </c>
      <c r="O655">
        <v>70.852499999999992</v>
      </c>
      <c r="P655">
        <v>55.527500000000003</v>
      </c>
      <c r="Q655" s="18">
        <v>1446520</v>
      </c>
      <c r="R655" s="109">
        <v>19103</v>
      </c>
      <c r="S655" s="107" t="s">
        <v>53</v>
      </c>
      <c r="T655" s="18">
        <v>235991</v>
      </c>
      <c r="U655">
        <v>0</v>
      </c>
      <c r="V655">
        <v>20.327500000000001</v>
      </c>
      <c r="W655">
        <f>R655/23062</f>
        <v>0.82833232156794723</v>
      </c>
      <c r="X655">
        <f>N655/17.65</f>
        <v>1.2264872521246459</v>
      </c>
      <c r="Y655">
        <f>I655/42.58</f>
        <v>0.9881986848285581</v>
      </c>
      <c r="Z655">
        <f t="shared" si="90"/>
        <v>127.86351984442676</v>
      </c>
      <c r="AA655">
        <v>11313</v>
      </c>
      <c r="AB655">
        <f t="shared" si="91"/>
        <v>1.1381578947368423</v>
      </c>
      <c r="AC655">
        <v>17.86</v>
      </c>
      <c r="AD655">
        <f t="shared" si="88"/>
        <v>0.16314395929541245</v>
      </c>
      <c r="AE655" s="2" t="s">
        <v>53</v>
      </c>
    </row>
    <row r="656" spans="1:31">
      <c r="A656" t="s">
        <v>35</v>
      </c>
      <c r="B656" s="2">
        <v>2010</v>
      </c>
      <c r="C656">
        <v>0</v>
      </c>
      <c r="E656">
        <v>25</v>
      </c>
      <c r="F656" t="s">
        <v>53</v>
      </c>
      <c r="G656">
        <v>22.432499999999997</v>
      </c>
      <c r="H656">
        <v>52.990000000000009</v>
      </c>
      <c r="I656">
        <v>41.102499999999999</v>
      </c>
      <c r="J656" s="17">
        <v>1955</v>
      </c>
      <c r="K656" t="s">
        <v>53</v>
      </c>
      <c r="L656" s="93">
        <v>1955</v>
      </c>
      <c r="M656">
        <v>5513</v>
      </c>
      <c r="N656">
        <v>23.182499999999997</v>
      </c>
      <c r="O656">
        <v>70.775000000000006</v>
      </c>
      <c r="P656">
        <v>54.365000000000002</v>
      </c>
      <c r="Q656" s="18">
        <v>1461979</v>
      </c>
      <c r="R656" s="109">
        <v>19164</v>
      </c>
      <c r="S656" s="107">
        <v>57769</v>
      </c>
      <c r="T656" s="18">
        <v>241865</v>
      </c>
      <c r="U656">
        <v>0</v>
      </c>
      <c r="V656">
        <v>22.862500000000001</v>
      </c>
      <c r="W656">
        <f>R656/23038</f>
        <v>0.83184304193072311</v>
      </c>
      <c r="X656">
        <f>N656/19.57</f>
        <v>1.1845937659683188</v>
      </c>
      <c r="Y656">
        <f>I656/42.04</f>
        <v>0.97769980970504278</v>
      </c>
      <c r="Z656">
        <f t="shared" si="90"/>
        <v>129.23000088393883</v>
      </c>
      <c r="AA656">
        <v>11313</v>
      </c>
      <c r="AB656">
        <f t="shared" si="91"/>
        <v>1.1511832829808661</v>
      </c>
      <c r="AC656">
        <v>19.86</v>
      </c>
      <c r="AD656">
        <f t="shared" si="88"/>
        <v>0.1654367128392405</v>
      </c>
      <c r="AE656">
        <f t="shared" si="89"/>
        <v>3.9514247468670889E-2</v>
      </c>
    </row>
    <row r="657" spans="1:31">
      <c r="A657" t="s">
        <v>35</v>
      </c>
      <c r="B657" s="2">
        <v>2011</v>
      </c>
      <c r="C657">
        <v>0</v>
      </c>
      <c r="E657">
        <v>30</v>
      </c>
      <c r="F657" t="s">
        <v>53</v>
      </c>
      <c r="G657">
        <v>24.947500000000002</v>
      </c>
      <c r="H657">
        <v>52.994999999999997</v>
      </c>
      <c r="I657">
        <v>39.767499999999998</v>
      </c>
      <c r="J657" s="17">
        <v>1989</v>
      </c>
      <c r="K657" t="s">
        <v>53</v>
      </c>
      <c r="L657" s="93">
        <v>1989</v>
      </c>
      <c r="M657">
        <v>5766</v>
      </c>
      <c r="N657">
        <v>25.015000000000001</v>
      </c>
      <c r="O657">
        <v>69.914999999999992</v>
      </c>
      <c r="P657">
        <v>52.424999999999997</v>
      </c>
      <c r="Q657" s="18">
        <v>1470069</v>
      </c>
      <c r="R657" s="109">
        <v>18641</v>
      </c>
      <c r="S657" s="107">
        <v>57882</v>
      </c>
      <c r="T657" s="18">
        <v>240863</v>
      </c>
      <c r="U657">
        <v>0</v>
      </c>
      <c r="V657">
        <v>24.984999999999999</v>
      </c>
      <c r="W657">
        <f>R657/22761</f>
        <v>0.81898862088660429</v>
      </c>
      <c r="X657">
        <f>N657/21.05</f>
        <v>1.1883610451306412</v>
      </c>
      <c r="Y657">
        <f>I657/41.74</f>
        <v>0.95274317201724956</v>
      </c>
      <c r="Z657">
        <f t="shared" si="90"/>
        <v>129.94510739856801</v>
      </c>
      <c r="AA657">
        <v>11313</v>
      </c>
      <c r="AB657">
        <f t="shared" si="91"/>
        <v>1.1680691912108461</v>
      </c>
      <c r="AC657">
        <v>21.39</v>
      </c>
      <c r="AD657">
        <f t="shared" si="88"/>
        <v>0.16384469028324522</v>
      </c>
      <c r="AE657">
        <f t="shared" si="89"/>
        <v>3.9373662052597534E-2</v>
      </c>
    </row>
    <row r="658" spans="1:31">
      <c r="A658" t="s">
        <v>35</v>
      </c>
      <c r="B658" s="2">
        <v>2012</v>
      </c>
      <c r="C658">
        <v>0</v>
      </c>
      <c r="E658">
        <v>21</v>
      </c>
      <c r="F658" t="s">
        <v>53</v>
      </c>
      <c r="G658">
        <v>27.372499999999999</v>
      </c>
      <c r="H658">
        <v>54.2425</v>
      </c>
      <c r="I658">
        <v>39.392500000000005</v>
      </c>
      <c r="J658" s="17">
        <v>1527</v>
      </c>
      <c r="K658" t="s">
        <v>53</v>
      </c>
      <c r="L658" s="93">
        <v>1527</v>
      </c>
      <c r="M658">
        <v>4796</v>
      </c>
      <c r="N658">
        <v>27.794999999999998</v>
      </c>
      <c r="O658">
        <v>69.292500000000004</v>
      </c>
      <c r="P658">
        <v>50.034999999999997</v>
      </c>
      <c r="Q658" s="18">
        <v>1474449</v>
      </c>
      <c r="R658" s="109">
        <v>18141</v>
      </c>
      <c r="S658" s="107">
        <v>57449</v>
      </c>
      <c r="T658" s="18">
        <v>238393</v>
      </c>
      <c r="U658">
        <v>0</v>
      </c>
      <c r="V658">
        <v>27.615000000000002</v>
      </c>
      <c r="W658">
        <f>R658/22048</f>
        <v>0.82279571843251087</v>
      </c>
      <c r="X658">
        <f>N658/24.58</f>
        <v>1.1307973962571196</v>
      </c>
      <c r="Y658">
        <f>I658/40.47</f>
        <v>0.97337533975784551</v>
      </c>
      <c r="Z658">
        <f t="shared" si="90"/>
        <v>130.33227260673561</v>
      </c>
      <c r="AA658">
        <v>11313</v>
      </c>
      <c r="AB658">
        <f t="shared" si="91"/>
        <v>1.1139572408229126</v>
      </c>
      <c r="AC658">
        <v>24.79</v>
      </c>
      <c r="AD658">
        <f t="shared" si="88"/>
        <v>0.16168277098767064</v>
      </c>
      <c r="AE658">
        <f t="shared" si="89"/>
        <v>3.8963029579185175E-2</v>
      </c>
    </row>
    <row r="659" spans="1:31">
      <c r="A659" t="s">
        <v>35</v>
      </c>
      <c r="B659" s="2">
        <v>2013</v>
      </c>
      <c r="C659">
        <v>0</v>
      </c>
      <c r="E659">
        <v>22</v>
      </c>
      <c r="F659" t="s">
        <v>53</v>
      </c>
      <c r="G659">
        <v>29.525000000000002</v>
      </c>
      <c r="H659">
        <v>53.347500000000004</v>
      </c>
      <c r="I659">
        <v>37.594999999999999</v>
      </c>
      <c r="J659" s="17">
        <v>1425</v>
      </c>
      <c r="K659" t="s">
        <v>53</v>
      </c>
      <c r="L659" s="93">
        <v>1425</v>
      </c>
      <c r="M659">
        <v>4656</v>
      </c>
      <c r="N659">
        <v>28.552500000000002</v>
      </c>
      <c r="O659">
        <v>69.477499999999992</v>
      </c>
      <c r="P659">
        <v>49.640000000000008</v>
      </c>
      <c r="Q659" s="18">
        <v>1472049</v>
      </c>
      <c r="R659" s="109">
        <v>18181</v>
      </c>
      <c r="S659" s="107">
        <v>54624</v>
      </c>
      <c r="T659" s="18">
        <v>231022</v>
      </c>
      <c r="U659">
        <v>0</v>
      </c>
      <c r="V659">
        <v>28.979999999999997</v>
      </c>
      <c r="W659">
        <f>R659/21899</f>
        <v>0.83022055801634775</v>
      </c>
      <c r="X659">
        <f>N659/25.6</f>
        <v>1.1153320312499999</v>
      </c>
      <c r="Y659">
        <f>I659/39.56</f>
        <v>0.95032861476238617</v>
      </c>
      <c r="Z659">
        <f t="shared" si="90"/>
        <v>130.12012728719174</v>
      </c>
      <c r="AA659">
        <v>11313</v>
      </c>
      <c r="AB659">
        <f t="shared" si="91"/>
        <v>1.1103448275862067</v>
      </c>
      <c r="AC659">
        <v>26.1</v>
      </c>
      <c r="AD659">
        <f t="shared" si="88"/>
        <v>0.15693906928369911</v>
      </c>
      <c r="AE659">
        <f t="shared" si="89"/>
        <v>3.7107460417418171E-2</v>
      </c>
    </row>
    <row r="660" spans="1:31">
      <c r="A660" t="s">
        <v>35</v>
      </c>
      <c r="B660" s="2">
        <v>2014</v>
      </c>
      <c r="C660">
        <v>0</v>
      </c>
      <c r="E660">
        <v>24</v>
      </c>
      <c r="F660" t="s">
        <v>53</v>
      </c>
      <c r="G660">
        <v>29.115000000000002</v>
      </c>
      <c r="H660">
        <v>53.682499999999997</v>
      </c>
      <c r="I660">
        <v>38.055</v>
      </c>
      <c r="J660" s="17">
        <v>1792</v>
      </c>
      <c r="K660">
        <v>3</v>
      </c>
      <c r="L660" t="s">
        <v>53</v>
      </c>
      <c r="M660">
        <v>5039</v>
      </c>
      <c r="N660">
        <v>24.597500000000004</v>
      </c>
      <c r="O660">
        <v>68.539999999999992</v>
      </c>
      <c r="P660">
        <v>51.682500000000005</v>
      </c>
      <c r="Q660" s="18">
        <v>1466818</v>
      </c>
      <c r="R660" s="109">
        <v>18260</v>
      </c>
      <c r="S660" s="107">
        <v>52655</v>
      </c>
      <c r="T660" s="18">
        <v>215869</v>
      </c>
      <c r="U660">
        <v>0</v>
      </c>
      <c r="V660">
        <v>26.585000000000001</v>
      </c>
      <c r="W660">
        <f>R660/22218</f>
        <v>0.82185615266900713</v>
      </c>
      <c r="X660">
        <f>N660/23.6</f>
        <v>1.0422669491525425</v>
      </c>
      <c r="Y660">
        <f>I660/40.03</f>
        <v>0.95066200349737695</v>
      </c>
      <c r="Z660">
        <f t="shared" si="90"/>
        <v>129.65773888446918</v>
      </c>
      <c r="AA660">
        <v>11313</v>
      </c>
      <c r="AB660">
        <f t="shared" si="91"/>
        <v>1.0877659574468086</v>
      </c>
      <c r="AC660">
        <v>24.44</v>
      </c>
      <c r="AD660">
        <f t="shared" si="88"/>
        <v>0.14716822400597757</v>
      </c>
      <c r="AE660">
        <f t="shared" si="89"/>
        <v>3.5897432401293138E-2</v>
      </c>
    </row>
    <row r="661" spans="1:31">
      <c r="A661" t="s">
        <v>35</v>
      </c>
      <c r="B661" s="2">
        <v>2015</v>
      </c>
      <c r="C661">
        <v>0</v>
      </c>
      <c r="E661">
        <v>24</v>
      </c>
      <c r="F661" t="s">
        <v>53</v>
      </c>
      <c r="G661">
        <v>28.422499999999999</v>
      </c>
      <c r="H661">
        <v>51.39</v>
      </c>
      <c r="I661">
        <v>36.777500000000003</v>
      </c>
      <c r="J661" s="17">
        <v>2263</v>
      </c>
      <c r="K661">
        <v>2</v>
      </c>
      <c r="L661" t="s">
        <v>53</v>
      </c>
      <c r="M661">
        <v>5034</v>
      </c>
      <c r="N661">
        <v>21.6875</v>
      </c>
      <c r="O661">
        <v>67.575000000000003</v>
      </c>
      <c r="P661">
        <v>52.922499999999999</v>
      </c>
      <c r="Q661" s="18">
        <v>1467288</v>
      </c>
      <c r="R661" s="109">
        <v>19462</v>
      </c>
      <c r="S661" s="107">
        <v>53374</v>
      </c>
      <c r="T661" s="18">
        <v>208355</v>
      </c>
      <c r="U661">
        <v>0</v>
      </c>
      <c r="V661">
        <v>24.614999999999998</v>
      </c>
      <c r="W661">
        <f>R661/23219</f>
        <v>0.83819285929626597</v>
      </c>
      <c r="X661">
        <f>N661/20.77</f>
        <v>1.044174289841117</v>
      </c>
      <c r="Y661">
        <f>I661/41.06</f>
        <v>0.89570141256697522</v>
      </c>
      <c r="Z661">
        <f t="shared" si="90"/>
        <v>129.69928400954655</v>
      </c>
      <c r="AA661">
        <v>11313</v>
      </c>
      <c r="AB661">
        <f t="shared" si="91"/>
        <v>1.1158204895738895</v>
      </c>
      <c r="AC661">
        <v>22.06</v>
      </c>
      <c r="AD661">
        <f t="shared" si="88"/>
        <v>0.14200007087906397</v>
      </c>
      <c r="AE661">
        <f t="shared" si="89"/>
        <v>3.6375953459716157E-2</v>
      </c>
    </row>
    <row r="662" spans="1:31">
      <c r="A662" t="s">
        <v>35</v>
      </c>
      <c r="B662" s="2">
        <v>2016</v>
      </c>
      <c r="C662">
        <v>0</v>
      </c>
      <c r="E662">
        <v>26</v>
      </c>
      <c r="F662" t="s">
        <v>53</v>
      </c>
      <c r="G662">
        <v>23.0075</v>
      </c>
      <c r="H662">
        <v>51.055</v>
      </c>
      <c r="I662">
        <v>39.3125</v>
      </c>
      <c r="J662" s="17">
        <v>2368</v>
      </c>
      <c r="K662">
        <v>1</v>
      </c>
      <c r="L662" t="s">
        <v>53</v>
      </c>
      <c r="M662">
        <v>6302</v>
      </c>
      <c r="N662">
        <v>17.305</v>
      </c>
      <c r="O662">
        <v>67.31</v>
      </c>
      <c r="P662">
        <v>55.66</v>
      </c>
      <c r="Q662" s="18">
        <v>1464847</v>
      </c>
      <c r="R662" s="109">
        <v>19997</v>
      </c>
      <c r="S662" s="107">
        <v>51309</v>
      </c>
      <c r="T662" s="18">
        <v>201255</v>
      </c>
      <c r="U662">
        <v>0</v>
      </c>
      <c r="V662">
        <v>19.782499999999999</v>
      </c>
      <c r="W662">
        <f>R662/23979</f>
        <v>0.83393802910880355</v>
      </c>
      <c r="X662">
        <f>N662/18.12</f>
        <v>0.95502207505518755</v>
      </c>
      <c r="Y662">
        <f>I662/42.17</f>
        <v>0.93223855821674173</v>
      </c>
      <c r="Z662">
        <f t="shared" si="90"/>
        <v>129.48351454079378</v>
      </c>
      <c r="AA662">
        <v>11313</v>
      </c>
      <c r="AB662">
        <f t="shared" si="91"/>
        <v>1.0072556008146638</v>
      </c>
      <c r="AC662">
        <v>19.64</v>
      </c>
      <c r="AD662">
        <f t="shared" si="88"/>
        <v>0.13738977517788548</v>
      </c>
      <c r="AE662">
        <f t="shared" si="89"/>
        <v>3.5026866287059331E-2</v>
      </c>
    </row>
    <row r="663" spans="1:31">
      <c r="A663" t="s">
        <v>35</v>
      </c>
      <c r="B663" s="2">
        <v>2017</v>
      </c>
      <c r="C663">
        <v>0</v>
      </c>
      <c r="E663">
        <v>16</v>
      </c>
      <c r="F663" t="s">
        <v>53</v>
      </c>
      <c r="G663">
        <v>21.572500000000002</v>
      </c>
      <c r="H663">
        <v>52.392499999999998</v>
      </c>
      <c r="I663">
        <v>41.092500000000001</v>
      </c>
      <c r="J663" s="17">
        <v>2138</v>
      </c>
      <c r="K663">
        <v>2</v>
      </c>
      <c r="L663" t="s">
        <v>53</v>
      </c>
      <c r="M663">
        <v>7839</v>
      </c>
      <c r="N663">
        <v>15.217499999999999</v>
      </c>
      <c r="O663">
        <v>66.732500000000002</v>
      </c>
      <c r="P663">
        <v>56.572500000000005</v>
      </c>
      <c r="Q663" s="18">
        <v>1470273</v>
      </c>
      <c r="R663" s="109">
        <v>20724</v>
      </c>
      <c r="S663" s="107">
        <v>52690</v>
      </c>
      <c r="T663" s="18">
        <v>198265</v>
      </c>
      <c r="U663">
        <v>0</v>
      </c>
      <c r="V663">
        <v>18.032499999999999</v>
      </c>
      <c r="W663">
        <f>R663/24969</f>
        <v>0.82998918659137333</v>
      </c>
      <c r="X663">
        <f>N663/15.66</f>
        <v>0.97174329501915702</v>
      </c>
      <c r="Y663">
        <f>I663/43.11</f>
        <v>0.95320111343075853</v>
      </c>
      <c r="Z663">
        <f t="shared" si="90"/>
        <v>129.96313975072925</v>
      </c>
      <c r="AA663">
        <v>11313</v>
      </c>
      <c r="AB663">
        <f t="shared" si="91"/>
        <v>1.0465757399883922</v>
      </c>
      <c r="AC663">
        <v>17.23</v>
      </c>
      <c r="AD663">
        <f t="shared" si="88"/>
        <v>0.13484910625441671</v>
      </c>
      <c r="AE663">
        <f t="shared" si="89"/>
        <v>3.5836881994024239E-2</v>
      </c>
    </row>
    <row r="664" spans="1:31">
      <c r="A664" t="s">
        <v>35</v>
      </c>
      <c r="B664" s="2">
        <v>2018</v>
      </c>
      <c r="C664">
        <v>0</v>
      </c>
      <c r="E664">
        <v>9</v>
      </c>
      <c r="F664" t="s">
        <v>53</v>
      </c>
      <c r="G664">
        <v>20.982500000000002</v>
      </c>
      <c r="H664">
        <v>52.217500000000001</v>
      </c>
      <c r="I664">
        <v>41.262500000000003</v>
      </c>
      <c r="J664" s="17">
        <v>2075</v>
      </c>
      <c r="K664">
        <v>8</v>
      </c>
      <c r="L664" s="98">
        <v>88</v>
      </c>
      <c r="M664">
        <v>8250</v>
      </c>
      <c r="N664">
        <v>13.4025</v>
      </c>
      <c r="O664">
        <v>66.507499999999993</v>
      </c>
      <c r="P664">
        <v>57.592500000000001</v>
      </c>
      <c r="Q664" s="18">
        <v>1478509</v>
      </c>
      <c r="R664" s="109">
        <v>21094</v>
      </c>
      <c r="S664" s="107">
        <v>55398</v>
      </c>
      <c r="T664" s="18">
        <v>202432</v>
      </c>
      <c r="U664">
        <v>0</v>
      </c>
      <c r="V664">
        <v>16.762499999999999</v>
      </c>
      <c r="W664">
        <f>R664/25771</f>
        <v>0.81851693764308719</v>
      </c>
      <c r="X664">
        <f>N664/13.72</f>
        <v>0.97685860058309038</v>
      </c>
      <c r="Y664">
        <f>I664/44.03</f>
        <v>0.93714512832159891</v>
      </c>
      <c r="Z664">
        <f t="shared" si="90"/>
        <v>130.69115177229736</v>
      </c>
      <c r="AA664">
        <v>11313</v>
      </c>
      <c r="AB664">
        <f t="shared" si="91"/>
        <v>1.0984600262123199</v>
      </c>
      <c r="AC664">
        <v>15.26</v>
      </c>
      <c r="AD664">
        <f t="shared" si="88"/>
        <v>0.13691631231193047</v>
      </c>
      <c r="AE664">
        <f t="shared" si="89"/>
        <v>3.7468828394010452E-2</v>
      </c>
    </row>
    <row r="665" spans="1:31">
      <c r="A665" t="s">
        <v>35</v>
      </c>
      <c r="B665" s="2">
        <v>2019</v>
      </c>
      <c r="C665">
        <v>0</v>
      </c>
      <c r="E665">
        <v>23</v>
      </c>
      <c r="F665" t="s">
        <v>53</v>
      </c>
      <c r="G665">
        <v>18.217500000000001</v>
      </c>
      <c r="H665">
        <v>51.935000000000002</v>
      </c>
      <c r="I665">
        <v>42.472499999999997</v>
      </c>
      <c r="J665" s="17">
        <v>1671</v>
      </c>
      <c r="K665">
        <v>4</v>
      </c>
      <c r="L665" s="98">
        <v>7</v>
      </c>
      <c r="M665">
        <v>6426</v>
      </c>
      <c r="N665">
        <v>11.877500000000001</v>
      </c>
      <c r="O665">
        <v>66.407499999999999</v>
      </c>
      <c r="P665">
        <v>58.52</v>
      </c>
      <c r="Q665" s="18">
        <v>1493898</v>
      </c>
      <c r="R665" s="107" t="s">
        <v>53</v>
      </c>
      <c r="S665" s="107">
        <v>57099</v>
      </c>
      <c r="T665" s="18">
        <v>211239</v>
      </c>
      <c r="U665" s="107" t="s">
        <v>53</v>
      </c>
      <c r="V665">
        <v>14.679999999999998</v>
      </c>
      <c r="W665" s="107" t="s">
        <v>53</v>
      </c>
      <c r="X665">
        <f>N665/12.45</f>
        <v>0.95401606425702823</v>
      </c>
      <c r="Y665">
        <f>I665/44.78</f>
        <v>0.94847029924073234</v>
      </c>
      <c r="Z665">
        <f t="shared" si="90"/>
        <v>132.05144523998939</v>
      </c>
      <c r="AA665">
        <v>11313</v>
      </c>
      <c r="AB665">
        <f t="shared" si="91"/>
        <v>1.0403968816442239</v>
      </c>
      <c r="AC665">
        <v>14.11</v>
      </c>
      <c r="AD665">
        <f t="shared" si="88"/>
        <v>0.14140122016362563</v>
      </c>
      <c r="AE665">
        <f t="shared" si="89"/>
        <v>3.8221485000984004E-2</v>
      </c>
    </row>
    <row r="666" spans="1:31">
      <c r="A666" t="s">
        <v>35</v>
      </c>
      <c r="B666" s="2">
        <v>2020</v>
      </c>
      <c r="C666">
        <v>0</v>
      </c>
      <c r="D666" t="s">
        <v>53</v>
      </c>
      <c r="E666">
        <v>21</v>
      </c>
      <c r="F666" t="s">
        <v>53</v>
      </c>
      <c r="G666">
        <v>19.462500000000002</v>
      </c>
      <c r="H666">
        <v>51.379999999999995</v>
      </c>
      <c r="I666">
        <v>41.375</v>
      </c>
      <c r="J666" s="17">
        <v>2065</v>
      </c>
      <c r="K666">
        <v>12</v>
      </c>
      <c r="L666" s="98">
        <v>2</v>
      </c>
      <c r="M666">
        <v>6103</v>
      </c>
      <c r="N666">
        <v>13.59</v>
      </c>
      <c r="O666">
        <v>66.39</v>
      </c>
      <c r="P666">
        <v>57.36</v>
      </c>
      <c r="Q666" s="18">
        <v>1511251</v>
      </c>
      <c r="R666" s="107" t="s">
        <v>53</v>
      </c>
      <c r="S666" s="107" t="s">
        <v>53</v>
      </c>
      <c r="T666" s="18">
        <v>222217</v>
      </c>
      <c r="U666" s="107" t="s">
        <v>53</v>
      </c>
      <c r="V666">
        <v>16.170000000000002</v>
      </c>
      <c r="W666" s="107" t="s">
        <v>53</v>
      </c>
      <c r="X666">
        <f>N666/13.87</f>
        <v>0.97981254506128335</v>
      </c>
      <c r="Y666">
        <f>I666/43.14</f>
        <v>0.95908669448307837</v>
      </c>
      <c r="Z666">
        <f t="shared" si="90"/>
        <v>133.58534429417483</v>
      </c>
      <c r="AA666">
        <v>11313</v>
      </c>
      <c r="AB666">
        <f t="shared" si="91"/>
        <v>1.0412105602060528</v>
      </c>
      <c r="AC666">
        <v>15.53</v>
      </c>
      <c r="AD666">
        <f t="shared" si="88"/>
        <v>0.14704175547278381</v>
      </c>
      <c r="AE666" s="2" t="s">
        <v>53</v>
      </c>
    </row>
    <row r="667" spans="1:31">
      <c r="A667" t="s">
        <v>36</v>
      </c>
      <c r="B667" s="2">
        <v>2002</v>
      </c>
      <c r="C667">
        <v>0</v>
      </c>
      <c r="D667">
        <v>-3</v>
      </c>
      <c r="E667">
        <v>-3</v>
      </c>
      <c r="F667" t="s">
        <v>53</v>
      </c>
      <c r="G667">
        <v>9.7174999999999994</v>
      </c>
      <c r="H667">
        <v>44.785000000000004</v>
      </c>
      <c r="I667">
        <v>40.424999999999997</v>
      </c>
      <c r="J667" s="96" t="s">
        <v>53</v>
      </c>
      <c r="K667" t="s">
        <v>53</v>
      </c>
      <c r="L667" t="s">
        <v>53</v>
      </c>
      <c r="M667" t="s">
        <v>53</v>
      </c>
      <c r="N667">
        <v>8.2575000000000003</v>
      </c>
      <c r="O667">
        <v>67.960000000000008</v>
      </c>
      <c r="P667">
        <v>65.765000000000001</v>
      </c>
      <c r="Q667" s="18">
        <v>569628</v>
      </c>
      <c r="R667" s="109">
        <v>22611</v>
      </c>
      <c r="S667" s="107" t="s">
        <v>53</v>
      </c>
      <c r="T667" s="18">
        <v>30686</v>
      </c>
      <c r="U667">
        <v>1</v>
      </c>
      <c r="V667">
        <v>5.8350000000000009</v>
      </c>
      <c r="W667">
        <f>R667/18095</f>
        <v>1.2495717048908539</v>
      </c>
      <c r="X667">
        <f>N667/8.3</f>
        <v>0.99487951807228914</v>
      </c>
      <c r="Y667">
        <f>I667/35.8425</f>
        <v>1.1278510148566645</v>
      </c>
      <c r="Z667">
        <f t="shared" ref="Z667:Z685" si="92">Q667/9801</f>
        <v>58.119375573921026</v>
      </c>
      <c r="AA667">
        <v>9801</v>
      </c>
      <c r="AB667">
        <f>V667/AC667</f>
        <v>0.50960698689956341</v>
      </c>
      <c r="AC667">
        <v>11.45</v>
      </c>
      <c r="AD667">
        <f t="shared" si="88"/>
        <v>5.3870245142443839E-2</v>
      </c>
      <c r="AE667" s="2" t="s">
        <v>53</v>
      </c>
    </row>
    <row r="668" spans="1:31">
      <c r="A668" t="s">
        <v>36</v>
      </c>
      <c r="B668" s="2">
        <v>2003</v>
      </c>
      <c r="C668">
        <v>0</v>
      </c>
      <c r="D668">
        <v>-1</v>
      </c>
      <c r="E668">
        <v>-1</v>
      </c>
      <c r="F668" t="s">
        <v>53</v>
      </c>
      <c r="G668">
        <v>8.1624999999999996</v>
      </c>
      <c r="H668">
        <v>46.07</v>
      </c>
      <c r="I668">
        <v>42.31</v>
      </c>
      <c r="J668" s="96" t="s">
        <v>53</v>
      </c>
      <c r="K668" t="s">
        <v>53</v>
      </c>
      <c r="L668" t="s">
        <v>53</v>
      </c>
      <c r="M668" t="s">
        <v>53</v>
      </c>
      <c r="N668">
        <v>7.7425000000000006</v>
      </c>
      <c r="O668">
        <v>67.467500000000001</v>
      </c>
      <c r="P668">
        <v>64.650000000000006</v>
      </c>
      <c r="Q668" s="18">
        <v>578210</v>
      </c>
      <c r="R668" s="109">
        <v>23633</v>
      </c>
      <c r="S668" s="107" t="s">
        <v>53</v>
      </c>
      <c r="T668" s="18">
        <v>38741</v>
      </c>
      <c r="U668">
        <v>1</v>
      </c>
      <c r="V668">
        <v>5.7975000000000003</v>
      </c>
      <c r="W668">
        <f>R668/19013</f>
        <v>1.2429916373007941</v>
      </c>
      <c r="X668">
        <f>N668/8.5</f>
        <v>0.91088235294117659</v>
      </c>
      <c r="Y668">
        <f>I668/37.35</f>
        <v>1.132797858099063</v>
      </c>
      <c r="Z668">
        <f t="shared" si="92"/>
        <v>58.995000510152025</v>
      </c>
      <c r="AA668">
        <v>9801</v>
      </c>
      <c r="AB668">
        <f t="shared" ref="AB668:AB685" si="93">V668/AC668</f>
        <v>0.50456919060052219</v>
      </c>
      <c r="AC668">
        <v>11.49</v>
      </c>
      <c r="AD668">
        <f t="shared" si="88"/>
        <v>6.7001608412168595E-2</v>
      </c>
      <c r="AE668" s="2" t="s">
        <v>53</v>
      </c>
    </row>
    <row r="669" spans="1:31">
      <c r="A669" t="s">
        <v>36</v>
      </c>
      <c r="B669" s="2">
        <v>2004</v>
      </c>
      <c r="C669">
        <v>0</v>
      </c>
      <c r="D669">
        <v>-4</v>
      </c>
      <c r="E669">
        <v>-4</v>
      </c>
      <c r="F669" t="s">
        <v>53</v>
      </c>
      <c r="G669">
        <v>7.4675000000000002</v>
      </c>
      <c r="H669">
        <v>46.397500000000001</v>
      </c>
      <c r="I669">
        <v>42.93</v>
      </c>
      <c r="J669" s="96" t="s">
        <v>53</v>
      </c>
      <c r="K669" t="s">
        <v>53</v>
      </c>
      <c r="L669" t="s">
        <v>53</v>
      </c>
      <c r="M669" t="s">
        <v>53</v>
      </c>
      <c r="N669">
        <v>7.4975000000000005</v>
      </c>
      <c r="O669">
        <v>68.834999999999994</v>
      </c>
      <c r="P669">
        <v>65.897499999999994</v>
      </c>
      <c r="Q669" s="18">
        <v>584734</v>
      </c>
      <c r="R669" s="109">
        <v>24891</v>
      </c>
      <c r="S669" s="107" t="s">
        <v>53</v>
      </c>
      <c r="T669" s="18">
        <v>43376</v>
      </c>
      <c r="U669">
        <v>1</v>
      </c>
      <c r="V669">
        <v>5.5724999999999998</v>
      </c>
      <c r="W669">
        <f>R669/20053</f>
        <v>1.2412606592529796</v>
      </c>
      <c r="X669">
        <f>N669/8.26</f>
        <v>0.90768765133171925</v>
      </c>
      <c r="Y669">
        <f>I669/38.95</f>
        <v>1.1021822849807446</v>
      </c>
      <c r="Z669">
        <f t="shared" si="92"/>
        <v>59.660646872768083</v>
      </c>
      <c r="AA669">
        <v>9801</v>
      </c>
      <c r="AB669">
        <f t="shared" si="93"/>
        <v>0.50797629899726526</v>
      </c>
      <c r="AC669">
        <v>10.97</v>
      </c>
      <c r="AD669">
        <f t="shared" si="88"/>
        <v>7.4180738592248788E-2</v>
      </c>
      <c r="AE669" s="2" t="s">
        <v>53</v>
      </c>
    </row>
    <row r="670" spans="1:31">
      <c r="A670" t="s">
        <v>36</v>
      </c>
      <c r="B670" s="2">
        <v>2005</v>
      </c>
      <c r="C670">
        <v>0</v>
      </c>
      <c r="D670">
        <v>9</v>
      </c>
      <c r="E670">
        <v>9</v>
      </c>
      <c r="F670" t="s">
        <v>53</v>
      </c>
      <c r="G670">
        <v>7.4</v>
      </c>
      <c r="H670">
        <v>50.314999999999998</v>
      </c>
      <c r="I670">
        <v>46.594999999999999</v>
      </c>
      <c r="J670" s="96" t="s">
        <v>53</v>
      </c>
      <c r="K670" t="s">
        <v>53</v>
      </c>
      <c r="L670" t="s">
        <v>53</v>
      </c>
      <c r="M670" t="s">
        <v>53</v>
      </c>
      <c r="N670">
        <v>5.9424999999999999</v>
      </c>
      <c r="O670">
        <v>69.907499999999999</v>
      </c>
      <c r="P670">
        <v>66.837499999999991</v>
      </c>
      <c r="Q670" s="18">
        <v>593472</v>
      </c>
      <c r="R670" s="109">
        <v>26394</v>
      </c>
      <c r="S670" s="107" t="s">
        <v>53</v>
      </c>
      <c r="T670" s="18">
        <v>49882</v>
      </c>
      <c r="U670">
        <v>1</v>
      </c>
      <c r="V670">
        <v>5.6549999999999994</v>
      </c>
      <c r="W670">
        <f>R670/21239</f>
        <v>1.2427138754178633</v>
      </c>
      <c r="X670">
        <f>N670/7.14</f>
        <v>0.83228291316526615</v>
      </c>
      <c r="Y670">
        <f>I670/41.39</f>
        <v>1.1257550132882339</v>
      </c>
      <c r="Z670">
        <f t="shared" si="92"/>
        <v>60.552188552188554</v>
      </c>
      <c r="AA670">
        <v>9801</v>
      </c>
      <c r="AB670">
        <f t="shared" si="93"/>
        <v>0.61803278688524577</v>
      </c>
      <c r="AC670">
        <v>9.15</v>
      </c>
      <c r="AD670">
        <f t="shared" si="88"/>
        <v>8.4051143103634207E-2</v>
      </c>
      <c r="AE670" s="2" t="s">
        <v>53</v>
      </c>
    </row>
    <row r="671" spans="1:31">
      <c r="A671" t="s">
        <v>36</v>
      </c>
      <c r="B671" s="2">
        <v>2006</v>
      </c>
      <c r="C671">
        <v>0</v>
      </c>
      <c r="D671">
        <v>-5</v>
      </c>
      <c r="E671">
        <v>-5</v>
      </c>
      <c r="F671" t="s">
        <v>53</v>
      </c>
      <c r="G671">
        <v>7.0175000000000001</v>
      </c>
      <c r="H671">
        <v>51.407499999999999</v>
      </c>
      <c r="I671">
        <v>47.797499999999999</v>
      </c>
      <c r="J671" s="96" t="s">
        <v>53</v>
      </c>
      <c r="K671" t="s">
        <v>53</v>
      </c>
      <c r="L671" t="s">
        <v>53</v>
      </c>
      <c r="M671" t="s">
        <v>53</v>
      </c>
      <c r="N671">
        <v>5.9725000000000001</v>
      </c>
      <c r="O671">
        <v>70.66</v>
      </c>
      <c r="P671">
        <v>67.724999999999994</v>
      </c>
      <c r="Q671" s="18">
        <v>601874</v>
      </c>
      <c r="R671" s="109">
        <v>27925</v>
      </c>
      <c r="S671" s="107" t="s">
        <v>53</v>
      </c>
      <c r="T671" s="18">
        <v>55444</v>
      </c>
      <c r="U671">
        <v>1</v>
      </c>
      <c r="V671">
        <v>5.375</v>
      </c>
      <c r="W671">
        <f>R671/22629</f>
        <v>1.234035971540943</v>
      </c>
      <c r="X671">
        <f>N671/6.35</f>
        <v>0.94055118110236224</v>
      </c>
      <c r="Y671">
        <f>I671/42.96</f>
        <v>1.1126047486033519</v>
      </c>
      <c r="Z671">
        <f t="shared" si="92"/>
        <v>61.409448015508623</v>
      </c>
      <c r="AA671">
        <v>9801</v>
      </c>
      <c r="AB671">
        <f t="shared" si="93"/>
        <v>0.63609467455621305</v>
      </c>
      <c r="AC671">
        <v>8.4499999999999993</v>
      </c>
      <c r="AD671">
        <f t="shared" si="88"/>
        <v>9.2118948484234242E-2</v>
      </c>
      <c r="AE671" s="2" t="s">
        <v>53</v>
      </c>
    </row>
    <row r="672" spans="1:31">
      <c r="A672" t="s">
        <v>36</v>
      </c>
      <c r="B672" s="2">
        <v>2007</v>
      </c>
      <c r="C672">
        <v>0</v>
      </c>
      <c r="D672">
        <v>-7</v>
      </c>
      <c r="E672">
        <v>-7</v>
      </c>
      <c r="F672" t="s">
        <v>53</v>
      </c>
      <c r="G672">
        <v>6.9</v>
      </c>
      <c r="H672">
        <v>51.355000000000004</v>
      </c>
      <c r="I672">
        <v>47.809999999999995</v>
      </c>
      <c r="J672" s="17">
        <v>161</v>
      </c>
      <c r="K672" t="s">
        <v>53</v>
      </c>
      <c r="L672" s="92">
        <v>161</v>
      </c>
      <c r="M672" t="s">
        <v>53</v>
      </c>
      <c r="N672">
        <v>5.9925000000000006</v>
      </c>
      <c r="O672">
        <v>71.234999999999999</v>
      </c>
      <c r="P672">
        <v>69.002500000000012</v>
      </c>
      <c r="Q672" s="18">
        <v>605876</v>
      </c>
      <c r="R672" s="109">
        <v>29136</v>
      </c>
      <c r="S672" s="107" t="s">
        <v>53</v>
      </c>
      <c r="T672" s="18">
        <v>55921</v>
      </c>
      <c r="U672">
        <v>1</v>
      </c>
      <c r="V672">
        <v>4.72</v>
      </c>
      <c r="W672">
        <f>R672/23776</f>
        <v>1.2254374158815613</v>
      </c>
      <c r="X672">
        <f>N672/6.41</f>
        <v>0.93486739469578795</v>
      </c>
      <c r="Y672">
        <f>I672/44.21</f>
        <v>1.0814295408278669</v>
      </c>
      <c r="Z672">
        <f t="shared" si="92"/>
        <v>61.817773696561574</v>
      </c>
      <c r="AA672">
        <v>9801</v>
      </c>
      <c r="AB672">
        <f t="shared" si="93"/>
        <v>0.5735115431348724</v>
      </c>
      <c r="AC672">
        <v>8.23</v>
      </c>
      <c r="AD672">
        <f t="shared" si="88"/>
        <v>9.2297763898883597E-2</v>
      </c>
      <c r="AE672" s="2" t="s">
        <v>53</v>
      </c>
    </row>
    <row r="673" spans="1:31">
      <c r="A673" t="s">
        <v>36</v>
      </c>
      <c r="B673" s="2">
        <v>2008</v>
      </c>
      <c r="C673">
        <v>0</v>
      </c>
      <c r="D673">
        <v>-5</v>
      </c>
      <c r="E673">
        <v>-5</v>
      </c>
      <c r="F673" t="s">
        <v>53</v>
      </c>
      <c r="G673">
        <v>8.4124999999999996</v>
      </c>
      <c r="H673">
        <v>52.807500000000005</v>
      </c>
      <c r="I673">
        <v>48.3675</v>
      </c>
      <c r="J673" s="17">
        <v>722</v>
      </c>
      <c r="K673" t="s">
        <v>53</v>
      </c>
      <c r="L673" s="92">
        <v>722</v>
      </c>
      <c r="M673" t="s">
        <v>53</v>
      </c>
      <c r="N673">
        <v>11.94</v>
      </c>
      <c r="O673">
        <v>70.297499999999999</v>
      </c>
      <c r="P673">
        <v>66.335000000000008</v>
      </c>
      <c r="Q673" s="18">
        <v>620377</v>
      </c>
      <c r="R673" s="109">
        <v>29772</v>
      </c>
      <c r="S673" s="107" t="s">
        <v>53</v>
      </c>
      <c r="T673" s="18">
        <v>65045</v>
      </c>
      <c r="U673">
        <v>1</v>
      </c>
      <c r="V673">
        <v>6.83</v>
      </c>
      <c r="W673">
        <f>R673/24129</f>
        <v>1.2338679597165236</v>
      </c>
      <c r="X673">
        <f>N673/10.05</f>
        <v>1.1880597014925371</v>
      </c>
      <c r="Y673">
        <f>I673/44.4</f>
        <v>1.0893581081081081</v>
      </c>
      <c r="Z673">
        <f t="shared" si="92"/>
        <v>63.297316600346903</v>
      </c>
      <c r="AA673">
        <v>9801</v>
      </c>
      <c r="AB673">
        <f t="shared" si="93"/>
        <v>0.60711111111111116</v>
      </c>
      <c r="AC673">
        <v>11.25</v>
      </c>
      <c r="AD673">
        <f t="shared" si="88"/>
        <v>0.10484753625617971</v>
      </c>
      <c r="AE673" s="2" t="s">
        <v>53</v>
      </c>
    </row>
    <row r="674" spans="1:31">
      <c r="A674" t="s">
        <v>36</v>
      </c>
      <c r="B674" s="2">
        <v>2009</v>
      </c>
      <c r="C674">
        <v>0</v>
      </c>
      <c r="D674">
        <v>-6</v>
      </c>
      <c r="E674">
        <v>-6</v>
      </c>
      <c r="F674" t="s">
        <v>53</v>
      </c>
      <c r="G674">
        <v>11.940000000000001</v>
      </c>
      <c r="H674">
        <v>52.78</v>
      </c>
      <c r="I674">
        <v>46.475000000000001</v>
      </c>
      <c r="J674" s="17">
        <v>776</v>
      </c>
      <c r="K674" t="s">
        <v>53</v>
      </c>
      <c r="L674" s="92">
        <v>776</v>
      </c>
      <c r="M674" s="17">
        <v>1236</v>
      </c>
      <c r="N674">
        <v>21.647500000000001</v>
      </c>
      <c r="O674">
        <v>69.275000000000006</v>
      </c>
      <c r="P674">
        <v>62.357500000000002</v>
      </c>
      <c r="Q674" s="18">
        <v>630578</v>
      </c>
      <c r="R674" s="109">
        <v>28402</v>
      </c>
      <c r="S674" s="107" t="s">
        <v>53</v>
      </c>
      <c r="T674" s="18">
        <v>70627</v>
      </c>
      <c r="U674">
        <v>1</v>
      </c>
      <c r="V674">
        <v>10.8325</v>
      </c>
      <c r="W674">
        <f>R674/23062</f>
        <v>1.2315497354956204</v>
      </c>
      <c r="X674">
        <f>N674/17.65</f>
        <v>1.2264872521246459</v>
      </c>
      <c r="Y674">
        <f>I674/42.58</f>
        <v>1.0914748708313764</v>
      </c>
      <c r="Z674">
        <f t="shared" si="92"/>
        <v>64.338128762371184</v>
      </c>
      <c r="AA674">
        <v>9801</v>
      </c>
      <c r="AB674">
        <f t="shared" si="93"/>
        <v>0.60652295632698772</v>
      </c>
      <c r="AC674">
        <v>17.86</v>
      </c>
      <c r="AD674">
        <f t="shared" si="88"/>
        <v>0.11200359035678377</v>
      </c>
      <c r="AE674" s="2" t="s">
        <v>53</v>
      </c>
    </row>
    <row r="675" spans="1:31">
      <c r="A675" t="s">
        <v>36</v>
      </c>
      <c r="B675" s="2">
        <v>2010</v>
      </c>
      <c r="C675">
        <v>0</v>
      </c>
      <c r="D675">
        <v>-4</v>
      </c>
      <c r="E675">
        <v>-4</v>
      </c>
      <c r="F675" t="s">
        <v>53</v>
      </c>
      <c r="G675">
        <v>12.395000000000001</v>
      </c>
      <c r="H675">
        <v>53.6</v>
      </c>
      <c r="I675">
        <v>46.957499999999996</v>
      </c>
      <c r="J675" s="17">
        <v>876</v>
      </c>
      <c r="K675" t="s">
        <v>53</v>
      </c>
      <c r="L675" s="92">
        <v>876</v>
      </c>
      <c r="M675" s="17">
        <v>1470</v>
      </c>
      <c r="N675">
        <v>23.182499999999997</v>
      </c>
      <c r="O675">
        <v>67.887500000000003</v>
      </c>
      <c r="P675">
        <v>60.08</v>
      </c>
      <c r="Q675" s="18">
        <v>636924</v>
      </c>
      <c r="R675" s="109">
        <v>28306</v>
      </c>
      <c r="S675" s="107">
        <v>19474</v>
      </c>
      <c r="T675" s="18">
        <v>71369</v>
      </c>
      <c r="U675">
        <v>1</v>
      </c>
      <c r="V675">
        <v>11.9025</v>
      </c>
      <c r="W675">
        <f>R675/23038</f>
        <v>1.228665682784964</v>
      </c>
      <c r="X675">
        <f>N675/19.57</f>
        <v>1.1845937659683188</v>
      </c>
      <c r="Y675">
        <f>I675/42.04</f>
        <v>1.1169719314938154</v>
      </c>
      <c r="Z675">
        <f t="shared" si="92"/>
        <v>64.985613712886433</v>
      </c>
      <c r="AA675">
        <v>9801</v>
      </c>
      <c r="AB675">
        <f t="shared" si="93"/>
        <v>0.59932024169184295</v>
      </c>
      <c r="AC675">
        <v>19.86</v>
      </c>
      <c r="AD675">
        <f t="shared" si="88"/>
        <v>0.11205261538268302</v>
      </c>
      <c r="AE675">
        <f t="shared" si="89"/>
        <v>3.0575076461241843E-2</v>
      </c>
    </row>
    <row r="676" spans="1:31">
      <c r="A676" t="s">
        <v>36</v>
      </c>
      <c r="B676" s="2">
        <v>2011</v>
      </c>
      <c r="C676">
        <v>0</v>
      </c>
      <c r="D676">
        <v>3</v>
      </c>
      <c r="E676">
        <v>3</v>
      </c>
      <c r="F676" t="s">
        <v>53</v>
      </c>
      <c r="G676">
        <v>13.489999999999998</v>
      </c>
      <c r="H676">
        <v>54.81</v>
      </c>
      <c r="I676">
        <v>47.419999999999995</v>
      </c>
      <c r="J676" s="17">
        <v>824</v>
      </c>
      <c r="K676" t="s">
        <v>53</v>
      </c>
      <c r="L676" s="92">
        <v>824</v>
      </c>
      <c r="M676" s="17">
        <v>1449</v>
      </c>
      <c r="N676">
        <v>25.015000000000001</v>
      </c>
      <c r="O676">
        <v>67.202500000000001</v>
      </c>
      <c r="P676">
        <v>58.752500000000005</v>
      </c>
      <c r="Q676" s="18">
        <v>642051</v>
      </c>
      <c r="R676" s="109">
        <v>28097</v>
      </c>
      <c r="S676" s="107">
        <v>20780</v>
      </c>
      <c r="T676" s="18">
        <v>71600</v>
      </c>
      <c r="U676">
        <v>1</v>
      </c>
      <c r="V676">
        <v>12.987500000000001</v>
      </c>
      <c r="W676">
        <f>R676/22761</f>
        <v>1.2344360968323009</v>
      </c>
      <c r="X676">
        <f>N676/21.05</f>
        <v>1.1883610451306412</v>
      </c>
      <c r="Y676">
        <f>I676/41.74</f>
        <v>1.1360804983229513</v>
      </c>
      <c r="Z676">
        <f t="shared" si="92"/>
        <v>65.508723599632688</v>
      </c>
      <c r="AA676">
        <v>9801</v>
      </c>
      <c r="AB676">
        <f t="shared" si="93"/>
        <v>0.60717625058438529</v>
      </c>
      <c r="AC676">
        <v>21.39</v>
      </c>
      <c r="AD676">
        <f t="shared" si="88"/>
        <v>0.11151762087435421</v>
      </c>
      <c r="AE676">
        <f t="shared" si="89"/>
        <v>3.2365030192305598E-2</v>
      </c>
    </row>
    <row r="677" spans="1:31">
      <c r="A677" t="s">
        <v>36</v>
      </c>
      <c r="B677" s="2">
        <v>2012</v>
      </c>
      <c r="C677">
        <v>0</v>
      </c>
      <c r="D677">
        <v>-9</v>
      </c>
      <c r="E677">
        <v>-9</v>
      </c>
      <c r="F677" t="s">
        <v>53</v>
      </c>
      <c r="G677">
        <v>15.530000000000001</v>
      </c>
      <c r="H677">
        <v>54.702500000000001</v>
      </c>
      <c r="I677">
        <v>46.202500000000001</v>
      </c>
      <c r="J677" s="17">
        <v>696</v>
      </c>
      <c r="K677" t="s">
        <v>53</v>
      </c>
      <c r="L677" s="92">
        <v>696</v>
      </c>
      <c r="M677" s="17">
        <v>1333</v>
      </c>
      <c r="N677">
        <v>27.794999999999998</v>
      </c>
      <c r="O677">
        <v>66.8125</v>
      </c>
      <c r="P677">
        <v>55.664999999999999</v>
      </c>
      <c r="Q677" s="18">
        <v>644566</v>
      </c>
      <c r="R677" s="109">
        <v>27030</v>
      </c>
      <c r="S677" s="107">
        <v>21635</v>
      </c>
      <c r="T677" s="18">
        <v>69623</v>
      </c>
      <c r="U677">
        <v>1</v>
      </c>
      <c r="V677">
        <v>16.162500000000001</v>
      </c>
      <c r="W677">
        <f>R677/22048</f>
        <v>1.2259615384615385</v>
      </c>
      <c r="X677">
        <f>N677/24.58</f>
        <v>1.1307973962571196</v>
      </c>
      <c r="Y677">
        <f>I677/40.47</f>
        <v>1.1416481344205585</v>
      </c>
      <c r="Z677">
        <f t="shared" si="92"/>
        <v>65.76533006836037</v>
      </c>
      <c r="AA677">
        <v>9801</v>
      </c>
      <c r="AB677">
        <f t="shared" si="93"/>
        <v>0.65197660346914088</v>
      </c>
      <c r="AC677">
        <v>24.79</v>
      </c>
      <c r="AD677">
        <f t="shared" si="88"/>
        <v>0.10801531573182575</v>
      </c>
      <c r="AE677">
        <f t="shared" si="89"/>
        <v>3.3565220629074445E-2</v>
      </c>
    </row>
    <row r="678" spans="1:31">
      <c r="A678" t="s">
        <v>36</v>
      </c>
      <c r="B678" s="2">
        <v>2013</v>
      </c>
      <c r="C678">
        <v>0</v>
      </c>
      <c r="D678">
        <v>-9</v>
      </c>
      <c r="E678">
        <v>-9</v>
      </c>
      <c r="F678" t="s">
        <v>53</v>
      </c>
      <c r="G678">
        <v>18.854999999999997</v>
      </c>
      <c r="H678">
        <v>53.809999999999995</v>
      </c>
      <c r="I678">
        <v>43.66</v>
      </c>
      <c r="J678" s="17">
        <v>652</v>
      </c>
      <c r="K678" t="s">
        <v>53</v>
      </c>
      <c r="L678" s="92">
        <v>652</v>
      </c>
      <c r="M678" s="17">
        <v>1219</v>
      </c>
      <c r="N678">
        <v>28.552500000000002</v>
      </c>
      <c r="O678">
        <v>66.664999999999992</v>
      </c>
      <c r="P678">
        <v>55.222500000000004</v>
      </c>
      <c r="Q678" s="18">
        <v>644477</v>
      </c>
      <c r="R678" s="109">
        <v>27060</v>
      </c>
      <c r="S678" s="107">
        <v>23911</v>
      </c>
      <c r="T678" s="18">
        <v>67892</v>
      </c>
      <c r="U678">
        <v>1</v>
      </c>
      <c r="V678">
        <v>17.93</v>
      </c>
      <c r="W678">
        <f>R678/21899</f>
        <v>1.2356728617745103</v>
      </c>
      <c r="X678">
        <f>N678/25.6</f>
        <v>1.1153320312499999</v>
      </c>
      <c r="Y678">
        <f>I678/39.56</f>
        <v>1.1036400404448936</v>
      </c>
      <c r="Z678">
        <f t="shared" si="92"/>
        <v>65.756249362309973</v>
      </c>
      <c r="AA678">
        <v>9801</v>
      </c>
      <c r="AB678">
        <f t="shared" si="93"/>
        <v>0.68697318007662833</v>
      </c>
      <c r="AC678">
        <v>26.1</v>
      </c>
      <c r="AD678">
        <f t="shared" si="88"/>
        <v>0.10534433346729208</v>
      </c>
      <c r="AE678">
        <f t="shared" si="89"/>
        <v>3.7101401601608748E-2</v>
      </c>
    </row>
    <row r="679" spans="1:31">
      <c r="A679" t="s">
        <v>36</v>
      </c>
      <c r="B679" s="2">
        <v>2014</v>
      </c>
      <c r="C679">
        <v>0</v>
      </c>
      <c r="D679" t="s">
        <v>53</v>
      </c>
      <c r="E679" t="s">
        <v>53</v>
      </c>
      <c r="F679" t="s">
        <v>53</v>
      </c>
      <c r="G679">
        <v>15.98</v>
      </c>
      <c r="H679">
        <v>54.089999999999996</v>
      </c>
      <c r="I679">
        <v>45.442499999999995</v>
      </c>
      <c r="J679" s="17">
        <v>774</v>
      </c>
      <c r="K679">
        <v>1</v>
      </c>
      <c r="L679" t="s">
        <v>53</v>
      </c>
      <c r="M679" s="17">
        <v>1328</v>
      </c>
      <c r="N679">
        <v>24.597500000000004</v>
      </c>
      <c r="O679">
        <v>65.547499999999999</v>
      </c>
      <c r="P679">
        <v>55.397500000000001</v>
      </c>
      <c r="Q679" s="18">
        <v>640790</v>
      </c>
      <c r="R679" s="109">
        <v>27524</v>
      </c>
      <c r="S679" s="107">
        <v>26558</v>
      </c>
      <c r="T679" s="18">
        <v>59550</v>
      </c>
      <c r="U679">
        <v>1</v>
      </c>
      <c r="V679">
        <v>15.71</v>
      </c>
      <c r="W679">
        <f>R679/22218</f>
        <v>1.2388153749212349</v>
      </c>
      <c r="X679">
        <f>N679/23.6</f>
        <v>1.0422669491525425</v>
      </c>
      <c r="Y679">
        <f>I679/40.03</f>
        <v>1.135211091681239</v>
      </c>
      <c r="Z679">
        <f t="shared" si="92"/>
        <v>65.380063258851138</v>
      </c>
      <c r="AA679">
        <v>9801</v>
      </c>
      <c r="AB679">
        <f t="shared" si="93"/>
        <v>0.64279869067103113</v>
      </c>
      <c r="AC679">
        <v>24.44</v>
      </c>
      <c r="AD679">
        <f t="shared" si="88"/>
        <v>9.293216186270073E-2</v>
      </c>
      <c r="AE679">
        <f t="shared" si="89"/>
        <v>4.1445715444997581E-2</v>
      </c>
    </row>
    <row r="680" spans="1:31">
      <c r="A680" t="s">
        <v>36</v>
      </c>
      <c r="B680" s="2">
        <v>2015</v>
      </c>
      <c r="C680">
        <v>1</v>
      </c>
      <c r="D680" t="s">
        <v>53</v>
      </c>
      <c r="E680" t="s">
        <v>53</v>
      </c>
      <c r="F680" t="s">
        <v>53</v>
      </c>
      <c r="G680">
        <v>15.17</v>
      </c>
      <c r="H680">
        <v>53.652499999999996</v>
      </c>
      <c r="I680">
        <v>45.517499999999998</v>
      </c>
      <c r="J680" s="17">
        <v>836</v>
      </c>
      <c r="K680" t="s">
        <v>53</v>
      </c>
      <c r="L680" t="s">
        <v>53</v>
      </c>
      <c r="M680" s="17">
        <v>1191</v>
      </c>
      <c r="N680">
        <v>21.6875</v>
      </c>
      <c r="O680">
        <v>64.069999999999993</v>
      </c>
      <c r="P680">
        <v>55.945</v>
      </c>
      <c r="Q680" s="18">
        <v>640476</v>
      </c>
      <c r="R680" s="109">
        <v>28520</v>
      </c>
      <c r="S680" s="107">
        <v>23932</v>
      </c>
      <c r="T680" s="18">
        <v>55893</v>
      </c>
      <c r="U680">
        <v>1</v>
      </c>
      <c r="V680">
        <v>13.827500000000001</v>
      </c>
      <c r="W680">
        <f>R680/23219</f>
        <v>1.2283044058744994</v>
      </c>
      <c r="X680">
        <f>N680/20.77</f>
        <v>1.044174289841117</v>
      </c>
      <c r="Y680">
        <f>I680/41.06</f>
        <v>1.1085606429615196</v>
      </c>
      <c r="Z680">
        <f t="shared" si="92"/>
        <v>65.348025711662075</v>
      </c>
      <c r="AA680">
        <v>9801</v>
      </c>
      <c r="AB680">
        <f t="shared" si="93"/>
        <v>0.62681323662737998</v>
      </c>
      <c r="AC680">
        <v>22.06</v>
      </c>
      <c r="AD680">
        <f t="shared" si="88"/>
        <v>8.7267906994173083E-2</v>
      </c>
      <c r="AE680">
        <f t="shared" si="89"/>
        <v>3.7365959067943218E-2</v>
      </c>
    </row>
    <row r="681" spans="1:31">
      <c r="A681" t="s">
        <v>36</v>
      </c>
      <c r="B681" s="2">
        <v>2016</v>
      </c>
      <c r="C681">
        <v>1</v>
      </c>
      <c r="D681">
        <v>-20</v>
      </c>
      <c r="E681">
        <v>-20</v>
      </c>
      <c r="F681" t="s">
        <v>53</v>
      </c>
      <c r="G681">
        <v>14.2775</v>
      </c>
      <c r="H681">
        <v>53.805</v>
      </c>
      <c r="I681">
        <v>46.13</v>
      </c>
      <c r="J681" s="17">
        <v>864</v>
      </c>
      <c r="K681" t="s">
        <v>53</v>
      </c>
      <c r="L681" t="s">
        <v>53</v>
      </c>
      <c r="M681" s="17">
        <v>1502</v>
      </c>
      <c r="N681">
        <v>17.305</v>
      </c>
      <c r="O681">
        <v>63.417499999999997</v>
      </c>
      <c r="P681">
        <v>56.49</v>
      </c>
      <c r="Q681" s="18">
        <v>640647</v>
      </c>
      <c r="R681" s="109">
        <v>29375</v>
      </c>
      <c r="S681" s="107">
        <v>25704</v>
      </c>
      <c r="T681" s="18">
        <v>54826</v>
      </c>
      <c r="U681">
        <v>1</v>
      </c>
      <c r="V681">
        <v>12.484999999999999</v>
      </c>
      <c r="W681">
        <f>R681/23979</f>
        <v>1.2250302347887736</v>
      </c>
      <c r="X681">
        <f>N681/18.12</f>
        <v>0.95502207505518755</v>
      </c>
      <c r="Y681">
        <f>I681/42.17</f>
        <v>1.0939056201090822</v>
      </c>
      <c r="Z681">
        <f t="shared" si="92"/>
        <v>65.365472910927451</v>
      </c>
      <c r="AA681">
        <v>9801</v>
      </c>
      <c r="AB681">
        <f t="shared" si="93"/>
        <v>0.63569246435845206</v>
      </c>
      <c r="AC681">
        <v>19.64</v>
      </c>
      <c r="AD681">
        <f t="shared" si="88"/>
        <v>8.5579109868617192E-2</v>
      </c>
      <c r="AE681">
        <f t="shared" si="89"/>
        <v>4.0121939227062642E-2</v>
      </c>
    </row>
    <row r="682" spans="1:31">
      <c r="A682" t="s">
        <v>36</v>
      </c>
      <c r="B682" s="2">
        <v>2017</v>
      </c>
      <c r="C682">
        <v>1</v>
      </c>
      <c r="D682" t="s">
        <v>53</v>
      </c>
      <c r="E682" t="s">
        <v>53</v>
      </c>
      <c r="F682" t="s">
        <v>53</v>
      </c>
      <c r="G682">
        <v>13.155000000000001</v>
      </c>
      <c r="H682">
        <v>53.857500000000002</v>
      </c>
      <c r="I682">
        <v>46.774999999999999</v>
      </c>
      <c r="J682" s="17">
        <v>853</v>
      </c>
      <c r="K682" t="s">
        <v>53</v>
      </c>
      <c r="L682" t="s">
        <v>53</v>
      </c>
      <c r="M682" s="17">
        <v>1836</v>
      </c>
      <c r="N682">
        <v>15.217499999999999</v>
      </c>
      <c r="O682">
        <v>64.545000000000002</v>
      </c>
      <c r="P682">
        <v>59.555000000000007</v>
      </c>
      <c r="Q682" s="18">
        <v>643234</v>
      </c>
      <c r="R682" s="109">
        <v>30468</v>
      </c>
      <c r="S682" s="107">
        <v>24827</v>
      </c>
      <c r="T682" s="18">
        <v>54653</v>
      </c>
      <c r="U682">
        <v>1</v>
      </c>
      <c r="V682">
        <v>10.237500000000001</v>
      </c>
      <c r="W682">
        <f>R682/24969</f>
        <v>1.2202330890303976</v>
      </c>
      <c r="X682">
        <f>N682/15.66</f>
        <v>0.97174329501915702</v>
      </c>
      <c r="Y682">
        <f>I682/43.11</f>
        <v>1.0850150777081884</v>
      </c>
      <c r="Z682">
        <f t="shared" si="92"/>
        <v>65.629425568819514</v>
      </c>
      <c r="AA682">
        <v>9801</v>
      </c>
      <c r="AB682">
        <f t="shared" si="93"/>
        <v>0.59416715031921075</v>
      </c>
      <c r="AC682">
        <v>17.23</v>
      </c>
      <c r="AD682">
        <f t="shared" si="88"/>
        <v>8.4965968838711881E-2</v>
      </c>
      <c r="AE682">
        <f t="shared" si="89"/>
        <v>3.859715126998884E-2</v>
      </c>
    </row>
    <row r="683" spans="1:31">
      <c r="A683" t="s">
        <v>36</v>
      </c>
      <c r="B683" s="2">
        <v>2018</v>
      </c>
      <c r="C683">
        <v>1</v>
      </c>
      <c r="D683" t="s">
        <v>53</v>
      </c>
      <c r="E683" t="s">
        <v>53</v>
      </c>
      <c r="F683" t="s">
        <v>53</v>
      </c>
      <c r="G683">
        <v>11.090000000000002</v>
      </c>
      <c r="H683">
        <v>54.875</v>
      </c>
      <c r="I683">
        <v>48.795000000000002</v>
      </c>
      <c r="J683" s="17">
        <v>694</v>
      </c>
      <c r="K683" t="s">
        <v>53</v>
      </c>
      <c r="L683" s="98">
        <v>15</v>
      </c>
      <c r="M683" s="17">
        <v>1887</v>
      </c>
      <c r="N683">
        <v>13.4025</v>
      </c>
      <c r="O683">
        <v>63.442499999999995</v>
      </c>
      <c r="P683">
        <v>57.685000000000002</v>
      </c>
      <c r="Q683" s="18">
        <v>647554</v>
      </c>
      <c r="R683" s="109">
        <v>31026</v>
      </c>
      <c r="S683" s="107">
        <v>27269</v>
      </c>
      <c r="T683" s="18">
        <v>58782</v>
      </c>
      <c r="U683">
        <v>1</v>
      </c>
      <c r="V683">
        <v>10.0275</v>
      </c>
      <c r="W683">
        <f>R683/25771</f>
        <v>1.2039113732490008</v>
      </c>
      <c r="X683">
        <f>N683/13.72</f>
        <v>0.97685860058309038</v>
      </c>
      <c r="Y683">
        <f>I683/44.03</f>
        <v>1.1082216670451965</v>
      </c>
      <c r="Z683">
        <f t="shared" si="92"/>
        <v>66.070196918681773</v>
      </c>
      <c r="AA683">
        <v>9801</v>
      </c>
      <c r="AB683">
        <f t="shared" si="93"/>
        <v>0.6571100917431193</v>
      </c>
      <c r="AC683">
        <v>15.26</v>
      </c>
      <c r="AD683">
        <f t="shared" si="88"/>
        <v>9.0775441121512646E-2</v>
      </c>
      <c r="AE683">
        <f t="shared" si="89"/>
        <v>4.2110773773306936E-2</v>
      </c>
    </row>
    <row r="684" spans="1:31">
      <c r="A684" t="s">
        <v>36</v>
      </c>
      <c r="B684" s="2">
        <v>2019</v>
      </c>
      <c r="C684">
        <v>0</v>
      </c>
      <c r="D684">
        <v>1</v>
      </c>
      <c r="E684">
        <v>1</v>
      </c>
      <c r="F684" t="s">
        <v>53</v>
      </c>
      <c r="G684">
        <v>9.2125000000000004</v>
      </c>
      <c r="H684">
        <v>53.942500000000003</v>
      </c>
      <c r="I684">
        <v>48.975000000000001</v>
      </c>
      <c r="J684" s="17">
        <v>635</v>
      </c>
      <c r="K684">
        <v>2</v>
      </c>
      <c r="L684" s="98">
        <v>1</v>
      </c>
      <c r="M684" s="17">
        <v>1957</v>
      </c>
      <c r="N684">
        <v>11.877500000000001</v>
      </c>
      <c r="O684">
        <v>63.475000000000001</v>
      </c>
      <c r="P684">
        <v>58.784999999999997</v>
      </c>
      <c r="Q684" s="18">
        <v>654214</v>
      </c>
      <c r="R684" s="107" t="s">
        <v>53</v>
      </c>
      <c r="S684" s="107">
        <v>29170</v>
      </c>
      <c r="T684" s="18">
        <v>64219</v>
      </c>
      <c r="U684" s="107" t="s">
        <v>53</v>
      </c>
      <c r="V684">
        <v>8.2424999999999997</v>
      </c>
      <c r="W684" s="107" t="s">
        <v>53</v>
      </c>
      <c r="X684">
        <f>N684/12.45</f>
        <v>0.95401606425702823</v>
      </c>
      <c r="Y684">
        <f>I684/44.78</f>
        <v>1.0936802143814204</v>
      </c>
      <c r="Z684">
        <f t="shared" si="92"/>
        <v>66.749719416386085</v>
      </c>
      <c r="AA684">
        <v>9801</v>
      </c>
      <c r="AB684">
        <f t="shared" si="93"/>
        <v>0.58416017009213328</v>
      </c>
      <c r="AC684">
        <v>14.11</v>
      </c>
      <c r="AD684">
        <f t="shared" si="88"/>
        <v>9.8162069292311083E-2</v>
      </c>
      <c r="AE684">
        <f t="shared" si="89"/>
        <v>4.4587856572925681E-2</v>
      </c>
    </row>
    <row r="685" spans="1:31">
      <c r="A685" t="s">
        <v>36</v>
      </c>
      <c r="B685" s="2">
        <v>2020</v>
      </c>
      <c r="C685">
        <v>0</v>
      </c>
      <c r="D685">
        <v>-5</v>
      </c>
      <c r="E685">
        <v>-5</v>
      </c>
      <c r="F685" t="s">
        <v>53</v>
      </c>
      <c r="G685">
        <v>10.125</v>
      </c>
      <c r="H685">
        <v>51.959999999999994</v>
      </c>
      <c r="I685">
        <v>46.692500000000003</v>
      </c>
      <c r="J685" s="17">
        <v>744</v>
      </c>
      <c r="K685">
        <v>4</v>
      </c>
      <c r="L685" t="s">
        <v>53</v>
      </c>
      <c r="M685" s="17">
        <v>1796</v>
      </c>
      <c r="N685">
        <v>13.59</v>
      </c>
      <c r="O685">
        <v>62.462499999999991</v>
      </c>
      <c r="P685">
        <v>56.220000000000006</v>
      </c>
      <c r="Q685" s="18">
        <v>661197</v>
      </c>
      <c r="R685" s="107" t="s">
        <v>53</v>
      </c>
      <c r="S685" s="107" t="s">
        <v>53</v>
      </c>
      <c r="T685" s="18">
        <v>70666</v>
      </c>
      <c r="U685" s="107" t="s">
        <v>53</v>
      </c>
      <c r="V685">
        <v>10.055</v>
      </c>
      <c r="W685" s="107" t="s">
        <v>53</v>
      </c>
      <c r="X685">
        <f>N685/13.87</f>
        <v>0.97981254506128335</v>
      </c>
      <c r="Y685">
        <f>I685/43.14</f>
        <v>1.0823481687528975</v>
      </c>
      <c r="Z685">
        <f t="shared" si="92"/>
        <v>67.462197734925013</v>
      </c>
      <c r="AA685">
        <v>9801</v>
      </c>
      <c r="AB685">
        <f t="shared" si="93"/>
        <v>0.64745653573728268</v>
      </c>
      <c r="AC685">
        <v>15.53</v>
      </c>
      <c r="AD685">
        <f t="shared" si="88"/>
        <v>0.10687586301813226</v>
      </c>
      <c r="AE685" s="2" t="s">
        <v>53</v>
      </c>
    </row>
    <row r="686" spans="1:31">
      <c r="A686" t="s">
        <v>37</v>
      </c>
      <c r="B686" s="2">
        <v>2002</v>
      </c>
      <c r="C686">
        <v>0</v>
      </c>
      <c r="E686">
        <v>6</v>
      </c>
      <c r="F686" t="s">
        <v>53</v>
      </c>
      <c r="G686">
        <v>11.3125</v>
      </c>
      <c r="H686">
        <v>37.172499999999999</v>
      </c>
      <c r="I686">
        <v>32.980000000000004</v>
      </c>
      <c r="J686" s="96" t="s">
        <v>53</v>
      </c>
      <c r="K686" t="s">
        <v>53</v>
      </c>
      <c r="L686" t="s">
        <v>53</v>
      </c>
      <c r="M686" t="s">
        <v>53</v>
      </c>
      <c r="N686">
        <v>6.2250000000000005</v>
      </c>
      <c r="O686">
        <v>54.192499999999995</v>
      </c>
      <c r="P686">
        <v>50.82</v>
      </c>
      <c r="Q686" s="18">
        <v>343768</v>
      </c>
      <c r="R686" s="109">
        <v>13421</v>
      </c>
      <c r="S686" s="107" t="s">
        <v>53</v>
      </c>
      <c r="T686" s="18">
        <v>9132</v>
      </c>
      <c r="U686">
        <v>0</v>
      </c>
      <c r="V686">
        <v>8.4124999999999996</v>
      </c>
      <c r="W686">
        <f>R686/18095</f>
        <v>0.7416966012710694</v>
      </c>
      <c r="X686">
        <f>N686/8.3</f>
        <v>0.75</v>
      </c>
      <c r="Y686">
        <f>I686/35.8425</f>
        <v>0.9201367092139221</v>
      </c>
      <c r="Z686">
        <f t="shared" ref="Z686:Z704" si="94">Q686/7273</f>
        <v>47.26632751271827</v>
      </c>
      <c r="AA686">
        <v>7273</v>
      </c>
      <c r="AB686">
        <f>V686/AC686</f>
        <v>0.73471615720524019</v>
      </c>
      <c r="AC686">
        <v>11.45</v>
      </c>
      <c r="AD686">
        <f t="shared" si="88"/>
        <v>2.6564427171813548E-2</v>
      </c>
      <c r="AE686" s="2" t="s">
        <v>53</v>
      </c>
    </row>
    <row r="687" spans="1:31">
      <c r="A687" t="s">
        <v>37</v>
      </c>
      <c r="B687" s="2">
        <v>2003</v>
      </c>
      <c r="C687">
        <v>0</v>
      </c>
      <c r="E687">
        <v>-8</v>
      </c>
      <c r="F687" t="s">
        <v>53</v>
      </c>
      <c r="G687">
        <v>12.309999999999999</v>
      </c>
      <c r="H687">
        <v>36.4375</v>
      </c>
      <c r="I687">
        <v>31.939999999999998</v>
      </c>
      <c r="J687" s="96" t="s">
        <v>53</v>
      </c>
      <c r="K687" t="s">
        <v>53</v>
      </c>
      <c r="L687" t="s">
        <v>53</v>
      </c>
      <c r="M687" t="s">
        <v>53</v>
      </c>
      <c r="N687">
        <v>5.7774999999999999</v>
      </c>
      <c r="O687">
        <v>55.242500000000007</v>
      </c>
      <c r="P687">
        <v>52.042499999999997</v>
      </c>
      <c r="Q687" s="18">
        <v>342213</v>
      </c>
      <c r="R687" s="109">
        <v>14181</v>
      </c>
      <c r="S687" s="107" t="s">
        <v>53</v>
      </c>
      <c r="T687" s="18">
        <v>10055</v>
      </c>
      <c r="U687">
        <v>0</v>
      </c>
      <c r="V687">
        <v>8.5350000000000001</v>
      </c>
      <c r="W687">
        <f>R687/19013</f>
        <v>0.74585809709146378</v>
      </c>
      <c r="X687">
        <f>N687/8.5</f>
        <v>0.67970588235294116</v>
      </c>
      <c r="Y687">
        <f>I687/37.35</f>
        <v>0.85515394912985265</v>
      </c>
      <c r="Z687">
        <f t="shared" si="94"/>
        <v>47.052523030386361</v>
      </c>
      <c r="AA687">
        <v>7273</v>
      </c>
      <c r="AB687">
        <f t="shared" ref="AB687:AB704" si="95">V687/AC687</f>
        <v>0.74281984334203655</v>
      </c>
      <c r="AC687">
        <v>11.49</v>
      </c>
      <c r="AD687">
        <f t="shared" si="88"/>
        <v>2.9382285301844172E-2</v>
      </c>
      <c r="AE687" s="2" t="s">
        <v>53</v>
      </c>
    </row>
    <row r="688" spans="1:31">
      <c r="A688" t="s">
        <v>37</v>
      </c>
      <c r="B688" s="2">
        <v>2004</v>
      </c>
      <c r="C688">
        <v>0</v>
      </c>
      <c r="E688" t="s">
        <v>53</v>
      </c>
      <c r="F688" t="s">
        <v>53</v>
      </c>
      <c r="G688">
        <v>17.557499999999997</v>
      </c>
      <c r="H688">
        <v>38.892499999999998</v>
      </c>
      <c r="I688">
        <v>32.064999999999998</v>
      </c>
      <c r="J688" s="96" t="s">
        <v>53</v>
      </c>
      <c r="K688" t="s">
        <v>53</v>
      </c>
      <c r="L688" t="s">
        <v>53</v>
      </c>
      <c r="M688" t="s">
        <v>53</v>
      </c>
      <c r="N688">
        <v>10.02</v>
      </c>
      <c r="O688">
        <v>56.317500000000003</v>
      </c>
      <c r="P688">
        <v>50.67</v>
      </c>
      <c r="Q688" s="18">
        <v>340258</v>
      </c>
      <c r="R688" s="109">
        <v>14824</v>
      </c>
      <c r="S688" s="107" t="s">
        <v>53</v>
      </c>
      <c r="T688" s="18">
        <v>10283</v>
      </c>
      <c r="U688">
        <v>0</v>
      </c>
      <c r="V688">
        <v>13.28</v>
      </c>
      <c r="W688">
        <f>R688/20053</f>
        <v>0.73924101132000197</v>
      </c>
      <c r="X688">
        <f>N688/8.26</f>
        <v>1.2130750605326877</v>
      </c>
      <c r="Y688">
        <f>I688/38.95</f>
        <v>0.82323491655969183</v>
      </c>
      <c r="Z688">
        <f t="shared" si="94"/>
        <v>46.783720610477104</v>
      </c>
      <c r="AA688">
        <v>7273</v>
      </c>
      <c r="AB688">
        <f t="shared" si="95"/>
        <v>1.210574293527803</v>
      </c>
      <c r="AC688">
        <v>10.97</v>
      </c>
      <c r="AD688">
        <f t="shared" si="88"/>
        <v>3.0221185100717692E-2</v>
      </c>
      <c r="AE688" s="2" t="s">
        <v>53</v>
      </c>
    </row>
    <row r="689" spans="1:31">
      <c r="A689" t="s">
        <v>37</v>
      </c>
      <c r="B689" s="2">
        <v>2005</v>
      </c>
      <c r="C689">
        <v>0</v>
      </c>
      <c r="E689">
        <v>6</v>
      </c>
      <c r="F689" t="s">
        <v>53</v>
      </c>
      <c r="G689">
        <v>14.254999999999999</v>
      </c>
      <c r="H689">
        <v>39.072499999999998</v>
      </c>
      <c r="I689">
        <v>33.515000000000001</v>
      </c>
      <c r="J689" s="96" t="s">
        <v>53</v>
      </c>
      <c r="K689" t="s">
        <v>53</v>
      </c>
      <c r="L689" t="s">
        <v>53</v>
      </c>
      <c r="M689" t="s">
        <v>53</v>
      </c>
      <c r="N689">
        <v>7.9625000000000004</v>
      </c>
      <c r="O689">
        <v>57.0625</v>
      </c>
      <c r="P689">
        <v>52.510000000000005</v>
      </c>
      <c r="Q689" s="18">
        <v>339555</v>
      </c>
      <c r="R689" s="109">
        <v>15938</v>
      </c>
      <c r="S689" s="107" t="s">
        <v>53</v>
      </c>
      <c r="T689" s="18">
        <v>11343</v>
      </c>
      <c r="U689">
        <v>0</v>
      </c>
      <c r="V689">
        <v>10.655000000000001</v>
      </c>
      <c r="W689">
        <f>R689/21239</f>
        <v>0.75041197796506431</v>
      </c>
      <c r="X689">
        <f>N689/7.14</f>
        <v>1.1151960784313726</v>
      </c>
      <c r="Y689">
        <f>I689/41.39</f>
        <v>0.80973665136506401</v>
      </c>
      <c r="Z689">
        <f t="shared" si="94"/>
        <v>46.687061735184933</v>
      </c>
      <c r="AA689">
        <v>7273</v>
      </c>
      <c r="AB689">
        <f t="shared" si="95"/>
        <v>1.1644808743169399</v>
      </c>
      <c r="AC689">
        <v>9.15</v>
      </c>
      <c r="AD689">
        <f t="shared" si="88"/>
        <v>3.3405486592746392E-2</v>
      </c>
      <c r="AE689" s="2" t="s">
        <v>53</v>
      </c>
    </row>
    <row r="690" spans="1:31">
      <c r="A690" t="s">
        <v>37</v>
      </c>
      <c r="B690" s="2">
        <v>2006</v>
      </c>
      <c r="C690">
        <v>0</v>
      </c>
      <c r="E690">
        <v>-9</v>
      </c>
      <c r="F690" t="s">
        <v>53</v>
      </c>
      <c r="G690">
        <v>12.315</v>
      </c>
      <c r="H690">
        <v>42.1325</v>
      </c>
      <c r="I690">
        <v>36.930000000000007</v>
      </c>
      <c r="J690" s="96" t="s">
        <v>53</v>
      </c>
      <c r="K690" t="s">
        <v>53</v>
      </c>
      <c r="L690" t="s">
        <v>53</v>
      </c>
      <c r="M690" t="s">
        <v>53</v>
      </c>
      <c r="N690">
        <v>6.26</v>
      </c>
      <c r="O690">
        <v>56.387500000000003</v>
      </c>
      <c r="P690">
        <v>52.852500000000006</v>
      </c>
      <c r="Q690" s="18">
        <v>338671</v>
      </c>
      <c r="R690" s="109">
        <v>17094</v>
      </c>
      <c r="S690" s="107" t="s">
        <v>53</v>
      </c>
      <c r="T690" s="18">
        <v>12116</v>
      </c>
      <c r="U690">
        <v>0</v>
      </c>
      <c r="V690">
        <v>8.9849999999999994</v>
      </c>
      <c r="W690">
        <f>R690/22629</f>
        <v>0.75540235980379156</v>
      </c>
      <c r="X690">
        <f>N690/6.35</f>
        <v>0.98582677165354338</v>
      </c>
      <c r="Y690">
        <f>I690/42.96</f>
        <v>0.85963687150838008</v>
      </c>
      <c r="Z690">
        <f t="shared" si="94"/>
        <v>46.565516293139005</v>
      </c>
      <c r="AA690">
        <v>7273</v>
      </c>
      <c r="AB690">
        <f t="shared" si="95"/>
        <v>1.0633136094674556</v>
      </c>
      <c r="AC690">
        <v>8.4499999999999993</v>
      </c>
      <c r="AD690">
        <f t="shared" si="88"/>
        <v>3.5775132798497658E-2</v>
      </c>
      <c r="AE690" s="2" t="s">
        <v>53</v>
      </c>
    </row>
    <row r="691" spans="1:31">
      <c r="A691" t="s">
        <v>37</v>
      </c>
      <c r="B691" s="2">
        <v>2007</v>
      </c>
      <c r="C691">
        <v>1</v>
      </c>
      <c r="E691" t="s">
        <v>53</v>
      </c>
      <c r="F691" t="s">
        <v>53</v>
      </c>
      <c r="G691">
        <v>7.9399999999999995</v>
      </c>
      <c r="H691">
        <v>42.017499999999998</v>
      </c>
      <c r="I691">
        <v>38.685000000000002</v>
      </c>
      <c r="J691" s="17">
        <v>68</v>
      </c>
      <c r="K691" t="s">
        <v>53</v>
      </c>
      <c r="L691" s="92">
        <v>68</v>
      </c>
      <c r="M691" t="s">
        <v>53</v>
      </c>
      <c r="N691">
        <v>4.0525000000000002</v>
      </c>
      <c r="O691">
        <v>58.027500000000003</v>
      </c>
      <c r="P691">
        <v>55.672499999999999</v>
      </c>
      <c r="Q691" s="18">
        <v>336926</v>
      </c>
      <c r="R691" s="109">
        <v>18009</v>
      </c>
      <c r="S691" s="107" t="s">
        <v>53</v>
      </c>
      <c r="T691" s="18">
        <v>12424</v>
      </c>
      <c r="U691">
        <v>0</v>
      </c>
      <c r="V691">
        <v>5.7749999999999995</v>
      </c>
      <c r="W691">
        <f>R691/23776</f>
        <v>0.75744448183041724</v>
      </c>
      <c r="X691">
        <f>N691/6.41</f>
        <v>0.63221528861154452</v>
      </c>
      <c r="Y691">
        <f>I691/44.21</f>
        <v>0.87502827414612083</v>
      </c>
      <c r="Z691">
        <f t="shared" si="94"/>
        <v>46.32558779045786</v>
      </c>
      <c r="AA691">
        <v>7273</v>
      </c>
      <c r="AB691">
        <f t="shared" si="95"/>
        <v>0.70170109356014576</v>
      </c>
      <c r="AC691">
        <v>8.23</v>
      </c>
      <c r="AD691">
        <f t="shared" si="88"/>
        <v>3.6874565928423454E-2</v>
      </c>
      <c r="AE691" s="2" t="s">
        <v>53</v>
      </c>
    </row>
    <row r="692" spans="1:31">
      <c r="A692" t="s">
        <v>37</v>
      </c>
      <c r="B692" s="2">
        <v>2008</v>
      </c>
      <c r="C692">
        <v>1</v>
      </c>
      <c r="E692" t="s">
        <v>53</v>
      </c>
      <c r="F692" t="s">
        <v>53</v>
      </c>
      <c r="G692">
        <v>7.8500000000000005</v>
      </c>
      <c r="H692">
        <v>42.832499999999996</v>
      </c>
      <c r="I692">
        <v>39.47</v>
      </c>
      <c r="J692" s="17">
        <v>292</v>
      </c>
      <c r="K692" t="s">
        <v>53</v>
      </c>
      <c r="L692" s="92">
        <v>292</v>
      </c>
      <c r="M692" t="s">
        <v>53</v>
      </c>
      <c r="N692">
        <v>4.9574999999999996</v>
      </c>
      <c r="O692">
        <v>57.585000000000001</v>
      </c>
      <c r="P692">
        <v>54.732500000000002</v>
      </c>
      <c r="Q692" s="18">
        <v>336099</v>
      </c>
      <c r="R692" s="109">
        <v>18851</v>
      </c>
      <c r="S692" s="107" t="s">
        <v>53</v>
      </c>
      <c r="T692" s="18">
        <v>14006</v>
      </c>
      <c r="U692">
        <v>0</v>
      </c>
      <c r="V692">
        <v>6.25</v>
      </c>
      <c r="W692">
        <f>R692/24129</f>
        <v>0.78125906585436611</v>
      </c>
      <c r="X692">
        <f>N692/10.05</f>
        <v>0.49328358208955214</v>
      </c>
      <c r="Y692">
        <f>I692/44.4</f>
        <v>0.88896396396396393</v>
      </c>
      <c r="Z692">
        <f t="shared" si="94"/>
        <v>46.211879554516706</v>
      </c>
      <c r="AA692">
        <v>7273</v>
      </c>
      <c r="AB692">
        <f t="shared" si="95"/>
        <v>0.55555555555555558</v>
      </c>
      <c r="AC692">
        <v>11.25</v>
      </c>
      <c r="AD692">
        <f t="shared" si="88"/>
        <v>4.1672245380081463E-2</v>
      </c>
      <c r="AE692" s="2" t="s">
        <v>53</v>
      </c>
    </row>
    <row r="693" spans="1:31">
      <c r="A693" t="s">
        <v>37</v>
      </c>
      <c r="B693" s="2">
        <v>2009</v>
      </c>
      <c r="C693">
        <v>1</v>
      </c>
      <c r="E693" t="s">
        <v>53</v>
      </c>
      <c r="F693" t="s">
        <v>53</v>
      </c>
      <c r="G693">
        <v>11.77</v>
      </c>
      <c r="H693">
        <v>42.532499999999999</v>
      </c>
      <c r="I693">
        <v>37.517499999999998</v>
      </c>
      <c r="J693" s="17">
        <v>300</v>
      </c>
      <c r="K693" t="s">
        <v>53</v>
      </c>
      <c r="L693" s="92">
        <v>300</v>
      </c>
      <c r="M693">
        <v>619</v>
      </c>
      <c r="N693">
        <v>9.2949999999999999</v>
      </c>
      <c r="O693">
        <v>56.222499999999997</v>
      </c>
      <c r="P693">
        <v>51.024999999999999</v>
      </c>
      <c r="Q693" s="18">
        <v>335642</v>
      </c>
      <c r="R693" s="109">
        <v>17908</v>
      </c>
      <c r="S693" s="107" t="s">
        <v>53</v>
      </c>
      <c r="T693" s="18">
        <v>15558</v>
      </c>
      <c r="U693">
        <v>0</v>
      </c>
      <c r="V693">
        <v>10.4175</v>
      </c>
      <c r="W693">
        <f>R693/23062</f>
        <v>0.77651548001040671</v>
      </c>
      <c r="X693">
        <f>N693/17.65</f>
        <v>0.52662889518413603</v>
      </c>
      <c r="Y693">
        <f>I693/42.58</f>
        <v>0.88110615312353213</v>
      </c>
      <c r="Z693">
        <f t="shared" si="94"/>
        <v>46.149044410834591</v>
      </c>
      <c r="AA693">
        <v>7273</v>
      </c>
      <c r="AB693">
        <f t="shared" si="95"/>
        <v>0.58328667413213886</v>
      </c>
      <c r="AC693">
        <v>17.86</v>
      </c>
      <c r="AD693">
        <f t="shared" si="88"/>
        <v>4.6352959403173619E-2</v>
      </c>
      <c r="AE693" s="2" t="s">
        <v>53</v>
      </c>
    </row>
    <row r="694" spans="1:31">
      <c r="A694" t="s">
        <v>37</v>
      </c>
      <c r="B694" s="2">
        <v>2010</v>
      </c>
      <c r="C694">
        <v>1</v>
      </c>
      <c r="E694" t="s">
        <v>53</v>
      </c>
      <c r="F694" t="s">
        <v>53</v>
      </c>
      <c r="G694">
        <v>18.207500000000003</v>
      </c>
      <c r="H694">
        <v>43.002500000000005</v>
      </c>
      <c r="I694">
        <v>35.17</v>
      </c>
      <c r="J694" s="17">
        <v>302</v>
      </c>
      <c r="K694" t="s">
        <v>53</v>
      </c>
      <c r="L694" s="92">
        <v>302</v>
      </c>
      <c r="M694">
        <v>685</v>
      </c>
      <c r="N694">
        <v>14.915000000000001</v>
      </c>
      <c r="O694">
        <v>55.177500000000002</v>
      </c>
      <c r="P694">
        <v>46.947499999999998</v>
      </c>
      <c r="Q694" s="18">
        <v>335219</v>
      </c>
      <c r="R694" s="109">
        <v>18511</v>
      </c>
      <c r="S694" s="107">
        <v>7314</v>
      </c>
      <c r="T694" s="18">
        <v>16711</v>
      </c>
      <c r="U694">
        <v>0</v>
      </c>
      <c r="V694">
        <v>16.427499999999998</v>
      </c>
      <c r="W694">
        <f>R694/23038</f>
        <v>0.80349856758399163</v>
      </c>
      <c r="X694">
        <f>N694/19.57</f>
        <v>0.76213592233009708</v>
      </c>
      <c r="Y694">
        <f>I694/42.04</f>
        <v>0.83658420551855384</v>
      </c>
      <c r="Z694">
        <f t="shared" si="94"/>
        <v>46.090884091846554</v>
      </c>
      <c r="AA694">
        <v>7273</v>
      </c>
      <c r="AB694">
        <f t="shared" si="95"/>
        <v>0.82716515609264851</v>
      </c>
      <c r="AC694">
        <v>19.86</v>
      </c>
      <c r="AD694">
        <f t="shared" si="88"/>
        <v>4.9850992932978143E-2</v>
      </c>
      <c r="AE694">
        <f t="shared" si="89"/>
        <v>2.1818572336293588E-2</v>
      </c>
    </row>
    <row r="695" spans="1:31">
      <c r="A695" t="s">
        <v>37</v>
      </c>
      <c r="B695" s="2">
        <v>2011</v>
      </c>
      <c r="C695">
        <v>1</v>
      </c>
      <c r="E695" t="s">
        <v>53</v>
      </c>
      <c r="F695" t="s">
        <v>53</v>
      </c>
      <c r="G695">
        <v>18.625</v>
      </c>
      <c r="H695">
        <v>44.317499999999995</v>
      </c>
      <c r="I695">
        <v>36.0625</v>
      </c>
      <c r="J695" s="17">
        <v>294</v>
      </c>
      <c r="K695" t="s">
        <v>53</v>
      </c>
      <c r="L695" s="92">
        <v>294</v>
      </c>
      <c r="M695">
        <v>540</v>
      </c>
      <c r="N695">
        <v>17.045000000000002</v>
      </c>
      <c r="O695">
        <v>55.8125</v>
      </c>
      <c r="P695">
        <v>46.297499999999999</v>
      </c>
      <c r="Q695" s="18">
        <v>333257</v>
      </c>
      <c r="R695" s="109">
        <v>18755</v>
      </c>
      <c r="S695" s="107">
        <v>7984</v>
      </c>
      <c r="T695" s="18">
        <v>16750</v>
      </c>
      <c r="U695">
        <v>0</v>
      </c>
      <c r="V695">
        <v>17.774999999999999</v>
      </c>
      <c r="W695">
        <f>R695/22761</f>
        <v>0.82399718817275158</v>
      </c>
      <c r="X695">
        <f>N695/21.05</f>
        <v>0.80973871733966751</v>
      </c>
      <c r="Y695">
        <f>I695/41.74</f>
        <v>0.8639793962625778</v>
      </c>
      <c r="Z695">
        <f t="shared" si="94"/>
        <v>45.8211192080297</v>
      </c>
      <c r="AA695">
        <v>7273</v>
      </c>
      <c r="AB695">
        <f t="shared" si="95"/>
        <v>0.83099579242636734</v>
      </c>
      <c r="AC695">
        <v>21.39</v>
      </c>
      <c r="AD695">
        <f t="shared" si="88"/>
        <v>5.026150988576384E-2</v>
      </c>
      <c r="AE695">
        <f t="shared" si="89"/>
        <v>2.3957486264354538E-2</v>
      </c>
    </row>
    <row r="696" spans="1:31">
      <c r="A696" t="s">
        <v>37</v>
      </c>
      <c r="B696" s="2">
        <v>2012</v>
      </c>
      <c r="C696">
        <v>1</v>
      </c>
      <c r="E696">
        <v>-11</v>
      </c>
      <c r="F696" t="s">
        <v>53</v>
      </c>
      <c r="G696">
        <v>22.107500000000002</v>
      </c>
      <c r="H696">
        <v>44.087500000000006</v>
      </c>
      <c r="I696">
        <v>34.340000000000003</v>
      </c>
      <c r="J696" s="17">
        <v>276</v>
      </c>
      <c r="K696" t="s">
        <v>53</v>
      </c>
      <c r="L696" s="92">
        <v>276</v>
      </c>
      <c r="M696">
        <v>466</v>
      </c>
      <c r="N696">
        <v>19.982500000000002</v>
      </c>
      <c r="O696">
        <v>55.467499999999994</v>
      </c>
      <c r="P696">
        <v>44.397499999999994</v>
      </c>
      <c r="Q696" s="18">
        <v>330257</v>
      </c>
      <c r="R696" s="109">
        <v>18572</v>
      </c>
      <c r="S696" s="107">
        <v>8841</v>
      </c>
      <c r="T696" s="18">
        <v>16946</v>
      </c>
      <c r="U696">
        <v>0</v>
      </c>
      <c r="V696">
        <v>20.96</v>
      </c>
      <c r="W696">
        <f>R696/22048</f>
        <v>0.84234397677793904</v>
      </c>
      <c r="X696">
        <f>N696/24.58</f>
        <v>0.81295768917819378</v>
      </c>
      <c r="Y696">
        <f>I696/40.47</f>
        <v>0.84852977514208061</v>
      </c>
      <c r="Z696">
        <f t="shared" si="94"/>
        <v>45.40863467619964</v>
      </c>
      <c r="AA696">
        <v>7273</v>
      </c>
      <c r="AB696">
        <f t="shared" si="95"/>
        <v>0.84550221863654706</v>
      </c>
      <c r="AC696">
        <v>24.79</v>
      </c>
      <c r="AD696">
        <f t="shared" si="88"/>
        <v>5.1311554334957321E-2</v>
      </c>
      <c r="AE696">
        <f t="shared" si="89"/>
        <v>2.6770060891972008E-2</v>
      </c>
    </row>
    <row r="697" spans="1:31">
      <c r="A697" t="s">
        <v>37</v>
      </c>
      <c r="B697" s="2">
        <v>2013</v>
      </c>
      <c r="C697">
        <v>1</v>
      </c>
      <c r="E697">
        <v>-3</v>
      </c>
      <c r="F697" t="s">
        <v>53</v>
      </c>
      <c r="G697">
        <v>23.325000000000003</v>
      </c>
      <c r="H697">
        <v>43.347499999999997</v>
      </c>
      <c r="I697">
        <v>33.237499999999997</v>
      </c>
      <c r="J697" s="17">
        <v>282</v>
      </c>
      <c r="K697" t="s">
        <v>53</v>
      </c>
      <c r="L697" s="92">
        <v>282</v>
      </c>
      <c r="M697">
        <v>494</v>
      </c>
      <c r="N697">
        <v>24.702500000000001</v>
      </c>
      <c r="O697">
        <v>52.847499999999997</v>
      </c>
      <c r="P697">
        <v>39.782499999999999</v>
      </c>
      <c r="Q697" s="18">
        <v>326724</v>
      </c>
      <c r="R697" s="109">
        <v>18366</v>
      </c>
      <c r="S697" s="107">
        <v>9199</v>
      </c>
      <c r="T697" s="18">
        <v>16417</v>
      </c>
      <c r="U697">
        <v>0</v>
      </c>
      <c r="V697">
        <v>24.060000000000002</v>
      </c>
      <c r="W697">
        <f>R697/21899</f>
        <v>0.83866843234850907</v>
      </c>
      <c r="X697">
        <f>N697/25.6</f>
        <v>0.96494140625000002</v>
      </c>
      <c r="Y697">
        <f>I697/39.56</f>
        <v>0.84017947421638006</v>
      </c>
      <c r="Z697">
        <f t="shared" si="94"/>
        <v>44.922865392547777</v>
      </c>
      <c r="AA697">
        <v>7273</v>
      </c>
      <c r="AB697">
        <f t="shared" si="95"/>
        <v>0.92183908045977014</v>
      </c>
      <c r="AC697">
        <v>26.1</v>
      </c>
      <c r="AD697">
        <f t="shared" si="88"/>
        <v>5.0247303534481702E-2</v>
      </c>
      <c r="AE697">
        <f t="shared" si="89"/>
        <v>2.8155262545757277E-2</v>
      </c>
    </row>
    <row r="698" spans="1:31">
      <c r="A698" t="s">
        <v>37</v>
      </c>
      <c r="B698" s="2">
        <v>2014</v>
      </c>
      <c r="C698">
        <v>1</v>
      </c>
      <c r="E698">
        <v>0</v>
      </c>
      <c r="F698" t="s">
        <v>53</v>
      </c>
      <c r="G698">
        <v>21.729999999999997</v>
      </c>
      <c r="H698">
        <v>43.9375</v>
      </c>
      <c r="I698">
        <v>34.400000000000006</v>
      </c>
      <c r="J698" s="17">
        <v>281</v>
      </c>
      <c r="K698" t="s">
        <v>53</v>
      </c>
      <c r="L698" t="s">
        <v>53</v>
      </c>
      <c r="M698">
        <v>506</v>
      </c>
      <c r="N698">
        <v>20.987500000000001</v>
      </c>
      <c r="O698">
        <v>50.967500000000001</v>
      </c>
      <c r="P698">
        <v>40.270000000000003</v>
      </c>
      <c r="Q698" s="18">
        <v>322293</v>
      </c>
      <c r="R698" s="109">
        <v>18410</v>
      </c>
      <c r="S698" s="107">
        <v>8175</v>
      </c>
      <c r="T698" s="18">
        <v>14586</v>
      </c>
      <c r="U698">
        <v>0</v>
      </c>
      <c r="V698">
        <v>21.344999999999999</v>
      </c>
      <c r="W698">
        <f>R698/22218</f>
        <v>0.82860743541272841</v>
      </c>
      <c r="X698">
        <f>N698/23.6</f>
        <v>0.88930084745762705</v>
      </c>
      <c r="Y698">
        <f>I698/40.03</f>
        <v>0.85935548338745948</v>
      </c>
      <c r="Z698">
        <f t="shared" si="94"/>
        <v>44.313625739034784</v>
      </c>
      <c r="AA698">
        <v>7273</v>
      </c>
      <c r="AB698">
        <f t="shared" si="95"/>
        <v>0.87336333878887062</v>
      </c>
      <c r="AC698">
        <v>24.44</v>
      </c>
      <c r="AD698">
        <f t="shared" si="88"/>
        <v>4.5256955627332895E-2</v>
      </c>
      <c r="AE698">
        <f t="shared" si="89"/>
        <v>2.536511807578818E-2</v>
      </c>
    </row>
    <row r="699" spans="1:31">
      <c r="A699" t="s">
        <v>37</v>
      </c>
      <c r="B699" s="2">
        <v>2015</v>
      </c>
      <c r="C699">
        <v>0</v>
      </c>
      <c r="E699">
        <v>5</v>
      </c>
      <c r="F699" t="s">
        <v>53</v>
      </c>
      <c r="G699">
        <v>21.25</v>
      </c>
      <c r="H699">
        <v>45.142499999999998</v>
      </c>
      <c r="I699">
        <v>35.545000000000002</v>
      </c>
      <c r="J699" s="17">
        <v>318</v>
      </c>
      <c r="K699">
        <v>1</v>
      </c>
      <c r="L699" t="s">
        <v>53</v>
      </c>
      <c r="M699">
        <v>505</v>
      </c>
      <c r="N699">
        <v>19.47</v>
      </c>
      <c r="O699">
        <v>50.625</v>
      </c>
      <c r="P699">
        <v>40.752499999999998</v>
      </c>
      <c r="Q699" s="18">
        <v>318391</v>
      </c>
      <c r="R699" s="109">
        <v>19159</v>
      </c>
      <c r="S699" s="107">
        <v>7588</v>
      </c>
      <c r="T699" s="18">
        <v>13554</v>
      </c>
      <c r="U699">
        <v>0</v>
      </c>
      <c r="V699">
        <v>20.342500000000001</v>
      </c>
      <c r="W699">
        <f>R699/23219</f>
        <v>0.82514320168827249</v>
      </c>
      <c r="X699">
        <f>N699/20.77</f>
        <v>0.93740972556571978</v>
      </c>
      <c r="Y699">
        <f>I699/41.06</f>
        <v>0.86568436434486118</v>
      </c>
      <c r="Z699">
        <f t="shared" si="94"/>
        <v>43.777120857967823</v>
      </c>
      <c r="AA699">
        <v>7273</v>
      </c>
      <c r="AB699">
        <f t="shared" si="95"/>
        <v>0.92214415231187685</v>
      </c>
      <c r="AC699">
        <v>22.06</v>
      </c>
      <c r="AD699">
        <f t="shared" si="88"/>
        <v>4.2570298783571145E-2</v>
      </c>
      <c r="AE699">
        <f t="shared" si="89"/>
        <v>2.3832331944056206E-2</v>
      </c>
    </row>
    <row r="700" spans="1:31">
      <c r="A700" t="s">
        <v>37</v>
      </c>
      <c r="B700" s="2">
        <v>2016</v>
      </c>
      <c r="C700">
        <v>0</v>
      </c>
      <c r="E700">
        <v>-6</v>
      </c>
      <c r="F700" t="s">
        <v>53</v>
      </c>
      <c r="G700">
        <v>20.059999999999999</v>
      </c>
      <c r="H700">
        <v>44.714999999999996</v>
      </c>
      <c r="I700">
        <v>35.737499999999997</v>
      </c>
      <c r="J700" s="17">
        <v>422</v>
      </c>
      <c r="K700">
        <v>1</v>
      </c>
      <c r="L700" t="s">
        <v>53</v>
      </c>
      <c r="M700">
        <v>589</v>
      </c>
      <c r="N700">
        <v>19.035</v>
      </c>
      <c r="O700">
        <v>51.54</v>
      </c>
      <c r="P700">
        <v>41.747500000000002</v>
      </c>
      <c r="Q700" s="18">
        <v>314853</v>
      </c>
      <c r="R700" s="109">
        <v>20259</v>
      </c>
      <c r="S700" s="107">
        <v>7423</v>
      </c>
      <c r="T700" s="18">
        <v>13052</v>
      </c>
      <c r="U700">
        <v>0</v>
      </c>
      <c r="V700">
        <v>19.54</v>
      </c>
      <c r="W700">
        <f>R700/23979</f>
        <v>0.84486425622419614</v>
      </c>
      <c r="X700">
        <f>N700/18.12</f>
        <v>1.0504966887417218</v>
      </c>
      <c r="Y700">
        <f>I700/42.17</f>
        <v>0.84746265117382014</v>
      </c>
      <c r="Z700">
        <f t="shared" si="94"/>
        <v>43.290664100096244</v>
      </c>
      <c r="AA700">
        <v>7273</v>
      </c>
      <c r="AB700">
        <f t="shared" si="95"/>
        <v>0.99490835030549896</v>
      </c>
      <c r="AC700">
        <v>19.64</v>
      </c>
      <c r="AD700">
        <f t="shared" si="88"/>
        <v>4.1454265959034849E-2</v>
      </c>
      <c r="AE700">
        <f t="shared" si="89"/>
        <v>2.3576081536463046E-2</v>
      </c>
    </row>
    <row r="701" spans="1:31">
      <c r="A701" t="s">
        <v>37</v>
      </c>
      <c r="B701" s="2">
        <v>2017</v>
      </c>
      <c r="C701">
        <v>0</v>
      </c>
      <c r="E701">
        <v>-2</v>
      </c>
      <c r="F701" t="s">
        <v>53</v>
      </c>
      <c r="G701">
        <v>17.647500000000001</v>
      </c>
      <c r="H701">
        <v>44.11</v>
      </c>
      <c r="I701">
        <v>36.314999999999998</v>
      </c>
      <c r="J701" s="17">
        <v>304</v>
      </c>
      <c r="K701" t="s">
        <v>53</v>
      </c>
      <c r="L701" t="s">
        <v>53</v>
      </c>
      <c r="M701">
        <v>747</v>
      </c>
      <c r="N701">
        <v>15.397500000000001</v>
      </c>
      <c r="O701">
        <v>52.064999999999998</v>
      </c>
      <c r="P701">
        <v>44.040000000000006</v>
      </c>
      <c r="Q701" s="18">
        <v>311680</v>
      </c>
      <c r="R701" s="109">
        <v>21139</v>
      </c>
      <c r="S701" s="107">
        <v>7222</v>
      </c>
      <c r="T701" s="18">
        <v>12765</v>
      </c>
      <c r="U701">
        <v>0</v>
      </c>
      <c r="V701">
        <v>16.47</v>
      </c>
      <c r="W701">
        <f>R701/24969</f>
        <v>0.84660979614722254</v>
      </c>
      <c r="X701">
        <f>N701/15.66</f>
        <v>0.98323754789272033</v>
      </c>
      <c r="Y701">
        <f>I701/43.11</f>
        <v>0.84237995824634648</v>
      </c>
      <c r="Z701">
        <f t="shared" si="94"/>
        <v>42.854392960263993</v>
      </c>
      <c r="AA701">
        <v>7273</v>
      </c>
      <c r="AB701">
        <f t="shared" si="95"/>
        <v>0.95589088798607069</v>
      </c>
      <c r="AC701">
        <v>17.23</v>
      </c>
      <c r="AD701">
        <f t="shared" si="88"/>
        <v>4.0955467145790556E-2</v>
      </c>
      <c r="AE701">
        <f t="shared" si="89"/>
        <v>2.3171201232032854E-2</v>
      </c>
    </row>
    <row r="702" spans="1:31">
      <c r="A702" t="s">
        <v>37</v>
      </c>
      <c r="B702" s="2">
        <v>2018</v>
      </c>
      <c r="C702">
        <v>0</v>
      </c>
      <c r="E702">
        <v>-7</v>
      </c>
      <c r="F702" t="s">
        <v>53</v>
      </c>
      <c r="G702">
        <v>15.192500000000001</v>
      </c>
      <c r="H702">
        <v>44.707499999999996</v>
      </c>
      <c r="I702">
        <v>37.909999999999997</v>
      </c>
      <c r="J702" s="17">
        <v>311</v>
      </c>
      <c r="K702" t="s">
        <v>53</v>
      </c>
      <c r="L702">
        <v>7</v>
      </c>
      <c r="M702">
        <v>806</v>
      </c>
      <c r="N702">
        <v>12.392499999999998</v>
      </c>
      <c r="O702">
        <v>51.557499999999997</v>
      </c>
      <c r="P702">
        <v>45.172499999999999</v>
      </c>
      <c r="Q702" s="18">
        <v>309293</v>
      </c>
      <c r="R702" s="109">
        <v>22120</v>
      </c>
      <c r="S702" s="107">
        <v>7792</v>
      </c>
      <c r="T702" s="18">
        <v>13264</v>
      </c>
      <c r="U702">
        <v>0</v>
      </c>
      <c r="V702">
        <v>13.75</v>
      </c>
      <c r="W702">
        <f>R702/25771</f>
        <v>0.85832912964184549</v>
      </c>
      <c r="X702">
        <f>N702/13.72</f>
        <v>0.90324344023323599</v>
      </c>
      <c r="Y702">
        <f>I702/44.03</f>
        <v>0.86100386100386095</v>
      </c>
      <c r="Z702">
        <f t="shared" si="94"/>
        <v>42.526192767771207</v>
      </c>
      <c r="AA702">
        <v>7273</v>
      </c>
      <c r="AB702">
        <f t="shared" si="95"/>
        <v>0.90104849279161203</v>
      </c>
      <c r="AC702">
        <v>15.26</v>
      </c>
      <c r="AD702">
        <f t="shared" si="88"/>
        <v>4.2884902018474391E-2</v>
      </c>
      <c r="AE702">
        <f t="shared" si="89"/>
        <v>2.5192940027740685E-2</v>
      </c>
    </row>
    <row r="703" spans="1:31">
      <c r="A703" t="s">
        <v>37</v>
      </c>
      <c r="B703" s="2">
        <v>2019</v>
      </c>
      <c r="C703">
        <v>0</v>
      </c>
      <c r="E703">
        <v>-8</v>
      </c>
      <c r="F703" t="s">
        <v>53</v>
      </c>
      <c r="G703">
        <v>13.582500000000001</v>
      </c>
      <c r="H703">
        <v>44.06</v>
      </c>
      <c r="I703">
        <v>38.07</v>
      </c>
      <c r="J703" s="17">
        <v>222</v>
      </c>
      <c r="K703" t="s">
        <v>53</v>
      </c>
      <c r="L703" t="s">
        <v>53</v>
      </c>
      <c r="M703">
        <v>664</v>
      </c>
      <c r="N703">
        <v>12.324999999999999</v>
      </c>
      <c r="O703">
        <v>51.507499999999993</v>
      </c>
      <c r="P703">
        <v>45.160000000000004</v>
      </c>
      <c r="Q703" s="18">
        <v>307651</v>
      </c>
      <c r="R703" s="107" t="s">
        <v>53</v>
      </c>
      <c r="S703" s="107">
        <v>8179</v>
      </c>
      <c r="T703" s="18">
        <v>14171</v>
      </c>
      <c r="U703" s="107" t="s">
        <v>53</v>
      </c>
      <c r="V703">
        <v>12.932499999999999</v>
      </c>
      <c r="W703" s="107" t="s">
        <v>53</v>
      </c>
      <c r="X703">
        <f>N703/12.45</f>
        <v>0.98995983935742971</v>
      </c>
      <c r="Y703">
        <f>I703/44.78</f>
        <v>0.85015631978561856</v>
      </c>
      <c r="Z703">
        <f t="shared" si="94"/>
        <v>42.300426234016221</v>
      </c>
      <c r="AA703">
        <v>7273</v>
      </c>
      <c r="AB703">
        <f t="shared" si="95"/>
        <v>0.91654854712969525</v>
      </c>
      <c r="AC703">
        <v>14.11</v>
      </c>
      <c r="AD703">
        <f t="shared" si="88"/>
        <v>4.6061933814614611E-2</v>
      </c>
      <c r="AE703">
        <f t="shared" si="89"/>
        <v>2.6585319079086369E-2</v>
      </c>
    </row>
    <row r="704" spans="1:31">
      <c r="A704" t="s">
        <v>37</v>
      </c>
      <c r="B704" s="2">
        <v>2020</v>
      </c>
      <c r="C704">
        <v>0</v>
      </c>
      <c r="D704" t="s">
        <v>53</v>
      </c>
      <c r="E704">
        <v>1</v>
      </c>
      <c r="F704" t="s">
        <v>53</v>
      </c>
      <c r="G704">
        <v>12.8325</v>
      </c>
      <c r="H704">
        <v>43.155000000000001</v>
      </c>
      <c r="I704">
        <v>37.615000000000002</v>
      </c>
      <c r="J704" s="17">
        <v>297</v>
      </c>
      <c r="K704" t="s">
        <v>53</v>
      </c>
      <c r="L704" t="s">
        <v>53</v>
      </c>
      <c r="M704">
        <v>789</v>
      </c>
      <c r="N704">
        <v>10.725</v>
      </c>
      <c r="O704">
        <v>51.974999999999994</v>
      </c>
      <c r="P704">
        <v>46.412500000000001</v>
      </c>
      <c r="Q704" s="18">
        <v>306650</v>
      </c>
      <c r="R704" s="107" t="s">
        <v>53</v>
      </c>
      <c r="S704" s="107" t="s">
        <v>53</v>
      </c>
      <c r="T704" s="18">
        <v>15633</v>
      </c>
      <c r="U704" s="107" t="s">
        <v>53</v>
      </c>
      <c r="V704">
        <v>11.725</v>
      </c>
      <c r="W704" s="107" t="s">
        <v>53</v>
      </c>
      <c r="X704">
        <f>N704/13.87</f>
        <v>0.77325162220620047</v>
      </c>
      <c r="Y704">
        <f>I704/43.14</f>
        <v>0.87192860454334731</v>
      </c>
      <c r="Z704">
        <f t="shared" si="94"/>
        <v>42.16279389522893</v>
      </c>
      <c r="AA704">
        <v>7273</v>
      </c>
      <c r="AB704">
        <f t="shared" si="95"/>
        <v>0.75499034127495168</v>
      </c>
      <c r="AC704">
        <v>15.53</v>
      </c>
      <c r="AD704">
        <f t="shared" si="88"/>
        <v>5.097994456220447E-2</v>
      </c>
      <c r="AE704" s="2" t="s">
        <v>53</v>
      </c>
    </row>
    <row r="705" spans="1:31">
      <c r="A705" t="s">
        <v>38</v>
      </c>
      <c r="B705" s="2">
        <v>2002</v>
      </c>
      <c r="C705">
        <v>1</v>
      </c>
      <c r="E705" s="2">
        <v>18</v>
      </c>
      <c r="F705" t="s">
        <v>53</v>
      </c>
      <c r="G705">
        <v>14.34</v>
      </c>
      <c r="H705">
        <v>31.8825</v>
      </c>
      <c r="I705">
        <v>27.302500000000002</v>
      </c>
      <c r="J705" s="96" t="s">
        <v>53</v>
      </c>
      <c r="K705" t="s">
        <v>53</v>
      </c>
      <c r="L705" t="s">
        <v>53</v>
      </c>
      <c r="M705" t="s">
        <v>53</v>
      </c>
      <c r="N705">
        <v>5.2349999999999994</v>
      </c>
      <c r="O705">
        <v>58.622500000000002</v>
      </c>
      <c r="P705">
        <v>55.56</v>
      </c>
      <c r="Q705" s="18">
        <v>176125</v>
      </c>
      <c r="R705" s="109">
        <v>17388</v>
      </c>
      <c r="S705" s="107" t="s">
        <v>53</v>
      </c>
      <c r="T705" s="18">
        <v>1724</v>
      </c>
      <c r="U705">
        <v>0</v>
      </c>
      <c r="V705">
        <v>8.49</v>
      </c>
      <c r="W705">
        <f>R705/18095</f>
        <v>0.96092843326885879</v>
      </c>
      <c r="X705">
        <f>N705/8.3</f>
        <v>0.63072289156626493</v>
      </c>
      <c r="Y705">
        <f>I705/35.8425</f>
        <v>0.76173537002162239</v>
      </c>
      <c r="Z705">
        <f t="shared" ref="Z705:Z723" si="96">Q705/8052</f>
        <v>21.873447590660707</v>
      </c>
      <c r="AA705">
        <v>8052</v>
      </c>
      <c r="AB705">
        <f>V705/AC705</f>
        <v>0.74148471615720535</v>
      </c>
      <c r="AC705">
        <v>11.45</v>
      </c>
      <c r="AD705">
        <f t="shared" si="88"/>
        <v>9.7885024840312276E-3</v>
      </c>
      <c r="AE705" s="2" t="s">
        <v>53</v>
      </c>
    </row>
    <row r="706" spans="1:31">
      <c r="A706" t="s">
        <v>38</v>
      </c>
      <c r="B706" s="2">
        <v>2003</v>
      </c>
      <c r="C706">
        <v>1</v>
      </c>
      <c r="E706" s="2">
        <v>11</v>
      </c>
      <c r="F706" t="s">
        <v>53</v>
      </c>
      <c r="G706">
        <v>16.032499999999999</v>
      </c>
      <c r="H706">
        <v>34.934999999999995</v>
      </c>
      <c r="I706">
        <v>29.335000000000001</v>
      </c>
      <c r="J706" s="96" t="s">
        <v>53</v>
      </c>
      <c r="K706" t="s">
        <v>53</v>
      </c>
      <c r="L706" t="s">
        <v>53</v>
      </c>
      <c r="M706" t="s">
        <v>53</v>
      </c>
      <c r="N706">
        <v>5.17</v>
      </c>
      <c r="O706">
        <v>60.819999999999993</v>
      </c>
      <c r="P706">
        <v>57.675000000000004</v>
      </c>
      <c r="Q706" s="18">
        <v>175047</v>
      </c>
      <c r="R706" s="109">
        <v>18654</v>
      </c>
      <c r="S706" s="107" t="s">
        <v>53</v>
      </c>
      <c r="T706" s="18">
        <v>2237</v>
      </c>
      <c r="U706">
        <v>0</v>
      </c>
      <c r="V706">
        <v>9.19</v>
      </c>
      <c r="W706">
        <f>R706/19013</f>
        <v>0.98111818229632353</v>
      </c>
      <c r="X706">
        <f>N706/8.5</f>
        <v>0.6082352941176471</v>
      </c>
      <c r="Y706">
        <f>I706/37.35</f>
        <v>0.78540829986613114</v>
      </c>
      <c r="Z706">
        <f t="shared" si="96"/>
        <v>21.73956780923994</v>
      </c>
      <c r="AA706">
        <v>8052</v>
      </c>
      <c r="AB706">
        <f t="shared" ref="AB706:AB723" si="97">V706/AC706</f>
        <v>0.79982593559617055</v>
      </c>
      <c r="AC706">
        <v>11.49</v>
      </c>
      <c r="AD706">
        <f t="shared" si="88"/>
        <v>1.2779424954440807E-2</v>
      </c>
      <c r="AE706" s="2" t="s">
        <v>53</v>
      </c>
    </row>
    <row r="707" spans="1:31">
      <c r="A707" t="s">
        <v>38</v>
      </c>
      <c r="B707" s="2">
        <v>2004</v>
      </c>
      <c r="C707">
        <v>1</v>
      </c>
      <c r="E707" s="2">
        <v>16</v>
      </c>
      <c r="F707" t="s">
        <v>53</v>
      </c>
      <c r="G707">
        <v>12.152500000000002</v>
      </c>
      <c r="H707">
        <v>36.9925</v>
      </c>
      <c r="I707">
        <v>32.505000000000003</v>
      </c>
      <c r="J707" s="96" t="s">
        <v>53</v>
      </c>
      <c r="K707" t="s">
        <v>53</v>
      </c>
      <c r="L707" t="s">
        <v>53</v>
      </c>
      <c r="M707" t="s">
        <v>53</v>
      </c>
      <c r="N707">
        <v>4.625</v>
      </c>
      <c r="O707">
        <v>63.347499999999997</v>
      </c>
      <c r="P707">
        <v>60.422499999999999</v>
      </c>
      <c r="Q707" s="18">
        <v>173990</v>
      </c>
      <c r="R707" s="109">
        <v>19789</v>
      </c>
      <c r="S707" s="107" t="s">
        <v>53</v>
      </c>
      <c r="T707" s="18">
        <v>2765</v>
      </c>
      <c r="U707">
        <v>0</v>
      </c>
      <c r="V707">
        <v>7.4450000000000003</v>
      </c>
      <c r="W707">
        <f>R707/20053</f>
        <v>0.98683488754799775</v>
      </c>
      <c r="X707">
        <f>N707/8.26</f>
        <v>0.55992736077481842</v>
      </c>
      <c r="Y707">
        <f>I707/38.95</f>
        <v>0.83453145057766365</v>
      </c>
      <c r="Z707">
        <f t="shared" si="96"/>
        <v>21.608296075509191</v>
      </c>
      <c r="AA707">
        <v>8052</v>
      </c>
      <c r="AB707">
        <f t="shared" si="97"/>
        <v>0.67866909753874205</v>
      </c>
      <c r="AC707">
        <v>10.97</v>
      </c>
      <c r="AD707">
        <f t="shared" ref="AD707:AD770" si="98">T707/Q707</f>
        <v>1.5891717914822689E-2</v>
      </c>
      <c r="AE707" s="2" t="s">
        <v>53</v>
      </c>
    </row>
    <row r="708" spans="1:31">
      <c r="A708" t="s">
        <v>38</v>
      </c>
      <c r="B708" s="2">
        <v>2005</v>
      </c>
      <c r="C708">
        <v>1</v>
      </c>
      <c r="E708" s="2">
        <v>12</v>
      </c>
      <c r="F708" t="s">
        <v>53</v>
      </c>
      <c r="G708">
        <v>13.3675</v>
      </c>
      <c r="H708">
        <v>40.424999999999997</v>
      </c>
      <c r="I708">
        <v>35.017499999999998</v>
      </c>
      <c r="J708" s="96" t="s">
        <v>53</v>
      </c>
      <c r="K708" t="s">
        <v>53</v>
      </c>
      <c r="L708" t="s">
        <v>53</v>
      </c>
      <c r="M708" t="s">
        <v>53</v>
      </c>
      <c r="N708">
        <v>3.65</v>
      </c>
      <c r="O708">
        <v>66.267499999999998</v>
      </c>
      <c r="P708">
        <v>63.842499999999994</v>
      </c>
      <c r="Q708" s="18">
        <v>173471</v>
      </c>
      <c r="R708" s="109">
        <v>21145</v>
      </c>
      <c r="S708" s="107" t="s">
        <v>53</v>
      </c>
      <c r="T708" s="18">
        <v>3524</v>
      </c>
      <c r="U708">
        <v>0</v>
      </c>
      <c r="V708">
        <v>7.3925000000000001</v>
      </c>
      <c r="W708">
        <f>R708/21239</f>
        <v>0.99557417957530958</v>
      </c>
      <c r="X708">
        <f>N708/7.14</f>
        <v>0.51120448179271705</v>
      </c>
      <c r="Y708">
        <f>I708/41.39</f>
        <v>0.84603769026334863</v>
      </c>
      <c r="Z708">
        <f t="shared" si="96"/>
        <v>21.543840039741678</v>
      </c>
      <c r="AA708">
        <v>8052</v>
      </c>
      <c r="AB708">
        <f t="shared" si="97"/>
        <v>0.80792349726775958</v>
      </c>
      <c r="AC708">
        <v>9.15</v>
      </c>
      <c r="AD708">
        <f t="shared" si="98"/>
        <v>2.0314634722806695E-2</v>
      </c>
      <c r="AE708" s="2" t="s">
        <v>53</v>
      </c>
    </row>
    <row r="709" spans="1:31">
      <c r="A709" t="s">
        <v>38</v>
      </c>
      <c r="B709" s="2">
        <v>2006</v>
      </c>
      <c r="C709">
        <v>1</v>
      </c>
      <c r="E709" s="2">
        <v>15</v>
      </c>
      <c r="F709" t="s">
        <v>53</v>
      </c>
      <c r="G709">
        <v>12.6875</v>
      </c>
      <c r="H709">
        <v>41.4925</v>
      </c>
      <c r="I709">
        <v>36.247499999999995</v>
      </c>
      <c r="J709" s="96" t="s">
        <v>53</v>
      </c>
      <c r="K709" t="s">
        <v>53</v>
      </c>
      <c r="L709" t="s">
        <v>53</v>
      </c>
      <c r="M709" t="s">
        <v>53</v>
      </c>
      <c r="N709">
        <v>3.5700000000000003</v>
      </c>
      <c r="O709">
        <v>64.382500000000007</v>
      </c>
      <c r="P709">
        <v>62.082499999999996</v>
      </c>
      <c r="Q709" s="18">
        <v>173153</v>
      </c>
      <c r="R709" s="109">
        <v>22154</v>
      </c>
      <c r="S709" s="107" t="s">
        <v>53</v>
      </c>
      <c r="T709" s="18">
        <v>4029</v>
      </c>
      <c r="U709">
        <v>0</v>
      </c>
      <c r="V709">
        <v>7.1925000000000008</v>
      </c>
      <c r="W709">
        <f>R709/22629</f>
        <v>0.97900923593618805</v>
      </c>
      <c r="X709">
        <f>N709/6.35</f>
        <v>0.56220472440944891</v>
      </c>
      <c r="Y709">
        <f>I709/42.96</f>
        <v>0.84374999999999989</v>
      </c>
      <c r="Z709">
        <f t="shared" si="96"/>
        <v>21.504346746150024</v>
      </c>
      <c r="AA709">
        <v>8052</v>
      </c>
      <c r="AB709">
        <f t="shared" si="97"/>
        <v>0.85118343195266288</v>
      </c>
      <c r="AC709">
        <v>8.4499999999999993</v>
      </c>
      <c r="AD709">
        <f t="shared" si="98"/>
        <v>2.326843889508123E-2</v>
      </c>
      <c r="AE709" s="2" t="s">
        <v>53</v>
      </c>
    </row>
    <row r="710" spans="1:31">
      <c r="A710" t="s">
        <v>38</v>
      </c>
      <c r="B710" s="2">
        <v>2007</v>
      </c>
      <c r="C710">
        <v>1</v>
      </c>
      <c r="E710" s="2">
        <v>20</v>
      </c>
      <c r="F710" t="s">
        <v>53</v>
      </c>
      <c r="G710">
        <v>8.3025000000000002</v>
      </c>
      <c r="H710">
        <v>41.475000000000001</v>
      </c>
      <c r="I710">
        <v>38.03</v>
      </c>
      <c r="J710" s="17">
        <v>55</v>
      </c>
      <c r="K710" t="s">
        <v>53</v>
      </c>
      <c r="L710" s="92">
        <v>55</v>
      </c>
      <c r="M710" t="s">
        <v>53</v>
      </c>
      <c r="N710">
        <v>4.6850000000000005</v>
      </c>
      <c r="O710">
        <v>62.019999999999996</v>
      </c>
      <c r="P710">
        <v>59.115000000000002</v>
      </c>
      <c r="Q710" s="18">
        <v>173281</v>
      </c>
      <c r="R710" s="109">
        <v>24246</v>
      </c>
      <c r="S710" s="107" t="s">
        <v>53</v>
      </c>
      <c r="T710" s="18">
        <v>4631</v>
      </c>
      <c r="U710">
        <v>1</v>
      </c>
      <c r="V710">
        <v>6.16</v>
      </c>
      <c r="W710">
        <f>R710/23776</f>
        <v>1.0197678331090174</v>
      </c>
      <c r="X710">
        <f>N710/6.41</f>
        <v>0.73088923556942287</v>
      </c>
      <c r="Y710">
        <f>I710/44.21</f>
        <v>0.86021262157882827</v>
      </c>
      <c r="Z710">
        <f t="shared" si="96"/>
        <v>21.5202434177844</v>
      </c>
      <c r="AA710">
        <v>8052</v>
      </c>
      <c r="AB710">
        <f t="shared" si="97"/>
        <v>0.74848116646415552</v>
      </c>
      <c r="AC710">
        <v>8.23</v>
      </c>
      <c r="AD710">
        <f t="shared" si="98"/>
        <v>2.6725376700272967E-2</v>
      </c>
      <c r="AE710" s="2" t="s">
        <v>53</v>
      </c>
    </row>
    <row r="711" spans="1:31">
      <c r="A711" t="s">
        <v>38</v>
      </c>
      <c r="B711" s="2">
        <v>2008</v>
      </c>
      <c r="C711">
        <v>1</v>
      </c>
      <c r="E711" s="2">
        <v>15</v>
      </c>
      <c r="F711" t="s">
        <v>53</v>
      </c>
      <c r="G711">
        <v>11.7425</v>
      </c>
      <c r="H711">
        <v>41.842500000000001</v>
      </c>
      <c r="I711">
        <v>36.912499999999994</v>
      </c>
      <c r="J711" s="17">
        <v>166</v>
      </c>
      <c r="K711" t="s">
        <v>53</v>
      </c>
      <c r="L711" s="92">
        <v>166</v>
      </c>
      <c r="M711" t="s">
        <v>53</v>
      </c>
      <c r="N711">
        <v>8.2700000000000014</v>
      </c>
      <c r="O711">
        <v>61.155000000000001</v>
      </c>
      <c r="P711">
        <v>56.097499999999997</v>
      </c>
      <c r="Q711" s="18">
        <v>173454</v>
      </c>
      <c r="R711" s="109">
        <v>24830</v>
      </c>
      <c r="S711" s="107" t="s">
        <v>53</v>
      </c>
      <c r="T711" s="18">
        <v>5998</v>
      </c>
      <c r="U711">
        <v>1</v>
      </c>
      <c r="V711">
        <v>9.7074999999999996</v>
      </c>
      <c r="W711">
        <f>R711/24129</f>
        <v>1.0290521778772432</v>
      </c>
      <c r="X711">
        <f>N711/10.05</f>
        <v>0.82288557213930358</v>
      </c>
      <c r="Y711">
        <f>I711/44.4</f>
        <v>0.83136261261261246</v>
      </c>
      <c r="Z711">
        <f t="shared" si="96"/>
        <v>21.54172876304024</v>
      </c>
      <c r="AA711">
        <v>8052</v>
      </c>
      <c r="AB711">
        <f t="shared" si="97"/>
        <v>0.86288888888888882</v>
      </c>
      <c r="AC711">
        <v>11.25</v>
      </c>
      <c r="AD711">
        <f t="shared" si="98"/>
        <v>3.4579773311656119E-2</v>
      </c>
      <c r="AE711" s="2" t="s">
        <v>53</v>
      </c>
    </row>
    <row r="712" spans="1:31">
      <c r="A712" t="s">
        <v>38</v>
      </c>
      <c r="B712" s="2">
        <v>2009</v>
      </c>
      <c r="C712">
        <v>1</v>
      </c>
      <c r="E712" s="2">
        <v>27</v>
      </c>
      <c r="F712" t="s">
        <v>53</v>
      </c>
      <c r="G712">
        <v>16.34</v>
      </c>
      <c r="H712">
        <v>45.102499999999999</v>
      </c>
      <c r="I712">
        <v>37.7425</v>
      </c>
      <c r="J712" s="17">
        <v>151</v>
      </c>
      <c r="K712" t="s">
        <v>53</v>
      </c>
      <c r="L712" s="92">
        <v>151</v>
      </c>
      <c r="M712">
        <v>284</v>
      </c>
      <c r="N712">
        <v>13.2575</v>
      </c>
      <c r="O712">
        <v>61.177500000000002</v>
      </c>
      <c r="P712">
        <v>53.070000000000007</v>
      </c>
      <c r="Q712" s="18">
        <v>173306</v>
      </c>
      <c r="R712" s="109">
        <v>23794</v>
      </c>
      <c r="S712" s="107" t="s">
        <v>53</v>
      </c>
      <c r="T712" s="18">
        <v>6873</v>
      </c>
      <c r="U712">
        <v>1</v>
      </c>
      <c r="V712">
        <v>14.592500000000001</v>
      </c>
      <c r="W712">
        <f>R712/23062</f>
        <v>1.0317405255398491</v>
      </c>
      <c r="X712">
        <f>N712/17.65</f>
        <v>0.75113314447592072</v>
      </c>
      <c r="Y712">
        <f>I712/42.58</f>
        <v>0.88639032409581964</v>
      </c>
      <c r="Z712">
        <f t="shared" si="96"/>
        <v>21.52334823646299</v>
      </c>
      <c r="AA712">
        <v>8052</v>
      </c>
      <c r="AB712">
        <f t="shared" si="97"/>
        <v>0.8170492721164615</v>
      </c>
      <c r="AC712">
        <v>17.86</v>
      </c>
      <c r="AD712">
        <f t="shared" si="98"/>
        <v>3.9658176866352E-2</v>
      </c>
      <c r="AE712" s="2" t="s">
        <v>53</v>
      </c>
    </row>
    <row r="713" spans="1:31">
      <c r="A713" t="s">
        <v>38</v>
      </c>
      <c r="B713" s="2">
        <v>2010</v>
      </c>
      <c r="C713">
        <v>1</v>
      </c>
      <c r="E713" s="2">
        <v>25</v>
      </c>
      <c r="F713" t="s">
        <v>53</v>
      </c>
      <c r="G713">
        <v>18.412500000000001</v>
      </c>
      <c r="H713">
        <v>48.467500000000001</v>
      </c>
      <c r="I713">
        <v>39.547499999999999</v>
      </c>
      <c r="J713" s="17">
        <v>184</v>
      </c>
      <c r="K713" t="s">
        <v>53</v>
      </c>
      <c r="L713" s="92">
        <v>184</v>
      </c>
      <c r="M713">
        <v>315</v>
      </c>
      <c r="N713">
        <v>12.5975</v>
      </c>
      <c r="O713">
        <v>62.537500000000001</v>
      </c>
      <c r="P713">
        <v>54.662500000000001</v>
      </c>
      <c r="Q713" s="18">
        <v>172510</v>
      </c>
      <c r="R713" s="109">
        <v>23540</v>
      </c>
      <c r="S713" s="107">
        <v>4917</v>
      </c>
      <c r="T713" s="18">
        <v>7209</v>
      </c>
      <c r="U713">
        <v>1</v>
      </c>
      <c r="V713">
        <v>15.164999999999999</v>
      </c>
      <c r="W713">
        <f>R713/23038</f>
        <v>1.0217900859449605</v>
      </c>
      <c r="X713">
        <f>N713/19.57</f>
        <v>0.6437148696985181</v>
      </c>
      <c r="Y713">
        <f>I713/42.04</f>
        <v>0.94071122740247382</v>
      </c>
      <c r="Z713">
        <f t="shared" si="96"/>
        <v>21.42449080973671</v>
      </c>
      <c r="AA713">
        <v>8052</v>
      </c>
      <c r="AB713">
        <f t="shared" si="97"/>
        <v>0.76359516616314194</v>
      </c>
      <c r="AC713">
        <v>19.86</v>
      </c>
      <c r="AD713">
        <f t="shared" si="98"/>
        <v>4.1788881803953397E-2</v>
      </c>
      <c r="AE713">
        <f t="shared" ref="AE713:AE770" si="99">S713/Q713</f>
        <v>2.8502695495913281E-2</v>
      </c>
    </row>
    <row r="714" spans="1:31">
      <c r="A714" t="s">
        <v>38</v>
      </c>
      <c r="B714" s="2">
        <v>2011</v>
      </c>
      <c r="C714">
        <v>0</v>
      </c>
      <c r="E714" s="2">
        <v>30</v>
      </c>
      <c r="F714" t="s">
        <v>53</v>
      </c>
      <c r="G714">
        <v>20.717499999999998</v>
      </c>
      <c r="H714">
        <v>47.427500000000002</v>
      </c>
      <c r="I714">
        <v>37.594999999999999</v>
      </c>
      <c r="J714" s="17">
        <v>166</v>
      </c>
      <c r="K714" t="s">
        <v>53</v>
      </c>
      <c r="L714" s="92">
        <v>166</v>
      </c>
      <c r="M714">
        <v>290</v>
      </c>
      <c r="N714">
        <v>15.512500000000001</v>
      </c>
      <c r="O714">
        <v>61.907499999999999</v>
      </c>
      <c r="P714">
        <v>52.314999999999998</v>
      </c>
      <c r="Q714" s="18">
        <v>171668</v>
      </c>
      <c r="R714" s="109">
        <v>23747</v>
      </c>
      <c r="S714" s="107">
        <v>4855</v>
      </c>
      <c r="T714" s="18">
        <v>7454</v>
      </c>
      <c r="U714">
        <v>1</v>
      </c>
      <c r="V714">
        <v>17.797499999999999</v>
      </c>
      <c r="W714">
        <f>R714/22761</f>
        <v>1.0433197135450991</v>
      </c>
      <c r="X714">
        <f>N714/21.05</f>
        <v>0.73693586698337299</v>
      </c>
      <c r="Y714">
        <f>I714/41.74</f>
        <v>0.90069477719214175</v>
      </c>
      <c r="Z714">
        <f t="shared" si="96"/>
        <v>21.31992051664183</v>
      </c>
      <c r="AA714">
        <v>8052</v>
      </c>
      <c r="AB714">
        <f t="shared" si="97"/>
        <v>0.83204768583450206</v>
      </c>
      <c r="AC714">
        <v>21.39</v>
      </c>
      <c r="AD714">
        <f t="shared" si="98"/>
        <v>4.3421021972644872E-2</v>
      </c>
      <c r="AE714">
        <f t="shared" si="99"/>
        <v>2.8281333737213692E-2</v>
      </c>
    </row>
    <row r="715" spans="1:31">
      <c r="A715" t="s">
        <v>38</v>
      </c>
      <c r="B715" s="2">
        <v>2012</v>
      </c>
      <c r="C715">
        <v>0</v>
      </c>
      <c r="E715" s="2">
        <v>21</v>
      </c>
      <c r="F715" t="s">
        <v>53</v>
      </c>
      <c r="G715">
        <v>23.125</v>
      </c>
      <c r="H715">
        <v>46.692500000000003</v>
      </c>
      <c r="I715">
        <v>35.877499999999998</v>
      </c>
      <c r="J715" s="17">
        <v>116</v>
      </c>
      <c r="K715" t="s">
        <v>53</v>
      </c>
      <c r="L715" s="92">
        <v>116</v>
      </c>
      <c r="M715">
        <v>250</v>
      </c>
      <c r="N715">
        <v>15.885000000000002</v>
      </c>
      <c r="O715">
        <v>64.11</v>
      </c>
      <c r="P715">
        <v>53.935000000000002</v>
      </c>
      <c r="Q715" s="18">
        <v>170713</v>
      </c>
      <c r="R715" s="109">
        <v>22572</v>
      </c>
      <c r="S715" s="107">
        <v>4726</v>
      </c>
      <c r="T715" s="18">
        <v>7603</v>
      </c>
      <c r="U715">
        <v>1</v>
      </c>
      <c r="V715">
        <v>18.997499999999999</v>
      </c>
      <c r="W715">
        <f>R715/22048</f>
        <v>1.0237663280116109</v>
      </c>
      <c r="X715">
        <f>N715/24.58</f>
        <v>0.64625711960943866</v>
      </c>
      <c r="Y715">
        <f>I715/40.47</f>
        <v>0.88652087966394855</v>
      </c>
      <c r="Z715">
        <f t="shared" si="96"/>
        <v>21.201316443119723</v>
      </c>
      <c r="AA715">
        <v>8052</v>
      </c>
      <c r="AB715">
        <f t="shared" si="97"/>
        <v>0.76633723275514321</v>
      </c>
      <c r="AC715">
        <v>24.79</v>
      </c>
      <c r="AD715">
        <f t="shared" si="98"/>
        <v>4.4536737096764749E-2</v>
      </c>
      <c r="AE715">
        <f t="shared" si="99"/>
        <v>2.7683890506288333E-2</v>
      </c>
    </row>
    <row r="716" spans="1:31">
      <c r="A716" t="s">
        <v>38</v>
      </c>
      <c r="B716" s="2">
        <v>2013</v>
      </c>
      <c r="C716">
        <v>0</v>
      </c>
      <c r="E716" s="2">
        <v>22</v>
      </c>
      <c r="F716" t="s">
        <v>53</v>
      </c>
      <c r="G716">
        <v>25.884999999999998</v>
      </c>
      <c r="H716">
        <v>48.494999999999997</v>
      </c>
      <c r="I716">
        <v>35.93</v>
      </c>
      <c r="J716" s="17">
        <v>169</v>
      </c>
      <c r="K716" t="s">
        <v>53</v>
      </c>
      <c r="L716" s="92">
        <v>169</v>
      </c>
      <c r="M716">
        <v>330</v>
      </c>
      <c r="N716">
        <v>17.740000000000002</v>
      </c>
      <c r="O716">
        <v>63.222499999999997</v>
      </c>
      <c r="P716">
        <v>52.012500000000003</v>
      </c>
      <c r="Q716" s="18">
        <v>168955</v>
      </c>
      <c r="R716" s="109">
        <v>22511</v>
      </c>
      <c r="S716" s="107">
        <v>4361</v>
      </c>
      <c r="T716" s="18">
        <v>7244</v>
      </c>
      <c r="U716">
        <v>1</v>
      </c>
      <c r="V716">
        <v>21.34</v>
      </c>
      <c r="W716">
        <f>R716/21899</f>
        <v>1.0279464815745012</v>
      </c>
      <c r="X716">
        <f>N716/25.6</f>
        <v>0.69296875000000002</v>
      </c>
      <c r="Y716">
        <f>I716/39.56</f>
        <v>0.90824064711830121</v>
      </c>
      <c r="Z716">
        <f t="shared" si="96"/>
        <v>20.982985593641331</v>
      </c>
      <c r="AA716">
        <v>8052</v>
      </c>
      <c r="AB716">
        <f t="shared" si="97"/>
        <v>0.81762452107279693</v>
      </c>
      <c r="AC716">
        <v>26.1</v>
      </c>
      <c r="AD716">
        <f t="shared" si="98"/>
        <v>4.2875321831256842E-2</v>
      </c>
      <c r="AE716">
        <f t="shared" si="99"/>
        <v>2.5811606640821522E-2</v>
      </c>
    </row>
    <row r="717" spans="1:31">
      <c r="A717" t="s">
        <v>38</v>
      </c>
      <c r="B717" s="2">
        <v>2014</v>
      </c>
      <c r="C717">
        <v>0</v>
      </c>
      <c r="E717" s="2">
        <v>24</v>
      </c>
      <c r="F717" t="s">
        <v>53</v>
      </c>
      <c r="G717">
        <v>26.282499999999999</v>
      </c>
      <c r="H717">
        <v>45.924999999999997</v>
      </c>
      <c r="I717">
        <v>33.844999999999999</v>
      </c>
      <c r="J717" s="17">
        <v>195</v>
      </c>
      <c r="K717" t="s">
        <v>53</v>
      </c>
      <c r="L717" t="s">
        <v>53</v>
      </c>
      <c r="M717">
        <v>181</v>
      </c>
      <c r="N717">
        <v>19.267499999999998</v>
      </c>
      <c r="O717">
        <v>61.357500000000002</v>
      </c>
      <c r="P717">
        <v>49.547499999999999</v>
      </c>
      <c r="Q717" s="18">
        <v>167609</v>
      </c>
      <c r="R717" s="109">
        <v>22434</v>
      </c>
      <c r="S717" s="107">
        <v>4292</v>
      </c>
      <c r="T717" s="18">
        <v>6586</v>
      </c>
      <c r="U717">
        <v>1</v>
      </c>
      <c r="V717">
        <v>22.3125</v>
      </c>
      <c r="W717">
        <f>R717/22218</f>
        <v>1.0097218471509586</v>
      </c>
      <c r="X717">
        <f>N717/23.6</f>
        <v>0.81641949152542359</v>
      </c>
      <c r="Y717">
        <f>I717/40.03</f>
        <v>0.84549088183862098</v>
      </c>
      <c r="Z717">
        <f t="shared" si="96"/>
        <v>20.815822155986091</v>
      </c>
      <c r="AA717">
        <v>8052</v>
      </c>
      <c r="AB717">
        <f t="shared" si="97"/>
        <v>0.91295008183306048</v>
      </c>
      <c r="AC717">
        <v>24.44</v>
      </c>
      <c r="AD717">
        <f t="shared" si="98"/>
        <v>3.9293832670083351E-2</v>
      </c>
      <c r="AE717">
        <f t="shared" si="99"/>
        <v>2.5607216796234091E-2</v>
      </c>
    </row>
    <row r="718" spans="1:31">
      <c r="A718" t="s">
        <v>38</v>
      </c>
      <c r="B718" s="2">
        <v>2015</v>
      </c>
      <c r="C718">
        <v>0</v>
      </c>
      <c r="E718" s="2">
        <v>24</v>
      </c>
      <c r="F718" t="s">
        <v>53</v>
      </c>
      <c r="G718">
        <v>23.335000000000001</v>
      </c>
      <c r="H718">
        <v>48.27</v>
      </c>
      <c r="I718">
        <v>37.019999999999996</v>
      </c>
      <c r="J718" s="17">
        <v>212</v>
      </c>
      <c r="K718" t="s">
        <v>53</v>
      </c>
      <c r="L718" t="s">
        <v>53</v>
      </c>
      <c r="M718">
        <v>204</v>
      </c>
      <c r="N718">
        <v>17.887499999999999</v>
      </c>
      <c r="O718">
        <v>62.362499999999997</v>
      </c>
      <c r="P718">
        <v>51.215000000000003</v>
      </c>
      <c r="Q718" s="18">
        <v>166035</v>
      </c>
      <c r="R718" s="109">
        <v>23839</v>
      </c>
      <c r="S718" s="107">
        <v>3930</v>
      </c>
      <c r="T718" s="18">
        <v>6300</v>
      </c>
      <c r="U718">
        <v>1</v>
      </c>
      <c r="V718">
        <v>20.309999999999999</v>
      </c>
      <c r="W718">
        <f>R718/23219</f>
        <v>1.026702269692924</v>
      </c>
      <c r="X718">
        <f>N718/20.77</f>
        <v>0.86121810303322099</v>
      </c>
      <c r="Y718">
        <f>I718/41.06</f>
        <v>0.90160740379931792</v>
      </c>
      <c r="Z718">
        <f t="shared" si="96"/>
        <v>20.620342771982116</v>
      </c>
      <c r="AA718">
        <v>8052</v>
      </c>
      <c r="AB718">
        <f t="shared" si="97"/>
        <v>0.9206708975521305</v>
      </c>
      <c r="AC718">
        <v>22.06</v>
      </c>
      <c r="AD718">
        <f t="shared" si="98"/>
        <v>3.7943807028638539E-2</v>
      </c>
      <c r="AE718">
        <f t="shared" si="99"/>
        <v>2.3669708194055471E-2</v>
      </c>
    </row>
    <row r="719" spans="1:31">
      <c r="A719" t="s">
        <v>38</v>
      </c>
      <c r="B719" s="2">
        <v>2016</v>
      </c>
      <c r="C719">
        <v>0</v>
      </c>
      <c r="E719" s="2">
        <v>26</v>
      </c>
      <c r="F719" t="s">
        <v>53</v>
      </c>
      <c r="G719">
        <v>17.72</v>
      </c>
      <c r="H719">
        <v>46.2</v>
      </c>
      <c r="I719">
        <v>37.982500000000002</v>
      </c>
      <c r="J719" s="17">
        <v>231</v>
      </c>
      <c r="K719">
        <v>2</v>
      </c>
      <c r="L719" t="s">
        <v>53</v>
      </c>
      <c r="M719">
        <v>256</v>
      </c>
      <c r="N719">
        <v>13.32</v>
      </c>
      <c r="O719">
        <v>63.267499999999998</v>
      </c>
      <c r="P719">
        <v>54.8675</v>
      </c>
      <c r="Q719" s="18">
        <v>164644</v>
      </c>
      <c r="R719" s="109">
        <v>25756</v>
      </c>
      <c r="S719" s="107">
        <v>3862</v>
      </c>
      <c r="T719" s="18">
        <v>6190</v>
      </c>
      <c r="U719">
        <v>1</v>
      </c>
      <c r="V719">
        <v>15.212499999999999</v>
      </c>
      <c r="W719">
        <f>R719/23979</f>
        <v>1.0741065098627967</v>
      </c>
      <c r="X719">
        <f>N719/18.12</f>
        <v>0.73509933774834435</v>
      </c>
      <c r="Y719">
        <f>I719/42.17</f>
        <v>0.90069954944273178</v>
      </c>
      <c r="Z719">
        <f t="shared" si="96"/>
        <v>20.447590660705416</v>
      </c>
      <c r="AA719">
        <v>8052</v>
      </c>
      <c r="AB719">
        <f t="shared" si="97"/>
        <v>0.77456720977596727</v>
      </c>
      <c r="AC719">
        <v>19.64</v>
      </c>
      <c r="AD719">
        <f t="shared" si="98"/>
        <v>3.7596268312237315E-2</v>
      </c>
      <c r="AE719">
        <f t="shared" si="99"/>
        <v>2.3456670148927383E-2</v>
      </c>
    </row>
    <row r="720" spans="1:31">
      <c r="A720" t="s">
        <v>38</v>
      </c>
      <c r="B720" s="2">
        <v>2017</v>
      </c>
      <c r="C720">
        <v>0</v>
      </c>
      <c r="E720" s="2">
        <v>16</v>
      </c>
      <c r="F720" t="s">
        <v>53</v>
      </c>
      <c r="G720">
        <v>16.712499999999999</v>
      </c>
      <c r="H720">
        <v>48.655000000000001</v>
      </c>
      <c r="I720">
        <v>40.520000000000003</v>
      </c>
      <c r="J720" s="17">
        <v>294</v>
      </c>
      <c r="K720" t="s">
        <v>53</v>
      </c>
      <c r="L720" t="s">
        <v>53</v>
      </c>
      <c r="M720">
        <v>404</v>
      </c>
      <c r="N720">
        <v>11.07</v>
      </c>
      <c r="O720">
        <v>60.532499999999999</v>
      </c>
      <c r="P720">
        <v>53.827500000000001</v>
      </c>
      <c r="Q720" s="18">
        <v>163390</v>
      </c>
      <c r="R720" s="109">
        <v>25400</v>
      </c>
      <c r="S720" s="107">
        <v>4026</v>
      </c>
      <c r="T720" s="18">
        <v>6080</v>
      </c>
      <c r="U720">
        <v>1</v>
      </c>
      <c r="V720">
        <v>13.6275</v>
      </c>
      <c r="W720">
        <f>R720/24969</f>
        <v>1.017261404141135</v>
      </c>
      <c r="X720">
        <f>N720/15.66</f>
        <v>0.7068965517241379</v>
      </c>
      <c r="Y720">
        <f>I720/43.11</f>
        <v>0.93992113198793792</v>
      </c>
      <c r="Z720">
        <f t="shared" si="96"/>
        <v>20.29185295578738</v>
      </c>
      <c r="AA720">
        <v>8052</v>
      </c>
      <c r="AB720">
        <f t="shared" si="97"/>
        <v>0.79091700522344743</v>
      </c>
      <c r="AC720">
        <v>17.23</v>
      </c>
      <c r="AD720">
        <f t="shared" si="98"/>
        <v>3.7211579656037698E-2</v>
      </c>
      <c r="AE720">
        <f t="shared" si="99"/>
        <v>2.4640430870922332E-2</v>
      </c>
    </row>
    <row r="721" spans="1:31">
      <c r="A721" t="s">
        <v>38</v>
      </c>
      <c r="B721" s="2">
        <v>2018</v>
      </c>
      <c r="C721">
        <v>0</v>
      </c>
      <c r="E721" s="2">
        <v>9</v>
      </c>
      <c r="F721" t="s">
        <v>53</v>
      </c>
      <c r="G721">
        <v>15.059999999999999</v>
      </c>
      <c r="H721">
        <v>47.53</v>
      </c>
      <c r="I721">
        <v>40.367499999999993</v>
      </c>
      <c r="J721" s="17">
        <v>237</v>
      </c>
      <c r="K721" t="s">
        <v>53</v>
      </c>
      <c r="L721">
        <v>15</v>
      </c>
      <c r="M721">
        <v>307</v>
      </c>
      <c r="N721">
        <v>9.5274999999999999</v>
      </c>
      <c r="O721">
        <v>59.667499999999997</v>
      </c>
      <c r="P721">
        <v>54.002499999999998</v>
      </c>
      <c r="Q721" s="18">
        <v>162035</v>
      </c>
      <c r="R721" s="109">
        <v>27346</v>
      </c>
      <c r="S721" s="107">
        <v>4262</v>
      </c>
      <c r="T721" s="18">
        <v>6288</v>
      </c>
      <c r="U721">
        <v>1</v>
      </c>
      <c r="V721">
        <v>12.02</v>
      </c>
      <c r="W721">
        <f>R721/25771</f>
        <v>1.0611152070156378</v>
      </c>
      <c r="X721">
        <f>N721/13.72</f>
        <v>0.69442419825072887</v>
      </c>
      <c r="Y721">
        <f>I721/44.03</f>
        <v>0.9168180785827843</v>
      </c>
      <c r="Z721">
        <f t="shared" si="96"/>
        <v>20.123571783407851</v>
      </c>
      <c r="AA721">
        <v>8052</v>
      </c>
      <c r="AB721">
        <f t="shared" si="97"/>
        <v>0.78768020969855834</v>
      </c>
      <c r="AC721">
        <v>15.26</v>
      </c>
      <c r="AD721">
        <f t="shared" si="98"/>
        <v>3.8806430709414634E-2</v>
      </c>
      <c r="AE721">
        <f t="shared" si="99"/>
        <v>2.6302959237201839E-2</v>
      </c>
    </row>
    <row r="722" spans="1:31">
      <c r="A722" t="s">
        <v>38</v>
      </c>
      <c r="B722" s="2">
        <v>2019</v>
      </c>
      <c r="C722">
        <v>0</v>
      </c>
      <c r="E722" s="2">
        <v>23</v>
      </c>
      <c r="F722" t="s">
        <v>53</v>
      </c>
      <c r="G722">
        <v>12.102499999999999</v>
      </c>
      <c r="H722">
        <v>47.0625</v>
      </c>
      <c r="I722">
        <v>41.379999999999995</v>
      </c>
      <c r="J722" s="17">
        <v>174</v>
      </c>
      <c r="K722" t="s">
        <v>53</v>
      </c>
      <c r="L722" t="s">
        <v>53</v>
      </c>
      <c r="M722">
        <v>323</v>
      </c>
      <c r="N722">
        <v>9.1574999999999989</v>
      </c>
      <c r="O722">
        <v>58.540000000000006</v>
      </c>
      <c r="P722">
        <v>53.177500000000002</v>
      </c>
      <c r="Q722" s="18">
        <v>160980</v>
      </c>
      <c r="R722" s="107" t="s">
        <v>53</v>
      </c>
      <c r="S722" s="107">
        <v>4248</v>
      </c>
      <c r="T722" s="18">
        <v>6612</v>
      </c>
      <c r="U722" s="107" t="s">
        <v>53</v>
      </c>
      <c r="V722">
        <v>10.49</v>
      </c>
      <c r="W722" s="107" t="s">
        <v>53</v>
      </c>
      <c r="X722">
        <f>N722/12.45</f>
        <v>0.73554216867469879</v>
      </c>
      <c r="Y722">
        <f>I722/44.78</f>
        <v>0.92407324698526117</v>
      </c>
      <c r="Z722">
        <f t="shared" si="96"/>
        <v>19.992548435171386</v>
      </c>
      <c r="AA722">
        <v>8052</v>
      </c>
      <c r="AB722">
        <f t="shared" si="97"/>
        <v>0.74344436569808647</v>
      </c>
      <c r="AC722">
        <v>14.11</v>
      </c>
      <c r="AD722">
        <f t="shared" si="98"/>
        <v>4.1073425270219906E-2</v>
      </c>
      <c r="AE722">
        <f t="shared" si="99"/>
        <v>2.6388371226239285E-2</v>
      </c>
    </row>
    <row r="723" spans="1:31">
      <c r="A723" t="s">
        <v>38</v>
      </c>
      <c r="B723" s="2">
        <v>2020</v>
      </c>
      <c r="C723">
        <v>0</v>
      </c>
      <c r="D723" t="s">
        <v>53</v>
      </c>
      <c r="E723">
        <v>21</v>
      </c>
      <c r="F723" t="s">
        <v>53</v>
      </c>
      <c r="G723">
        <v>12.985000000000001</v>
      </c>
      <c r="H723">
        <v>47.942499999999995</v>
      </c>
      <c r="I723">
        <v>41.725000000000001</v>
      </c>
      <c r="J723" s="17">
        <v>217</v>
      </c>
      <c r="K723" t="s">
        <v>53</v>
      </c>
      <c r="L723" t="s">
        <v>53</v>
      </c>
      <c r="M723">
        <v>251</v>
      </c>
      <c r="N723">
        <v>10.1075</v>
      </c>
      <c r="O723">
        <v>59.112500000000004</v>
      </c>
      <c r="P723">
        <v>53.1325</v>
      </c>
      <c r="Q723" s="18">
        <v>160321</v>
      </c>
      <c r="R723" s="107" t="s">
        <v>53</v>
      </c>
      <c r="S723" s="107" t="s">
        <v>53</v>
      </c>
      <c r="T723" s="18">
        <v>7166</v>
      </c>
      <c r="U723" s="107" t="s">
        <v>53</v>
      </c>
      <c r="V723">
        <v>11.42</v>
      </c>
      <c r="W723" s="107" t="s">
        <v>53</v>
      </c>
      <c r="X723">
        <f>N723/13.87</f>
        <v>0.72873107426099504</v>
      </c>
      <c r="Y723">
        <f>I723/43.14</f>
        <v>0.96719981455725546</v>
      </c>
      <c r="Z723">
        <f t="shared" si="96"/>
        <v>19.910705414803775</v>
      </c>
      <c r="AA723">
        <v>8052</v>
      </c>
      <c r="AB723">
        <f t="shared" si="97"/>
        <v>0.73535093367675475</v>
      </c>
      <c r="AC723">
        <v>15.53</v>
      </c>
      <c r="AD723">
        <f t="shared" si="98"/>
        <v>4.4697824988616588E-2</v>
      </c>
      <c r="AE723" s="2" t="s">
        <v>53</v>
      </c>
    </row>
    <row r="724" spans="1:31">
      <c r="A724" t="s">
        <v>39</v>
      </c>
      <c r="B724" s="2">
        <v>2002</v>
      </c>
      <c r="C724">
        <v>1</v>
      </c>
      <c r="D724">
        <v>6</v>
      </c>
      <c r="E724">
        <v>6</v>
      </c>
      <c r="F724" t="s">
        <v>53</v>
      </c>
      <c r="G724">
        <v>20.697499999999998</v>
      </c>
      <c r="H724">
        <v>42.172499999999999</v>
      </c>
      <c r="I724">
        <v>33.445</v>
      </c>
      <c r="J724" s="96" t="s">
        <v>53</v>
      </c>
      <c r="K724" t="s">
        <v>53</v>
      </c>
      <c r="L724" t="s">
        <v>53</v>
      </c>
      <c r="M724" t="s">
        <v>53</v>
      </c>
      <c r="N724">
        <v>8.51</v>
      </c>
      <c r="O724">
        <v>63.317499999999995</v>
      </c>
      <c r="P724">
        <v>57.935000000000002</v>
      </c>
      <c r="Q724" s="18">
        <v>919934</v>
      </c>
      <c r="R724" s="109">
        <v>14150</v>
      </c>
      <c r="S724" s="107" t="s">
        <v>53</v>
      </c>
      <c r="T724" s="18">
        <v>15214</v>
      </c>
      <c r="U724">
        <v>0</v>
      </c>
      <c r="V724">
        <v>13.670000000000002</v>
      </c>
      <c r="W724">
        <f>R724/18095</f>
        <v>0.78198397347333515</v>
      </c>
      <c r="X724">
        <f>N724/8.3</f>
        <v>1.0253012048192769</v>
      </c>
      <c r="Y724">
        <f>I724/35.8425</f>
        <v>0.93311013461672598</v>
      </c>
      <c r="Z724">
        <f t="shared" ref="Z724:Z742" si="100">Q724/4495</f>
        <v>204.65717463848722</v>
      </c>
      <c r="AA724">
        <v>4495</v>
      </c>
      <c r="AB724">
        <f>V724/AC724</f>
        <v>1.1938864628820962</v>
      </c>
      <c r="AC724">
        <v>11.45</v>
      </c>
      <c r="AD724">
        <f t="shared" si="98"/>
        <v>1.6538142953733636E-2</v>
      </c>
      <c r="AE724" s="2" t="s">
        <v>53</v>
      </c>
    </row>
    <row r="725" spans="1:31">
      <c r="A725" t="s">
        <v>39</v>
      </c>
      <c r="B725" s="2">
        <v>2003</v>
      </c>
      <c r="C725">
        <v>1</v>
      </c>
      <c r="D725">
        <v>-8</v>
      </c>
      <c r="E725">
        <v>-8</v>
      </c>
      <c r="F725" t="s">
        <v>53</v>
      </c>
      <c r="G725">
        <v>20.857500000000002</v>
      </c>
      <c r="H725">
        <v>44.732500000000002</v>
      </c>
      <c r="I725">
        <v>35.405000000000001</v>
      </c>
      <c r="J725" s="96" t="s">
        <v>53</v>
      </c>
      <c r="K725" t="s">
        <v>53</v>
      </c>
      <c r="L725" t="s">
        <v>53</v>
      </c>
      <c r="M725" t="s">
        <v>53</v>
      </c>
      <c r="N725">
        <v>9.3975000000000009</v>
      </c>
      <c r="O725">
        <v>65.414999999999992</v>
      </c>
      <c r="P725">
        <v>59.262500000000003</v>
      </c>
      <c r="Q725" s="18">
        <v>927555</v>
      </c>
      <c r="R725" s="109">
        <v>15149</v>
      </c>
      <c r="S725" s="107" t="s">
        <v>53</v>
      </c>
      <c r="T725" s="18">
        <v>20312</v>
      </c>
      <c r="U725">
        <v>0</v>
      </c>
      <c r="V725">
        <v>14.317499999999999</v>
      </c>
      <c r="W725">
        <f>R725/19013</f>
        <v>0.79677063062115394</v>
      </c>
      <c r="X725">
        <f>N725/8.5</f>
        <v>1.1055882352941178</v>
      </c>
      <c r="Y725">
        <f>I725/37.35</f>
        <v>0.94792503346720214</v>
      </c>
      <c r="Z725">
        <f t="shared" si="100"/>
        <v>206.35261401557287</v>
      </c>
      <c r="AA725">
        <v>4495</v>
      </c>
      <c r="AB725">
        <f t="shared" ref="AB725:AB742" si="101">V725/AC725</f>
        <v>1.2460835509138379</v>
      </c>
      <c r="AC725">
        <v>11.49</v>
      </c>
      <c r="AD725">
        <f t="shared" si="98"/>
        <v>2.1898431898917044E-2</v>
      </c>
      <c r="AE725" s="2" t="s">
        <v>53</v>
      </c>
    </row>
    <row r="726" spans="1:31">
      <c r="A726" t="s">
        <v>39</v>
      </c>
      <c r="B726" s="2">
        <v>2004</v>
      </c>
      <c r="C726">
        <v>1</v>
      </c>
      <c r="D726" t="s">
        <v>53</v>
      </c>
      <c r="E726" t="s">
        <v>53</v>
      </c>
      <c r="F726" t="s">
        <v>53</v>
      </c>
      <c r="G726">
        <v>20.040000000000003</v>
      </c>
      <c r="H726">
        <v>47.135000000000005</v>
      </c>
      <c r="I726">
        <v>37.69</v>
      </c>
      <c r="J726" s="96" t="s">
        <v>53</v>
      </c>
      <c r="K726" t="s">
        <v>53</v>
      </c>
      <c r="L726" t="s">
        <v>53</v>
      </c>
      <c r="M726" t="s">
        <v>53</v>
      </c>
      <c r="N726">
        <v>9.5474999999999994</v>
      </c>
      <c r="O726">
        <v>66.157499999999999</v>
      </c>
      <c r="P726">
        <v>59.837499999999999</v>
      </c>
      <c r="Q726" s="18">
        <v>930931</v>
      </c>
      <c r="R726" s="109">
        <v>16404</v>
      </c>
      <c r="S726" s="107" t="s">
        <v>53</v>
      </c>
      <c r="T726" s="18">
        <v>22617</v>
      </c>
      <c r="U726">
        <v>0</v>
      </c>
      <c r="V726">
        <v>14.157500000000001</v>
      </c>
      <c r="W726">
        <f>R726/20053</f>
        <v>0.81803221463122722</v>
      </c>
      <c r="X726">
        <f>N726/8.26</f>
        <v>1.1558716707021792</v>
      </c>
      <c r="Y726">
        <f>I726/38.95</f>
        <v>0.96765083440308075</v>
      </c>
      <c r="Z726">
        <f t="shared" si="100"/>
        <v>207.10367074527252</v>
      </c>
      <c r="AA726">
        <v>4495</v>
      </c>
      <c r="AB726">
        <f t="shared" si="101"/>
        <v>1.2905651777575204</v>
      </c>
      <c r="AC726">
        <v>10.97</v>
      </c>
      <c r="AD726">
        <f t="shared" si="98"/>
        <v>2.429503368133621E-2</v>
      </c>
      <c r="AE726" s="2" t="s">
        <v>53</v>
      </c>
    </row>
    <row r="727" spans="1:31">
      <c r="A727" t="s">
        <v>39</v>
      </c>
      <c r="B727" s="2">
        <v>2005</v>
      </c>
      <c r="C727">
        <v>1</v>
      </c>
      <c r="D727">
        <v>6</v>
      </c>
      <c r="E727">
        <v>6</v>
      </c>
      <c r="F727" t="s">
        <v>53</v>
      </c>
      <c r="G727">
        <v>15.68</v>
      </c>
      <c r="H727">
        <v>46.0075</v>
      </c>
      <c r="I727">
        <v>38.799999999999997</v>
      </c>
      <c r="J727" s="96" t="s">
        <v>53</v>
      </c>
      <c r="K727" t="s">
        <v>53</v>
      </c>
      <c r="L727" t="s">
        <v>53</v>
      </c>
      <c r="M727" t="s">
        <v>53</v>
      </c>
      <c r="N727">
        <v>7.5250000000000004</v>
      </c>
      <c r="O727">
        <v>66.342500000000001</v>
      </c>
      <c r="P727">
        <v>61.355000000000004</v>
      </c>
      <c r="Q727" s="18">
        <v>938311</v>
      </c>
      <c r="R727" s="109">
        <v>17474</v>
      </c>
      <c r="S727" s="107" t="s">
        <v>53</v>
      </c>
      <c r="T727" s="18">
        <v>27235</v>
      </c>
      <c r="U727">
        <v>0</v>
      </c>
      <c r="V727">
        <v>11.047499999999999</v>
      </c>
      <c r="W727">
        <f>R727/21239</f>
        <v>0.82273176703234618</v>
      </c>
      <c r="X727">
        <f>N727/7.14</f>
        <v>1.053921568627451</v>
      </c>
      <c r="Y727">
        <f>I727/41.39</f>
        <v>0.9374244986711765</v>
      </c>
      <c r="Z727">
        <f t="shared" si="100"/>
        <v>208.74549499443827</v>
      </c>
      <c r="AA727">
        <v>4495</v>
      </c>
      <c r="AB727">
        <f t="shared" si="101"/>
        <v>1.2073770491803277</v>
      </c>
      <c r="AC727">
        <v>9.15</v>
      </c>
      <c r="AD727">
        <f t="shared" si="98"/>
        <v>2.9025557624284486E-2</v>
      </c>
      <c r="AE727" s="2" t="s">
        <v>53</v>
      </c>
    </row>
    <row r="728" spans="1:31">
      <c r="A728" t="s">
        <v>39</v>
      </c>
      <c r="B728" s="2">
        <v>2006</v>
      </c>
      <c r="C728">
        <v>1</v>
      </c>
      <c r="D728">
        <v>-9</v>
      </c>
      <c r="E728">
        <v>-9</v>
      </c>
      <c r="F728" t="s">
        <v>53</v>
      </c>
      <c r="G728">
        <v>12.82</v>
      </c>
      <c r="H728">
        <v>46.865000000000002</v>
      </c>
      <c r="I728">
        <v>40.885000000000005</v>
      </c>
      <c r="J728" s="96" t="s">
        <v>53</v>
      </c>
      <c r="K728" t="s">
        <v>53</v>
      </c>
      <c r="L728" t="s">
        <v>53</v>
      </c>
      <c r="M728" t="s">
        <v>53</v>
      </c>
      <c r="N728">
        <v>6.1174999999999997</v>
      </c>
      <c r="O728">
        <v>65.69</v>
      </c>
      <c r="P728">
        <v>61.674999999999997</v>
      </c>
      <c r="Q728" s="18">
        <v>943117</v>
      </c>
      <c r="R728" s="109">
        <v>19083</v>
      </c>
      <c r="S728" s="107" t="s">
        <v>53</v>
      </c>
      <c r="T728" s="18">
        <v>28180</v>
      </c>
      <c r="U728">
        <v>0</v>
      </c>
      <c r="V728">
        <v>9.0424999999999986</v>
      </c>
      <c r="W728">
        <f>R728/22629</f>
        <v>0.84329842237836405</v>
      </c>
      <c r="X728">
        <f>N728/6.35</f>
        <v>0.96338582677165352</v>
      </c>
      <c r="Y728">
        <f>I728/42.96</f>
        <v>0.95169925512104292</v>
      </c>
      <c r="Z728">
        <f t="shared" si="100"/>
        <v>209.8146829810901</v>
      </c>
      <c r="AA728">
        <v>4495</v>
      </c>
      <c r="AB728">
        <f t="shared" si="101"/>
        <v>1.0701183431952661</v>
      </c>
      <c r="AC728">
        <v>8.4499999999999993</v>
      </c>
      <c r="AD728">
        <f t="shared" si="98"/>
        <v>2.9879643776965108E-2</v>
      </c>
      <c r="AE728" s="2" t="s">
        <v>53</v>
      </c>
    </row>
    <row r="729" spans="1:31">
      <c r="A729" t="s">
        <v>39</v>
      </c>
      <c r="B729" s="2">
        <v>2007</v>
      </c>
      <c r="C729">
        <v>1</v>
      </c>
      <c r="D729" t="s">
        <v>53</v>
      </c>
      <c r="E729" t="s">
        <v>53</v>
      </c>
      <c r="F729" t="s">
        <v>53</v>
      </c>
      <c r="G729">
        <v>10.352499999999999</v>
      </c>
      <c r="H729">
        <v>48.309999999999995</v>
      </c>
      <c r="I729">
        <v>43.32</v>
      </c>
      <c r="J729" s="17">
        <v>201</v>
      </c>
      <c r="K729" t="s">
        <v>53</v>
      </c>
      <c r="L729" s="92">
        <v>201</v>
      </c>
      <c r="M729" t="s">
        <v>53</v>
      </c>
      <c r="N729">
        <v>6.1724999999999994</v>
      </c>
      <c r="O729">
        <v>66.39500000000001</v>
      </c>
      <c r="P729">
        <v>62.297499999999999</v>
      </c>
      <c r="Q729" s="18">
        <v>947639</v>
      </c>
      <c r="R729" s="109">
        <v>20542</v>
      </c>
      <c r="S729" s="107" t="s">
        <v>53</v>
      </c>
      <c r="T729" s="18">
        <v>31805</v>
      </c>
      <c r="U729">
        <v>0</v>
      </c>
      <c r="V729">
        <v>8.0175000000000001</v>
      </c>
      <c r="W729">
        <f>R729/23776</f>
        <v>0.86398048452220721</v>
      </c>
      <c r="X729">
        <f>N729/6.41</f>
        <v>0.96294851794071756</v>
      </c>
      <c r="Y729">
        <f>I729/44.21</f>
        <v>0.97986880796199949</v>
      </c>
      <c r="Z729">
        <f t="shared" si="100"/>
        <v>210.8206896551724</v>
      </c>
      <c r="AA729">
        <v>4495</v>
      </c>
      <c r="AB729">
        <f t="shared" si="101"/>
        <v>0.97417982989064389</v>
      </c>
      <c r="AC729">
        <v>8.23</v>
      </c>
      <c r="AD729">
        <f t="shared" si="98"/>
        <v>3.3562358661895511E-2</v>
      </c>
      <c r="AE729" s="2" t="s">
        <v>53</v>
      </c>
    </row>
    <row r="730" spans="1:31">
      <c r="A730" t="s">
        <v>39</v>
      </c>
      <c r="B730" s="2">
        <v>2008</v>
      </c>
      <c r="C730">
        <v>1</v>
      </c>
      <c r="D730" t="s">
        <v>53</v>
      </c>
      <c r="E730" t="s">
        <v>53</v>
      </c>
      <c r="F730" t="s">
        <v>53</v>
      </c>
      <c r="G730">
        <v>11.335000000000001</v>
      </c>
      <c r="H730">
        <v>48.987499999999997</v>
      </c>
      <c r="I730">
        <v>43.432499999999997</v>
      </c>
      <c r="J730" s="17">
        <v>1066</v>
      </c>
      <c r="K730" t="s">
        <v>53</v>
      </c>
      <c r="L730" s="93">
        <v>1066</v>
      </c>
      <c r="M730" t="s">
        <v>53</v>
      </c>
      <c r="N730">
        <v>8.7249999999999996</v>
      </c>
      <c r="O730">
        <v>66.14500000000001</v>
      </c>
      <c r="P730">
        <v>60.372499999999995</v>
      </c>
      <c r="Q730" s="18">
        <v>953400</v>
      </c>
      <c r="R730" s="109">
        <v>21258</v>
      </c>
      <c r="S730" s="107" t="s">
        <v>53</v>
      </c>
      <c r="T730" s="18">
        <v>36269</v>
      </c>
      <c r="U730">
        <v>0</v>
      </c>
      <c r="V730">
        <v>9.8875000000000011</v>
      </c>
      <c r="W730">
        <f>R730/24129</f>
        <v>0.88101454681089142</v>
      </c>
      <c r="X730">
        <f>N730/10.05</f>
        <v>0.86815920398009938</v>
      </c>
      <c r="Y730">
        <f>I730/44.4</f>
        <v>0.97820945945945947</v>
      </c>
      <c r="Z730">
        <f t="shared" si="100"/>
        <v>212.10233592880979</v>
      </c>
      <c r="AA730">
        <v>4495</v>
      </c>
      <c r="AB730">
        <f t="shared" si="101"/>
        <v>0.87888888888888894</v>
      </c>
      <c r="AC730">
        <v>11.25</v>
      </c>
      <c r="AD730">
        <f t="shared" si="98"/>
        <v>3.8041745332494228E-2</v>
      </c>
      <c r="AE730" s="2" t="s">
        <v>53</v>
      </c>
    </row>
    <row r="731" spans="1:31">
      <c r="A731" t="s">
        <v>39</v>
      </c>
      <c r="B731" s="2">
        <v>2009</v>
      </c>
      <c r="C731">
        <v>1</v>
      </c>
      <c r="D731" t="s">
        <v>53</v>
      </c>
      <c r="E731" t="s">
        <v>53</v>
      </c>
      <c r="F731" t="s">
        <v>53</v>
      </c>
      <c r="G731">
        <v>16.305</v>
      </c>
      <c r="H731">
        <v>49.230000000000004</v>
      </c>
      <c r="I731">
        <v>41.199999999999996</v>
      </c>
      <c r="J731" s="17">
        <v>995</v>
      </c>
      <c r="K731" t="s">
        <v>53</v>
      </c>
      <c r="L731" s="92">
        <v>995</v>
      </c>
      <c r="M731">
        <v>2467</v>
      </c>
      <c r="N731">
        <v>14.39</v>
      </c>
      <c r="O731">
        <v>65.497500000000002</v>
      </c>
      <c r="P731">
        <v>56.067499999999995</v>
      </c>
      <c r="Q731" s="18">
        <v>959764</v>
      </c>
      <c r="R731" s="109">
        <v>20076</v>
      </c>
      <c r="S731" s="107" t="s">
        <v>53</v>
      </c>
      <c r="T731" s="18">
        <v>39485</v>
      </c>
      <c r="U731">
        <v>0</v>
      </c>
      <c r="V731">
        <v>15.2525</v>
      </c>
      <c r="W731">
        <f>R731/23062</f>
        <v>0.87052293816668114</v>
      </c>
      <c r="X731">
        <f>N731/17.65</f>
        <v>0.81529745042492929</v>
      </c>
      <c r="Y731">
        <f>I731/42.58</f>
        <v>0.96759041803663681</v>
      </c>
      <c r="Z731">
        <f t="shared" si="100"/>
        <v>213.51813125695216</v>
      </c>
      <c r="AA731">
        <v>4495</v>
      </c>
      <c r="AB731">
        <f t="shared" si="101"/>
        <v>0.85400335946248596</v>
      </c>
      <c r="AC731">
        <v>17.86</v>
      </c>
      <c r="AD731">
        <f t="shared" si="98"/>
        <v>4.1140321995823972E-2</v>
      </c>
      <c r="AE731" s="2" t="s">
        <v>53</v>
      </c>
    </row>
    <row r="732" spans="1:31">
      <c r="A732" t="s">
        <v>39</v>
      </c>
      <c r="B732" s="2">
        <v>2010</v>
      </c>
      <c r="C732">
        <v>1</v>
      </c>
      <c r="D732" t="s">
        <v>53</v>
      </c>
      <c r="E732" t="s">
        <v>53</v>
      </c>
      <c r="F732" t="s">
        <v>53</v>
      </c>
      <c r="G732">
        <v>18.734999999999999</v>
      </c>
      <c r="H732">
        <v>48.7</v>
      </c>
      <c r="I732">
        <v>39.577500000000001</v>
      </c>
      <c r="J732" s="17">
        <v>1037</v>
      </c>
      <c r="K732" t="s">
        <v>53</v>
      </c>
      <c r="L732" s="93">
        <v>1037</v>
      </c>
      <c r="M732">
        <v>2086</v>
      </c>
      <c r="N732">
        <v>17.744999999999997</v>
      </c>
      <c r="O732">
        <v>63.919999999999995</v>
      </c>
      <c r="P732">
        <v>52.582500000000003</v>
      </c>
      <c r="Q732" s="18">
        <v>962472</v>
      </c>
      <c r="R732" s="109">
        <v>19720</v>
      </c>
      <c r="S732" s="107">
        <v>30326</v>
      </c>
      <c r="T732" s="18">
        <v>39794</v>
      </c>
      <c r="U732">
        <v>0</v>
      </c>
      <c r="V732">
        <v>18.195</v>
      </c>
      <c r="W732">
        <f>R732/23038</f>
        <v>0.85597708134386663</v>
      </c>
      <c r="X732">
        <f>N732/19.57</f>
        <v>0.906745017884517</v>
      </c>
      <c r="Y732">
        <f>I732/42.04</f>
        <v>0.94142483349191253</v>
      </c>
      <c r="Z732">
        <f t="shared" si="100"/>
        <v>214.12057842046718</v>
      </c>
      <c r="AA732">
        <v>4495</v>
      </c>
      <c r="AB732">
        <f t="shared" si="101"/>
        <v>0.91616314199395776</v>
      </c>
      <c r="AC732">
        <v>19.86</v>
      </c>
      <c r="AD732">
        <f t="shared" si="98"/>
        <v>4.1345618366040782E-2</v>
      </c>
      <c r="AE732">
        <f t="shared" si="99"/>
        <v>3.1508449076960161E-2</v>
      </c>
    </row>
    <row r="733" spans="1:31">
      <c r="A733" t="s">
        <v>39</v>
      </c>
      <c r="B733" s="2">
        <v>2011</v>
      </c>
      <c r="C733">
        <v>1</v>
      </c>
      <c r="D733" t="s">
        <v>53</v>
      </c>
      <c r="E733" t="s">
        <v>53</v>
      </c>
      <c r="F733" t="s">
        <v>53</v>
      </c>
      <c r="G733">
        <v>21.5</v>
      </c>
      <c r="H733">
        <v>49.655000000000001</v>
      </c>
      <c r="I733">
        <v>38.977499999999999</v>
      </c>
      <c r="J733" s="17">
        <v>1169</v>
      </c>
      <c r="K733" t="s">
        <v>53</v>
      </c>
      <c r="L733" s="93">
        <v>1169</v>
      </c>
      <c r="M733">
        <v>2179</v>
      </c>
      <c r="N733">
        <v>20.03</v>
      </c>
      <c r="O733">
        <v>63.547499999999999</v>
      </c>
      <c r="P733">
        <v>50.815000000000005</v>
      </c>
      <c r="Q733" s="18">
        <v>963511</v>
      </c>
      <c r="R733" s="109">
        <v>19157</v>
      </c>
      <c r="S733" s="107">
        <v>32427</v>
      </c>
      <c r="T733" s="18">
        <v>39914</v>
      </c>
      <c r="U733">
        <v>0</v>
      </c>
      <c r="V733">
        <v>20.704999999999998</v>
      </c>
      <c r="W733">
        <f>R733/22761</f>
        <v>0.84165897807653445</v>
      </c>
      <c r="X733">
        <f>N733/21.05</f>
        <v>0.95154394299287415</v>
      </c>
      <c r="Y733">
        <f>I733/41.74</f>
        <v>0.93381648298993769</v>
      </c>
      <c r="Z733">
        <f t="shared" si="100"/>
        <v>214.35172413793103</v>
      </c>
      <c r="AA733">
        <v>4495</v>
      </c>
      <c r="AB733">
        <f t="shared" si="101"/>
        <v>0.96797568957456748</v>
      </c>
      <c r="AC733">
        <v>21.39</v>
      </c>
      <c r="AD733">
        <f t="shared" si="98"/>
        <v>4.1425577912447289E-2</v>
      </c>
      <c r="AE733">
        <f t="shared" si="99"/>
        <v>3.3655038707394107E-2</v>
      </c>
    </row>
    <row r="734" spans="1:31">
      <c r="A734" t="s">
        <v>39</v>
      </c>
      <c r="B734" s="2">
        <v>2012</v>
      </c>
      <c r="C734">
        <v>1</v>
      </c>
      <c r="D734">
        <v>-11</v>
      </c>
      <c r="E734">
        <v>-11</v>
      </c>
      <c r="F734" t="s">
        <v>53</v>
      </c>
      <c r="G734">
        <v>24.5425</v>
      </c>
      <c r="H734">
        <v>50.297499999999999</v>
      </c>
      <c r="I734">
        <v>37.957499999999996</v>
      </c>
      <c r="J734" s="17">
        <v>790</v>
      </c>
      <c r="K734" t="s">
        <v>53</v>
      </c>
      <c r="L734" s="92">
        <v>790</v>
      </c>
      <c r="M734">
        <v>2210</v>
      </c>
      <c r="N734">
        <v>24.4725</v>
      </c>
      <c r="O734">
        <v>63.685000000000002</v>
      </c>
      <c r="P734">
        <v>48.094999999999999</v>
      </c>
      <c r="Q734" s="18">
        <v>958428</v>
      </c>
      <c r="R734" s="109">
        <v>18512</v>
      </c>
      <c r="S734" s="107">
        <v>32435</v>
      </c>
      <c r="T734" s="18">
        <v>40638</v>
      </c>
      <c r="U734">
        <v>0</v>
      </c>
      <c r="V734">
        <v>24.502500000000001</v>
      </c>
      <c r="W734">
        <f>R734/22048</f>
        <v>0.839622641509434</v>
      </c>
      <c r="X734">
        <f>N734/24.58</f>
        <v>0.99562652563059406</v>
      </c>
      <c r="Y734">
        <f>I734/40.47</f>
        <v>0.93791697553743503</v>
      </c>
      <c r="Z734">
        <f t="shared" si="100"/>
        <v>213.22091212458287</v>
      </c>
      <c r="AA734">
        <v>4495</v>
      </c>
      <c r="AB734">
        <f t="shared" si="101"/>
        <v>0.98840258168616391</v>
      </c>
      <c r="AC734">
        <v>24.79</v>
      </c>
      <c r="AD734">
        <f t="shared" si="98"/>
        <v>4.2400681115326348E-2</v>
      </c>
      <c r="AE734">
        <f t="shared" si="99"/>
        <v>3.3841874402667699E-2</v>
      </c>
    </row>
    <row r="735" spans="1:31">
      <c r="A735" t="s">
        <v>39</v>
      </c>
      <c r="B735" s="2">
        <v>2013</v>
      </c>
      <c r="C735">
        <v>1</v>
      </c>
      <c r="D735">
        <v>-3</v>
      </c>
      <c r="E735">
        <v>-3</v>
      </c>
      <c r="F735" t="s">
        <v>53</v>
      </c>
      <c r="G735">
        <v>24.872500000000002</v>
      </c>
      <c r="H735">
        <v>49.92</v>
      </c>
      <c r="I735">
        <v>37.502499999999998</v>
      </c>
      <c r="J735" s="17">
        <v>916</v>
      </c>
      <c r="K735" t="s">
        <v>53</v>
      </c>
      <c r="L735" s="92">
        <v>916</v>
      </c>
      <c r="M735">
        <v>2376</v>
      </c>
      <c r="N735">
        <v>24.6325</v>
      </c>
      <c r="O735">
        <v>62.335000000000001</v>
      </c>
      <c r="P735">
        <v>46.98</v>
      </c>
      <c r="Q735" s="18">
        <v>955050</v>
      </c>
      <c r="R735" s="109">
        <v>18638</v>
      </c>
      <c r="S735" s="107">
        <v>31961</v>
      </c>
      <c r="T735" s="18">
        <v>39408</v>
      </c>
      <c r="U735">
        <v>0</v>
      </c>
      <c r="V735">
        <v>24.7425</v>
      </c>
      <c r="W735">
        <f>R735/21899</f>
        <v>0.8510890908260651</v>
      </c>
      <c r="X735">
        <f>N735/25.6</f>
        <v>0.96220703124999996</v>
      </c>
      <c r="Y735">
        <f>I735/39.56</f>
        <v>0.9479903943377147</v>
      </c>
      <c r="Z735">
        <f t="shared" si="100"/>
        <v>212.46941045606229</v>
      </c>
      <c r="AA735">
        <v>4495</v>
      </c>
      <c r="AB735">
        <f t="shared" si="101"/>
        <v>0.94798850574712634</v>
      </c>
      <c r="AC735">
        <v>26.1</v>
      </c>
      <c r="AD735">
        <f t="shared" si="98"/>
        <v>4.1262761111983667E-2</v>
      </c>
      <c r="AE735">
        <f t="shared" si="99"/>
        <v>3.3465263598764464E-2</v>
      </c>
    </row>
    <row r="736" spans="1:31">
      <c r="A736" t="s">
        <v>39</v>
      </c>
      <c r="B736" s="2">
        <v>2014</v>
      </c>
      <c r="C736">
        <v>1</v>
      </c>
      <c r="D736">
        <v>0</v>
      </c>
      <c r="E736">
        <v>0</v>
      </c>
      <c r="F736" t="s">
        <v>53</v>
      </c>
      <c r="G736">
        <v>25.139999999999997</v>
      </c>
      <c r="H736">
        <v>49.912499999999994</v>
      </c>
      <c r="I736">
        <v>37.362499999999997</v>
      </c>
      <c r="J736" s="17">
        <v>1305</v>
      </c>
      <c r="K736" t="s">
        <v>53</v>
      </c>
      <c r="L736" t="s">
        <v>53</v>
      </c>
      <c r="M736">
        <v>2230</v>
      </c>
      <c r="N736">
        <v>24.322500000000002</v>
      </c>
      <c r="O736">
        <v>61.195</v>
      </c>
      <c r="P736">
        <v>46.307500000000005</v>
      </c>
      <c r="Q736" s="18">
        <v>950919</v>
      </c>
      <c r="R736" s="109">
        <v>19016</v>
      </c>
      <c r="S736" s="107">
        <v>30498</v>
      </c>
      <c r="T736" s="18">
        <v>34796</v>
      </c>
      <c r="U736">
        <v>0</v>
      </c>
      <c r="V736">
        <v>24.7075</v>
      </c>
      <c r="W736">
        <f>R736/22218</f>
        <v>0.85588261769736251</v>
      </c>
      <c r="X736">
        <f>N736/23.6</f>
        <v>1.030614406779661</v>
      </c>
      <c r="Y736">
        <f>I736/40.03</f>
        <v>0.93336247814139384</v>
      </c>
      <c r="Z736">
        <f t="shared" si="100"/>
        <v>211.55038932146829</v>
      </c>
      <c r="AA736">
        <v>4495</v>
      </c>
      <c r="AB736">
        <f t="shared" si="101"/>
        <v>1.0109451718494271</v>
      </c>
      <c r="AC736">
        <v>24.44</v>
      </c>
      <c r="AD736">
        <f t="shared" si="98"/>
        <v>3.6591970504322661E-2</v>
      </c>
      <c r="AE736">
        <f t="shared" si="99"/>
        <v>3.2072132326728141E-2</v>
      </c>
    </row>
    <row r="737" spans="1:31">
      <c r="A737" t="s">
        <v>39</v>
      </c>
      <c r="B737" s="2">
        <v>2015</v>
      </c>
      <c r="C737">
        <v>1</v>
      </c>
      <c r="D737">
        <v>5</v>
      </c>
      <c r="E737">
        <v>5</v>
      </c>
      <c r="F737" t="s">
        <v>53</v>
      </c>
      <c r="G737">
        <v>23.48</v>
      </c>
      <c r="H737">
        <v>49.017499999999998</v>
      </c>
      <c r="I737">
        <v>37.5075</v>
      </c>
      <c r="J737" s="17">
        <v>1979</v>
      </c>
      <c r="K737" t="s">
        <v>53</v>
      </c>
      <c r="L737" t="s">
        <v>53</v>
      </c>
      <c r="M737">
        <v>2245</v>
      </c>
      <c r="N737">
        <v>21.57</v>
      </c>
      <c r="O737">
        <v>60.375</v>
      </c>
      <c r="P737">
        <v>47.352499999999999</v>
      </c>
      <c r="Q737" s="18">
        <v>947374</v>
      </c>
      <c r="R737" s="109">
        <v>19819</v>
      </c>
      <c r="S737" s="107">
        <v>29130</v>
      </c>
      <c r="T737" s="18">
        <v>31967</v>
      </c>
      <c r="U737">
        <v>0</v>
      </c>
      <c r="V737">
        <v>22.465</v>
      </c>
      <c r="W737">
        <f>R737/23219</f>
        <v>0.85356819845815923</v>
      </c>
      <c r="X737">
        <f>N737/20.77</f>
        <v>1.038517091959557</v>
      </c>
      <c r="Y737">
        <f>I737/41.06</f>
        <v>0.91348027277155375</v>
      </c>
      <c r="Z737">
        <f t="shared" si="100"/>
        <v>210.76173526140155</v>
      </c>
      <c r="AA737">
        <v>4495</v>
      </c>
      <c r="AB737">
        <f t="shared" si="101"/>
        <v>1.0183590208522213</v>
      </c>
      <c r="AC737">
        <v>22.06</v>
      </c>
      <c r="AD737">
        <f t="shared" si="98"/>
        <v>3.3742745737163994E-2</v>
      </c>
      <c r="AE737">
        <f t="shared" si="99"/>
        <v>3.074815226088113E-2</v>
      </c>
    </row>
    <row r="738" spans="1:31">
      <c r="A738" t="s">
        <v>39</v>
      </c>
      <c r="B738" s="2">
        <v>2016</v>
      </c>
      <c r="C738">
        <v>1</v>
      </c>
      <c r="D738">
        <v>-6</v>
      </c>
      <c r="E738">
        <v>-6</v>
      </c>
      <c r="F738" t="s">
        <v>53</v>
      </c>
      <c r="G738">
        <v>19.68</v>
      </c>
      <c r="H738">
        <v>48.807500000000005</v>
      </c>
      <c r="I738">
        <v>39.204999999999998</v>
      </c>
      <c r="J738" s="17">
        <v>1524</v>
      </c>
      <c r="K738" t="s">
        <v>53</v>
      </c>
      <c r="L738" t="s">
        <v>53</v>
      </c>
      <c r="M738">
        <v>2210</v>
      </c>
      <c r="N738">
        <v>19.130000000000003</v>
      </c>
      <c r="O738">
        <v>60</v>
      </c>
      <c r="P738">
        <v>48.52</v>
      </c>
      <c r="Q738" s="18">
        <v>944346</v>
      </c>
      <c r="R738" s="109">
        <v>20553</v>
      </c>
      <c r="S738" s="107">
        <v>27326</v>
      </c>
      <c r="T738" s="18">
        <v>30558</v>
      </c>
      <c r="U738">
        <v>0</v>
      </c>
      <c r="V738">
        <v>19.387499999999999</v>
      </c>
      <c r="W738">
        <f>R738/23979</f>
        <v>0.85712498436131612</v>
      </c>
      <c r="X738">
        <f>N738/18.12</f>
        <v>1.055739514348786</v>
      </c>
      <c r="Y738">
        <f>I738/42.17</f>
        <v>0.92968935262034613</v>
      </c>
      <c r="Z738">
        <f t="shared" si="100"/>
        <v>210.0880978865406</v>
      </c>
      <c r="AA738">
        <v>4495</v>
      </c>
      <c r="AB738">
        <f t="shared" si="101"/>
        <v>0.98714358452138484</v>
      </c>
      <c r="AC738">
        <v>19.64</v>
      </c>
      <c r="AD738">
        <f t="shared" si="98"/>
        <v>3.2358902351468634E-2</v>
      </c>
      <c r="AE738">
        <f t="shared" si="99"/>
        <v>2.8936427961785194E-2</v>
      </c>
    </row>
    <row r="739" spans="1:31">
      <c r="A739" t="s">
        <v>39</v>
      </c>
      <c r="B739" s="2">
        <v>2017</v>
      </c>
      <c r="C739">
        <v>1</v>
      </c>
      <c r="D739">
        <v>-2</v>
      </c>
      <c r="E739">
        <v>-2</v>
      </c>
      <c r="F739" t="s">
        <v>53</v>
      </c>
      <c r="G739">
        <v>18.947499999999998</v>
      </c>
      <c r="H739">
        <v>49.935000000000002</v>
      </c>
      <c r="I739">
        <v>40.475000000000001</v>
      </c>
      <c r="J739" s="17">
        <v>1213</v>
      </c>
      <c r="K739" t="s">
        <v>53</v>
      </c>
      <c r="L739" t="s">
        <v>53</v>
      </c>
      <c r="M739">
        <v>2518</v>
      </c>
      <c r="N739">
        <v>17.7225</v>
      </c>
      <c r="O739">
        <v>58.29</v>
      </c>
      <c r="P739">
        <v>47.954999999999998</v>
      </c>
      <c r="Q739" s="18">
        <v>942731</v>
      </c>
      <c r="R739" s="109">
        <v>21969</v>
      </c>
      <c r="S739" s="107">
        <v>26759</v>
      </c>
      <c r="T739" s="18">
        <v>30131</v>
      </c>
      <c r="U739">
        <v>0</v>
      </c>
      <c r="V739">
        <v>18.3125</v>
      </c>
      <c r="W739">
        <f>R739/24969</f>
        <v>0.87985101525892107</v>
      </c>
      <c r="X739">
        <f>N739/15.66</f>
        <v>1.1317049808429118</v>
      </c>
      <c r="Y739">
        <f>I739/43.11</f>
        <v>0.93887729065182102</v>
      </c>
      <c r="Z739">
        <f t="shared" si="100"/>
        <v>209.72880978865405</v>
      </c>
      <c r="AA739">
        <v>4495</v>
      </c>
      <c r="AB739">
        <f t="shared" si="101"/>
        <v>1.0628264654672084</v>
      </c>
      <c r="AC739">
        <v>17.23</v>
      </c>
      <c r="AD739">
        <f t="shared" si="98"/>
        <v>3.1961397259663682E-2</v>
      </c>
      <c r="AE739">
        <f t="shared" si="99"/>
        <v>2.838455508517276E-2</v>
      </c>
    </row>
    <row r="740" spans="1:31">
      <c r="A740" t="s">
        <v>39</v>
      </c>
      <c r="B740" s="2">
        <v>2018</v>
      </c>
      <c r="C740">
        <v>1</v>
      </c>
      <c r="D740">
        <v>-7</v>
      </c>
      <c r="E740">
        <v>-7</v>
      </c>
      <c r="F740" t="s">
        <v>53</v>
      </c>
      <c r="G740">
        <v>17.445</v>
      </c>
      <c r="H740">
        <v>49.724999999999994</v>
      </c>
      <c r="I740">
        <v>41.042500000000004</v>
      </c>
      <c r="J740" s="17">
        <v>1094</v>
      </c>
      <c r="K740" t="s">
        <v>53</v>
      </c>
      <c r="L740" s="92">
        <v>34</v>
      </c>
      <c r="M740">
        <v>2370</v>
      </c>
      <c r="N740">
        <v>14.692499999999999</v>
      </c>
      <c r="O740">
        <v>58.252499999999998</v>
      </c>
      <c r="P740">
        <v>49.695</v>
      </c>
      <c r="Q740" s="18">
        <v>941772</v>
      </c>
      <c r="R740" s="109">
        <v>22586</v>
      </c>
      <c r="S740" s="107">
        <v>27846</v>
      </c>
      <c r="T740" s="18">
        <v>31413</v>
      </c>
      <c r="U740">
        <v>0</v>
      </c>
      <c r="V740">
        <v>16.017499999999998</v>
      </c>
      <c r="W740">
        <f>R740/25771</f>
        <v>0.87641147025726596</v>
      </c>
      <c r="X740">
        <f>N740/13.72</f>
        <v>1.0708819241982506</v>
      </c>
      <c r="Y740">
        <f>I740/44.03</f>
        <v>0.93214853508971163</v>
      </c>
      <c r="Z740">
        <f t="shared" si="100"/>
        <v>209.5154616240267</v>
      </c>
      <c r="AA740">
        <v>4495</v>
      </c>
      <c r="AB740">
        <f t="shared" si="101"/>
        <v>1.0496395806028833</v>
      </c>
      <c r="AC740">
        <v>15.26</v>
      </c>
      <c r="AD740">
        <f t="shared" si="98"/>
        <v>3.3355206992775319E-2</v>
      </c>
      <c r="AE740">
        <f t="shared" si="99"/>
        <v>2.9567666059300977E-2</v>
      </c>
    </row>
    <row r="741" spans="1:31">
      <c r="A741" t="s">
        <v>39</v>
      </c>
      <c r="B741" s="2">
        <v>2019</v>
      </c>
      <c r="C741">
        <v>1</v>
      </c>
      <c r="D741">
        <v>-8</v>
      </c>
      <c r="E741">
        <v>-8</v>
      </c>
      <c r="F741" t="s">
        <v>53</v>
      </c>
      <c r="G741">
        <v>15.5375</v>
      </c>
      <c r="H741">
        <v>49.394999999999996</v>
      </c>
      <c r="I741">
        <v>41.722499999999997</v>
      </c>
      <c r="J741" s="17">
        <v>890</v>
      </c>
      <c r="K741" t="s">
        <v>53</v>
      </c>
      <c r="L741" s="92">
        <v>1</v>
      </c>
      <c r="M741">
        <v>2346</v>
      </c>
      <c r="N741">
        <v>13.154999999999999</v>
      </c>
      <c r="O741">
        <v>58.457499999999996</v>
      </c>
      <c r="P741">
        <v>50.772499999999994</v>
      </c>
      <c r="Q741" s="18">
        <v>942665</v>
      </c>
      <c r="R741" s="107" t="s">
        <v>53</v>
      </c>
      <c r="S741" s="107">
        <v>28883</v>
      </c>
      <c r="T741" s="18">
        <v>34006</v>
      </c>
      <c r="U741" s="107" t="s">
        <v>53</v>
      </c>
      <c r="V741">
        <v>14.2925</v>
      </c>
      <c r="W741" s="107" t="s">
        <v>53</v>
      </c>
      <c r="X741">
        <f>N741/12.45</f>
        <v>1.0566265060240965</v>
      </c>
      <c r="Y741">
        <f>I741/44.78</f>
        <v>0.9317217507815988</v>
      </c>
      <c r="Z741">
        <f t="shared" si="100"/>
        <v>209.71412680756396</v>
      </c>
      <c r="AA741">
        <v>4495</v>
      </c>
      <c r="AB741">
        <f t="shared" si="101"/>
        <v>1.01293408929837</v>
      </c>
      <c r="AC741">
        <v>14.11</v>
      </c>
      <c r="AD741">
        <f t="shared" si="98"/>
        <v>3.6074321206367055E-2</v>
      </c>
      <c r="AE741">
        <f t="shared" si="99"/>
        <v>3.0639728853834609E-2</v>
      </c>
    </row>
    <row r="742" spans="1:31">
      <c r="A742" t="s">
        <v>39</v>
      </c>
      <c r="B742" s="2">
        <v>2020</v>
      </c>
      <c r="C742">
        <v>1</v>
      </c>
      <c r="D742">
        <v>1</v>
      </c>
      <c r="E742">
        <v>1</v>
      </c>
      <c r="F742" t="s">
        <v>53</v>
      </c>
      <c r="G742">
        <v>15.707500000000001</v>
      </c>
      <c r="H742">
        <v>48.11</v>
      </c>
      <c r="I742">
        <v>40.545000000000002</v>
      </c>
      <c r="J742" s="17">
        <v>1091</v>
      </c>
      <c r="K742" t="s">
        <v>53</v>
      </c>
      <c r="L742" s="92">
        <v>1</v>
      </c>
      <c r="M742">
        <v>2083</v>
      </c>
      <c r="N742">
        <v>12.725000000000001</v>
      </c>
      <c r="O742">
        <v>58.825000000000003</v>
      </c>
      <c r="P742">
        <v>51.335000000000001</v>
      </c>
      <c r="Q742" s="18">
        <v>945408</v>
      </c>
      <c r="R742" s="107" t="s">
        <v>53</v>
      </c>
      <c r="S742" s="107" t="s">
        <v>53</v>
      </c>
      <c r="T742" s="18">
        <v>37800</v>
      </c>
      <c r="U742" s="107" t="s">
        <v>53</v>
      </c>
      <c r="V742">
        <v>14.129999999999999</v>
      </c>
      <c r="W742" s="107" t="s">
        <v>53</v>
      </c>
      <c r="X742">
        <f>N742/13.87</f>
        <v>0.91744772891131954</v>
      </c>
      <c r="Y742">
        <f>I742/43.14</f>
        <v>0.93984700973574409</v>
      </c>
      <c r="Z742">
        <f t="shared" si="100"/>
        <v>210.32436040044493</v>
      </c>
      <c r="AA742">
        <v>4495</v>
      </c>
      <c r="AB742">
        <f t="shared" si="101"/>
        <v>0.90985189954925949</v>
      </c>
      <c r="AC742">
        <v>15.53</v>
      </c>
      <c r="AD742">
        <f t="shared" si="98"/>
        <v>3.9982737611697808E-2</v>
      </c>
      <c r="AE742" s="2" t="s">
        <v>53</v>
      </c>
    </row>
    <row r="743" spans="1:31">
      <c r="A743" t="s">
        <v>40</v>
      </c>
      <c r="B743" s="2">
        <v>2002</v>
      </c>
      <c r="C743">
        <v>0</v>
      </c>
      <c r="E743">
        <v>18</v>
      </c>
      <c r="F743" t="s">
        <v>53</v>
      </c>
      <c r="G743">
        <v>19.225000000000001</v>
      </c>
      <c r="H743">
        <v>39.695</v>
      </c>
      <c r="I743">
        <v>32.067500000000003</v>
      </c>
      <c r="J743" s="96" t="s">
        <v>53</v>
      </c>
      <c r="K743" t="s">
        <v>53</v>
      </c>
      <c r="L743" t="s">
        <v>53</v>
      </c>
      <c r="M743" t="s">
        <v>53</v>
      </c>
      <c r="N743">
        <v>9.02</v>
      </c>
      <c r="O743">
        <v>62.15</v>
      </c>
      <c r="P743">
        <v>56.542500000000004</v>
      </c>
      <c r="Q743" s="18">
        <v>347120</v>
      </c>
      <c r="R743" s="109">
        <v>14760</v>
      </c>
      <c r="S743" s="107" t="s">
        <v>53</v>
      </c>
      <c r="T743" s="18">
        <v>4867</v>
      </c>
      <c r="U743">
        <v>0</v>
      </c>
      <c r="V743">
        <v>13.157499999999999</v>
      </c>
      <c r="W743">
        <f>R743/18095</f>
        <v>0.81569494335451787</v>
      </c>
      <c r="X743">
        <f>N743/8.3</f>
        <v>1.086746987951807</v>
      </c>
      <c r="Y743">
        <f>I743/35.8425</f>
        <v>0.89467810560089289</v>
      </c>
      <c r="Z743">
        <f t="shared" ref="Z743:Z761" si="102">Q743/12349</f>
        <v>28.109158636326828</v>
      </c>
      <c r="AA743">
        <v>12349</v>
      </c>
      <c r="AB743">
        <f>V743/AC743</f>
        <v>1.1491266375545852</v>
      </c>
      <c r="AC743">
        <v>11.45</v>
      </c>
      <c r="AD743">
        <f t="shared" si="98"/>
        <v>1.4021087808250749E-2</v>
      </c>
      <c r="AE743" s="2" t="s">
        <v>53</v>
      </c>
    </row>
    <row r="744" spans="1:31">
      <c r="A744" t="s">
        <v>40</v>
      </c>
      <c r="B744" s="2">
        <v>2003</v>
      </c>
      <c r="C744">
        <v>0</v>
      </c>
      <c r="E744">
        <v>11</v>
      </c>
      <c r="F744" t="s">
        <v>53</v>
      </c>
      <c r="G744">
        <v>23.7575</v>
      </c>
      <c r="H744">
        <v>41.547499999999999</v>
      </c>
      <c r="I744">
        <v>31.677500000000002</v>
      </c>
      <c r="J744" s="96" t="s">
        <v>53</v>
      </c>
      <c r="K744" t="s">
        <v>53</v>
      </c>
      <c r="L744" t="s">
        <v>53</v>
      </c>
      <c r="M744" t="s">
        <v>53</v>
      </c>
      <c r="N744">
        <v>9.3550000000000004</v>
      </c>
      <c r="O744">
        <v>61.6875</v>
      </c>
      <c r="P744">
        <v>55.912499999999994</v>
      </c>
      <c r="Q744" s="18">
        <v>348271</v>
      </c>
      <c r="R744" s="109">
        <v>15923</v>
      </c>
      <c r="S744" s="107" t="s">
        <v>53</v>
      </c>
      <c r="T744" s="18">
        <v>7034</v>
      </c>
      <c r="U744">
        <v>0</v>
      </c>
      <c r="V744">
        <v>15.377500000000001</v>
      </c>
      <c r="W744">
        <f>R744/19013</f>
        <v>0.83747961920791036</v>
      </c>
      <c r="X744">
        <f>N744/8.5</f>
        <v>1.1005882352941176</v>
      </c>
      <c r="Y744">
        <f>I744/37.35</f>
        <v>0.84812583668005359</v>
      </c>
      <c r="Z744">
        <f t="shared" si="102"/>
        <v>28.202364563932303</v>
      </c>
      <c r="AA744">
        <v>12349</v>
      </c>
      <c r="AB744">
        <f t="shared" ref="AB744:AB761" si="103">V744/AC744</f>
        <v>1.3383376849434292</v>
      </c>
      <c r="AC744">
        <v>11.49</v>
      </c>
      <c r="AD744">
        <f t="shared" si="98"/>
        <v>2.0196915620307173E-2</v>
      </c>
      <c r="AE744" s="2" t="s">
        <v>53</v>
      </c>
    </row>
    <row r="745" spans="1:31">
      <c r="A745" t="s">
        <v>40</v>
      </c>
      <c r="B745" s="2">
        <v>2004</v>
      </c>
      <c r="C745">
        <v>0</v>
      </c>
      <c r="E745">
        <v>16</v>
      </c>
      <c r="F745" t="s">
        <v>53</v>
      </c>
      <c r="G745">
        <v>23.994999999999997</v>
      </c>
      <c r="H745">
        <v>43.045000000000002</v>
      </c>
      <c r="I745">
        <v>32.727499999999999</v>
      </c>
      <c r="J745" s="96" t="s">
        <v>53</v>
      </c>
      <c r="K745" t="s">
        <v>53</v>
      </c>
      <c r="L745" t="s">
        <v>53</v>
      </c>
      <c r="M745" t="s">
        <v>53</v>
      </c>
      <c r="N745">
        <v>9.5425000000000004</v>
      </c>
      <c r="O745">
        <v>63.012499999999996</v>
      </c>
      <c r="P745">
        <v>56.9925</v>
      </c>
      <c r="Q745" s="18">
        <v>350984</v>
      </c>
      <c r="R745" s="109">
        <v>16742</v>
      </c>
      <c r="S745" s="107" t="s">
        <v>53</v>
      </c>
      <c r="T745" s="18">
        <v>8838</v>
      </c>
      <c r="U745">
        <v>0</v>
      </c>
      <c r="V745">
        <v>15.629999999999999</v>
      </c>
      <c r="W745">
        <f>R745/20053</f>
        <v>0.83488754799780585</v>
      </c>
      <c r="X745">
        <f>N745/8.26</f>
        <v>1.1552663438256658</v>
      </c>
      <c r="Y745">
        <f>I745/38.95</f>
        <v>0.84024390243902436</v>
      </c>
      <c r="Z745">
        <f t="shared" si="102"/>
        <v>28.422058466272574</v>
      </c>
      <c r="AA745">
        <v>12349</v>
      </c>
      <c r="AB745">
        <f t="shared" si="103"/>
        <v>1.4247948951686416</v>
      </c>
      <c r="AC745">
        <v>10.97</v>
      </c>
      <c r="AD745">
        <f t="shared" si="98"/>
        <v>2.5180635014701525E-2</v>
      </c>
      <c r="AE745" s="2" t="s">
        <v>53</v>
      </c>
    </row>
    <row r="746" spans="1:31">
      <c r="A746" t="s">
        <v>40</v>
      </c>
      <c r="B746" s="2">
        <v>2005</v>
      </c>
      <c r="C746">
        <v>0</v>
      </c>
      <c r="E746">
        <v>12</v>
      </c>
      <c r="F746" t="s">
        <v>53</v>
      </c>
      <c r="G746">
        <v>12.8125</v>
      </c>
      <c r="H746">
        <v>42.094999999999999</v>
      </c>
      <c r="I746">
        <v>36.704999999999998</v>
      </c>
      <c r="J746" s="96" t="s">
        <v>53</v>
      </c>
      <c r="K746" t="s">
        <v>53</v>
      </c>
      <c r="L746" t="s">
        <v>53</v>
      </c>
      <c r="M746" t="s">
        <v>53</v>
      </c>
      <c r="N746">
        <v>6.9649999999999999</v>
      </c>
      <c r="O746">
        <v>62.95</v>
      </c>
      <c r="P746">
        <v>58.567500000000003</v>
      </c>
      <c r="Q746" s="18">
        <v>352414</v>
      </c>
      <c r="R746" s="109">
        <v>17386</v>
      </c>
      <c r="S746" s="107" t="s">
        <v>53</v>
      </c>
      <c r="T746" s="18">
        <v>11080</v>
      </c>
      <c r="U746">
        <v>0</v>
      </c>
      <c r="V746">
        <v>9.3975000000000009</v>
      </c>
      <c r="W746">
        <f>R746/21239</f>
        <v>0.81858844578369983</v>
      </c>
      <c r="X746">
        <f>N746/7.14</f>
        <v>0.97549019607843135</v>
      </c>
      <c r="Y746">
        <f>I746/41.39</f>
        <v>0.88680840782797776</v>
      </c>
      <c r="Z746">
        <f t="shared" si="102"/>
        <v>28.537857316381892</v>
      </c>
      <c r="AA746">
        <v>12349</v>
      </c>
      <c r="AB746">
        <f t="shared" si="103"/>
        <v>1.027049180327869</v>
      </c>
      <c r="AC746">
        <v>9.15</v>
      </c>
      <c r="AD746">
        <f t="shared" si="98"/>
        <v>3.1440294653447366E-2</v>
      </c>
      <c r="AE746" s="2" t="s">
        <v>53</v>
      </c>
    </row>
    <row r="747" spans="1:31">
      <c r="A747" t="s">
        <v>40</v>
      </c>
      <c r="B747" s="2">
        <v>2006</v>
      </c>
      <c r="C747">
        <v>0</v>
      </c>
      <c r="E747">
        <v>15</v>
      </c>
      <c r="F747" t="s">
        <v>53</v>
      </c>
      <c r="G747">
        <v>14.372499999999999</v>
      </c>
      <c r="H747">
        <v>41.59</v>
      </c>
      <c r="I747">
        <v>35.6</v>
      </c>
      <c r="J747" s="96" t="s">
        <v>53</v>
      </c>
      <c r="K747" t="s">
        <v>53</v>
      </c>
      <c r="L747" t="s">
        <v>53</v>
      </c>
      <c r="M747" t="s">
        <v>53</v>
      </c>
      <c r="N747">
        <v>6.9424999999999999</v>
      </c>
      <c r="O747">
        <v>61.517499999999998</v>
      </c>
      <c r="P747">
        <v>57.242499999999993</v>
      </c>
      <c r="Q747" s="18">
        <v>353110</v>
      </c>
      <c r="R747" s="109">
        <v>18363</v>
      </c>
      <c r="S747" s="107" t="s">
        <v>53</v>
      </c>
      <c r="T747" s="18">
        <v>12504</v>
      </c>
      <c r="U747">
        <v>0</v>
      </c>
      <c r="V747">
        <v>10.050000000000001</v>
      </c>
      <c r="W747">
        <f>R747/22629</f>
        <v>0.81148084316584912</v>
      </c>
      <c r="X747">
        <f>N747/6.35</f>
        <v>1.0933070866141732</v>
      </c>
      <c r="Y747">
        <f>I747/42.96</f>
        <v>0.82867783985102428</v>
      </c>
      <c r="Z747">
        <f t="shared" si="102"/>
        <v>28.59421815531622</v>
      </c>
      <c r="AA747">
        <v>12349</v>
      </c>
      <c r="AB747">
        <f t="shared" si="103"/>
        <v>1.1893491124260356</v>
      </c>
      <c r="AC747">
        <v>8.4499999999999993</v>
      </c>
      <c r="AD747">
        <f t="shared" si="98"/>
        <v>3.5411061708815951E-2</v>
      </c>
      <c r="AE747" s="2" t="s">
        <v>53</v>
      </c>
    </row>
    <row r="748" spans="1:31">
      <c r="A748" t="s">
        <v>40</v>
      </c>
      <c r="B748" s="2">
        <v>2007</v>
      </c>
      <c r="C748">
        <v>0</v>
      </c>
      <c r="E748">
        <v>20</v>
      </c>
      <c r="F748" t="s">
        <v>53</v>
      </c>
      <c r="G748">
        <v>13.317499999999999</v>
      </c>
      <c r="H748">
        <v>40.855000000000004</v>
      </c>
      <c r="I748">
        <v>35.412500000000001</v>
      </c>
      <c r="J748" s="17">
        <v>111</v>
      </c>
      <c r="K748" t="s">
        <v>53</v>
      </c>
      <c r="L748" s="92">
        <v>111</v>
      </c>
      <c r="M748" t="s">
        <v>53</v>
      </c>
      <c r="N748">
        <v>5.1775000000000002</v>
      </c>
      <c r="O748">
        <v>60.545000000000002</v>
      </c>
      <c r="P748">
        <v>57.407499999999999</v>
      </c>
      <c r="Q748" s="18">
        <v>351326</v>
      </c>
      <c r="R748" s="109">
        <v>19201</v>
      </c>
      <c r="S748" s="107" t="s">
        <v>53</v>
      </c>
      <c r="T748" s="18">
        <v>12307</v>
      </c>
      <c r="U748">
        <v>0</v>
      </c>
      <c r="V748">
        <v>8.5850000000000009</v>
      </c>
      <c r="W748">
        <f>R748/23776</f>
        <v>0.80757907133243612</v>
      </c>
      <c r="X748">
        <f>N748/6.41</f>
        <v>0.80772230889235574</v>
      </c>
      <c r="Y748">
        <f>I748/44.21</f>
        <v>0.80100655960190004</v>
      </c>
      <c r="Z748">
        <f t="shared" si="102"/>
        <v>28.449753016438578</v>
      </c>
      <c r="AA748">
        <v>12349</v>
      </c>
      <c r="AB748">
        <f t="shared" si="103"/>
        <v>1.043134872417983</v>
      </c>
      <c r="AC748">
        <v>8.23</v>
      </c>
      <c r="AD748">
        <f t="shared" si="98"/>
        <v>3.5030142944160125E-2</v>
      </c>
      <c r="AE748" s="2" t="s">
        <v>53</v>
      </c>
    </row>
    <row r="749" spans="1:31">
      <c r="A749" t="s">
        <v>40</v>
      </c>
      <c r="B749" s="2">
        <v>2008</v>
      </c>
      <c r="C749">
        <v>0</v>
      </c>
      <c r="E749">
        <v>15</v>
      </c>
      <c r="F749" t="s">
        <v>53</v>
      </c>
      <c r="G749">
        <v>19.125</v>
      </c>
      <c r="H749">
        <v>42.102499999999999</v>
      </c>
      <c r="I749">
        <v>34</v>
      </c>
      <c r="J749" s="17">
        <v>377</v>
      </c>
      <c r="K749" t="s">
        <v>53</v>
      </c>
      <c r="L749" s="92">
        <v>377</v>
      </c>
      <c r="M749" t="s">
        <v>53</v>
      </c>
      <c r="N749">
        <v>6.0350000000000001</v>
      </c>
      <c r="O749">
        <v>62.232500000000002</v>
      </c>
      <c r="P749">
        <v>58.4925</v>
      </c>
      <c r="Q749" s="18">
        <v>353404</v>
      </c>
      <c r="R749" s="109">
        <v>19461</v>
      </c>
      <c r="S749" s="107" t="s">
        <v>53</v>
      </c>
      <c r="T749" s="18">
        <v>15355</v>
      </c>
      <c r="U749">
        <v>0</v>
      </c>
      <c r="V749">
        <v>11.512499999999999</v>
      </c>
      <c r="W749">
        <f>R749/24129</f>
        <v>0.80653984831530523</v>
      </c>
      <c r="X749">
        <f>N749/10.05</f>
        <v>0.60049751243781091</v>
      </c>
      <c r="Y749">
        <f>I749/44.4</f>
        <v>0.76576576576576583</v>
      </c>
      <c r="Z749">
        <f t="shared" si="102"/>
        <v>28.61802575107296</v>
      </c>
      <c r="AA749">
        <v>12349</v>
      </c>
      <c r="AB749">
        <f t="shared" si="103"/>
        <v>1.0233333333333332</v>
      </c>
      <c r="AC749">
        <v>11.25</v>
      </c>
      <c r="AD749">
        <f t="shared" si="98"/>
        <v>4.3448857398331653E-2</v>
      </c>
      <c r="AE749" s="2" t="s">
        <v>53</v>
      </c>
    </row>
    <row r="750" spans="1:31">
      <c r="A750" t="s">
        <v>40</v>
      </c>
      <c r="B750" s="2">
        <v>2009</v>
      </c>
      <c r="C750">
        <v>0</v>
      </c>
      <c r="E750">
        <v>27</v>
      </c>
      <c r="F750" t="s">
        <v>53</v>
      </c>
      <c r="G750">
        <v>22.4925</v>
      </c>
      <c r="H750">
        <v>43.737499999999997</v>
      </c>
      <c r="I750">
        <v>33.907499999999999</v>
      </c>
      <c r="J750" s="17">
        <v>459</v>
      </c>
      <c r="K750" t="s">
        <v>53</v>
      </c>
      <c r="L750" s="92">
        <v>459</v>
      </c>
      <c r="M750">
        <v>573</v>
      </c>
      <c r="N750">
        <v>10.455</v>
      </c>
      <c r="O750">
        <v>61.642499999999998</v>
      </c>
      <c r="P750">
        <v>55.197500000000005</v>
      </c>
      <c r="Q750" s="18">
        <v>354608</v>
      </c>
      <c r="R750" s="109">
        <v>19293</v>
      </c>
      <c r="S750" s="107" t="s">
        <v>53</v>
      </c>
      <c r="T750" s="18">
        <v>17319</v>
      </c>
      <c r="U750">
        <v>0</v>
      </c>
      <c r="V750">
        <v>15.637499999999999</v>
      </c>
      <c r="W750">
        <f>R750/23062</f>
        <v>0.83657098256872775</v>
      </c>
      <c r="X750">
        <f>N750/17.65</f>
        <v>0.59235127478753546</v>
      </c>
      <c r="Y750">
        <f>I750/42.58</f>
        <v>0.79632456552372011</v>
      </c>
      <c r="Z750">
        <f t="shared" si="102"/>
        <v>28.715523524171999</v>
      </c>
      <c r="AA750">
        <v>12349</v>
      </c>
      <c r="AB750">
        <f t="shared" si="103"/>
        <v>0.87555991041433368</v>
      </c>
      <c r="AC750">
        <v>17.86</v>
      </c>
      <c r="AD750">
        <f t="shared" si="98"/>
        <v>4.8839845688760548E-2</v>
      </c>
      <c r="AE750" s="2" t="s">
        <v>53</v>
      </c>
    </row>
    <row r="751" spans="1:31">
      <c r="A751" t="s">
        <v>40</v>
      </c>
      <c r="B751" s="2">
        <v>2010</v>
      </c>
      <c r="C751">
        <v>0</v>
      </c>
      <c r="E751">
        <v>25</v>
      </c>
      <c r="F751" t="s">
        <v>53</v>
      </c>
      <c r="G751">
        <v>17.309999999999999</v>
      </c>
      <c r="H751">
        <v>45.65</v>
      </c>
      <c r="I751">
        <v>37.752500000000005</v>
      </c>
      <c r="J751" s="17">
        <v>512</v>
      </c>
      <c r="K751" t="s">
        <v>53</v>
      </c>
      <c r="L751" s="92">
        <v>512</v>
      </c>
      <c r="M751">
        <v>504</v>
      </c>
      <c r="N751">
        <v>15.0375</v>
      </c>
      <c r="O751">
        <v>60.917500000000004</v>
      </c>
      <c r="P751">
        <v>51.760000000000005</v>
      </c>
      <c r="Q751" s="18">
        <v>353619</v>
      </c>
      <c r="R751" s="109">
        <v>18531</v>
      </c>
      <c r="S751" s="107">
        <v>10680</v>
      </c>
      <c r="T751" s="18">
        <v>17506</v>
      </c>
      <c r="U751">
        <v>0</v>
      </c>
      <c r="V751">
        <v>16.03</v>
      </c>
      <c r="W751">
        <f>R751/23038</f>
        <v>0.80436669849813347</v>
      </c>
      <c r="X751">
        <f>N751/19.57</f>
        <v>0.76839550332141027</v>
      </c>
      <c r="Y751">
        <f>I751/42.04</f>
        <v>0.89801379638439593</v>
      </c>
      <c r="Z751">
        <f t="shared" si="102"/>
        <v>28.635436067697789</v>
      </c>
      <c r="AA751">
        <v>12349</v>
      </c>
      <c r="AB751">
        <f t="shared" si="103"/>
        <v>0.80715005035246734</v>
      </c>
      <c r="AC751">
        <v>19.86</v>
      </c>
      <c r="AD751">
        <f t="shared" si="98"/>
        <v>4.9505258484414019E-2</v>
      </c>
      <c r="AE751">
        <f t="shared" si="99"/>
        <v>3.0201997064637363E-2</v>
      </c>
    </row>
    <row r="752" spans="1:31">
      <c r="A752" t="s">
        <v>40</v>
      </c>
      <c r="B752" s="2">
        <v>2011</v>
      </c>
      <c r="C752">
        <v>0</v>
      </c>
      <c r="E752">
        <v>30</v>
      </c>
      <c r="F752" t="s">
        <v>53</v>
      </c>
      <c r="G752">
        <v>18.407499999999999</v>
      </c>
      <c r="H752">
        <v>48</v>
      </c>
      <c r="I752">
        <v>39.162500000000001</v>
      </c>
      <c r="J752" s="17">
        <v>480</v>
      </c>
      <c r="K752" t="s">
        <v>53</v>
      </c>
      <c r="L752" s="92">
        <v>480</v>
      </c>
      <c r="M752">
        <v>469</v>
      </c>
      <c r="N752">
        <v>15.317500000000001</v>
      </c>
      <c r="O752">
        <v>59.962500000000006</v>
      </c>
      <c r="P752">
        <v>50.772500000000001</v>
      </c>
      <c r="Q752" s="18">
        <v>352986</v>
      </c>
      <c r="R752" s="109">
        <v>18432</v>
      </c>
      <c r="S752" s="107">
        <v>9693</v>
      </c>
      <c r="T752" s="18">
        <v>17669</v>
      </c>
      <c r="U752">
        <v>0</v>
      </c>
      <c r="V752">
        <v>16.745000000000001</v>
      </c>
      <c r="W752">
        <f>R752/22761</f>
        <v>0.80980624752866748</v>
      </c>
      <c r="X752">
        <f>N752/21.05</f>
        <v>0.72767220902612828</v>
      </c>
      <c r="Y752">
        <f>I752/41.74</f>
        <v>0.93824868231911829</v>
      </c>
      <c r="Z752">
        <f t="shared" si="102"/>
        <v>28.584176856425621</v>
      </c>
      <c r="AA752">
        <v>12349</v>
      </c>
      <c r="AB752">
        <f t="shared" si="103"/>
        <v>0.78284244974287054</v>
      </c>
      <c r="AC752">
        <v>21.39</v>
      </c>
      <c r="AD752">
        <f t="shared" si="98"/>
        <v>5.0055809578850155E-2</v>
      </c>
      <c r="AE752">
        <f t="shared" si="99"/>
        <v>2.7460012578402544E-2</v>
      </c>
    </row>
    <row r="753" spans="1:31">
      <c r="A753" t="s">
        <v>40</v>
      </c>
      <c r="B753" s="2">
        <v>2012</v>
      </c>
      <c r="C753">
        <v>0</v>
      </c>
      <c r="E753">
        <v>21</v>
      </c>
      <c r="F753" t="s">
        <v>53</v>
      </c>
      <c r="G753">
        <v>23.177499999999998</v>
      </c>
      <c r="H753">
        <v>49.079999999999991</v>
      </c>
      <c r="I753">
        <v>37.700000000000003</v>
      </c>
      <c r="J753" s="17">
        <v>381</v>
      </c>
      <c r="K753" t="s">
        <v>53</v>
      </c>
      <c r="L753" s="92">
        <v>381</v>
      </c>
      <c r="M753">
        <v>419</v>
      </c>
      <c r="N753">
        <v>16.814999999999998</v>
      </c>
      <c r="O753">
        <v>61.015000000000001</v>
      </c>
      <c r="P753">
        <v>50.76</v>
      </c>
      <c r="Q753" s="18">
        <v>350564</v>
      </c>
      <c r="R753" s="109">
        <v>17865</v>
      </c>
      <c r="S753" s="107">
        <v>9743</v>
      </c>
      <c r="T753" s="18">
        <v>17831</v>
      </c>
      <c r="U753">
        <v>0</v>
      </c>
      <c r="V753">
        <v>19.752499999999998</v>
      </c>
      <c r="W753">
        <f>R753/22048</f>
        <v>0.81027757619738749</v>
      </c>
      <c r="X753">
        <f>N753/24.58</f>
        <v>0.68409275834011385</v>
      </c>
      <c r="Y753">
        <f>I753/40.47</f>
        <v>0.93155423770694357</v>
      </c>
      <c r="Z753">
        <f t="shared" si="102"/>
        <v>28.388047615191514</v>
      </c>
      <c r="AA753">
        <v>12349</v>
      </c>
      <c r="AB753">
        <f t="shared" si="103"/>
        <v>0.79679306171843478</v>
      </c>
      <c r="AC753">
        <v>24.79</v>
      </c>
      <c r="AD753">
        <f t="shared" si="98"/>
        <v>5.0863750984128431E-2</v>
      </c>
      <c r="AE753">
        <f t="shared" si="99"/>
        <v>2.7792357458267251E-2</v>
      </c>
    </row>
    <row r="754" spans="1:31">
      <c r="A754" t="s">
        <v>40</v>
      </c>
      <c r="B754" s="2">
        <v>2013</v>
      </c>
      <c r="C754">
        <v>0</v>
      </c>
      <c r="E754">
        <v>22</v>
      </c>
      <c r="F754" t="s">
        <v>53</v>
      </c>
      <c r="G754">
        <v>23.317500000000003</v>
      </c>
      <c r="H754">
        <v>48.722500000000004</v>
      </c>
      <c r="I754">
        <v>37.322499999999998</v>
      </c>
      <c r="J754" s="17">
        <v>383</v>
      </c>
      <c r="K754" t="s">
        <v>53</v>
      </c>
      <c r="L754" s="92">
        <v>383</v>
      </c>
      <c r="M754">
        <v>312</v>
      </c>
      <c r="N754">
        <v>20.810000000000002</v>
      </c>
      <c r="O754">
        <v>58.75</v>
      </c>
      <c r="P754">
        <v>46.519999999999996</v>
      </c>
      <c r="Q754" s="18">
        <v>345548</v>
      </c>
      <c r="R754" s="109">
        <v>17456</v>
      </c>
      <c r="S754" s="107">
        <v>9271</v>
      </c>
      <c r="T754" s="18">
        <v>16271</v>
      </c>
      <c r="U754">
        <v>0</v>
      </c>
      <c r="V754">
        <v>22.02</v>
      </c>
      <c r="W754">
        <f>R754/21899</f>
        <v>0.79711402347139138</v>
      </c>
      <c r="X754">
        <f>N754/25.6</f>
        <v>0.81289062500000009</v>
      </c>
      <c r="Y754">
        <f>I754/39.56</f>
        <v>0.94344034378159747</v>
      </c>
      <c r="Z754">
        <f t="shared" si="102"/>
        <v>27.981860879423436</v>
      </c>
      <c r="AA754">
        <v>12349</v>
      </c>
      <c r="AB754">
        <f t="shared" si="103"/>
        <v>0.84367816091954018</v>
      </c>
      <c r="AC754">
        <v>26.1</v>
      </c>
      <c r="AD754">
        <f t="shared" si="98"/>
        <v>4.7087524743306283E-2</v>
      </c>
      <c r="AE754">
        <f t="shared" si="99"/>
        <v>2.6829847083473208E-2</v>
      </c>
    </row>
    <row r="755" spans="1:31">
      <c r="A755" t="s">
        <v>40</v>
      </c>
      <c r="B755" s="2">
        <v>2014</v>
      </c>
      <c r="C755">
        <v>0</v>
      </c>
      <c r="E755">
        <v>24</v>
      </c>
      <c r="F755" t="s">
        <v>53</v>
      </c>
      <c r="G755">
        <v>23.259999999999998</v>
      </c>
      <c r="H755">
        <v>47.86</v>
      </c>
      <c r="I755">
        <v>36.74</v>
      </c>
      <c r="J755" s="17">
        <v>438</v>
      </c>
      <c r="K755" t="s">
        <v>53</v>
      </c>
      <c r="L755" t="s">
        <v>53</v>
      </c>
      <c r="M755">
        <v>342</v>
      </c>
      <c r="N755">
        <v>19.27</v>
      </c>
      <c r="O755">
        <v>60.167500000000004</v>
      </c>
      <c r="P755">
        <v>48.585000000000001</v>
      </c>
      <c r="Q755" s="18">
        <v>342459</v>
      </c>
      <c r="R755" s="109">
        <v>17663</v>
      </c>
      <c r="S755" s="107">
        <v>8966</v>
      </c>
      <c r="T755" s="18">
        <v>13937</v>
      </c>
      <c r="U755">
        <v>0</v>
      </c>
      <c r="V755">
        <v>21.085000000000001</v>
      </c>
      <c r="W755">
        <f>R755/22218</f>
        <v>0.79498604734899636</v>
      </c>
      <c r="X755">
        <f>N755/23.6</f>
        <v>0.81652542372881354</v>
      </c>
      <c r="Y755">
        <f>I755/40.03</f>
        <v>0.91781164126904824</v>
      </c>
      <c r="Z755">
        <f t="shared" si="102"/>
        <v>27.731719167543929</v>
      </c>
      <c r="AA755">
        <v>12349</v>
      </c>
      <c r="AB755">
        <f t="shared" si="103"/>
        <v>0.86272504091653024</v>
      </c>
      <c r="AC755">
        <v>24.44</v>
      </c>
      <c r="AD755">
        <f t="shared" si="98"/>
        <v>4.0696842541734925E-2</v>
      </c>
      <c r="AE755">
        <f t="shared" si="99"/>
        <v>2.6181236293979716E-2</v>
      </c>
    </row>
    <row r="756" spans="1:31">
      <c r="A756" t="s">
        <v>40</v>
      </c>
      <c r="B756" s="2">
        <v>2015</v>
      </c>
      <c r="C756">
        <v>0</v>
      </c>
      <c r="E756">
        <v>24</v>
      </c>
      <c r="F756" t="s">
        <v>53</v>
      </c>
      <c r="G756">
        <v>20.115000000000002</v>
      </c>
      <c r="H756">
        <v>48.03</v>
      </c>
      <c r="I756">
        <v>38.377499999999998</v>
      </c>
      <c r="J756" s="17">
        <v>522</v>
      </c>
      <c r="K756" t="s">
        <v>53</v>
      </c>
      <c r="L756" t="s">
        <v>53</v>
      </c>
      <c r="M756">
        <v>284</v>
      </c>
      <c r="N756">
        <v>12.422499999999999</v>
      </c>
      <c r="O756">
        <v>60.7425</v>
      </c>
      <c r="P756">
        <v>53.202500000000001</v>
      </c>
      <c r="Q756" s="18">
        <v>339395</v>
      </c>
      <c r="R756" s="109">
        <v>18495</v>
      </c>
      <c r="S756" s="107">
        <v>10159</v>
      </c>
      <c r="T756" s="18">
        <v>12798</v>
      </c>
      <c r="U756">
        <v>0</v>
      </c>
      <c r="V756">
        <v>15.955000000000002</v>
      </c>
      <c r="W756">
        <f>R756/23219</f>
        <v>0.79654593221068948</v>
      </c>
      <c r="X756">
        <f>N756/20.77</f>
        <v>0.59809821858449685</v>
      </c>
      <c r="Y756">
        <f>I756/41.06</f>
        <v>0.93466877739892829</v>
      </c>
      <c r="Z756">
        <f t="shared" si="102"/>
        <v>27.483601911085916</v>
      </c>
      <c r="AA756">
        <v>12349</v>
      </c>
      <c r="AB756">
        <f t="shared" si="103"/>
        <v>0.72325475974614695</v>
      </c>
      <c r="AC756">
        <v>22.06</v>
      </c>
      <c r="AD756">
        <f t="shared" si="98"/>
        <v>3.7708275018783426E-2</v>
      </c>
      <c r="AE756">
        <f t="shared" si="99"/>
        <v>2.9932674317535615E-2</v>
      </c>
    </row>
    <row r="757" spans="1:31">
      <c r="A757" t="s">
        <v>40</v>
      </c>
      <c r="B757" s="2">
        <v>2016</v>
      </c>
      <c r="C757">
        <v>0</v>
      </c>
      <c r="E757">
        <v>26</v>
      </c>
      <c r="F757" t="s">
        <v>53</v>
      </c>
      <c r="G757">
        <v>18.407499999999999</v>
      </c>
      <c r="H757">
        <v>45.737499999999997</v>
      </c>
      <c r="I757">
        <v>37.3125</v>
      </c>
      <c r="J757" s="17">
        <v>536</v>
      </c>
      <c r="K757" t="s">
        <v>53</v>
      </c>
      <c r="L757" t="s">
        <v>53</v>
      </c>
      <c r="M757">
        <v>313</v>
      </c>
      <c r="N757">
        <v>14.8825</v>
      </c>
      <c r="O757">
        <v>59.375</v>
      </c>
      <c r="P757">
        <v>50.542499999999997</v>
      </c>
      <c r="Q757" s="18">
        <v>335985</v>
      </c>
      <c r="R757" s="109">
        <v>19605</v>
      </c>
      <c r="S757" s="107">
        <v>9918</v>
      </c>
      <c r="T757" s="18">
        <v>12215</v>
      </c>
      <c r="U757">
        <v>0</v>
      </c>
      <c r="V757">
        <v>16.477499999999999</v>
      </c>
      <c r="W757">
        <f>R757/23979</f>
        <v>0.81759039159264357</v>
      </c>
      <c r="X757">
        <f>N757/18.12</f>
        <v>0.82133002207505512</v>
      </c>
      <c r="Y757">
        <f>I757/42.17</f>
        <v>0.8848114773535688</v>
      </c>
      <c r="Z757">
        <f t="shared" si="102"/>
        <v>27.20746619159446</v>
      </c>
      <c r="AA757">
        <v>12349</v>
      </c>
      <c r="AB757">
        <f t="shared" si="103"/>
        <v>0.83897657841140527</v>
      </c>
      <c r="AC757">
        <v>19.64</v>
      </c>
      <c r="AD757">
        <f t="shared" si="98"/>
        <v>3.6355789692992246E-2</v>
      </c>
      <c r="AE757">
        <f t="shared" si="99"/>
        <v>2.9519174963167999E-2</v>
      </c>
    </row>
    <row r="758" spans="1:31">
      <c r="A758" t="s">
        <v>40</v>
      </c>
      <c r="B758" s="2">
        <v>2017</v>
      </c>
      <c r="C758">
        <v>0</v>
      </c>
      <c r="E758">
        <v>16</v>
      </c>
      <c r="F758" t="s">
        <v>53</v>
      </c>
      <c r="G758">
        <v>16.7925</v>
      </c>
      <c r="H758">
        <v>47.667500000000004</v>
      </c>
      <c r="I758">
        <v>39.667499999999997</v>
      </c>
      <c r="J758" s="17">
        <v>556</v>
      </c>
      <c r="K758">
        <v>1</v>
      </c>
      <c r="L758" t="s">
        <v>53</v>
      </c>
      <c r="M758">
        <v>666</v>
      </c>
      <c r="N758">
        <v>12.64</v>
      </c>
      <c r="O758">
        <v>59.214999999999996</v>
      </c>
      <c r="P758">
        <v>51.7575</v>
      </c>
      <c r="Q758" s="18">
        <v>333603</v>
      </c>
      <c r="R758" s="109">
        <v>20347</v>
      </c>
      <c r="S758" s="107">
        <v>9865</v>
      </c>
      <c r="T758" s="18">
        <v>11752</v>
      </c>
      <c r="U758">
        <v>0</v>
      </c>
      <c r="V758">
        <v>14.559999999999999</v>
      </c>
      <c r="W758">
        <f>R758/24969</f>
        <v>0.81489046417557776</v>
      </c>
      <c r="X758">
        <f>N758/15.66</f>
        <v>0.80715197956577267</v>
      </c>
      <c r="Y758">
        <f>I758/43.11</f>
        <v>0.92014613778705634</v>
      </c>
      <c r="Z758">
        <f t="shared" si="102"/>
        <v>27.01457607903474</v>
      </c>
      <c r="AA758">
        <v>12349</v>
      </c>
      <c r="AB758">
        <f t="shared" si="103"/>
        <v>0.84503772489843287</v>
      </c>
      <c r="AC758">
        <v>17.23</v>
      </c>
      <c r="AD758">
        <f t="shared" si="98"/>
        <v>3.5227500951730051E-2</v>
      </c>
      <c r="AE758">
        <f t="shared" si="99"/>
        <v>2.9571076998708045E-2</v>
      </c>
    </row>
    <row r="759" spans="1:31">
      <c r="A759" t="s">
        <v>40</v>
      </c>
      <c r="B759" s="2">
        <v>2018</v>
      </c>
      <c r="C759">
        <v>0</v>
      </c>
      <c r="E759">
        <v>9</v>
      </c>
      <c r="F759" t="s">
        <v>53</v>
      </c>
      <c r="G759">
        <v>14.8125</v>
      </c>
      <c r="H759">
        <v>46.107500000000002</v>
      </c>
      <c r="I759">
        <v>39.272499999999994</v>
      </c>
      <c r="J759" s="17">
        <v>482</v>
      </c>
      <c r="K759" t="s">
        <v>53</v>
      </c>
      <c r="L759">
        <v>4</v>
      </c>
      <c r="M759">
        <v>655</v>
      </c>
      <c r="N759">
        <v>11.7225</v>
      </c>
      <c r="O759">
        <v>61.564999999999998</v>
      </c>
      <c r="P759">
        <v>54.349999999999994</v>
      </c>
      <c r="Q759" s="18">
        <v>331473</v>
      </c>
      <c r="R759" s="109">
        <v>21187</v>
      </c>
      <c r="S759" s="107">
        <v>10163</v>
      </c>
      <c r="T759" s="18">
        <v>12336</v>
      </c>
      <c r="U759">
        <v>0</v>
      </c>
      <c r="V759">
        <v>13.0975</v>
      </c>
      <c r="W759">
        <f>R759/25771</f>
        <v>0.82212564510496289</v>
      </c>
      <c r="X759">
        <f>N759/13.72</f>
        <v>0.85440962099125362</v>
      </c>
      <c r="Y759">
        <f>I759/44.03</f>
        <v>0.89194867136043587</v>
      </c>
      <c r="Z759">
        <f t="shared" si="102"/>
        <v>26.842092477123654</v>
      </c>
      <c r="AA759">
        <v>12349</v>
      </c>
      <c r="AB759">
        <f t="shared" si="103"/>
        <v>0.85828964613368286</v>
      </c>
      <c r="AC759">
        <v>15.26</v>
      </c>
      <c r="AD759">
        <f t="shared" si="98"/>
        <v>3.7215700826311648E-2</v>
      </c>
      <c r="AE759">
        <f t="shared" si="99"/>
        <v>3.0660114096774098E-2</v>
      </c>
    </row>
    <row r="760" spans="1:31">
      <c r="A760" t="s">
        <v>40</v>
      </c>
      <c r="B760" s="2">
        <v>2019</v>
      </c>
      <c r="C760">
        <v>0</v>
      </c>
      <c r="E760">
        <v>23</v>
      </c>
      <c r="F760" t="s">
        <v>53</v>
      </c>
      <c r="G760">
        <v>15.620000000000001</v>
      </c>
      <c r="H760">
        <v>46.077500000000001</v>
      </c>
      <c r="I760">
        <v>38.879999999999995</v>
      </c>
      <c r="J760" s="17">
        <v>379</v>
      </c>
      <c r="K760" t="s">
        <v>53</v>
      </c>
      <c r="L760">
        <v>1</v>
      </c>
      <c r="M760">
        <v>508</v>
      </c>
      <c r="N760">
        <v>11.620000000000001</v>
      </c>
      <c r="O760">
        <v>60.897500000000001</v>
      </c>
      <c r="P760">
        <v>53.817500000000003</v>
      </c>
      <c r="Q760" s="18">
        <v>330119</v>
      </c>
      <c r="R760" s="107" t="s">
        <v>53</v>
      </c>
      <c r="S760" s="107">
        <v>9788</v>
      </c>
      <c r="T760" s="18">
        <v>13287</v>
      </c>
      <c r="U760" s="107" t="s">
        <v>53</v>
      </c>
      <c r="V760">
        <v>13.399999999999999</v>
      </c>
      <c r="W760" s="107" t="s">
        <v>53</v>
      </c>
      <c r="X760">
        <f>N760/12.45</f>
        <v>0.93333333333333346</v>
      </c>
      <c r="Y760">
        <f>I760/44.78</f>
        <v>0.86824475212148267</v>
      </c>
      <c r="Z760">
        <f t="shared" si="102"/>
        <v>26.732447971495667</v>
      </c>
      <c r="AA760">
        <v>12349</v>
      </c>
      <c r="AB760">
        <f t="shared" si="103"/>
        <v>0.94968107725017714</v>
      </c>
      <c r="AC760">
        <v>14.11</v>
      </c>
      <c r="AD760">
        <f t="shared" si="98"/>
        <v>4.0249122286205884E-2</v>
      </c>
      <c r="AE760">
        <f t="shared" si="99"/>
        <v>2.9649914121877261E-2</v>
      </c>
    </row>
    <row r="761" spans="1:31">
      <c r="A761" t="s">
        <v>40</v>
      </c>
      <c r="B761" s="2">
        <v>2020</v>
      </c>
      <c r="C761">
        <v>0</v>
      </c>
      <c r="D761" t="s">
        <v>53</v>
      </c>
      <c r="E761">
        <v>21</v>
      </c>
      <c r="F761" t="s">
        <v>53</v>
      </c>
      <c r="G761">
        <v>15.6175</v>
      </c>
      <c r="H761">
        <v>45.839999999999996</v>
      </c>
      <c r="I761">
        <v>38.637499999999996</v>
      </c>
      <c r="J761" s="17">
        <v>464</v>
      </c>
      <c r="K761">
        <v>1</v>
      </c>
      <c r="L761" t="s">
        <v>53</v>
      </c>
      <c r="M761">
        <v>432</v>
      </c>
      <c r="N761">
        <v>11.6175</v>
      </c>
      <c r="O761">
        <v>58.185000000000002</v>
      </c>
      <c r="P761">
        <v>51.427500000000002</v>
      </c>
      <c r="Q761" s="18">
        <v>329245</v>
      </c>
      <c r="R761" s="107" t="s">
        <v>53</v>
      </c>
      <c r="S761" s="107" t="s">
        <v>53</v>
      </c>
      <c r="T761" s="18">
        <v>14893</v>
      </c>
      <c r="U761" s="107" t="s">
        <v>53</v>
      </c>
      <c r="V761">
        <v>13.467500000000001</v>
      </c>
      <c r="W761" s="107" t="s">
        <v>53</v>
      </c>
      <c r="X761">
        <f>N761/13.87</f>
        <v>0.83759913482335979</v>
      </c>
      <c r="Y761">
        <f>I761/43.14</f>
        <v>0.89563050533147881</v>
      </c>
      <c r="Z761">
        <f t="shared" si="102"/>
        <v>26.661673009960321</v>
      </c>
      <c r="AA761">
        <v>12349</v>
      </c>
      <c r="AB761">
        <f t="shared" si="103"/>
        <v>0.8671925305859628</v>
      </c>
      <c r="AC761">
        <v>15.53</v>
      </c>
      <c r="AD761">
        <f t="shared" si="98"/>
        <v>4.5233792464578051E-2</v>
      </c>
      <c r="AE761" s="2" t="s">
        <v>53</v>
      </c>
    </row>
    <row r="762" spans="1:31">
      <c r="A762" t="s">
        <v>41</v>
      </c>
      <c r="B762" s="2">
        <v>2002</v>
      </c>
      <c r="C762">
        <v>0</v>
      </c>
      <c r="E762">
        <v>18</v>
      </c>
      <c r="F762" t="s">
        <v>53</v>
      </c>
      <c r="G762">
        <v>16.352499999999999</v>
      </c>
      <c r="H762">
        <v>38.327500000000001</v>
      </c>
      <c r="I762">
        <v>32.0625</v>
      </c>
      <c r="J762" s="96" t="s">
        <v>53</v>
      </c>
      <c r="K762" t="s">
        <v>53</v>
      </c>
      <c r="L762" t="s">
        <v>53</v>
      </c>
      <c r="M762" t="s">
        <v>53</v>
      </c>
      <c r="N762">
        <v>5.5875000000000004</v>
      </c>
      <c r="O762">
        <v>64.9375</v>
      </c>
      <c r="P762">
        <v>61.302500000000002</v>
      </c>
      <c r="Q762" s="18">
        <v>149286</v>
      </c>
      <c r="R762" s="109">
        <v>17863</v>
      </c>
      <c r="S762" s="107" t="s">
        <v>53</v>
      </c>
      <c r="T762" s="18">
        <v>5335</v>
      </c>
      <c r="U762">
        <v>0</v>
      </c>
      <c r="V762">
        <v>9.5749999999999993</v>
      </c>
      <c r="W762">
        <f>R762/18095</f>
        <v>0.98717877866814041</v>
      </c>
      <c r="X762">
        <f>N762/8.3</f>
        <v>0.67319277108433728</v>
      </c>
      <c r="Y762">
        <f>I762/35.8425</f>
        <v>0.89453860640301319</v>
      </c>
      <c r="Z762">
        <f t="shared" ref="Z762:Z780" si="104">Q762/6796</f>
        <v>21.966745144202473</v>
      </c>
      <c r="AA762">
        <v>6796</v>
      </c>
      <c r="AB762">
        <f>V762/AC762</f>
        <v>0.83624454148471616</v>
      </c>
      <c r="AC762">
        <v>11.45</v>
      </c>
      <c r="AD762">
        <f t="shared" si="98"/>
        <v>3.5736773709524002E-2</v>
      </c>
      <c r="AE762" s="2" t="s">
        <v>53</v>
      </c>
    </row>
    <row r="763" spans="1:31">
      <c r="A763" t="s">
        <v>41</v>
      </c>
      <c r="B763" s="2">
        <v>2003</v>
      </c>
      <c r="C763">
        <v>1</v>
      </c>
      <c r="E763">
        <v>11</v>
      </c>
      <c r="F763" t="s">
        <v>53</v>
      </c>
      <c r="G763">
        <v>17.310000000000002</v>
      </c>
      <c r="H763">
        <v>40.020000000000003</v>
      </c>
      <c r="I763">
        <v>33.105000000000004</v>
      </c>
      <c r="J763" s="96" t="s">
        <v>53</v>
      </c>
      <c r="K763" t="s">
        <v>53</v>
      </c>
      <c r="L763" t="s">
        <v>53</v>
      </c>
      <c r="M763" t="s">
        <v>53</v>
      </c>
      <c r="N763">
        <v>5.43</v>
      </c>
      <c r="O763">
        <v>67.18249999999999</v>
      </c>
      <c r="P763">
        <v>63.547499999999999</v>
      </c>
      <c r="Q763" s="18">
        <v>150701</v>
      </c>
      <c r="R763" s="109">
        <v>18795</v>
      </c>
      <c r="S763" s="107" t="s">
        <v>53</v>
      </c>
      <c r="T763" s="18">
        <v>7470</v>
      </c>
      <c r="U763">
        <v>0</v>
      </c>
      <c r="V763">
        <v>9.8449999999999989</v>
      </c>
      <c r="W763">
        <f>R763/19013</f>
        <v>0.98853416083732182</v>
      </c>
      <c r="X763">
        <f>N763/8.5</f>
        <v>0.63882352941176468</v>
      </c>
      <c r="Y763">
        <f>I763/37.35</f>
        <v>0.88634538152610454</v>
      </c>
      <c r="Z763">
        <f t="shared" si="104"/>
        <v>22.174955856386109</v>
      </c>
      <c r="AA763">
        <v>6796</v>
      </c>
      <c r="AB763">
        <f t="shared" ref="AB763:AB780" si="105">V763/AC763</f>
        <v>0.85683202785030455</v>
      </c>
      <c r="AC763">
        <v>11.49</v>
      </c>
      <c r="AD763">
        <f t="shared" si="98"/>
        <v>4.9568350574979596E-2</v>
      </c>
      <c r="AE763" s="2" t="s">
        <v>53</v>
      </c>
    </row>
    <row r="764" spans="1:31">
      <c r="A764" t="s">
        <v>41</v>
      </c>
      <c r="B764" s="2">
        <v>2004</v>
      </c>
      <c r="C764">
        <v>1</v>
      </c>
      <c r="E764">
        <v>16</v>
      </c>
      <c r="F764" t="s">
        <v>53</v>
      </c>
      <c r="G764">
        <v>13.362500000000001</v>
      </c>
      <c r="H764">
        <v>42.5</v>
      </c>
      <c r="I764">
        <v>36.857500000000002</v>
      </c>
      <c r="J764" s="96" t="s">
        <v>53</v>
      </c>
      <c r="K764" t="s">
        <v>53</v>
      </c>
      <c r="L764" t="s">
        <v>53</v>
      </c>
      <c r="M764" t="s">
        <v>53</v>
      </c>
      <c r="N764">
        <v>5.8374999999999995</v>
      </c>
      <c r="O764">
        <v>69.259999999999991</v>
      </c>
      <c r="P764">
        <v>65.232500000000002</v>
      </c>
      <c r="Q764" s="18">
        <v>152640</v>
      </c>
      <c r="R764" s="109">
        <v>19571</v>
      </c>
      <c r="S764" s="107" t="s">
        <v>53</v>
      </c>
      <c r="T764" s="18">
        <v>9370</v>
      </c>
      <c r="U764">
        <v>0</v>
      </c>
      <c r="V764">
        <v>8.6699999999999982</v>
      </c>
      <c r="W764">
        <f>R764/20053</f>
        <v>0.97596369620505663</v>
      </c>
      <c r="X764">
        <f>N764/8.26</f>
        <v>0.70671912832929773</v>
      </c>
      <c r="Y764">
        <f>I764/38.95</f>
        <v>0.94627727856225929</v>
      </c>
      <c r="Z764">
        <f t="shared" si="104"/>
        <v>22.46027074749853</v>
      </c>
      <c r="AA764">
        <v>6796</v>
      </c>
      <c r="AB764">
        <f t="shared" si="105"/>
        <v>0.79033728350045562</v>
      </c>
      <c r="AC764">
        <v>10.97</v>
      </c>
      <c r="AD764">
        <f t="shared" si="98"/>
        <v>6.1386268343815512E-2</v>
      </c>
      <c r="AE764" s="2" t="s">
        <v>53</v>
      </c>
    </row>
    <row r="765" spans="1:31">
      <c r="A765" t="s">
        <v>41</v>
      </c>
      <c r="B765" s="2">
        <v>2005</v>
      </c>
      <c r="C765">
        <v>1</v>
      </c>
      <c r="E765">
        <v>12</v>
      </c>
      <c r="F765" t="s">
        <v>53</v>
      </c>
      <c r="G765">
        <v>9.6375000000000011</v>
      </c>
      <c r="H765">
        <v>44.202500000000008</v>
      </c>
      <c r="I765">
        <v>39.942499999999995</v>
      </c>
      <c r="J765" s="96" t="s">
        <v>53</v>
      </c>
      <c r="K765" t="s">
        <v>53</v>
      </c>
      <c r="L765" t="s">
        <v>53</v>
      </c>
      <c r="M765" t="s">
        <v>53</v>
      </c>
      <c r="N765">
        <v>5.0724999999999998</v>
      </c>
      <c r="O765">
        <v>68.47999999999999</v>
      </c>
      <c r="P765">
        <v>65.00500000000001</v>
      </c>
      <c r="Q765" s="18">
        <v>155517</v>
      </c>
      <c r="R765" s="109">
        <v>20908</v>
      </c>
      <c r="S765" s="107" t="s">
        <v>53</v>
      </c>
      <c r="T765" s="18">
        <v>11933</v>
      </c>
      <c r="U765">
        <v>0</v>
      </c>
      <c r="V765">
        <v>6.8550000000000004</v>
      </c>
      <c r="W765">
        <f>R765/21239</f>
        <v>0.98441546212156883</v>
      </c>
      <c r="X765">
        <f>N765/7.14</f>
        <v>0.71043417366946782</v>
      </c>
      <c r="Y765">
        <f>I765/41.39</f>
        <v>0.96502778448900683</v>
      </c>
      <c r="Z765">
        <f t="shared" si="104"/>
        <v>22.883608004708652</v>
      </c>
      <c r="AA765">
        <v>6796</v>
      </c>
      <c r="AB765">
        <f t="shared" si="105"/>
        <v>0.74918032786885247</v>
      </c>
      <c r="AC765">
        <v>9.15</v>
      </c>
      <c r="AD765">
        <f t="shared" si="98"/>
        <v>7.6731161223531838E-2</v>
      </c>
      <c r="AE765" s="2" t="s">
        <v>53</v>
      </c>
    </row>
    <row r="766" spans="1:31">
      <c r="A766" t="s">
        <v>41</v>
      </c>
      <c r="B766" s="2">
        <v>2006</v>
      </c>
      <c r="C766">
        <v>1</v>
      </c>
      <c r="E766">
        <v>15</v>
      </c>
      <c r="F766" t="s">
        <v>53</v>
      </c>
      <c r="G766">
        <v>11.452500000000001</v>
      </c>
      <c r="H766">
        <v>46.287499999999994</v>
      </c>
      <c r="I766">
        <v>41</v>
      </c>
      <c r="J766" s="96" t="s">
        <v>53</v>
      </c>
      <c r="K766" t="s">
        <v>53</v>
      </c>
      <c r="L766" t="s">
        <v>53</v>
      </c>
      <c r="M766" t="s">
        <v>53</v>
      </c>
      <c r="N766">
        <v>4.91</v>
      </c>
      <c r="O766">
        <v>68.037500000000009</v>
      </c>
      <c r="P766">
        <v>64.694999999999993</v>
      </c>
      <c r="Q766" s="18">
        <v>156598</v>
      </c>
      <c r="R766" s="109">
        <v>22127</v>
      </c>
      <c r="S766" s="107" t="s">
        <v>53</v>
      </c>
      <c r="T766" s="18">
        <v>12810</v>
      </c>
      <c r="U766">
        <v>0</v>
      </c>
      <c r="V766">
        <v>7.5250000000000004</v>
      </c>
      <c r="W766">
        <f>R766/22629</f>
        <v>0.9778160767157188</v>
      </c>
      <c r="X766">
        <f>N766/6.35</f>
        <v>0.77322834645669303</v>
      </c>
      <c r="Y766">
        <f>I766/42.96</f>
        <v>0.95437616387337054</v>
      </c>
      <c r="Z766">
        <f t="shared" si="104"/>
        <v>23.042672160094174</v>
      </c>
      <c r="AA766">
        <v>6796</v>
      </c>
      <c r="AB766">
        <f t="shared" si="105"/>
        <v>0.89053254437869833</v>
      </c>
      <c r="AC766">
        <v>8.4499999999999993</v>
      </c>
      <c r="AD766">
        <f t="shared" si="98"/>
        <v>8.1801811006526268E-2</v>
      </c>
      <c r="AE766" s="2" t="s">
        <v>53</v>
      </c>
    </row>
    <row r="767" spans="1:31">
      <c r="A767" t="s">
        <v>41</v>
      </c>
      <c r="B767" s="2">
        <v>2007</v>
      </c>
      <c r="C767">
        <v>1</v>
      </c>
      <c r="E767">
        <v>20</v>
      </c>
      <c r="F767" t="s">
        <v>53</v>
      </c>
      <c r="G767">
        <v>7.732499999999999</v>
      </c>
      <c r="H767">
        <v>46.407499999999999</v>
      </c>
      <c r="I767">
        <v>42.814999999999998</v>
      </c>
      <c r="J767" s="17">
        <v>49</v>
      </c>
      <c r="K767" t="s">
        <v>53</v>
      </c>
      <c r="L767" s="92">
        <v>49</v>
      </c>
      <c r="M767" t="s">
        <v>53</v>
      </c>
      <c r="N767">
        <v>4.12</v>
      </c>
      <c r="O767">
        <v>65.822499999999991</v>
      </c>
      <c r="P767">
        <v>63.105000000000004</v>
      </c>
      <c r="Q767" s="18">
        <v>159322</v>
      </c>
      <c r="R767" s="109">
        <v>22996</v>
      </c>
      <c r="S767" s="107" t="s">
        <v>53</v>
      </c>
      <c r="T767" s="18">
        <v>15729</v>
      </c>
      <c r="U767">
        <v>0</v>
      </c>
      <c r="V767">
        <v>5.5975000000000001</v>
      </c>
      <c r="W767">
        <f>R767/23776</f>
        <v>0.96719380888290718</v>
      </c>
      <c r="X767">
        <f>N767/6.41</f>
        <v>0.64274570982839319</v>
      </c>
      <c r="Y767">
        <f>I767/44.21</f>
        <v>0.9684460529292015</v>
      </c>
      <c r="Z767">
        <f t="shared" si="104"/>
        <v>23.44349617422013</v>
      </c>
      <c r="AA767">
        <v>6796</v>
      </c>
      <c r="AB767">
        <f t="shared" si="105"/>
        <v>0.68013365735115427</v>
      </c>
      <c r="AC767">
        <v>8.23</v>
      </c>
      <c r="AD767">
        <f t="shared" si="98"/>
        <v>9.8724595473318189E-2</v>
      </c>
      <c r="AE767" s="2" t="s">
        <v>53</v>
      </c>
    </row>
    <row r="768" spans="1:31">
      <c r="A768" t="s">
        <v>41</v>
      </c>
      <c r="B768" s="2">
        <v>2008</v>
      </c>
      <c r="C768">
        <v>1</v>
      </c>
      <c r="E768">
        <v>15</v>
      </c>
      <c r="F768" t="s">
        <v>53</v>
      </c>
      <c r="G768">
        <v>13.745000000000001</v>
      </c>
      <c r="H768">
        <v>47.575000000000003</v>
      </c>
      <c r="I768">
        <v>41.04</v>
      </c>
      <c r="J768" s="17">
        <v>197</v>
      </c>
      <c r="K768" t="s">
        <v>53</v>
      </c>
      <c r="L768" s="92">
        <v>197</v>
      </c>
      <c r="M768" t="s">
        <v>53</v>
      </c>
      <c r="N768">
        <v>8.1174999999999997</v>
      </c>
      <c r="O768">
        <v>68.59</v>
      </c>
      <c r="P768">
        <v>63.032499999999999</v>
      </c>
      <c r="Q768" s="18">
        <v>163899</v>
      </c>
      <c r="R768" s="109">
        <v>22460</v>
      </c>
      <c r="S768" s="107" t="s">
        <v>53</v>
      </c>
      <c r="T768" s="18">
        <v>20451</v>
      </c>
      <c r="U768">
        <v>0</v>
      </c>
      <c r="V768">
        <v>10.3925</v>
      </c>
      <c r="W768">
        <f>R768/24129</f>
        <v>0.93083012143064359</v>
      </c>
      <c r="X768">
        <f>N768/10.05</f>
        <v>0.80771144278606954</v>
      </c>
      <c r="Y768">
        <f>I768/44.4</f>
        <v>0.92432432432432432</v>
      </c>
      <c r="Z768">
        <f t="shared" si="104"/>
        <v>24.116980576809887</v>
      </c>
      <c r="AA768">
        <v>6796</v>
      </c>
      <c r="AB768">
        <f t="shared" si="105"/>
        <v>0.92377777777777781</v>
      </c>
      <c r="AC768">
        <v>11.25</v>
      </c>
      <c r="AD768">
        <f t="shared" si="98"/>
        <v>0.12477806453974703</v>
      </c>
      <c r="AE768" s="2" t="s">
        <v>53</v>
      </c>
    </row>
    <row r="769" spans="1:31">
      <c r="A769" t="s">
        <v>41</v>
      </c>
      <c r="B769" s="2">
        <v>2009</v>
      </c>
      <c r="C769">
        <v>1</v>
      </c>
      <c r="E769">
        <v>27</v>
      </c>
      <c r="F769" t="s">
        <v>53</v>
      </c>
      <c r="G769">
        <v>13.8475</v>
      </c>
      <c r="H769">
        <v>46.872500000000002</v>
      </c>
      <c r="I769">
        <v>40.392499999999998</v>
      </c>
      <c r="J769" s="17">
        <v>178</v>
      </c>
      <c r="K769" t="s">
        <v>53</v>
      </c>
      <c r="L769" s="92">
        <v>178</v>
      </c>
      <c r="M769">
        <v>273</v>
      </c>
      <c r="N769">
        <v>11.932500000000001</v>
      </c>
      <c r="O769">
        <v>68.070000000000007</v>
      </c>
      <c r="P769">
        <v>59.922499999999999</v>
      </c>
      <c r="Q769" s="18">
        <v>164854</v>
      </c>
      <c r="R769" s="109">
        <v>21432</v>
      </c>
      <c r="S769" s="107" t="s">
        <v>53</v>
      </c>
      <c r="T769" s="18">
        <v>21512</v>
      </c>
      <c r="U769">
        <v>0</v>
      </c>
      <c r="V769">
        <v>12.6975</v>
      </c>
      <c r="W769">
        <f>R769/23062</f>
        <v>0.92932096088804095</v>
      </c>
      <c r="X769">
        <f>N769/17.65</f>
        <v>0.67606232294617574</v>
      </c>
      <c r="Y769">
        <f>I769/42.58</f>
        <v>0.94862611554720522</v>
      </c>
      <c r="Z769">
        <f t="shared" si="104"/>
        <v>24.257504414361389</v>
      </c>
      <c r="AA769">
        <v>6796</v>
      </c>
      <c r="AB769">
        <f t="shared" si="105"/>
        <v>0.71094624860022393</v>
      </c>
      <c r="AC769">
        <v>17.86</v>
      </c>
      <c r="AD769">
        <f t="shared" si="98"/>
        <v>0.13049122253630485</v>
      </c>
      <c r="AE769" s="2" t="s">
        <v>53</v>
      </c>
    </row>
    <row r="770" spans="1:31">
      <c r="A770" t="s">
        <v>41</v>
      </c>
      <c r="B770" s="2">
        <v>2010</v>
      </c>
      <c r="C770">
        <v>1</v>
      </c>
      <c r="E770">
        <v>25</v>
      </c>
      <c r="F770" t="s">
        <v>53</v>
      </c>
      <c r="G770">
        <v>15.545</v>
      </c>
      <c r="H770">
        <v>50.05</v>
      </c>
      <c r="I770">
        <v>42.269999999999996</v>
      </c>
      <c r="J770" s="17">
        <v>168</v>
      </c>
      <c r="K770" t="s">
        <v>53</v>
      </c>
      <c r="L770" s="92">
        <v>168</v>
      </c>
      <c r="M770">
        <v>231</v>
      </c>
      <c r="N770">
        <v>9.2324999999999999</v>
      </c>
      <c r="O770">
        <v>66.210000000000008</v>
      </c>
      <c r="P770">
        <v>60.09</v>
      </c>
      <c r="Q770" s="18">
        <v>164268</v>
      </c>
      <c r="R770" s="109">
        <v>21628</v>
      </c>
      <c r="S770" s="107">
        <v>5154</v>
      </c>
      <c r="T770" s="18">
        <v>21074</v>
      </c>
      <c r="U770">
        <v>0</v>
      </c>
      <c r="V770">
        <v>11.922499999999999</v>
      </c>
      <c r="W770">
        <f>R770/23038</f>
        <v>0.93879677055299937</v>
      </c>
      <c r="X770">
        <f>N770/19.57</f>
        <v>0.47176801226366888</v>
      </c>
      <c r="Y770">
        <f>I770/42.04</f>
        <v>1.0054709800190293</v>
      </c>
      <c r="Z770">
        <f t="shared" si="104"/>
        <v>24.171277221895231</v>
      </c>
      <c r="AA770">
        <v>6796</v>
      </c>
      <c r="AB770">
        <f t="shared" si="105"/>
        <v>0.60032729103726079</v>
      </c>
      <c r="AC770">
        <v>19.86</v>
      </c>
      <c r="AD770">
        <f t="shared" si="98"/>
        <v>0.12829035478608128</v>
      </c>
      <c r="AE770">
        <f t="shared" si="99"/>
        <v>3.1375557016582657E-2</v>
      </c>
    </row>
    <row r="771" spans="1:31">
      <c r="A771" t="s">
        <v>41</v>
      </c>
      <c r="B771" s="2">
        <v>2011</v>
      </c>
      <c r="C771">
        <v>1</v>
      </c>
      <c r="E771">
        <v>30</v>
      </c>
      <c r="F771" t="s">
        <v>53</v>
      </c>
      <c r="G771">
        <v>16.077500000000001</v>
      </c>
      <c r="H771">
        <v>49.155000000000001</v>
      </c>
      <c r="I771">
        <v>41.247500000000002</v>
      </c>
      <c r="J771" s="17">
        <v>216</v>
      </c>
      <c r="K771" t="s">
        <v>53</v>
      </c>
      <c r="L771" s="92">
        <v>216</v>
      </c>
      <c r="M771">
        <v>209</v>
      </c>
      <c r="N771">
        <v>12.317499999999999</v>
      </c>
      <c r="O771">
        <v>66.1875</v>
      </c>
      <c r="P771">
        <v>58.034999999999997</v>
      </c>
      <c r="Q771" s="18">
        <v>164169</v>
      </c>
      <c r="R771" s="109">
        <v>21176</v>
      </c>
      <c r="S771" s="107">
        <v>5393</v>
      </c>
      <c r="T771" s="18">
        <v>21206</v>
      </c>
      <c r="U771">
        <v>0</v>
      </c>
      <c r="V771">
        <v>13.9025</v>
      </c>
      <c r="W771">
        <f>R771/22761</f>
        <v>0.93036334080224947</v>
      </c>
      <c r="X771">
        <f>N771/21.05</f>
        <v>0.58515439429928739</v>
      </c>
      <c r="Y771">
        <f>I771/41.74</f>
        <v>0.98820076665069478</v>
      </c>
      <c r="Z771">
        <f t="shared" si="104"/>
        <v>24.15670982931136</v>
      </c>
      <c r="AA771">
        <v>6796</v>
      </c>
      <c r="AB771">
        <f t="shared" si="105"/>
        <v>0.6499532491818607</v>
      </c>
      <c r="AC771">
        <v>21.39</v>
      </c>
      <c r="AD771">
        <f t="shared" ref="AD771:AD834" si="106">T771/Q771</f>
        <v>0.12917176811700137</v>
      </c>
      <c r="AE771">
        <f t="shared" ref="AE771:AE834" si="107">S771/Q771</f>
        <v>3.285029451358052E-2</v>
      </c>
    </row>
    <row r="772" spans="1:31">
      <c r="A772" t="s">
        <v>41</v>
      </c>
      <c r="B772" s="2">
        <v>2012</v>
      </c>
      <c r="C772">
        <v>1</v>
      </c>
      <c r="E772">
        <v>21</v>
      </c>
      <c r="F772" t="s">
        <v>53</v>
      </c>
      <c r="G772">
        <v>23.844999999999999</v>
      </c>
      <c r="H772">
        <v>50.41</v>
      </c>
      <c r="I772">
        <v>38.387500000000003</v>
      </c>
      <c r="J772" s="17">
        <v>167</v>
      </c>
      <c r="K772" t="s">
        <v>53</v>
      </c>
      <c r="L772" s="92">
        <v>167</v>
      </c>
      <c r="M772">
        <v>246</v>
      </c>
      <c r="N772">
        <v>16.607500000000002</v>
      </c>
      <c r="O772">
        <v>65.254999999999995</v>
      </c>
      <c r="P772">
        <v>54.42</v>
      </c>
      <c r="Q772" s="18">
        <v>163701</v>
      </c>
      <c r="R772" s="109">
        <v>20303</v>
      </c>
      <c r="S772" s="107">
        <v>5458</v>
      </c>
      <c r="T772" s="18">
        <v>21730</v>
      </c>
      <c r="U772">
        <v>0</v>
      </c>
      <c r="V772">
        <v>19.725000000000001</v>
      </c>
      <c r="W772">
        <f>R772/22048</f>
        <v>0.92085449927431062</v>
      </c>
      <c r="X772">
        <f>N772/24.58</f>
        <v>0.67565093572009771</v>
      </c>
      <c r="Y772">
        <f>I772/40.47</f>
        <v>0.9485421299728195</v>
      </c>
      <c r="Z772">
        <f t="shared" si="104"/>
        <v>24.087845791642142</v>
      </c>
      <c r="AA772">
        <v>6796</v>
      </c>
      <c r="AB772">
        <f t="shared" si="105"/>
        <v>0.79568374344493753</v>
      </c>
      <c r="AC772">
        <v>24.79</v>
      </c>
      <c r="AD772">
        <f t="shared" si="106"/>
        <v>0.13274201134996122</v>
      </c>
      <c r="AE772">
        <f t="shared" si="107"/>
        <v>3.3341274640961267E-2</v>
      </c>
    </row>
    <row r="773" spans="1:31">
      <c r="A773" t="s">
        <v>41</v>
      </c>
      <c r="B773" s="2">
        <v>2013</v>
      </c>
      <c r="C773">
        <v>1</v>
      </c>
      <c r="E773">
        <v>22</v>
      </c>
      <c r="F773" t="s">
        <v>53</v>
      </c>
      <c r="G773">
        <v>22.722499999999997</v>
      </c>
      <c r="H773">
        <v>51.762499999999996</v>
      </c>
      <c r="I773">
        <v>40.01</v>
      </c>
      <c r="J773" s="17">
        <v>130</v>
      </c>
      <c r="K773" t="s">
        <v>53</v>
      </c>
      <c r="L773" s="92">
        <v>130</v>
      </c>
      <c r="M773">
        <v>216</v>
      </c>
      <c r="N773">
        <v>16.737500000000001</v>
      </c>
      <c r="O773">
        <v>66.155000000000001</v>
      </c>
      <c r="P773">
        <v>55.080000000000005</v>
      </c>
      <c r="Q773" s="18">
        <v>161702</v>
      </c>
      <c r="R773" s="109">
        <v>20068</v>
      </c>
      <c r="S773" s="107">
        <v>4985</v>
      </c>
      <c r="T773" s="18">
        <v>20797</v>
      </c>
      <c r="U773">
        <v>0</v>
      </c>
      <c r="V773">
        <v>19.327500000000001</v>
      </c>
      <c r="W773">
        <f>R773/21899</f>
        <v>0.91638887620439291</v>
      </c>
      <c r="X773">
        <f>N773/25.6</f>
        <v>0.65380859375</v>
      </c>
      <c r="Y773">
        <f>I773/39.56</f>
        <v>1.011375126390293</v>
      </c>
      <c r="Z773">
        <f t="shared" si="104"/>
        <v>23.793702177751619</v>
      </c>
      <c r="AA773">
        <v>6796</v>
      </c>
      <c r="AB773">
        <f t="shared" si="105"/>
        <v>0.7405172413793103</v>
      </c>
      <c r="AC773">
        <v>26.1</v>
      </c>
      <c r="AD773">
        <f t="shared" si="106"/>
        <v>0.12861312785246937</v>
      </c>
      <c r="AE773">
        <f t="shared" si="107"/>
        <v>3.0828313811826692E-2</v>
      </c>
    </row>
    <row r="774" spans="1:31">
      <c r="A774" t="s">
        <v>41</v>
      </c>
      <c r="B774" s="2">
        <v>2014</v>
      </c>
      <c r="C774">
        <v>1</v>
      </c>
      <c r="E774">
        <v>24</v>
      </c>
      <c r="F774" t="s">
        <v>53</v>
      </c>
      <c r="G774">
        <v>14.682500000000001</v>
      </c>
      <c r="H774">
        <v>51.972499999999997</v>
      </c>
      <c r="I774">
        <v>44.347499999999997</v>
      </c>
      <c r="J774" s="17">
        <v>191</v>
      </c>
      <c r="K774" t="s">
        <v>53</v>
      </c>
      <c r="L774" t="s">
        <v>53</v>
      </c>
      <c r="M774">
        <v>216</v>
      </c>
      <c r="N774">
        <v>14.1525</v>
      </c>
      <c r="O774">
        <v>66.292500000000004</v>
      </c>
      <c r="P774">
        <v>56.912500000000001</v>
      </c>
      <c r="Q774" s="18">
        <v>159303</v>
      </c>
      <c r="R774" s="109">
        <v>20565</v>
      </c>
      <c r="S774" s="107">
        <v>4765</v>
      </c>
      <c r="T774" s="18">
        <v>18948</v>
      </c>
      <c r="U774">
        <v>0</v>
      </c>
      <c r="V774">
        <v>14.379999999999999</v>
      </c>
      <c r="W774">
        <f>R774/22218</f>
        <v>0.92560086416419118</v>
      </c>
      <c r="X774">
        <f>N774/23.6</f>
        <v>0.59968220338983047</v>
      </c>
      <c r="Y774">
        <f>I774/40.03</f>
        <v>1.1078566075443417</v>
      </c>
      <c r="Z774">
        <f t="shared" si="104"/>
        <v>23.440700412007065</v>
      </c>
      <c r="AA774">
        <v>6796</v>
      </c>
      <c r="AB774">
        <f t="shared" si="105"/>
        <v>0.58837970540098194</v>
      </c>
      <c r="AC774">
        <v>24.44</v>
      </c>
      <c r="AD774">
        <f t="shared" si="106"/>
        <v>0.11894314608011149</v>
      </c>
      <c r="AE774">
        <f t="shared" si="107"/>
        <v>2.9911552199268061E-2</v>
      </c>
    </row>
    <row r="775" spans="1:31">
      <c r="A775" t="s">
        <v>41</v>
      </c>
      <c r="B775" s="2">
        <v>2015</v>
      </c>
      <c r="C775">
        <v>1</v>
      </c>
      <c r="E775">
        <v>24</v>
      </c>
      <c r="F775" t="s">
        <v>53</v>
      </c>
      <c r="G775">
        <v>19.125</v>
      </c>
      <c r="H775">
        <v>52.849999999999994</v>
      </c>
      <c r="I775">
        <v>42.760000000000005</v>
      </c>
      <c r="J775" s="17">
        <v>189</v>
      </c>
      <c r="K775">
        <v>1</v>
      </c>
      <c r="L775" t="s">
        <v>53</v>
      </c>
      <c r="M775">
        <v>224</v>
      </c>
      <c r="N775">
        <v>11.4625</v>
      </c>
      <c r="O775">
        <v>66.4375</v>
      </c>
      <c r="P775">
        <v>58.81</v>
      </c>
      <c r="Q775" s="18">
        <v>157570</v>
      </c>
      <c r="R775" s="109">
        <v>21605</v>
      </c>
      <c r="S775" s="107">
        <v>4597</v>
      </c>
      <c r="T775" s="18">
        <v>17625</v>
      </c>
      <c r="U775">
        <v>0</v>
      </c>
      <c r="V775">
        <v>14.815000000000001</v>
      </c>
      <c r="W775">
        <f>R775/23219</f>
        <v>0.93048796244454968</v>
      </c>
      <c r="X775">
        <f>N775/20.77</f>
        <v>0.5518777082330284</v>
      </c>
      <c r="Y775">
        <f>I775/41.06</f>
        <v>1.0414028251339504</v>
      </c>
      <c r="Z775">
        <f t="shared" si="104"/>
        <v>23.18569746909947</v>
      </c>
      <c r="AA775">
        <v>6796</v>
      </c>
      <c r="AB775">
        <f t="shared" si="105"/>
        <v>0.6715775158658206</v>
      </c>
      <c r="AC775">
        <v>22.06</v>
      </c>
      <c r="AD775">
        <f t="shared" si="106"/>
        <v>0.11185504854985086</v>
      </c>
      <c r="AE775">
        <f t="shared" si="107"/>
        <v>2.9174335216094433E-2</v>
      </c>
    </row>
    <row r="776" spans="1:31">
      <c r="A776" t="s">
        <v>41</v>
      </c>
      <c r="B776" s="2">
        <v>2016</v>
      </c>
      <c r="C776">
        <v>1</v>
      </c>
      <c r="E776">
        <v>26</v>
      </c>
      <c r="F776" t="s">
        <v>53</v>
      </c>
      <c r="G776">
        <v>17.6875</v>
      </c>
      <c r="H776">
        <v>53.994999999999997</v>
      </c>
      <c r="I776">
        <v>44.454999999999998</v>
      </c>
      <c r="J776" s="17">
        <v>184</v>
      </c>
      <c r="K776" t="s">
        <v>53</v>
      </c>
      <c r="L776" t="s">
        <v>53</v>
      </c>
      <c r="M776">
        <v>259</v>
      </c>
      <c r="N776">
        <v>11.362500000000001</v>
      </c>
      <c r="O776">
        <v>66.94</v>
      </c>
      <c r="P776">
        <v>59.342500000000001</v>
      </c>
      <c r="Q776" s="18">
        <v>155652</v>
      </c>
      <c r="R776" s="109">
        <v>21939</v>
      </c>
      <c r="S776" s="107">
        <v>4401</v>
      </c>
      <c r="T776" s="18">
        <v>16774</v>
      </c>
      <c r="U776">
        <v>0</v>
      </c>
      <c r="V776">
        <v>14.16</v>
      </c>
      <c r="W776">
        <f>R776/23979</f>
        <v>0.91492555986488178</v>
      </c>
      <c r="X776">
        <f>N776/18.12</f>
        <v>0.62706953642384111</v>
      </c>
      <c r="Y776">
        <f>I776/42.17</f>
        <v>1.054185439886175</v>
      </c>
      <c r="Z776">
        <f t="shared" si="104"/>
        <v>22.903472630959389</v>
      </c>
      <c r="AA776">
        <v>6796</v>
      </c>
      <c r="AB776">
        <f t="shared" si="105"/>
        <v>0.72097759674134421</v>
      </c>
      <c r="AC776">
        <v>19.64</v>
      </c>
      <c r="AD776">
        <f t="shared" si="106"/>
        <v>0.10776604219669519</v>
      </c>
      <c r="AE776">
        <f t="shared" si="107"/>
        <v>2.8274612597332511E-2</v>
      </c>
    </row>
    <row r="777" spans="1:31">
      <c r="A777" t="s">
        <v>41</v>
      </c>
      <c r="B777" s="2">
        <v>2017</v>
      </c>
      <c r="C777">
        <v>1</v>
      </c>
      <c r="E777">
        <v>16</v>
      </c>
      <c r="F777" t="s">
        <v>53</v>
      </c>
      <c r="G777">
        <v>15.5725</v>
      </c>
      <c r="H777">
        <v>53.737499999999997</v>
      </c>
      <c r="I777">
        <v>45.38</v>
      </c>
      <c r="J777" s="17">
        <v>170</v>
      </c>
      <c r="K777" t="s">
        <v>53</v>
      </c>
      <c r="L777" t="s">
        <v>488</v>
      </c>
      <c r="M777">
        <v>330</v>
      </c>
      <c r="N777">
        <v>8.9949999999999992</v>
      </c>
      <c r="O777">
        <v>65.965000000000003</v>
      </c>
      <c r="P777">
        <v>60.025000000000006</v>
      </c>
      <c r="Q777" s="18">
        <v>154184</v>
      </c>
      <c r="R777" s="109">
        <v>21417</v>
      </c>
      <c r="S777" s="107">
        <v>4176</v>
      </c>
      <c r="T777" s="18">
        <v>16016</v>
      </c>
      <c r="U777">
        <v>0</v>
      </c>
      <c r="V777">
        <v>11.922499999999999</v>
      </c>
      <c r="W777">
        <f>R777/24969</f>
        <v>0.85774360206656253</v>
      </c>
      <c r="X777">
        <f>N777/15.66</f>
        <v>0.57439335887611742</v>
      </c>
      <c r="Y777">
        <f>I777/43.11</f>
        <v>1.0526559962885642</v>
      </c>
      <c r="Z777">
        <f t="shared" si="104"/>
        <v>22.687463213655093</v>
      </c>
      <c r="AA777">
        <v>6796</v>
      </c>
      <c r="AB777">
        <f t="shared" si="105"/>
        <v>0.69196169471851421</v>
      </c>
      <c r="AC777">
        <v>17.23</v>
      </c>
      <c r="AD777">
        <f t="shared" si="106"/>
        <v>0.10387588854874695</v>
      </c>
      <c r="AE777">
        <f t="shared" si="107"/>
        <v>2.7084522388834121E-2</v>
      </c>
    </row>
    <row r="778" spans="1:31">
      <c r="A778" t="s">
        <v>41</v>
      </c>
      <c r="B778" s="2">
        <v>2018</v>
      </c>
      <c r="C778">
        <v>1</v>
      </c>
      <c r="E778">
        <v>9</v>
      </c>
      <c r="F778" t="s">
        <v>53</v>
      </c>
      <c r="G778">
        <v>14.5375</v>
      </c>
      <c r="H778">
        <v>50.502499999999998</v>
      </c>
      <c r="I778">
        <v>43.16</v>
      </c>
      <c r="J778" s="17">
        <v>217</v>
      </c>
      <c r="K778">
        <v>1</v>
      </c>
      <c r="L778">
        <v>7</v>
      </c>
      <c r="M778">
        <v>352</v>
      </c>
      <c r="N778">
        <v>9.7050000000000001</v>
      </c>
      <c r="O778">
        <v>64.157499999999999</v>
      </c>
      <c r="P778">
        <v>57.924999999999997</v>
      </c>
      <c r="Q778" s="18">
        <v>153342</v>
      </c>
      <c r="R778" s="109">
        <v>22212</v>
      </c>
      <c r="S778" s="107">
        <v>4106</v>
      </c>
      <c r="T778" s="18">
        <v>16140</v>
      </c>
      <c r="U778">
        <v>0</v>
      </c>
      <c r="V778">
        <v>11.82</v>
      </c>
      <c r="W778">
        <f>R778/25771</f>
        <v>0.86189903379767951</v>
      </c>
      <c r="X778">
        <f>N778/13.72</f>
        <v>0.70736151603498543</v>
      </c>
      <c r="Y778">
        <f>I778/44.03</f>
        <v>0.98024074494662716</v>
      </c>
      <c r="Z778">
        <f t="shared" si="104"/>
        <v>22.563566804002356</v>
      </c>
      <c r="AA778">
        <v>6796</v>
      </c>
      <c r="AB778">
        <f t="shared" si="105"/>
        <v>0.7745740498034076</v>
      </c>
      <c r="AC778">
        <v>15.26</v>
      </c>
      <c r="AD778">
        <f t="shared" si="106"/>
        <v>0.10525492037406581</v>
      </c>
      <c r="AE778">
        <f t="shared" si="107"/>
        <v>2.6776747401233845E-2</v>
      </c>
    </row>
    <row r="779" spans="1:31">
      <c r="A779" t="s">
        <v>41</v>
      </c>
      <c r="B779" s="2">
        <v>2019</v>
      </c>
      <c r="C779">
        <v>1</v>
      </c>
      <c r="E779">
        <v>23</v>
      </c>
      <c r="F779" t="s">
        <v>53</v>
      </c>
      <c r="G779">
        <v>11.375</v>
      </c>
      <c r="H779">
        <v>52.467500000000001</v>
      </c>
      <c r="I779">
        <v>46.497500000000002</v>
      </c>
      <c r="J779" s="17">
        <v>200</v>
      </c>
      <c r="K779" t="s">
        <v>53</v>
      </c>
      <c r="L779" t="s">
        <v>53</v>
      </c>
      <c r="M779">
        <v>421</v>
      </c>
      <c r="N779">
        <v>8.6374999999999993</v>
      </c>
      <c r="O779">
        <v>66.504999999999995</v>
      </c>
      <c r="P779">
        <v>60.76</v>
      </c>
      <c r="Q779" s="18">
        <v>153129</v>
      </c>
      <c r="R779" s="107" t="s">
        <v>53</v>
      </c>
      <c r="S779" s="107">
        <v>4353</v>
      </c>
      <c r="T779" s="18">
        <v>16864</v>
      </c>
      <c r="U779" s="107" t="s">
        <v>53</v>
      </c>
      <c r="V779">
        <v>9.8324999999999996</v>
      </c>
      <c r="W779" s="107" t="s">
        <v>53</v>
      </c>
      <c r="X779">
        <f>N779/12.45</f>
        <v>0.69377510040160639</v>
      </c>
      <c r="Y779">
        <f>I779/44.78</f>
        <v>1.0383541759714159</v>
      </c>
      <c r="Z779">
        <f t="shared" si="104"/>
        <v>22.532224838140081</v>
      </c>
      <c r="AA779">
        <v>6796</v>
      </c>
      <c r="AB779">
        <f t="shared" si="105"/>
        <v>0.69684620836286326</v>
      </c>
      <c r="AC779">
        <v>14.11</v>
      </c>
      <c r="AD779">
        <f t="shared" si="106"/>
        <v>0.11012936804916117</v>
      </c>
      <c r="AE779">
        <f t="shared" si="107"/>
        <v>2.842701251885665E-2</v>
      </c>
    </row>
    <row r="780" spans="1:31">
      <c r="A780" t="s">
        <v>41</v>
      </c>
      <c r="B780" s="2">
        <v>2020</v>
      </c>
      <c r="C780">
        <v>1</v>
      </c>
      <c r="D780" t="s">
        <v>53</v>
      </c>
      <c r="E780">
        <v>21</v>
      </c>
      <c r="F780" t="s">
        <v>53</v>
      </c>
      <c r="G780">
        <v>11.91</v>
      </c>
      <c r="H780">
        <v>51.814999999999998</v>
      </c>
      <c r="I780">
        <v>45.647500000000001</v>
      </c>
      <c r="J780" s="17">
        <v>201</v>
      </c>
      <c r="K780" t="s">
        <v>53</v>
      </c>
      <c r="L780" t="s">
        <v>53</v>
      </c>
      <c r="M780">
        <v>518</v>
      </c>
      <c r="N780">
        <v>6.9474999999999998</v>
      </c>
      <c r="O780">
        <v>65.112499999999997</v>
      </c>
      <c r="P780">
        <v>60.592500000000001</v>
      </c>
      <c r="Q780" s="18">
        <v>153478</v>
      </c>
      <c r="R780" s="107" t="s">
        <v>53</v>
      </c>
      <c r="S780" s="107" t="s">
        <v>53</v>
      </c>
      <c r="T780" s="18">
        <v>17965</v>
      </c>
      <c r="U780" s="107" t="s">
        <v>53</v>
      </c>
      <c r="V780">
        <v>9.1450000000000014</v>
      </c>
      <c r="W780" s="107" t="s">
        <v>53</v>
      </c>
      <c r="X780">
        <f>N780/13.87</f>
        <v>0.50090122566690698</v>
      </c>
      <c r="Y780">
        <f>I780/43.14</f>
        <v>1.0581247102457116</v>
      </c>
      <c r="Z780">
        <f t="shared" si="104"/>
        <v>22.583578575632725</v>
      </c>
      <c r="AA780">
        <v>6796</v>
      </c>
      <c r="AB780">
        <f t="shared" si="105"/>
        <v>0.58886027044430145</v>
      </c>
      <c r="AC780">
        <v>15.53</v>
      </c>
      <c r="AD780">
        <f t="shared" si="106"/>
        <v>0.11705260688828366</v>
      </c>
      <c r="AE780" s="2" t="s">
        <v>53</v>
      </c>
    </row>
    <row r="781" spans="1:31">
      <c r="A781" t="s">
        <v>52</v>
      </c>
      <c r="B781" s="2">
        <v>2002</v>
      </c>
      <c r="C781">
        <v>1</v>
      </c>
      <c r="D781">
        <v>-1</v>
      </c>
      <c r="E781">
        <v>2</v>
      </c>
      <c r="F781" t="s">
        <v>53</v>
      </c>
      <c r="G781">
        <v>27.357499999999998</v>
      </c>
      <c r="H781">
        <v>41.197499999999998</v>
      </c>
      <c r="I781">
        <v>29.93</v>
      </c>
      <c r="J781" s="96" t="s">
        <v>53</v>
      </c>
      <c r="K781" t="s">
        <v>53</v>
      </c>
      <c r="L781" t="s">
        <v>53</v>
      </c>
      <c r="M781" t="s">
        <v>53</v>
      </c>
      <c r="N781">
        <v>15.42</v>
      </c>
      <c r="O781">
        <v>68.295000000000002</v>
      </c>
      <c r="P781">
        <v>57.765000000000001</v>
      </c>
      <c r="Q781" s="18">
        <v>1758720</v>
      </c>
      <c r="R781" s="109">
        <v>14275</v>
      </c>
      <c r="S781" s="107" t="s">
        <v>53</v>
      </c>
      <c r="T781" s="18">
        <v>18265</v>
      </c>
      <c r="U781">
        <v>0</v>
      </c>
      <c r="V781">
        <v>20.0825</v>
      </c>
      <c r="W781">
        <f>R781/18095</f>
        <v>0.78889195910472509</v>
      </c>
      <c r="X781">
        <f>N781/8.3</f>
        <v>1.8578313253012047</v>
      </c>
      <c r="Y781">
        <f>I781/35.8425</f>
        <v>0.8350421985073585</v>
      </c>
      <c r="Z781">
        <f t="shared" ref="Z781:Z799" si="108">Q781/14036</f>
        <v>125.30065545739527</v>
      </c>
      <c r="AA781">
        <v>14036</v>
      </c>
      <c r="AB781">
        <f>V781/AC781</f>
        <v>1.7539301310043669</v>
      </c>
      <c r="AC781">
        <v>11.45</v>
      </c>
      <c r="AD781">
        <f t="shared" si="106"/>
        <v>1.0385393922852985E-2</v>
      </c>
      <c r="AE781" s="2" t="s">
        <v>53</v>
      </c>
    </row>
    <row r="782" spans="1:31">
      <c r="A782" t="s">
        <v>52</v>
      </c>
      <c r="B782" s="2">
        <v>2003</v>
      </c>
      <c r="C782">
        <v>1</v>
      </c>
      <c r="D782">
        <v>1</v>
      </c>
      <c r="E782">
        <v>1</v>
      </c>
      <c r="F782" t="s">
        <v>53</v>
      </c>
      <c r="G782">
        <v>25.222499999999997</v>
      </c>
      <c r="H782">
        <v>42.385000000000005</v>
      </c>
      <c r="I782">
        <v>31.704999999999998</v>
      </c>
      <c r="J782" s="96" t="s">
        <v>53</v>
      </c>
      <c r="K782" t="s">
        <v>53</v>
      </c>
      <c r="L782" t="s">
        <v>53</v>
      </c>
      <c r="M782" t="s">
        <v>53</v>
      </c>
      <c r="N782">
        <v>13.755000000000001</v>
      </c>
      <c r="O782">
        <v>67.902500000000003</v>
      </c>
      <c r="P782">
        <v>58.565000000000005</v>
      </c>
      <c r="Q782" s="18">
        <v>1782862</v>
      </c>
      <c r="R782" s="109">
        <v>15310</v>
      </c>
      <c r="S782" s="107" t="s">
        <v>53</v>
      </c>
      <c r="T782" s="18">
        <v>25740</v>
      </c>
      <c r="U782">
        <v>0</v>
      </c>
      <c r="V782">
        <v>18.324999999999999</v>
      </c>
      <c r="W782">
        <f>R782/19013</f>
        <v>0.80523852101193916</v>
      </c>
      <c r="X782">
        <f>N782/8.5</f>
        <v>1.6182352941176472</v>
      </c>
      <c r="Y782">
        <f>I782/37.35</f>
        <v>0.84886211512717524</v>
      </c>
      <c r="Z782">
        <f t="shared" si="108"/>
        <v>127.02066115702479</v>
      </c>
      <c r="AA782">
        <v>14036</v>
      </c>
      <c r="AB782">
        <f t="shared" ref="AB782:AB799" si="109">V782/AC782</f>
        <v>1.5948651000870322</v>
      </c>
      <c r="AC782">
        <v>11.49</v>
      </c>
      <c r="AD782">
        <f t="shared" si="106"/>
        <v>1.4437460667174464E-2</v>
      </c>
      <c r="AE782" s="2" t="s">
        <v>53</v>
      </c>
    </row>
    <row r="783" spans="1:31">
      <c r="A783" t="s">
        <v>52</v>
      </c>
      <c r="B783" s="2">
        <v>2004</v>
      </c>
      <c r="C783">
        <v>1</v>
      </c>
      <c r="D783">
        <v>5</v>
      </c>
      <c r="E783">
        <v>8</v>
      </c>
      <c r="F783" t="s">
        <v>53</v>
      </c>
      <c r="G783">
        <v>23.73</v>
      </c>
      <c r="H783">
        <v>44.022499999999994</v>
      </c>
      <c r="I783">
        <v>33.574999999999996</v>
      </c>
      <c r="J783" s="96" t="s">
        <v>53</v>
      </c>
      <c r="K783" t="s">
        <v>53</v>
      </c>
      <c r="L783" t="s">
        <v>53</v>
      </c>
      <c r="M783" t="s">
        <v>53</v>
      </c>
      <c r="N783">
        <v>12.8925</v>
      </c>
      <c r="O783">
        <v>69.155000000000001</v>
      </c>
      <c r="P783">
        <v>60.234999999999999</v>
      </c>
      <c r="Q783" s="18">
        <v>1792420</v>
      </c>
      <c r="R783" s="109">
        <v>16237</v>
      </c>
      <c r="S783" s="107" t="s">
        <v>53</v>
      </c>
      <c r="T783" s="18">
        <v>29166</v>
      </c>
      <c r="U783">
        <v>0</v>
      </c>
      <c r="V783">
        <v>17.262499999999999</v>
      </c>
      <c r="W783">
        <f>R783/20053</f>
        <v>0.80970428364833191</v>
      </c>
      <c r="X783">
        <f>N783/8.26</f>
        <v>1.5608353510895885</v>
      </c>
      <c r="Y783">
        <f>I783/38.95</f>
        <v>0.86200256739409487</v>
      </c>
      <c r="Z783">
        <f t="shared" si="108"/>
        <v>127.70162439441437</v>
      </c>
      <c r="AA783">
        <v>14036</v>
      </c>
      <c r="AB783">
        <f t="shared" si="109"/>
        <v>1.5736098450319049</v>
      </c>
      <c r="AC783">
        <v>10.97</v>
      </c>
      <c r="AD783">
        <f t="shared" si="106"/>
        <v>1.6271855926624341E-2</v>
      </c>
      <c r="AE783" s="2" t="s">
        <v>53</v>
      </c>
    </row>
    <row r="784" spans="1:31">
      <c r="A784" t="s">
        <v>52</v>
      </c>
      <c r="B784" s="2">
        <v>2005</v>
      </c>
      <c r="C784">
        <v>1</v>
      </c>
      <c r="D784">
        <v>10</v>
      </c>
      <c r="E784">
        <v>-6</v>
      </c>
      <c r="F784" t="s">
        <v>53</v>
      </c>
      <c r="G784">
        <v>19.765000000000001</v>
      </c>
      <c r="H784">
        <v>44.3675</v>
      </c>
      <c r="I784">
        <v>35.602500000000006</v>
      </c>
      <c r="J784" s="96" t="s">
        <v>53</v>
      </c>
      <c r="K784" t="s">
        <v>53</v>
      </c>
      <c r="L784" t="s">
        <v>53</v>
      </c>
      <c r="M784" t="s">
        <v>53</v>
      </c>
      <c r="N784">
        <v>9.7725000000000009</v>
      </c>
      <c r="O784">
        <v>69.69</v>
      </c>
      <c r="P784">
        <v>62.884999999999998</v>
      </c>
      <c r="Q784" s="18">
        <v>1813908</v>
      </c>
      <c r="R784" s="109">
        <v>17481</v>
      </c>
      <c r="S784" s="107" t="s">
        <v>53</v>
      </c>
      <c r="T784" s="18">
        <v>37469</v>
      </c>
      <c r="U784">
        <v>0</v>
      </c>
      <c r="V784">
        <v>13.8</v>
      </c>
      <c r="W784">
        <f>R784/21239</f>
        <v>0.82306134940439757</v>
      </c>
      <c r="X784">
        <f>N784/7.14</f>
        <v>1.3686974789915969</v>
      </c>
      <c r="Y784">
        <f>I784/41.39</f>
        <v>0.86017153901908683</v>
      </c>
      <c r="Z784">
        <f t="shared" si="108"/>
        <v>129.2325448845825</v>
      </c>
      <c r="AA784">
        <v>14036</v>
      </c>
      <c r="AB784">
        <f t="shared" si="109"/>
        <v>1.5081967213114755</v>
      </c>
      <c r="AC784">
        <v>9.15</v>
      </c>
      <c r="AD784">
        <f t="shared" si="106"/>
        <v>2.0656505181078644E-2</v>
      </c>
      <c r="AE784" s="2" t="s">
        <v>53</v>
      </c>
    </row>
    <row r="785" spans="1:31">
      <c r="A785" t="s">
        <v>52</v>
      </c>
      <c r="B785" s="2">
        <v>2006</v>
      </c>
      <c r="C785">
        <v>1</v>
      </c>
      <c r="D785">
        <v>12</v>
      </c>
      <c r="E785">
        <v>-6</v>
      </c>
      <c r="F785" t="s">
        <v>53</v>
      </c>
      <c r="G785">
        <v>17.305</v>
      </c>
      <c r="H785">
        <v>46.07</v>
      </c>
      <c r="I785">
        <v>38.097499999999997</v>
      </c>
      <c r="J785" s="96" t="s">
        <v>53</v>
      </c>
      <c r="K785" t="s">
        <v>53</v>
      </c>
      <c r="L785" t="s">
        <v>53</v>
      </c>
      <c r="M785" t="s">
        <v>53</v>
      </c>
      <c r="N785">
        <v>9.6974999999999998</v>
      </c>
      <c r="O785">
        <v>69.245000000000005</v>
      </c>
      <c r="P785">
        <v>62.53</v>
      </c>
      <c r="Q785" s="18">
        <v>1835077</v>
      </c>
      <c r="R785" s="109">
        <v>18483</v>
      </c>
      <c r="S785" s="107" t="s">
        <v>53</v>
      </c>
      <c r="T785" s="18">
        <v>46346</v>
      </c>
      <c r="U785">
        <v>0</v>
      </c>
      <c r="V785">
        <v>12.844999999999999</v>
      </c>
      <c r="W785">
        <f>R785/22629</f>
        <v>0.81678377303460159</v>
      </c>
      <c r="X785">
        <f>N785/6.35</f>
        <v>1.5271653543307087</v>
      </c>
      <c r="Y785">
        <f>I785/42.96</f>
        <v>0.88681331471135927</v>
      </c>
      <c r="Z785">
        <f t="shared" si="108"/>
        <v>130.74073810202336</v>
      </c>
      <c r="AA785">
        <v>14036</v>
      </c>
      <c r="AB785">
        <f t="shared" si="109"/>
        <v>1.5201183431952663</v>
      </c>
      <c r="AC785">
        <v>8.4499999999999993</v>
      </c>
      <c r="AD785">
        <f t="shared" si="106"/>
        <v>2.5255615976877265E-2</v>
      </c>
      <c r="AE785" s="2" t="s">
        <v>53</v>
      </c>
    </row>
    <row r="786" spans="1:31">
      <c r="A786" t="s">
        <v>52</v>
      </c>
      <c r="B786" s="2">
        <v>2007</v>
      </c>
      <c r="C786">
        <v>1</v>
      </c>
      <c r="D786">
        <v>6</v>
      </c>
      <c r="E786">
        <v>-3</v>
      </c>
      <c r="F786" t="s">
        <v>53</v>
      </c>
      <c r="G786">
        <v>17.91</v>
      </c>
      <c r="H786">
        <v>47.61</v>
      </c>
      <c r="I786">
        <v>39.08</v>
      </c>
      <c r="J786" s="17">
        <v>783</v>
      </c>
      <c r="K786" t="s">
        <v>53</v>
      </c>
      <c r="L786" s="92">
        <v>783</v>
      </c>
      <c r="M786" t="s">
        <v>53</v>
      </c>
      <c r="N786">
        <v>9.3324999999999996</v>
      </c>
      <c r="O786">
        <v>69.382499999999993</v>
      </c>
      <c r="P786">
        <v>62.904999999999994</v>
      </c>
      <c r="Q786" s="18">
        <v>1849268</v>
      </c>
      <c r="R786" s="109">
        <v>19689</v>
      </c>
      <c r="S786" s="107" t="s">
        <v>53</v>
      </c>
      <c r="T786" s="18">
        <v>49860</v>
      </c>
      <c r="U786">
        <v>0</v>
      </c>
      <c r="V786">
        <v>12.942500000000001</v>
      </c>
      <c r="W786">
        <f>R786/23776</f>
        <v>0.82810397039030958</v>
      </c>
      <c r="X786">
        <f>N786/6.41</f>
        <v>1.455928237129485</v>
      </c>
      <c r="Y786">
        <f>I786/44.21</f>
        <v>0.88396290432028946</v>
      </c>
      <c r="Z786">
        <f t="shared" si="108"/>
        <v>131.75178113422626</v>
      </c>
      <c r="AA786">
        <v>14036</v>
      </c>
      <c r="AB786">
        <f t="shared" si="109"/>
        <v>1.5726002430133657</v>
      </c>
      <c r="AC786">
        <v>8.23</v>
      </c>
      <c r="AD786">
        <f t="shared" si="106"/>
        <v>2.6962019566660972E-2</v>
      </c>
      <c r="AE786" s="2" t="s">
        <v>53</v>
      </c>
    </row>
    <row r="787" spans="1:31">
      <c r="A787" t="s">
        <v>52</v>
      </c>
      <c r="B787" s="2">
        <v>2008</v>
      </c>
      <c r="C787">
        <v>1</v>
      </c>
      <c r="D787">
        <v>11</v>
      </c>
      <c r="E787">
        <v>-6</v>
      </c>
      <c r="F787" t="s">
        <v>53</v>
      </c>
      <c r="G787">
        <v>19.192500000000003</v>
      </c>
      <c r="H787">
        <v>49.059999999999995</v>
      </c>
      <c r="I787">
        <v>39.64</v>
      </c>
      <c r="J787" s="17">
        <v>3442</v>
      </c>
      <c r="K787" t="s">
        <v>53</v>
      </c>
      <c r="L787" s="93">
        <v>3442</v>
      </c>
      <c r="M787" t="s">
        <v>53</v>
      </c>
      <c r="N787">
        <v>13.574999999999999</v>
      </c>
      <c r="O787">
        <v>70.152500000000003</v>
      </c>
      <c r="P787">
        <v>60.614999999999995</v>
      </c>
      <c r="Q787" s="18">
        <v>1875462</v>
      </c>
      <c r="R787" s="109">
        <v>19819</v>
      </c>
      <c r="S787" s="107" t="s">
        <v>53</v>
      </c>
      <c r="T787" s="18">
        <v>62319</v>
      </c>
      <c r="U787">
        <v>0</v>
      </c>
      <c r="V787">
        <v>15.957500000000001</v>
      </c>
      <c r="W787">
        <f>R787/24129</f>
        <v>0.82137676654647929</v>
      </c>
      <c r="X787">
        <f>N787/10.05</f>
        <v>1.3507462686567162</v>
      </c>
      <c r="Y787">
        <f>I787/44.4</f>
        <v>0.89279279279279289</v>
      </c>
      <c r="Z787">
        <f t="shared" si="108"/>
        <v>133.61798233114848</v>
      </c>
      <c r="AA787">
        <v>14036</v>
      </c>
      <c r="AB787">
        <f t="shared" si="109"/>
        <v>1.4184444444444446</v>
      </c>
      <c r="AC787">
        <v>11.25</v>
      </c>
      <c r="AD787">
        <f t="shared" si="106"/>
        <v>3.3228612469887418E-2</v>
      </c>
      <c r="AE787" s="2" t="s">
        <v>53</v>
      </c>
    </row>
    <row r="788" spans="1:31">
      <c r="A788" t="s">
        <v>52</v>
      </c>
      <c r="B788" s="2">
        <v>2009</v>
      </c>
      <c r="C788">
        <v>1</v>
      </c>
      <c r="D788">
        <v>6</v>
      </c>
      <c r="E788" t="s">
        <v>53</v>
      </c>
      <c r="F788" t="s">
        <v>53</v>
      </c>
      <c r="G788">
        <v>24.82</v>
      </c>
      <c r="H788">
        <v>49.927500000000002</v>
      </c>
      <c r="I788">
        <v>37.53</v>
      </c>
      <c r="J788" s="17">
        <v>2955</v>
      </c>
      <c r="K788" t="s">
        <v>53</v>
      </c>
      <c r="L788" s="93">
        <v>2955</v>
      </c>
      <c r="M788">
        <v>5718</v>
      </c>
      <c r="N788">
        <v>22.527499999999996</v>
      </c>
      <c r="O788">
        <v>69.502499999999998</v>
      </c>
      <c r="P788">
        <v>53.854999999999997</v>
      </c>
      <c r="Q788" s="18">
        <v>1900224</v>
      </c>
      <c r="R788" s="109">
        <v>19004</v>
      </c>
      <c r="S788" s="107" t="s">
        <v>53</v>
      </c>
      <c r="T788" s="18">
        <v>71993</v>
      </c>
      <c r="U788">
        <v>0</v>
      </c>
      <c r="V788">
        <v>23.517499999999998</v>
      </c>
      <c r="W788">
        <f>R788/23062</f>
        <v>0.82403954557280379</v>
      </c>
      <c r="X788">
        <f>N788/17.65</f>
        <v>1.2763456090651557</v>
      </c>
      <c r="Y788">
        <f>I788/42.58</f>
        <v>0.88139971817754825</v>
      </c>
      <c r="Z788">
        <f t="shared" si="108"/>
        <v>135.38216015958963</v>
      </c>
      <c r="AA788">
        <v>14036</v>
      </c>
      <c r="AB788">
        <f t="shared" si="109"/>
        <v>1.3167693169092944</v>
      </c>
      <c r="AC788">
        <v>17.86</v>
      </c>
      <c r="AD788">
        <f t="shared" si="106"/>
        <v>3.788658600249234E-2</v>
      </c>
      <c r="AE788" s="2" t="s">
        <v>53</v>
      </c>
    </row>
    <row r="789" spans="1:31">
      <c r="A789" t="s">
        <v>52</v>
      </c>
      <c r="B789" s="2">
        <v>2010</v>
      </c>
      <c r="C789">
        <v>1</v>
      </c>
      <c r="D789">
        <v>3</v>
      </c>
      <c r="E789" t="s">
        <v>53</v>
      </c>
      <c r="F789" t="s">
        <v>53</v>
      </c>
      <c r="G789">
        <v>26.592499999999998</v>
      </c>
      <c r="H789">
        <v>50.422499999999999</v>
      </c>
      <c r="I789">
        <v>37.017499999999998</v>
      </c>
      <c r="J789" s="17">
        <v>3205</v>
      </c>
      <c r="K789" t="s">
        <v>53</v>
      </c>
      <c r="L789" s="93">
        <v>3205</v>
      </c>
      <c r="M789">
        <v>7023</v>
      </c>
      <c r="N789">
        <v>24.230000000000004</v>
      </c>
      <c r="O789">
        <v>68.527500000000003</v>
      </c>
      <c r="P789">
        <v>51.922500000000007</v>
      </c>
      <c r="Q789" s="18">
        <v>1917097</v>
      </c>
      <c r="R789" s="109">
        <v>18751</v>
      </c>
      <c r="S789" s="107">
        <v>94960</v>
      </c>
      <c r="T789" s="18">
        <v>77090</v>
      </c>
      <c r="U789">
        <v>0</v>
      </c>
      <c r="V789">
        <v>25.267499999999998</v>
      </c>
      <c r="W789">
        <f>R789/23038</f>
        <v>0.81391613855369394</v>
      </c>
      <c r="X789">
        <f>N789/19.57</f>
        <v>1.2381195707715893</v>
      </c>
      <c r="Y789">
        <f>I789/42.04</f>
        <v>0.88053044719314932</v>
      </c>
      <c r="Z789">
        <f t="shared" si="108"/>
        <v>136.58428327158734</v>
      </c>
      <c r="AA789">
        <v>14036</v>
      </c>
      <c r="AB789">
        <f t="shared" si="109"/>
        <v>1.2722809667673716</v>
      </c>
      <c r="AC789">
        <v>19.86</v>
      </c>
      <c r="AD789">
        <f t="shared" si="106"/>
        <v>4.0211841132712638E-2</v>
      </c>
      <c r="AE789">
        <f t="shared" si="107"/>
        <v>4.953322653991947E-2</v>
      </c>
    </row>
    <row r="790" spans="1:31">
      <c r="A790" t="s">
        <v>52</v>
      </c>
      <c r="B790" s="2">
        <v>2011</v>
      </c>
      <c r="C790">
        <v>0</v>
      </c>
      <c r="D790">
        <v>-1</v>
      </c>
      <c r="E790">
        <v>-4</v>
      </c>
      <c r="F790" t="s">
        <v>53</v>
      </c>
      <c r="G790">
        <v>28.86</v>
      </c>
      <c r="H790">
        <v>51.285000000000004</v>
      </c>
      <c r="I790">
        <v>36.484999999999999</v>
      </c>
      <c r="J790" s="17">
        <v>3572</v>
      </c>
      <c r="K790" t="s">
        <v>53</v>
      </c>
      <c r="L790" s="93">
        <v>3572</v>
      </c>
      <c r="M790">
        <v>7826</v>
      </c>
      <c r="N790">
        <v>25.765000000000001</v>
      </c>
      <c r="O790">
        <v>68.6875</v>
      </c>
      <c r="P790">
        <v>50.9925</v>
      </c>
      <c r="Q790" s="18">
        <v>1928962</v>
      </c>
      <c r="R790" s="109">
        <v>18544</v>
      </c>
      <c r="S790" s="107">
        <v>95935</v>
      </c>
      <c r="T790" s="18">
        <v>79658</v>
      </c>
      <c r="U790">
        <v>0</v>
      </c>
      <c r="V790">
        <v>27.1325</v>
      </c>
      <c r="W790">
        <f>R790/22761</f>
        <v>0.81472694521330347</v>
      </c>
      <c r="X790">
        <f>N790/21.05</f>
        <v>1.2239904988123516</v>
      </c>
      <c r="Y790">
        <f>I790/41.74</f>
        <v>0.87410158121705794</v>
      </c>
      <c r="Z790">
        <f t="shared" si="108"/>
        <v>137.42960957537761</v>
      </c>
      <c r="AA790">
        <v>14036</v>
      </c>
      <c r="AB790">
        <f t="shared" si="109"/>
        <v>1.2684665731650304</v>
      </c>
      <c r="AC790">
        <v>21.39</v>
      </c>
      <c r="AD790">
        <f t="shared" si="106"/>
        <v>4.1295784986951529E-2</v>
      </c>
      <c r="AE790">
        <f t="shared" si="107"/>
        <v>4.9734002017665459E-2</v>
      </c>
    </row>
    <row r="791" spans="1:31">
      <c r="A791" t="s">
        <v>52</v>
      </c>
      <c r="B791" s="2">
        <v>2012</v>
      </c>
      <c r="C791">
        <v>0</v>
      </c>
      <c r="D791">
        <v>-2</v>
      </c>
      <c r="E791">
        <v>2</v>
      </c>
      <c r="F791" t="s">
        <v>53</v>
      </c>
      <c r="G791">
        <v>32.74</v>
      </c>
      <c r="H791">
        <v>52.377499999999998</v>
      </c>
      <c r="I791">
        <v>35.227499999999999</v>
      </c>
      <c r="J791" s="17">
        <v>2769</v>
      </c>
      <c r="K791" t="s">
        <v>53</v>
      </c>
      <c r="L791" s="93">
        <v>2769</v>
      </c>
      <c r="M791">
        <v>6581</v>
      </c>
      <c r="N791">
        <v>30.48</v>
      </c>
      <c r="O791">
        <v>67.942499999999995</v>
      </c>
      <c r="P791">
        <v>47.24</v>
      </c>
      <c r="Q791" s="18">
        <v>1938974</v>
      </c>
      <c r="R791" s="109">
        <v>18046</v>
      </c>
      <c r="S791" s="107">
        <v>93079</v>
      </c>
      <c r="T791" s="18">
        <v>82296</v>
      </c>
      <c r="U791">
        <v>0</v>
      </c>
      <c r="V791">
        <v>31.497499999999999</v>
      </c>
      <c r="W791">
        <f>R791/22048</f>
        <v>0.81848693759071123</v>
      </c>
      <c r="X791">
        <f>N791/24.58</f>
        <v>1.2400325467860049</v>
      </c>
      <c r="Y791">
        <f>I791/40.47</f>
        <v>0.87045959970348408</v>
      </c>
      <c r="Z791">
        <f t="shared" si="108"/>
        <v>138.14291821031634</v>
      </c>
      <c r="AA791">
        <v>14036</v>
      </c>
      <c r="AB791">
        <f t="shared" si="109"/>
        <v>1.2705728116175878</v>
      </c>
      <c r="AC791">
        <v>24.79</v>
      </c>
      <c r="AD791">
        <f t="shared" si="106"/>
        <v>4.2443065249972406E-2</v>
      </c>
      <c r="AE791">
        <f t="shared" si="107"/>
        <v>4.8004253796079782E-2</v>
      </c>
    </row>
    <row r="792" spans="1:31">
      <c r="A792" t="s">
        <v>52</v>
      </c>
      <c r="B792" s="2">
        <v>2013</v>
      </c>
      <c r="C792">
        <v>0</v>
      </c>
      <c r="D792">
        <v>7</v>
      </c>
      <c r="E792">
        <v>-19</v>
      </c>
      <c r="F792" t="s">
        <v>53</v>
      </c>
      <c r="G792">
        <v>35.754999999999995</v>
      </c>
      <c r="H792">
        <v>53.395000000000003</v>
      </c>
      <c r="I792">
        <v>34.297499999999999</v>
      </c>
      <c r="J792" s="17">
        <v>3331</v>
      </c>
      <c r="K792" t="s">
        <v>53</v>
      </c>
      <c r="L792" s="93">
        <v>3331</v>
      </c>
      <c r="M792">
        <v>6423</v>
      </c>
      <c r="N792">
        <v>32.5</v>
      </c>
      <c r="O792">
        <v>66.072499999999991</v>
      </c>
      <c r="P792">
        <v>44.6</v>
      </c>
      <c r="Q792" s="18">
        <v>1942155</v>
      </c>
      <c r="R792" s="109">
        <v>17491</v>
      </c>
      <c r="S792" s="107">
        <v>91026</v>
      </c>
      <c r="T792" s="18">
        <v>81854</v>
      </c>
      <c r="U792">
        <v>0</v>
      </c>
      <c r="V792">
        <v>34.010000000000005</v>
      </c>
      <c r="W792">
        <f>R792/21899</f>
        <v>0.79871226996666511</v>
      </c>
      <c r="X792">
        <f>N792/25.6</f>
        <v>1.26953125</v>
      </c>
      <c r="Y792">
        <f>I792/39.56</f>
        <v>0.86697421638018191</v>
      </c>
      <c r="Z792">
        <f t="shared" si="108"/>
        <v>138.36954972926759</v>
      </c>
      <c r="AA792">
        <v>14036</v>
      </c>
      <c r="AB792">
        <f t="shared" si="109"/>
        <v>1.3030651340996169</v>
      </c>
      <c r="AC792">
        <v>26.1</v>
      </c>
      <c r="AD792">
        <f t="shared" si="106"/>
        <v>4.2145966722532444E-2</v>
      </c>
      <c r="AE792">
        <f t="shared" si="107"/>
        <v>4.6868555805278156E-2</v>
      </c>
    </row>
    <row r="793" spans="1:31">
      <c r="A793" t="s">
        <v>52</v>
      </c>
      <c r="B793" s="2">
        <v>2014</v>
      </c>
      <c r="C793">
        <v>0</v>
      </c>
      <c r="D793">
        <v>15</v>
      </c>
      <c r="E793" t="s">
        <v>53</v>
      </c>
      <c r="F793" t="s">
        <v>53</v>
      </c>
      <c r="G793">
        <v>34.83</v>
      </c>
      <c r="H793">
        <v>53.78</v>
      </c>
      <c r="I793">
        <v>35.052499999999995</v>
      </c>
      <c r="J793" s="17">
        <v>3675</v>
      </c>
      <c r="K793" t="s">
        <v>53</v>
      </c>
      <c r="L793" t="s">
        <v>53</v>
      </c>
      <c r="M793">
        <v>6692</v>
      </c>
      <c r="N793">
        <v>31.002500000000001</v>
      </c>
      <c r="O793">
        <v>65.647499999999994</v>
      </c>
      <c r="P793">
        <v>45.3125</v>
      </c>
      <c r="Q793" s="18">
        <v>1941355</v>
      </c>
      <c r="R793" s="109">
        <v>17819</v>
      </c>
      <c r="S793" s="107">
        <v>87384</v>
      </c>
      <c r="T793" s="18">
        <v>74625</v>
      </c>
      <c r="U793">
        <v>0</v>
      </c>
      <c r="V793">
        <v>32.777500000000003</v>
      </c>
      <c r="W793">
        <f>R793/22218</f>
        <v>0.80200738140246652</v>
      </c>
      <c r="X793">
        <f>N793/23.6</f>
        <v>1.3136652542372882</v>
      </c>
      <c r="Y793">
        <f>I793/40.03</f>
        <v>0.87565575818136387</v>
      </c>
      <c r="Z793">
        <f t="shared" si="108"/>
        <v>138.3125534340268</v>
      </c>
      <c r="AA793">
        <v>14036</v>
      </c>
      <c r="AB793">
        <f t="shared" si="109"/>
        <v>1.3411415711947627</v>
      </c>
      <c r="AC793">
        <v>24.44</v>
      </c>
      <c r="AD793">
        <f t="shared" si="106"/>
        <v>3.8439646535538323E-2</v>
      </c>
      <c r="AE793">
        <f t="shared" si="107"/>
        <v>4.5011860272850666E-2</v>
      </c>
    </row>
    <row r="794" spans="1:31">
      <c r="A794" t="s">
        <v>52</v>
      </c>
      <c r="B794" s="2">
        <v>2015</v>
      </c>
      <c r="C794">
        <v>1</v>
      </c>
      <c r="D794">
        <v>0</v>
      </c>
      <c r="E794">
        <v>-4</v>
      </c>
      <c r="F794" t="s">
        <v>53</v>
      </c>
      <c r="G794">
        <v>32.652500000000003</v>
      </c>
      <c r="H794">
        <v>54.047499999999999</v>
      </c>
      <c r="I794">
        <v>36.400000000000006</v>
      </c>
      <c r="J794" s="17">
        <v>4318</v>
      </c>
      <c r="K794" t="s">
        <v>53</v>
      </c>
      <c r="L794" t="s">
        <v>53</v>
      </c>
      <c r="M794">
        <v>7111</v>
      </c>
      <c r="N794">
        <v>28.642500000000002</v>
      </c>
      <c r="O794">
        <v>66.83</v>
      </c>
      <c r="P794">
        <v>47.690000000000005</v>
      </c>
      <c r="Q794" s="18">
        <v>1941480</v>
      </c>
      <c r="R794" s="109">
        <v>18341</v>
      </c>
      <c r="S794" s="107">
        <v>82271</v>
      </c>
      <c r="T794" s="18">
        <v>68504</v>
      </c>
      <c r="U794">
        <v>0</v>
      </c>
      <c r="V794">
        <v>30.5</v>
      </c>
      <c r="W794">
        <f>R794/23219</f>
        <v>0.78991343296438266</v>
      </c>
      <c r="X794">
        <f>N794/20.77</f>
        <v>1.3790322580645162</v>
      </c>
      <c r="Y794">
        <f>I794/41.06</f>
        <v>0.88650754992693626</v>
      </c>
      <c r="Z794">
        <f t="shared" si="108"/>
        <v>138.32145910515817</v>
      </c>
      <c r="AA794">
        <v>14036</v>
      </c>
      <c r="AB794">
        <f t="shared" si="109"/>
        <v>1.3825929283771532</v>
      </c>
      <c r="AC794">
        <v>22.06</v>
      </c>
      <c r="AD794">
        <f t="shared" si="106"/>
        <v>3.5284422193378247E-2</v>
      </c>
      <c r="AE794">
        <f t="shared" si="107"/>
        <v>4.2375404330716772E-2</v>
      </c>
    </row>
    <row r="795" spans="1:31">
      <c r="A795" t="s">
        <v>52</v>
      </c>
      <c r="B795" s="2">
        <v>2016</v>
      </c>
      <c r="C795">
        <v>1</v>
      </c>
      <c r="D795">
        <v>13</v>
      </c>
      <c r="E795">
        <v>-9</v>
      </c>
      <c r="F795" t="s">
        <v>53</v>
      </c>
      <c r="G795">
        <v>30.067499999999999</v>
      </c>
      <c r="H795">
        <v>52.827500000000001</v>
      </c>
      <c r="I795">
        <v>36.947499999999998</v>
      </c>
      <c r="J795" s="17">
        <v>4347</v>
      </c>
      <c r="K795" t="s">
        <v>53</v>
      </c>
      <c r="L795" t="s">
        <v>53</v>
      </c>
      <c r="M795">
        <v>7250</v>
      </c>
      <c r="N795">
        <v>25.532499999999999</v>
      </c>
      <c r="O795">
        <v>64.905000000000001</v>
      </c>
      <c r="P795">
        <v>48.33</v>
      </c>
      <c r="Q795" s="18">
        <v>1939775</v>
      </c>
      <c r="R795" s="109">
        <v>18881</v>
      </c>
      <c r="S795" s="107">
        <v>80327</v>
      </c>
      <c r="T795" s="18">
        <v>64772</v>
      </c>
      <c r="U795">
        <v>0</v>
      </c>
      <c r="V795">
        <v>27.637499999999999</v>
      </c>
      <c r="W795">
        <f>R795/23979</f>
        <v>0.78739730597606239</v>
      </c>
      <c r="X795">
        <f>N795/18.12</f>
        <v>1.4090783664459159</v>
      </c>
      <c r="Y795">
        <f>I795/42.17</f>
        <v>0.87615603509603979</v>
      </c>
      <c r="Z795">
        <f t="shared" si="108"/>
        <v>138.1999857509262</v>
      </c>
      <c r="AA795">
        <v>14036</v>
      </c>
      <c r="AB795">
        <f t="shared" si="109"/>
        <v>1.4072046843177188</v>
      </c>
      <c r="AC795">
        <v>19.64</v>
      </c>
      <c r="AD795">
        <f t="shared" si="106"/>
        <v>3.3391501591679446E-2</v>
      </c>
      <c r="AE795">
        <f t="shared" si="107"/>
        <v>4.1410472864120841E-2</v>
      </c>
    </row>
    <row r="796" spans="1:31">
      <c r="A796" t="s">
        <v>52</v>
      </c>
      <c r="B796" s="2">
        <v>2017</v>
      </c>
      <c r="C796">
        <v>1</v>
      </c>
      <c r="D796">
        <v>3</v>
      </c>
      <c r="E796">
        <v>4</v>
      </c>
      <c r="F796" t="s">
        <v>53</v>
      </c>
      <c r="G796">
        <v>26.552500000000002</v>
      </c>
      <c r="H796">
        <v>52.487500000000004</v>
      </c>
      <c r="I796">
        <v>38.547499999999999</v>
      </c>
      <c r="J796" s="17">
        <v>3631</v>
      </c>
      <c r="K796" t="s">
        <v>53</v>
      </c>
      <c r="L796" t="s">
        <v>53</v>
      </c>
      <c r="M796">
        <v>9101</v>
      </c>
      <c r="N796">
        <v>22.305</v>
      </c>
      <c r="O796">
        <v>64.797499999999999</v>
      </c>
      <c r="P796">
        <v>50.344999999999999</v>
      </c>
      <c r="Q796" s="18">
        <v>1939527</v>
      </c>
      <c r="R796" s="109">
        <v>19712</v>
      </c>
      <c r="S796" s="107">
        <v>83455</v>
      </c>
      <c r="T796" s="18">
        <v>62796</v>
      </c>
      <c r="U796">
        <v>0</v>
      </c>
      <c r="V796">
        <v>24.272500000000001</v>
      </c>
      <c r="W796">
        <f>R796/24969</f>
        <v>0.78945892907204929</v>
      </c>
      <c r="X796">
        <f>N796/15.66</f>
        <v>1.4243295019157087</v>
      </c>
      <c r="Y796">
        <f>I796/43.11</f>
        <v>0.89416608675481324</v>
      </c>
      <c r="Z796">
        <f t="shared" si="108"/>
        <v>138.18231689940154</v>
      </c>
      <c r="AA796">
        <v>14036</v>
      </c>
      <c r="AB796">
        <f t="shared" si="109"/>
        <v>1.4087347649448636</v>
      </c>
      <c r="AC796">
        <v>17.23</v>
      </c>
      <c r="AD796">
        <f t="shared" si="106"/>
        <v>3.2376966136588969E-2</v>
      </c>
      <c r="AE796">
        <f t="shared" si="107"/>
        <v>4.3028532214297609E-2</v>
      </c>
    </row>
    <row r="797" spans="1:31">
      <c r="A797" t="s">
        <v>52</v>
      </c>
      <c r="B797" s="2">
        <v>2018</v>
      </c>
      <c r="C797">
        <v>1</v>
      </c>
      <c r="D797">
        <v>4</v>
      </c>
      <c r="E797">
        <v>-2</v>
      </c>
      <c r="F797" t="s">
        <v>53</v>
      </c>
      <c r="G797">
        <v>25.657499999999999</v>
      </c>
      <c r="H797">
        <v>52.7575</v>
      </c>
      <c r="I797">
        <v>39.220000000000006</v>
      </c>
      <c r="J797" s="17">
        <v>3245</v>
      </c>
      <c r="K797" t="s">
        <v>53</v>
      </c>
      <c r="L797" s="92">
        <v>127</v>
      </c>
      <c r="M797">
        <v>7745</v>
      </c>
      <c r="N797">
        <v>19.672499999999999</v>
      </c>
      <c r="O797">
        <v>65.58</v>
      </c>
      <c r="P797">
        <v>52.677500000000002</v>
      </c>
      <c r="Q797" s="18">
        <v>1939887</v>
      </c>
      <c r="R797" s="109">
        <v>20314</v>
      </c>
      <c r="S797" s="107">
        <v>82303</v>
      </c>
      <c r="T797" s="18">
        <v>65294</v>
      </c>
      <c r="U797">
        <v>0</v>
      </c>
      <c r="V797">
        <v>22.439999999999998</v>
      </c>
      <c r="W797">
        <f>R797/25771</f>
        <v>0.78825035893058093</v>
      </c>
      <c r="X797">
        <f>N797/13.72</f>
        <v>1.4338556851311952</v>
      </c>
      <c r="Y797">
        <f>I797/44.03</f>
        <v>0.89075630252100857</v>
      </c>
      <c r="Z797">
        <f t="shared" si="108"/>
        <v>138.20796523225991</v>
      </c>
      <c r="AA797">
        <v>14036</v>
      </c>
      <c r="AB797">
        <f t="shared" si="109"/>
        <v>1.4705111402359108</v>
      </c>
      <c r="AC797">
        <v>15.26</v>
      </c>
      <c r="AD797">
        <f t="shared" si="106"/>
        <v>3.3658661561214651E-2</v>
      </c>
      <c r="AE797">
        <f t="shared" si="107"/>
        <v>4.2426698049937962E-2</v>
      </c>
    </row>
    <row r="798" spans="1:31">
      <c r="A798" t="s">
        <v>52</v>
      </c>
      <c r="B798" s="2">
        <v>2019</v>
      </c>
      <c r="C798">
        <v>1</v>
      </c>
      <c r="D798">
        <v>13</v>
      </c>
      <c r="E798">
        <v>-7</v>
      </c>
      <c r="F798" t="s">
        <v>53</v>
      </c>
      <c r="G798">
        <v>24.580000000000002</v>
      </c>
      <c r="H798">
        <v>53.204999999999998</v>
      </c>
      <c r="I798">
        <v>40.127499999999998</v>
      </c>
      <c r="J798" s="17">
        <v>2994</v>
      </c>
      <c r="K798" t="s">
        <v>53</v>
      </c>
      <c r="L798" s="92">
        <v>7</v>
      </c>
      <c r="M798">
        <v>7386</v>
      </c>
      <c r="N798">
        <v>18.807500000000001</v>
      </c>
      <c r="O798">
        <v>64.960000000000008</v>
      </c>
      <c r="P798">
        <v>52.739999999999995</v>
      </c>
      <c r="Q798" s="18">
        <v>1942389</v>
      </c>
      <c r="R798" s="107" t="s">
        <v>53</v>
      </c>
      <c r="S798" s="107">
        <v>87222</v>
      </c>
      <c r="T798" s="18">
        <v>68887</v>
      </c>
      <c r="U798" s="107" t="s">
        <v>53</v>
      </c>
      <c r="V798">
        <v>21.502499999999998</v>
      </c>
      <c r="W798" s="107" t="s">
        <v>53</v>
      </c>
      <c r="X798">
        <f>N798/12.45</f>
        <v>1.5106425702811246</v>
      </c>
      <c r="Y798">
        <f>I798/44.78</f>
        <v>0.89610317105850823</v>
      </c>
      <c r="Z798">
        <f t="shared" si="108"/>
        <v>138.38622114562554</v>
      </c>
      <c r="AA798">
        <v>14036</v>
      </c>
      <c r="AB798">
        <f t="shared" si="109"/>
        <v>1.5239192062367115</v>
      </c>
      <c r="AC798">
        <v>14.11</v>
      </c>
      <c r="AD798">
        <f t="shared" si="106"/>
        <v>3.5465089639613895E-2</v>
      </c>
      <c r="AE798">
        <f t="shared" si="107"/>
        <v>4.4904496473157536E-2</v>
      </c>
    </row>
    <row r="799" spans="1:31">
      <c r="A799" t="s">
        <v>52</v>
      </c>
      <c r="B799" s="2">
        <v>2020</v>
      </c>
      <c r="C799">
        <v>1</v>
      </c>
      <c r="D799">
        <v>15</v>
      </c>
      <c r="E799">
        <v>6</v>
      </c>
      <c r="F799" t="s">
        <v>53</v>
      </c>
      <c r="G799">
        <v>25.552499999999998</v>
      </c>
      <c r="H799">
        <v>50.5</v>
      </c>
      <c r="I799">
        <v>37.585000000000001</v>
      </c>
      <c r="J799" s="17">
        <v>3485</v>
      </c>
      <c r="K799">
        <v>1</v>
      </c>
      <c r="L799" s="92">
        <v>5</v>
      </c>
      <c r="M799">
        <v>5487</v>
      </c>
      <c r="N799">
        <v>19.150000000000002</v>
      </c>
      <c r="O799">
        <v>63.362499999999997</v>
      </c>
      <c r="P799">
        <v>51.209999999999994</v>
      </c>
      <c r="Q799" s="18">
        <v>1950219</v>
      </c>
      <c r="R799" s="107" t="s">
        <v>53</v>
      </c>
      <c r="S799" s="107" t="s">
        <v>53</v>
      </c>
      <c r="T799" s="18">
        <v>76287</v>
      </c>
      <c r="U799" s="107" t="s">
        <v>53</v>
      </c>
      <c r="V799">
        <v>22.0975</v>
      </c>
      <c r="W799" s="107" t="s">
        <v>53</v>
      </c>
      <c r="X799">
        <f>N799/13.87</f>
        <v>1.3806777217015143</v>
      </c>
      <c r="Y799">
        <f>I799/43.14</f>
        <v>0.87123319425127488</v>
      </c>
      <c r="Z799">
        <f t="shared" si="108"/>
        <v>138.94407238529496</v>
      </c>
      <c r="AA799">
        <v>14036</v>
      </c>
      <c r="AB799">
        <f t="shared" si="109"/>
        <v>1.422891178364456</v>
      </c>
      <c r="AC799">
        <v>15.53</v>
      </c>
      <c r="AD799">
        <f t="shared" si="106"/>
        <v>3.9117145305219571E-2</v>
      </c>
      <c r="AE799" s="2" t="s">
        <v>53</v>
      </c>
    </row>
    <row r="800" spans="1:31">
      <c r="A800" t="s">
        <v>42</v>
      </c>
      <c r="B800" s="2">
        <v>2002</v>
      </c>
      <c r="C800">
        <v>1</v>
      </c>
      <c r="D800" t="s">
        <v>53</v>
      </c>
      <c r="E800" s="2">
        <v>18</v>
      </c>
      <c r="F800" t="s">
        <v>53</v>
      </c>
      <c r="G800">
        <v>8.0300000000000011</v>
      </c>
      <c r="H800">
        <v>39.067499999999995</v>
      </c>
      <c r="I800">
        <v>35.925000000000004</v>
      </c>
      <c r="J800" s="96" t="s">
        <v>53</v>
      </c>
      <c r="K800" t="s">
        <v>53</v>
      </c>
      <c r="L800" t="s">
        <v>53</v>
      </c>
      <c r="M800" t="s">
        <v>53</v>
      </c>
      <c r="N800">
        <v>2.9674999999999998</v>
      </c>
      <c r="O800">
        <v>65.430000000000007</v>
      </c>
      <c r="P800">
        <v>63.482500000000002</v>
      </c>
      <c r="Q800" s="18">
        <v>91487</v>
      </c>
      <c r="R800" s="109">
        <v>17817</v>
      </c>
      <c r="S800" s="107" t="s">
        <v>53</v>
      </c>
      <c r="T800" s="18">
        <v>2329</v>
      </c>
      <c r="U800">
        <v>0</v>
      </c>
      <c r="V800">
        <v>4.8450000000000006</v>
      </c>
      <c r="W800">
        <f>R800/18095</f>
        <v>0.98463663995578887</v>
      </c>
      <c r="X800">
        <f>N800/8.3</f>
        <v>0.35753012048192767</v>
      </c>
      <c r="Y800">
        <f>I800/35.8425</f>
        <v>1.0023017367650138</v>
      </c>
      <c r="Z800">
        <f t="shared" ref="Z800:Z818" si="110">Q800/10303</f>
        <v>8.8796467048432497</v>
      </c>
      <c r="AA800">
        <v>10303</v>
      </c>
      <c r="AB800">
        <f>V800/AC800</f>
        <v>0.42314410480349351</v>
      </c>
      <c r="AC800">
        <v>11.45</v>
      </c>
      <c r="AD800">
        <f t="shared" si="106"/>
        <v>2.5457168778077761E-2</v>
      </c>
      <c r="AE800" s="2" t="s">
        <v>53</v>
      </c>
    </row>
    <row r="801" spans="1:31">
      <c r="A801" t="s">
        <v>42</v>
      </c>
      <c r="B801" s="2">
        <v>2003</v>
      </c>
      <c r="C801">
        <v>0</v>
      </c>
      <c r="D801" t="s">
        <v>53</v>
      </c>
      <c r="E801" s="2">
        <v>11</v>
      </c>
      <c r="F801" t="s">
        <v>53</v>
      </c>
      <c r="G801">
        <v>7.3250000000000002</v>
      </c>
      <c r="H801">
        <v>41.207499999999996</v>
      </c>
      <c r="I801">
        <v>38.1875</v>
      </c>
      <c r="J801" s="96" t="s">
        <v>53</v>
      </c>
      <c r="K801" t="s">
        <v>53</v>
      </c>
      <c r="L801" t="s">
        <v>53</v>
      </c>
      <c r="M801" t="s">
        <v>53</v>
      </c>
      <c r="N801">
        <v>3.2774999999999999</v>
      </c>
      <c r="O801">
        <v>63.622500000000002</v>
      </c>
      <c r="P801">
        <v>61.537500000000001</v>
      </c>
      <c r="Q801" s="18">
        <v>90954</v>
      </c>
      <c r="R801" s="109">
        <v>18882</v>
      </c>
      <c r="S801" s="107" t="s">
        <v>53</v>
      </c>
      <c r="T801" s="18">
        <v>3375</v>
      </c>
      <c r="U801">
        <v>0</v>
      </c>
      <c r="V801">
        <v>4.8500000000000005</v>
      </c>
      <c r="W801">
        <f>R801/19013</f>
        <v>0.99310997738389528</v>
      </c>
      <c r="X801">
        <f>N801/8.5</f>
        <v>0.38558823529411762</v>
      </c>
      <c r="Y801">
        <f>I801/37.35</f>
        <v>1.0224230254350737</v>
      </c>
      <c r="Z801">
        <f t="shared" si="110"/>
        <v>8.8279141997476458</v>
      </c>
      <c r="AA801">
        <v>10303</v>
      </c>
      <c r="AB801">
        <f t="shared" ref="AB801:AB818" si="111">V801/AC801</f>
        <v>0.42210617928633598</v>
      </c>
      <c r="AC801">
        <v>11.49</v>
      </c>
      <c r="AD801">
        <f t="shared" si="106"/>
        <v>3.7106669305363153E-2</v>
      </c>
      <c r="AE801" s="2" t="s">
        <v>53</v>
      </c>
    </row>
    <row r="802" spans="1:31">
      <c r="A802" t="s">
        <v>42</v>
      </c>
      <c r="B802" s="2">
        <v>2004</v>
      </c>
      <c r="C802">
        <v>0</v>
      </c>
      <c r="D802">
        <v>-15</v>
      </c>
      <c r="E802" s="2">
        <v>16</v>
      </c>
      <c r="F802" t="s">
        <v>53</v>
      </c>
      <c r="G802">
        <v>7.8175000000000008</v>
      </c>
      <c r="H802">
        <v>38.977499999999992</v>
      </c>
      <c r="I802">
        <v>35.932499999999997</v>
      </c>
      <c r="J802" s="96" t="s">
        <v>53</v>
      </c>
      <c r="K802" t="s">
        <v>53</v>
      </c>
      <c r="L802" t="s">
        <v>53</v>
      </c>
      <c r="M802" t="s">
        <v>53</v>
      </c>
      <c r="N802">
        <v>2.2049999999999996</v>
      </c>
      <c r="O802">
        <v>64.114999999999995</v>
      </c>
      <c r="P802">
        <v>62.7</v>
      </c>
      <c r="Q802" s="18">
        <v>91652</v>
      </c>
      <c r="R802" s="109">
        <v>20219</v>
      </c>
      <c r="S802" s="107" t="s">
        <v>53</v>
      </c>
      <c r="T802" s="18">
        <v>4209</v>
      </c>
      <c r="U802">
        <v>1</v>
      </c>
      <c r="V802">
        <v>4.3</v>
      </c>
      <c r="W802">
        <f>R802/20053</f>
        <v>1.0082780631326984</v>
      </c>
      <c r="X802">
        <f>N802/8.26</f>
        <v>0.26694915254237284</v>
      </c>
      <c r="Y802">
        <f>I802/38.95</f>
        <v>0.92252888318356852</v>
      </c>
      <c r="Z802">
        <f t="shared" si="110"/>
        <v>8.895661457827817</v>
      </c>
      <c r="AA802">
        <v>10303</v>
      </c>
      <c r="AB802">
        <f t="shared" si="111"/>
        <v>0.39197812215132177</v>
      </c>
      <c r="AC802">
        <v>10.97</v>
      </c>
      <c r="AD802">
        <f t="shared" si="106"/>
        <v>4.5923711430192464E-2</v>
      </c>
      <c r="AE802" s="2" t="s">
        <v>53</v>
      </c>
    </row>
    <row r="803" spans="1:31">
      <c r="A803" t="s">
        <v>42</v>
      </c>
      <c r="B803" s="2">
        <v>2005</v>
      </c>
      <c r="C803">
        <v>0</v>
      </c>
      <c r="D803" t="s">
        <v>53</v>
      </c>
      <c r="E803" s="2">
        <v>12</v>
      </c>
      <c r="F803" t="s">
        <v>53</v>
      </c>
      <c r="G803">
        <v>8.7949999999999999</v>
      </c>
      <c r="H803">
        <v>41.11</v>
      </c>
      <c r="I803">
        <v>37.494999999999997</v>
      </c>
      <c r="J803" s="96" t="s">
        <v>53</v>
      </c>
      <c r="K803" t="s">
        <v>53</v>
      </c>
      <c r="L803" t="s">
        <v>53</v>
      </c>
      <c r="M803" t="s">
        <v>53</v>
      </c>
      <c r="N803">
        <v>2.9675000000000002</v>
      </c>
      <c r="O803">
        <v>64.827500000000001</v>
      </c>
      <c r="P803">
        <v>62.9</v>
      </c>
      <c r="Q803" s="18">
        <v>92773</v>
      </c>
      <c r="R803" s="109">
        <v>20448</v>
      </c>
      <c r="S803" s="107" t="s">
        <v>53</v>
      </c>
      <c r="T803" s="18">
        <v>5370</v>
      </c>
      <c r="U803">
        <v>0</v>
      </c>
      <c r="V803">
        <v>5.2149999999999999</v>
      </c>
      <c r="W803">
        <f>R803/21239</f>
        <v>0.96275719195819009</v>
      </c>
      <c r="X803">
        <f>N803/7.14</f>
        <v>0.41561624649859952</v>
      </c>
      <c r="Y803">
        <f>I803/41.39</f>
        <v>0.90589514375452995</v>
      </c>
      <c r="Z803">
        <f t="shared" si="110"/>
        <v>9.00446471901388</v>
      </c>
      <c r="AA803">
        <v>10303</v>
      </c>
      <c r="AB803">
        <f t="shared" si="111"/>
        <v>0.56994535519125678</v>
      </c>
      <c r="AC803">
        <v>9.15</v>
      </c>
      <c r="AD803">
        <f t="shared" si="106"/>
        <v>5.7883220333502204E-2</v>
      </c>
      <c r="AE803" s="2" t="s">
        <v>53</v>
      </c>
    </row>
    <row r="804" spans="1:31">
      <c r="A804" t="s">
        <v>42</v>
      </c>
      <c r="B804" s="2">
        <v>2006</v>
      </c>
      <c r="C804">
        <v>0</v>
      </c>
      <c r="D804" t="s">
        <v>53</v>
      </c>
      <c r="E804" s="2">
        <v>15</v>
      </c>
      <c r="F804" t="s">
        <v>53</v>
      </c>
      <c r="G804">
        <v>8.9924999999999997</v>
      </c>
      <c r="H804">
        <v>42.537500000000001</v>
      </c>
      <c r="I804">
        <v>38.702500000000001</v>
      </c>
      <c r="J804" s="96" t="s">
        <v>53</v>
      </c>
      <c r="K804" t="s">
        <v>53</v>
      </c>
      <c r="L804" t="s">
        <v>53</v>
      </c>
      <c r="M804" t="s">
        <v>53</v>
      </c>
      <c r="N804">
        <v>2.83</v>
      </c>
      <c r="O804">
        <v>66.06</v>
      </c>
      <c r="P804">
        <v>64.19</v>
      </c>
      <c r="Q804" s="18">
        <v>93503</v>
      </c>
      <c r="R804" s="109">
        <v>21628</v>
      </c>
      <c r="S804" s="107" t="s">
        <v>53</v>
      </c>
      <c r="T804" s="18">
        <v>6233</v>
      </c>
      <c r="U804">
        <v>0</v>
      </c>
      <c r="V804">
        <v>5.2174999999999994</v>
      </c>
      <c r="W804">
        <f>R804/22629</f>
        <v>0.95576472667815637</v>
      </c>
      <c r="X804">
        <f>N804/6.35</f>
        <v>0.44566929133858274</v>
      </c>
      <c r="Y804">
        <f>I804/42.96</f>
        <v>0.90089618249534453</v>
      </c>
      <c r="Z804">
        <f t="shared" si="110"/>
        <v>9.0753178685819655</v>
      </c>
      <c r="AA804">
        <v>10303</v>
      </c>
      <c r="AB804">
        <f t="shared" si="111"/>
        <v>0.61745562130177511</v>
      </c>
      <c r="AC804">
        <v>8.4499999999999993</v>
      </c>
      <c r="AD804">
        <f t="shared" si="106"/>
        <v>6.6660962749858291E-2</v>
      </c>
      <c r="AE804" s="2" t="s">
        <v>53</v>
      </c>
    </row>
    <row r="805" spans="1:31">
      <c r="A805" t="s">
        <v>42</v>
      </c>
      <c r="B805" s="2">
        <v>2007</v>
      </c>
      <c r="C805">
        <v>1</v>
      </c>
      <c r="D805" t="s">
        <v>53</v>
      </c>
      <c r="E805" s="2">
        <v>20</v>
      </c>
      <c r="F805" t="s">
        <v>53</v>
      </c>
      <c r="G805">
        <v>7.7899999999999991</v>
      </c>
      <c r="H805">
        <v>45.302499999999995</v>
      </c>
      <c r="I805">
        <v>41.767499999999998</v>
      </c>
      <c r="J805" s="17">
        <v>34</v>
      </c>
      <c r="K805" t="s">
        <v>53</v>
      </c>
      <c r="L805" s="92">
        <v>34</v>
      </c>
      <c r="M805" t="s">
        <v>53</v>
      </c>
      <c r="N805">
        <v>2.6924999999999999</v>
      </c>
      <c r="O805">
        <v>67.1875</v>
      </c>
      <c r="P805">
        <v>65.377499999999998</v>
      </c>
      <c r="Q805" s="18">
        <v>93593</v>
      </c>
      <c r="R805" s="109">
        <v>22992</v>
      </c>
      <c r="S805" s="107" t="s">
        <v>53</v>
      </c>
      <c r="T805" s="18">
        <v>6855</v>
      </c>
      <c r="U805">
        <v>0</v>
      </c>
      <c r="V805">
        <v>4.7149999999999999</v>
      </c>
      <c r="W805">
        <f>R805/23776</f>
        <v>0.96702557200538353</v>
      </c>
      <c r="X805">
        <f>N805/6.41</f>
        <v>0.42004680187207488</v>
      </c>
      <c r="Y805">
        <f>I805/44.21</f>
        <v>0.94475231847998187</v>
      </c>
      <c r="Z805">
        <f t="shared" si="110"/>
        <v>9.0840531883917297</v>
      </c>
      <c r="AA805">
        <v>10303</v>
      </c>
      <c r="AB805">
        <f t="shared" si="111"/>
        <v>0.57290400972053457</v>
      </c>
      <c r="AC805">
        <v>8.23</v>
      </c>
      <c r="AD805">
        <f t="shared" si="106"/>
        <v>7.3242657036316813E-2</v>
      </c>
      <c r="AE805" s="2" t="s">
        <v>53</v>
      </c>
    </row>
    <row r="806" spans="1:31">
      <c r="A806" t="s">
        <v>42</v>
      </c>
      <c r="B806" s="2">
        <v>2008</v>
      </c>
      <c r="C806">
        <v>1</v>
      </c>
      <c r="D806">
        <v>-13</v>
      </c>
      <c r="E806" s="2">
        <v>15</v>
      </c>
      <c r="F806" t="s">
        <v>53</v>
      </c>
      <c r="G806">
        <v>7.73</v>
      </c>
      <c r="H806">
        <v>48.4</v>
      </c>
      <c r="I806">
        <v>44.667499999999997</v>
      </c>
      <c r="J806" s="17">
        <v>102</v>
      </c>
      <c r="K806" t="s">
        <v>53</v>
      </c>
      <c r="L806" s="92">
        <v>102</v>
      </c>
      <c r="M806" t="s">
        <v>53</v>
      </c>
      <c r="N806">
        <v>4.0525000000000002</v>
      </c>
      <c r="O806">
        <v>64.697500000000005</v>
      </c>
      <c r="P806">
        <v>62.082500000000003</v>
      </c>
      <c r="Q806" s="18">
        <v>94646</v>
      </c>
      <c r="R806" s="109">
        <v>23473</v>
      </c>
      <c r="S806" s="107" t="s">
        <v>53</v>
      </c>
      <c r="T806" s="18">
        <v>8420</v>
      </c>
      <c r="U806">
        <v>0</v>
      </c>
      <c r="V806">
        <v>5.5824999999999996</v>
      </c>
      <c r="W806">
        <f>R806/24129</f>
        <v>0.97281279787807207</v>
      </c>
      <c r="X806">
        <f>N806/10.05</f>
        <v>0.40323383084577114</v>
      </c>
      <c r="Y806">
        <f>I806/44.4</f>
        <v>1.0060247747747748</v>
      </c>
      <c r="Z806">
        <f t="shared" si="110"/>
        <v>9.1862564301659706</v>
      </c>
      <c r="AA806">
        <v>10303</v>
      </c>
      <c r="AB806">
        <f t="shared" si="111"/>
        <v>0.49622222222222218</v>
      </c>
      <c r="AC806">
        <v>11.25</v>
      </c>
      <c r="AD806">
        <f t="shared" si="106"/>
        <v>8.8963083490057687E-2</v>
      </c>
      <c r="AE806" s="2" t="s">
        <v>53</v>
      </c>
    </row>
    <row r="807" spans="1:31">
      <c r="A807" t="s">
        <v>42</v>
      </c>
      <c r="B807" s="2">
        <v>2009</v>
      </c>
      <c r="C807">
        <v>1</v>
      </c>
      <c r="D807" t="s">
        <v>53</v>
      </c>
      <c r="E807" s="2">
        <v>27</v>
      </c>
      <c r="F807" t="s">
        <v>53</v>
      </c>
      <c r="G807">
        <v>12.9975</v>
      </c>
      <c r="H807">
        <v>47.717500000000001</v>
      </c>
      <c r="I807">
        <v>41.517499999999998</v>
      </c>
      <c r="J807" s="17">
        <v>80</v>
      </c>
      <c r="K807" t="s">
        <v>53</v>
      </c>
      <c r="L807" s="92">
        <v>80</v>
      </c>
      <c r="M807">
        <v>171</v>
      </c>
      <c r="N807">
        <v>8.6850000000000005</v>
      </c>
      <c r="O807">
        <v>63.3125</v>
      </c>
      <c r="P807">
        <v>57.822499999999998</v>
      </c>
      <c r="Q807" s="18">
        <v>95101</v>
      </c>
      <c r="R807" s="109">
        <v>22320</v>
      </c>
      <c r="S807" s="107" t="s">
        <v>53</v>
      </c>
      <c r="T807" s="18">
        <v>9483</v>
      </c>
      <c r="U807">
        <v>0</v>
      </c>
      <c r="V807">
        <v>10.49</v>
      </c>
      <c r="W807">
        <f>R807/23062</f>
        <v>0.96782586072326771</v>
      </c>
      <c r="X807">
        <f>N807/17.65</f>
        <v>0.49206798866855533</v>
      </c>
      <c r="Y807">
        <f>I807/42.58</f>
        <v>0.97504697040864252</v>
      </c>
      <c r="Z807">
        <f t="shared" si="110"/>
        <v>9.2304183247597784</v>
      </c>
      <c r="AA807">
        <v>10303</v>
      </c>
      <c r="AB807">
        <f t="shared" si="111"/>
        <v>0.58734602463605823</v>
      </c>
      <c r="AC807">
        <v>17.86</v>
      </c>
      <c r="AD807">
        <f t="shared" si="106"/>
        <v>9.9715039799791794E-2</v>
      </c>
      <c r="AE807" s="2" t="s">
        <v>53</v>
      </c>
    </row>
    <row r="808" spans="1:31">
      <c r="A808" t="s">
        <v>42</v>
      </c>
      <c r="B808" s="2">
        <v>2010</v>
      </c>
      <c r="C808">
        <v>1</v>
      </c>
      <c r="D808" t="s">
        <v>53</v>
      </c>
      <c r="E808" s="2">
        <v>25</v>
      </c>
      <c r="F808" t="s">
        <v>53</v>
      </c>
      <c r="G808">
        <v>14.8125</v>
      </c>
      <c r="H808">
        <v>49.432499999999997</v>
      </c>
      <c r="I808">
        <v>42.105000000000004</v>
      </c>
      <c r="J808" s="17">
        <v>76</v>
      </c>
      <c r="K808" t="s">
        <v>53</v>
      </c>
      <c r="L808" s="92">
        <v>76</v>
      </c>
      <c r="M808">
        <v>137</v>
      </c>
      <c r="N808">
        <v>10.607499999999998</v>
      </c>
      <c r="O808">
        <v>65.704999999999984</v>
      </c>
      <c r="P808">
        <v>58.737499999999997</v>
      </c>
      <c r="Q808" s="18">
        <v>95258</v>
      </c>
      <c r="R808" s="109">
        <v>23133</v>
      </c>
      <c r="S808" s="107">
        <v>2792</v>
      </c>
      <c r="T808" s="18">
        <v>9870</v>
      </c>
      <c r="U808">
        <v>1</v>
      </c>
      <c r="V808">
        <v>12.375</v>
      </c>
      <c r="W808">
        <f>R808/23038</f>
        <v>1.0041236218421739</v>
      </c>
      <c r="X808">
        <f>N808/19.57</f>
        <v>0.54202861522738877</v>
      </c>
      <c r="Y808">
        <f>I808/42.04</f>
        <v>1.0015461465271172</v>
      </c>
      <c r="Z808">
        <f t="shared" si="110"/>
        <v>9.2456566048723676</v>
      </c>
      <c r="AA808">
        <v>10303</v>
      </c>
      <c r="AB808">
        <f t="shared" si="111"/>
        <v>0.62311178247734145</v>
      </c>
      <c r="AC808">
        <v>19.86</v>
      </c>
      <c r="AD808">
        <f t="shared" si="106"/>
        <v>0.10361334481093451</v>
      </c>
      <c r="AE808">
        <f t="shared" si="107"/>
        <v>2.9309874236284617E-2</v>
      </c>
    </row>
    <row r="809" spans="1:31">
      <c r="A809" t="s">
        <v>42</v>
      </c>
      <c r="B809" s="2">
        <v>2011</v>
      </c>
      <c r="C809">
        <v>1</v>
      </c>
      <c r="D809" t="s">
        <v>53</v>
      </c>
      <c r="E809" s="2">
        <v>30</v>
      </c>
      <c r="F809" t="s">
        <v>53</v>
      </c>
      <c r="G809">
        <v>17.182500000000001</v>
      </c>
      <c r="H809">
        <v>52.510000000000005</v>
      </c>
      <c r="I809">
        <v>43.494999999999997</v>
      </c>
      <c r="J809" s="17">
        <v>88</v>
      </c>
      <c r="K809" t="s">
        <v>53</v>
      </c>
      <c r="L809" s="92">
        <v>88</v>
      </c>
      <c r="M809">
        <v>128</v>
      </c>
      <c r="N809">
        <v>10.862500000000001</v>
      </c>
      <c r="O809">
        <v>65.287500000000009</v>
      </c>
      <c r="P809">
        <v>58.205000000000005</v>
      </c>
      <c r="Q809" s="18">
        <v>95223</v>
      </c>
      <c r="R809" s="109">
        <v>23093</v>
      </c>
      <c r="S809" s="107">
        <v>2800</v>
      </c>
      <c r="T809" s="18">
        <v>10137</v>
      </c>
      <c r="U809">
        <v>1</v>
      </c>
      <c r="V809">
        <v>13.620000000000001</v>
      </c>
      <c r="W809">
        <f>R809/22761</f>
        <v>1.0145863538508852</v>
      </c>
      <c r="X809">
        <f>N809/21.05</f>
        <v>0.51603325415676959</v>
      </c>
      <c r="Y809">
        <f>I809/41.74</f>
        <v>1.0420459990416866</v>
      </c>
      <c r="Z809">
        <f t="shared" si="110"/>
        <v>9.2422595360574586</v>
      </c>
      <c r="AA809">
        <v>10303</v>
      </c>
      <c r="AB809">
        <f t="shared" si="111"/>
        <v>0.63674614305750354</v>
      </c>
      <c r="AC809">
        <v>21.39</v>
      </c>
      <c r="AD809">
        <f t="shared" si="106"/>
        <v>0.10645537317664849</v>
      </c>
      <c r="AE809">
        <f t="shared" si="107"/>
        <v>2.9404660638711236E-2</v>
      </c>
    </row>
    <row r="810" spans="1:31">
      <c r="A810" t="s">
        <v>42</v>
      </c>
      <c r="B810" s="2">
        <v>2012</v>
      </c>
      <c r="C810">
        <v>1</v>
      </c>
      <c r="D810" t="s">
        <v>53</v>
      </c>
      <c r="E810" s="2">
        <v>21</v>
      </c>
      <c r="F810" t="s">
        <v>53</v>
      </c>
      <c r="G810">
        <v>16.547500000000003</v>
      </c>
      <c r="H810">
        <v>51.927500000000002</v>
      </c>
      <c r="I810">
        <v>43.337500000000006</v>
      </c>
      <c r="J810" s="17">
        <v>67</v>
      </c>
      <c r="K810" t="s">
        <v>53</v>
      </c>
      <c r="L810" s="92">
        <v>67</v>
      </c>
      <c r="M810">
        <v>113</v>
      </c>
      <c r="N810">
        <v>13.4825</v>
      </c>
      <c r="O810">
        <v>64.12</v>
      </c>
      <c r="P810">
        <v>55.484999999999999</v>
      </c>
      <c r="Q810" s="18">
        <v>94522</v>
      </c>
      <c r="R810" s="109">
        <v>21892</v>
      </c>
      <c r="S810" s="107">
        <v>2809</v>
      </c>
      <c r="T810" s="18">
        <v>9904</v>
      </c>
      <c r="U810">
        <v>0</v>
      </c>
      <c r="V810">
        <v>14.827500000000001</v>
      </c>
      <c r="W810">
        <f>R810/22048</f>
        <v>0.99292452830188682</v>
      </c>
      <c r="X810">
        <f>N810/24.58</f>
        <v>0.54851505288852731</v>
      </c>
      <c r="Y810">
        <f>I810/40.47</f>
        <v>1.0708549542871264</v>
      </c>
      <c r="Z810">
        <f t="shared" si="110"/>
        <v>9.1742211006502963</v>
      </c>
      <c r="AA810">
        <v>10303</v>
      </c>
      <c r="AB810">
        <f t="shared" si="111"/>
        <v>0.59812424364663175</v>
      </c>
      <c r="AC810">
        <v>24.79</v>
      </c>
      <c r="AD810">
        <f t="shared" si="106"/>
        <v>0.10477983961405811</v>
      </c>
      <c r="AE810">
        <f t="shared" si="107"/>
        <v>2.971794926048962E-2</v>
      </c>
    </row>
    <row r="811" spans="1:31">
      <c r="A811" t="s">
        <v>42</v>
      </c>
      <c r="B811" s="2">
        <v>2013</v>
      </c>
      <c r="C811">
        <v>1</v>
      </c>
      <c r="D811" t="s">
        <v>53</v>
      </c>
      <c r="E811" s="2">
        <v>22</v>
      </c>
      <c r="F811" t="s">
        <v>53</v>
      </c>
      <c r="G811">
        <v>16.649999999999999</v>
      </c>
      <c r="H811">
        <v>50.402500000000003</v>
      </c>
      <c r="I811">
        <v>42.004999999999995</v>
      </c>
      <c r="J811" s="17">
        <v>75</v>
      </c>
      <c r="K811" t="s">
        <v>53</v>
      </c>
      <c r="L811" s="92">
        <v>75</v>
      </c>
      <c r="M811">
        <v>104</v>
      </c>
      <c r="N811">
        <v>16.532499999999999</v>
      </c>
      <c r="O811">
        <v>63.935000000000002</v>
      </c>
      <c r="P811">
        <v>53.372500000000002</v>
      </c>
      <c r="Q811" s="18">
        <v>93291</v>
      </c>
      <c r="R811" s="109">
        <v>22242</v>
      </c>
      <c r="S811" s="107">
        <v>2548</v>
      </c>
      <c r="T811" s="18">
        <v>9277</v>
      </c>
      <c r="U811">
        <v>1</v>
      </c>
      <c r="V811">
        <v>16.585000000000001</v>
      </c>
      <c r="W811">
        <f>R811/21899</f>
        <v>1.0156628156536829</v>
      </c>
      <c r="X811">
        <f>N811/25.6</f>
        <v>0.64580078124999996</v>
      </c>
      <c r="Y811">
        <f>I811/39.56</f>
        <v>1.0618048533872597</v>
      </c>
      <c r="Z811">
        <f t="shared" si="110"/>
        <v>9.0547413374745211</v>
      </c>
      <c r="AA811">
        <v>10303</v>
      </c>
      <c r="AB811">
        <f t="shared" si="111"/>
        <v>0.63544061302681987</v>
      </c>
      <c r="AC811">
        <v>26.1</v>
      </c>
      <c r="AD811">
        <f t="shared" si="106"/>
        <v>9.9441532409342809E-2</v>
      </c>
      <c r="AE811">
        <f t="shared" si="107"/>
        <v>2.7312388118896785E-2</v>
      </c>
    </row>
    <row r="812" spans="1:31">
      <c r="A812" t="s">
        <v>42</v>
      </c>
      <c r="B812" s="2">
        <v>2014</v>
      </c>
      <c r="C812">
        <v>1</v>
      </c>
      <c r="D812" t="s">
        <v>53</v>
      </c>
      <c r="E812" s="2">
        <v>24</v>
      </c>
      <c r="F812" t="s">
        <v>53</v>
      </c>
      <c r="G812">
        <v>20.474999999999998</v>
      </c>
      <c r="H812">
        <v>52.387500000000003</v>
      </c>
      <c r="I812">
        <v>41.667500000000004</v>
      </c>
      <c r="J812" s="17">
        <v>56</v>
      </c>
      <c r="K812" t="s">
        <v>53</v>
      </c>
      <c r="L812" t="s">
        <v>53</v>
      </c>
      <c r="M812">
        <v>142</v>
      </c>
      <c r="N812">
        <v>14.192499999999999</v>
      </c>
      <c r="O812">
        <v>61.36</v>
      </c>
      <c r="P812">
        <v>52.647499999999994</v>
      </c>
      <c r="Q812" s="18">
        <v>92221</v>
      </c>
      <c r="R812" s="109">
        <v>22694</v>
      </c>
      <c r="S812" s="107">
        <v>2344</v>
      </c>
      <c r="T812" s="18">
        <v>8337</v>
      </c>
      <c r="U812">
        <v>1</v>
      </c>
      <c r="V812">
        <v>17.034999999999997</v>
      </c>
      <c r="W812">
        <f>R812/22218</f>
        <v>1.021424070573409</v>
      </c>
      <c r="X812">
        <f>N812/23.6</f>
        <v>0.60137711864406773</v>
      </c>
      <c r="Y812">
        <f>I812/40.03</f>
        <v>1.0409068198850862</v>
      </c>
      <c r="Z812">
        <f t="shared" si="110"/>
        <v>8.9508880908473252</v>
      </c>
      <c r="AA812">
        <v>10303</v>
      </c>
      <c r="AB812">
        <f t="shared" si="111"/>
        <v>0.69701309328968886</v>
      </c>
      <c r="AC812">
        <v>24.44</v>
      </c>
      <c r="AD812">
        <f t="shared" si="106"/>
        <v>9.0402402923412242E-2</v>
      </c>
      <c r="AE812">
        <f t="shared" si="107"/>
        <v>2.5417204324394659E-2</v>
      </c>
    </row>
    <row r="813" spans="1:31">
      <c r="A813" t="s">
        <v>42</v>
      </c>
      <c r="B813" s="2">
        <v>2015</v>
      </c>
      <c r="C813">
        <v>1</v>
      </c>
      <c r="D813" t="s">
        <v>53</v>
      </c>
      <c r="E813" s="2">
        <v>24</v>
      </c>
      <c r="F813" t="s">
        <v>53</v>
      </c>
      <c r="G813">
        <v>16.919999999999998</v>
      </c>
      <c r="H813">
        <v>49.55</v>
      </c>
      <c r="I813">
        <v>41.157499999999999</v>
      </c>
      <c r="J813" s="17">
        <v>49</v>
      </c>
      <c r="K813" t="s">
        <v>53</v>
      </c>
      <c r="L813" t="s">
        <v>53</v>
      </c>
      <c r="M813">
        <v>118</v>
      </c>
      <c r="N813">
        <v>11.865000000000002</v>
      </c>
      <c r="O813">
        <v>62.202500000000001</v>
      </c>
      <c r="P813">
        <v>54.807499999999997</v>
      </c>
      <c r="Q813" s="18">
        <v>91006</v>
      </c>
      <c r="R813" s="109">
        <v>23639</v>
      </c>
      <c r="S813" s="107">
        <v>2317</v>
      </c>
      <c r="T813" s="18">
        <v>7424</v>
      </c>
      <c r="U813">
        <v>1</v>
      </c>
      <c r="V813">
        <v>14.077500000000001</v>
      </c>
      <c r="W813">
        <f>R813/23219</f>
        <v>1.0180886343081097</v>
      </c>
      <c r="X813">
        <f>N813/20.77</f>
        <v>0.57125662012518064</v>
      </c>
      <c r="Y813">
        <f>I813/41.06</f>
        <v>1.0023745737944472</v>
      </c>
      <c r="Z813">
        <f t="shared" si="110"/>
        <v>8.8329612734155099</v>
      </c>
      <c r="AA813">
        <v>10303</v>
      </c>
      <c r="AB813">
        <f t="shared" si="111"/>
        <v>0.63814596554850411</v>
      </c>
      <c r="AC813">
        <v>22.06</v>
      </c>
      <c r="AD813">
        <f t="shared" si="106"/>
        <v>8.1577038876557595E-2</v>
      </c>
      <c r="AE813">
        <f t="shared" si="107"/>
        <v>2.5459859789464429E-2</v>
      </c>
    </row>
    <row r="814" spans="1:31">
      <c r="A814" t="s">
        <v>42</v>
      </c>
      <c r="B814" s="2">
        <v>2016</v>
      </c>
      <c r="C814">
        <v>1</v>
      </c>
      <c r="D814" t="s">
        <v>53</v>
      </c>
      <c r="E814" s="2">
        <v>26</v>
      </c>
      <c r="F814" t="s">
        <v>53</v>
      </c>
      <c r="G814">
        <v>15.987499999999999</v>
      </c>
      <c r="H814">
        <v>48.117500000000007</v>
      </c>
      <c r="I814">
        <v>40.450000000000003</v>
      </c>
      <c r="J814" s="17">
        <v>85</v>
      </c>
      <c r="K814" t="s">
        <v>53</v>
      </c>
      <c r="L814" t="s">
        <v>53</v>
      </c>
      <c r="M814">
        <v>108</v>
      </c>
      <c r="N814">
        <v>11.155000000000001</v>
      </c>
      <c r="O814">
        <v>62.522500000000001</v>
      </c>
      <c r="P814">
        <v>55.567500000000003</v>
      </c>
      <c r="Q814" s="18">
        <v>90040</v>
      </c>
      <c r="R814" s="109">
        <v>24213</v>
      </c>
      <c r="S814" s="107">
        <v>2309</v>
      </c>
      <c r="T814" s="18">
        <v>7196</v>
      </c>
      <c r="U814">
        <v>1</v>
      </c>
      <c r="V814">
        <v>13.2075</v>
      </c>
      <c r="W814">
        <f>R814/23979</f>
        <v>1.0097585387213812</v>
      </c>
      <c r="X814">
        <f>N814/18.12</f>
        <v>0.61561810154525387</v>
      </c>
      <c r="Y814">
        <f>I814/42.17</f>
        <v>0.95921271045767131</v>
      </c>
      <c r="Z814">
        <f t="shared" si="110"/>
        <v>8.739202174124042</v>
      </c>
      <c r="AA814">
        <v>10303</v>
      </c>
      <c r="AB814">
        <f t="shared" si="111"/>
        <v>0.67247963340122197</v>
      </c>
      <c r="AC814">
        <v>19.64</v>
      </c>
      <c r="AD814">
        <f t="shared" si="106"/>
        <v>7.9920035539760112E-2</v>
      </c>
      <c r="AE814">
        <f t="shared" si="107"/>
        <v>2.5644158151932474E-2</v>
      </c>
    </row>
    <row r="815" spans="1:31">
      <c r="A815" t="s">
        <v>42</v>
      </c>
      <c r="B815" s="2">
        <v>2017</v>
      </c>
      <c r="C815">
        <v>1</v>
      </c>
      <c r="D815" t="s">
        <v>53</v>
      </c>
      <c r="E815" s="2">
        <v>16</v>
      </c>
      <c r="F815" t="s">
        <v>53</v>
      </c>
      <c r="G815">
        <v>12.425000000000001</v>
      </c>
      <c r="H815">
        <v>54.215000000000003</v>
      </c>
      <c r="I815">
        <v>47.4925</v>
      </c>
      <c r="J815" s="17">
        <v>70</v>
      </c>
      <c r="K815" t="s">
        <v>53</v>
      </c>
      <c r="L815" t="s">
        <v>53</v>
      </c>
      <c r="M815">
        <v>137</v>
      </c>
      <c r="N815">
        <v>9.5724999999999998</v>
      </c>
      <c r="O815">
        <v>65.17</v>
      </c>
      <c r="P815">
        <v>58.94</v>
      </c>
      <c r="Q815" s="18">
        <v>88903</v>
      </c>
      <c r="R815" s="109">
        <v>24926</v>
      </c>
      <c r="S815" s="107">
        <v>2334</v>
      </c>
      <c r="T815" s="18">
        <v>6754</v>
      </c>
      <c r="U815">
        <v>0</v>
      </c>
      <c r="V815">
        <v>10.84</v>
      </c>
      <c r="W815">
        <f>R815/24969</f>
        <v>0.99827786455204448</v>
      </c>
      <c r="X815">
        <f>N815/15.66</f>
        <v>0.61127075351213278</v>
      </c>
      <c r="Y815">
        <f>I815/43.11</f>
        <v>1.101658547900719</v>
      </c>
      <c r="Z815">
        <f t="shared" si="110"/>
        <v>8.628845967194021</v>
      </c>
      <c r="AA815">
        <v>10303</v>
      </c>
      <c r="AB815">
        <f t="shared" si="111"/>
        <v>0.62913522925130583</v>
      </c>
      <c r="AC815">
        <v>17.23</v>
      </c>
      <c r="AD815">
        <f t="shared" si="106"/>
        <v>7.5970439692698788E-2</v>
      </c>
      <c r="AE815">
        <f t="shared" si="107"/>
        <v>2.6253332283499995E-2</v>
      </c>
    </row>
    <row r="816" spans="1:31">
      <c r="A816" t="s">
        <v>42</v>
      </c>
      <c r="B816" s="2">
        <v>2018</v>
      </c>
      <c r="C816">
        <v>1</v>
      </c>
      <c r="D816" t="s">
        <v>53</v>
      </c>
      <c r="E816" s="2">
        <v>9</v>
      </c>
      <c r="F816" t="s">
        <v>53</v>
      </c>
      <c r="G816">
        <v>9.1675000000000004</v>
      </c>
      <c r="H816">
        <v>53.157499999999999</v>
      </c>
      <c r="I816">
        <v>48.247500000000002</v>
      </c>
      <c r="J816" s="17">
        <v>92</v>
      </c>
      <c r="K816" t="s">
        <v>53</v>
      </c>
      <c r="L816">
        <v>2</v>
      </c>
      <c r="M816">
        <v>138</v>
      </c>
      <c r="N816">
        <v>7.1775000000000002</v>
      </c>
      <c r="O816">
        <v>62.835000000000008</v>
      </c>
      <c r="P816">
        <v>58.314999999999998</v>
      </c>
      <c r="Q816" s="18">
        <v>88600</v>
      </c>
      <c r="R816" s="109">
        <v>26626</v>
      </c>
      <c r="S816" s="107">
        <v>2325</v>
      </c>
      <c r="T816" s="18">
        <v>6973</v>
      </c>
      <c r="U816">
        <v>1</v>
      </c>
      <c r="V816">
        <v>8.067499999999999</v>
      </c>
      <c r="W816">
        <f>R816/25771</f>
        <v>1.0331768266656318</v>
      </c>
      <c r="X816">
        <f>N816/13.72</f>
        <v>0.52314139941690962</v>
      </c>
      <c r="Y816">
        <f>I816/44.03</f>
        <v>1.0957869634340223</v>
      </c>
      <c r="Z816">
        <f t="shared" si="110"/>
        <v>8.5994370571678154</v>
      </c>
      <c r="AA816">
        <v>10303</v>
      </c>
      <c r="AB816">
        <f t="shared" si="111"/>
        <v>0.52866972477064211</v>
      </c>
      <c r="AC816">
        <v>15.26</v>
      </c>
      <c r="AD816">
        <f t="shared" si="106"/>
        <v>7.8702031602708805E-2</v>
      </c>
      <c r="AE816">
        <f t="shared" si="107"/>
        <v>2.624153498871332E-2</v>
      </c>
    </row>
    <row r="817" spans="1:31">
      <c r="A817" t="s">
        <v>42</v>
      </c>
      <c r="B817" s="2">
        <v>2019</v>
      </c>
      <c r="C817">
        <v>1</v>
      </c>
      <c r="D817" t="s">
        <v>53</v>
      </c>
      <c r="E817" s="2">
        <v>23</v>
      </c>
      <c r="F817" t="s">
        <v>53</v>
      </c>
      <c r="G817">
        <v>9.8524999999999991</v>
      </c>
      <c r="H817">
        <v>53.389999999999993</v>
      </c>
      <c r="I817">
        <v>48.134999999999998</v>
      </c>
      <c r="J817" s="17">
        <v>80</v>
      </c>
      <c r="K817" t="s">
        <v>53</v>
      </c>
      <c r="L817" t="s">
        <v>53</v>
      </c>
      <c r="M817">
        <v>158</v>
      </c>
      <c r="N817">
        <v>5.5374999999999996</v>
      </c>
      <c r="O817">
        <v>63.082499999999996</v>
      </c>
      <c r="P817">
        <v>59.587500000000006</v>
      </c>
      <c r="Q817" s="18">
        <v>88636</v>
      </c>
      <c r="R817" s="107" t="s">
        <v>53</v>
      </c>
      <c r="S817" s="107">
        <v>2565</v>
      </c>
      <c r="T817" s="18">
        <v>7438</v>
      </c>
      <c r="U817" s="107" t="s">
        <v>53</v>
      </c>
      <c r="V817">
        <v>7.48</v>
      </c>
      <c r="W817" s="107" t="s">
        <v>53</v>
      </c>
      <c r="X817">
        <f>N817/12.45</f>
        <v>0.44477911646586343</v>
      </c>
      <c r="Y817">
        <f>I817/44.78</f>
        <v>1.0749218401071907</v>
      </c>
      <c r="Z817">
        <f t="shared" si="110"/>
        <v>8.6029311850917214</v>
      </c>
      <c r="AA817">
        <v>10303</v>
      </c>
      <c r="AB817">
        <f t="shared" si="111"/>
        <v>0.53012048192771088</v>
      </c>
      <c r="AC817">
        <v>14.11</v>
      </c>
      <c r="AD817">
        <f t="shared" si="106"/>
        <v>8.3916241707658282E-2</v>
      </c>
      <c r="AE817">
        <f t="shared" si="107"/>
        <v>2.8938580260842096E-2</v>
      </c>
    </row>
    <row r="818" spans="1:31">
      <c r="A818" t="s">
        <v>42</v>
      </c>
      <c r="B818" s="2">
        <v>2020</v>
      </c>
      <c r="C818">
        <v>1</v>
      </c>
      <c r="D818" t="s">
        <v>53</v>
      </c>
      <c r="E818">
        <v>21</v>
      </c>
      <c r="F818" t="s">
        <v>53</v>
      </c>
      <c r="G818">
        <v>10.675000000000001</v>
      </c>
      <c r="H818">
        <v>52.724999999999994</v>
      </c>
      <c r="I818">
        <v>47.094999999999999</v>
      </c>
      <c r="J818" s="17">
        <v>92</v>
      </c>
      <c r="K818" t="s">
        <v>53</v>
      </c>
      <c r="L818" t="s">
        <v>53</v>
      </c>
      <c r="M818">
        <v>175</v>
      </c>
      <c r="N818">
        <v>7.2149999999999999</v>
      </c>
      <c r="O818">
        <v>62.669999999999995</v>
      </c>
      <c r="P818">
        <v>58.142499999999998</v>
      </c>
      <c r="Q818" s="18">
        <v>88884</v>
      </c>
      <c r="R818" s="107" t="s">
        <v>53</v>
      </c>
      <c r="S818" s="107" t="s">
        <v>53</v>
      </c>
      <c r="T818" s="18">
        <v>8271</v>
      </c>
      <c r="U818" s="107" t="s">
        <v>53</v>
      </c>
      <c r="V818">
        <v>8.7624999999999993</v>
      </c>
      <c r="W818" s="107" t="s">
        <v>53</v>
      </c>
      <c r="X818">
        <f>N818/13.87</f>
        <v>0.52018745493871665</v>
      </c>
      <c r="Y818">
        <f>I818/43.14</f>
        <v>1.0916782568382011</v>
      </c>
      <c r="Z818">
        <f t="shared" si="110"/>
        <v>8.6270018441230718</v>
      </c>
      <c r="AA818">
        <v>10303</v>
      </c>
      <c r="AB818">
        <f t="shared" si="111"/>
        <v>0.56423052157115261</v>
      </c>
      <c r="AC818">
        <v>15.53</v>
      </c>
      <c r="AD818">
        <f t="shared" si="106"/>
        <v>9.3053867962737957E-2</v>
      </c>
      <c r="AE818" s="2" t="s">
        <v>53</v>
      </c>
    </row>
    <row r="819" spans="1:31">
      <c r="A819" t="s">
        <v>43</v>
      </c>
      <c r="B819" s="2">
        <v>2002</v>
      </c>
      <c r="C819">
        <v>0</v>
      </c>
      <c r="D819" t="s">
        <v>53</v>
      </c>
      <c r="E819">
        <v>3</v>
      </c>
      <c r="F819">
        <v>18</v>
      </c>
      <c r="G819">
        <v>12.702500000000001</v>
      </c>
      <c r="H819">
        <v>48.459999999999994</v>
      </c>
      <c r="I819">
        <v>42.292500000000004</v>
      </c>
      <c r="J819" s="96" t="s">
        <v>53</v>
      </c>
      <c r="K819" t="s">
        <v>53</v>
      </c>
      <c r="L819" t="s">
        <v>53</v>
      </c>
      <c r="M819" t="s">
        <v>53</v>
      </c>
      <c r="N819">
        <v>5.99</v>
      </c>
      <c r="O819">
        <v>70.85499999999999</v>
      </c>
      <c r="P819">
        <v>66.615000000000009</v>
      </c>
      <c r="Q819" s="18">
        <v>631156</v>
      </c>
      <c r="R819" s="109">
        <v>23715</v>
      </c>
      <c r="S819" s="107" t="s">
        <v>53</v>
      </c>
      <c r="T819" s="18">
        <v>35349</v>
      </c>
      <c r="U819">
        <v>1</v>
      </c>
      <c r="V819">
        <v>8.74</v>
      </c>
      <c r="W819">
        <f>R819/18095</f>
        <v>1.3105830339872893</v>
      </c>
      <c r="X819">
        <f>N819/8.3</f>
        <v>0.72168674698795177</v>
      </c>
      <c r="Y819">
        <f>I819/35.8425</f>
        <v>1.1799539652646998</v>
      </c>
      <c r="Z819">
        <f t="shared" ref="Z819:Z837" si="112">Q819/6303</f>
        <v>100.13580834523243</v>
      </c>
      <c r="AA819">
        <v>6303</v>
      </c>
      <c r="AB819">
        <f>V819/AC819</f>
        <v>0.76331877729257647</v>
      </c>
      <c r="AC819">
        <v>11.45</v>
      </c>
      <c r="AD819">
        <f t="shared" si="106"/>
        <v>5.6006755857505912E-2</v>
      </c>
      <c r="AE819" s="2" t="s">
        <v>53</v>
      </c>
    </row>
    <row r="820" spans="1:31">
      <c r="A820" t="s">
        <v>43</v>
      </c>
      <c r="B820" s="2">
        <v>2003</v>
      </c>
      <c r="C820">
        <v>0</v>
      </c>
      <c r="D820" t="s">
        <v>53</v>
      </c>
      <c r="E820">
        <v>13</v>
      </c>
      <c r="F820">
        <v>11</v>
      </c>
      <c r="G820">
        <v>10.342499999999999</v>
      </c>
      <c r="H820">
        <v>50.037499999999994</v>
      </c>
      <c r="I820">
        <v>44.875</v>
      </c>
      <c r="J820" s="96" t="s">
        <v>53</v>
      </c>
      <c r="K820" t="s">
        <v>53</v>
      </c>
      <c r="L820" t="s">
        <v>53</v>
      </c>
      <c r="M820" t="s">
        <v>53</v>
      </c>
      <c r="N820">
        <v>5.9399999999999995</v>
      </c>
      <c r="O820">
        <v>71.242500000000007</v>
      </c>
      <c r="P820">
        <v>67.017499999999998</v>
      </c>
      <c r="Q820" s="18">
        <v>654149</v>
      </c>
      <c r="R820" s="109">
        <v>24363</v>
      </c>
      <c r="S820" s="107" t="s">
        <v>53</v>
      </c>
      <c r="T820" s="18">
        <v>50892</v>
      </c>
      <c r="U820">
        <v>1</v>
      </c>
      <c r="V820">
        <v>7.7549999999999999</v>
      </c>
      <c r="W820">
        <f>R820/19013</f>
        <v>1.2813864198180192</v>
      </c>
      <c r="X820">
        <f>N820/8.5</f>
        <v>0.69882352941176462</v>
      </c>
      <c r="Y820">
        <f>I820/37.35</f>
        <v>1.2014725568942437</v>
      </c>
      <c r="Z820">
        <f t="shared" si="112"/>
        <v>103.78375376804696</v>
      </c>
      <c r="AA820">
        <v>6303</v>
      </c>
      <c r="AB820">
        <f t="shared" ref="AB820:AB837" si="113">V820/AC820</f>
        <v>0.67493472584856395</v>
      </c>
      <c r="AC820">
        <v>11.49</v>
      </c>
      <c r="AD820">
        <f t="shared" si="106"/>
        <v>7.7798788960924806E-2</v>
      </c>
      <c r="AE820" s="2" t="s">
        <v>53</v>
      </c>
    </row>
    <row r="821" spans="1:31">
      <c r="A821" t="s">
        <v>43</v>
      </c>
      <c r="B821" s="2">
        <v>2004</v>
      </c>
      <c r="C821">
        <v>0</v>
      </c>
      <c r="D821" t="s">
        <v>53</v>
      </c>
      <c r="E821">
        <v>21</v>
      </c>
      <c r="F821">
        <v>16</v>
      </c>
      <c r="G821">
        <v>11.047499999999999</v>
      </c>
      <c r="H821">
        <v>50.17</v>
      </c>
      <c r="I821">
        <v>44.62</v>
      </c>
      <c r="J821" s="96" t="s">
        <v>53</v>
      </c>
      <c r="K821" t="s">
        <v>53</v>
      </c>
      <c r="L821" t="s">
        <v>53</v>
      </c>
      <c r="M821" t="s">
        <v>53</v>
      </c>
      <c r="N821">
        <v>6.8050000000000006</v>
      </c>
      <c r="O821">
        <v>70.424999999999997</v>
      </c>
      <c r="P821">
        <v>65.635000000000005</v>
      </c>
      <c r="Q821" s="18">
        <v>674144</v>
      </c>
      <c r="R821" s="109">
        <v>25957</v>
      </c>
      <c r="S821" s="107" t="s">
        <v>53</v>
      </c>
      <c r="T821" s="18">
        <v>63107</v>
      </c>
      <c r="U821">
        <v>1</v>
      </c>
      <c r="V821">
        <v>8.5625</v>
      </c>
      <c r="W821">
        <f>R821/20053</f>
        <v>1.2944197875629582</v>
      </c>
      <c r="X821">
        <f>N821/8.26</f>
        <v>0.8238498789346248</v>
      </c>
      <c r="Y821">
        <f>I821/38.95</f>
        <v>1.145571245186136</v>
      </c>
      <c r="Z821">
        <f t="shared" si="112"/>
        <v>106.95605267333016</v>
      </c>
      <c r="AA821">
        <v>6303</v>
      </c>
      <c r="AB821">
        <f t="shared" si="113"/>
        <v>0.78053783044667269</v>
      </c>
      <c r="AC821">
        <v>10.97</v>
      </c>
      <c r="AD821">
        <f t="shared" si="106"/>
        <v>9.3610563915127926E-2</v>
      </c>
      <c r="AE821" s="2" t="s">
        <v>53</v>
      </c>
    </row>
    <row r="822" spans="1:31">
      <c r="A822" t="s">
        <v>43</v>
      </c>
      <c r="B822" s="2">
        <v>2005</v>
      </c>
      <c r="C822">
        <v>0</v>
      </c>
      <c r="D822" t="s">
        <v>53</v>
      </c>
      <c r="E822">
        <v>19</v>
      </c>
      <c r="F822">
        <v>12</v>
      </c>
      <c r="G822">
        <v>9.3825000000000003</v>
      </c>
      <c r="H822">
        <v>49.327500000000001</v>
      </c>
      <c r="I822">
        <v>44.705000000000005</v>
      </c>
      <c r="J822" s="96" t="s">
        <v>53</v>
      </c>
      <c r="K822" t="s">
        <v>53</v>
      </c>
      <c r="L822" t="s">
        <v>53</v>
      </c>
      <c r="M822" t="s">
        <v>53</v>
      </c>
      <c r="N822">
        <v>5.6374999999999993</v>
      </c>
      <c r="O822">
        <v>72.402500000000003</v>
      </c>
      <c r="P822">
        <v>68.322500000000005</v>
      </c>
      <c r="Q822" s="18">
        <v>704907</v>
      </c>
      <c r="R822" s="109">
        <v>25422</v>
      </c>
      <c r="S822" s="107" t="s">
        <v>53</v>
      </c>
      <c r="T822" s="18">
        <v>84088</v>
      </c>
      <c r="U822">
        <v>1</v>
      </c>
      <c r="V822">
        <v>7.1374999999999993</v>
      </c>
      <c r="W822">
        <f>R822/21239</f>
        <v>1.196949008898724</v>
      </c>
      <c r="X822">
        <f>N822/7.14</f>
        <v>0.78956582633053218</v>
      </c>
      <c r="Y822">
        <f>I822/41.39</f>
        <v>1.0800918096158494</v>
      </c>
      <c r="Z822">
        <f t="shared" si="112"/>
        <v>111.83674440742503</v>
      </c>
      <c r="AA822">
        <v>6303</v>
      </c>
      <c r="AB822">
        <f t="shared" si="113"/>
        <v>0.78005464480874309</v>
      </c>
      <c r="AC822">
        <v>9.15</v>
      </c>
      <c r="AD822">
        <f t="shared" si="106"/>
        <v>0.11928949492628106</v>
      </c>
      <c r="AE822" s="2" t="s">
        <v>53</v>
      </c>
    </row>
    <row r="823" spans="1:31">
      <c r="A823" t="s">
        <v>43</v>
      </c>
      <c r="B823" s="2">
        <v>2006</v>
      </c>
      <c r="C823">
        <v>0</v>
      </c>
      <c r="D823">
        <v>-17</v>
      </c>
      <c r="E823">
        <v>16</v>
      </c>
      <c r="F823">
        <v>15</v>
      </c>
      <c r="G823">
        <v>7.5750000000000002</v>
      </c>
      <c r="H823">
        <v>51.085000000000001</v>
      </c>
      <c r="I823">
        <v>47.22</v>
      </c>
      <c r="J823" s="96" t="s">
        <v>53</v>
      </c>
      <c r="K823" t="s">
        <v>53</v>
      </c>
      <c r="L823" t="s">
        <v>53</v>
      </c>
      <c r="M823" t="s">
        <v>53</v>
      </c>
      <c r="N823">
        <v>5.3525</v>
      </c>
      <c r="O823">
        <v>71.28</v>
      </c>
      <c r="P823">
        <v>67.462500000000006</v>
      </c>
      <c r="Q823" s="18">
        <v>730466</v>
      </c>
      <c r="R823" s="109">
        <v>26429</v>
      </c>
      <c r="S823" s="107" t="s">
        <v>53</v>
      </c>
      <c r="T823" s="18">
        <v>99103</v>
      </c>
      <c r="U823">
        <v>1</v>
      </c>
      <c r="V823">
        <v>6.2649999999999997</v>
      </c>
      <c r="W823">
        <f>R823/22629</f>
        <v>1.1679261125104954</v>
      </c>
      <c r="X823">
        <f>N823/6.35</f>
        <v>0.84291338582677167</v>
      </c>
      <c r="Y823">
        <f>I823/42.96</f>
        <v>1.0991620111731844</v>
      </c>
      <c r="Z823">
        <f t="shared" si="112"/>
        <v>115.89179755671903</v>
      </c>
      <c r="AA823">
        <v>6303</v>
      </c>
      <c r="AB823">
        <f t="shared" si="113"/>
        <v>0.74142011834319532</v>
      </c>
      <c r="AC823">
        <v>8.4499999999999993</v>
      </c>
      <c r="AD823">
        <f t="shared" si="106"/>
        <v>0.13567092787343971</v>
      </c>
      <c r="AE823" s="2" t="s">
        <v>53</v>
      </c>
    </row>
    <row r="824" spans="1:31">
      <c r="A824" t="s">
        <v>43</v>
      </c>
      <c r="B824" s="2">
        <v>2007</v>
      </c>
      <c r="C824">
        <v>1</v>
      </c>
      <c r="D824" t="s">
        <v>53</v>
      </c>
      <c r="E824">
        <v>10</v>
      </c>
      <c r="F824">
        <v>20</v>
      </c>
      <c r="G824">
        <v>7.6825000000000001</v>
      </c>
      <c r="H824">
        <v>51.487499999999997</v>
      </c>
      <c r="I824">
        <v>47.537500000000001</v>
      </c>
      <c r="J824" s="17">
        <v>167</v>
      </c>
      <c r="K824" t="s">
        <v>53</v>
      </c>
      <c r="L824" s="92">
        <v>167</v>
      </c>
      <c r="M824" t="s">
        <v>53</v>
      </c>
      <c r="N824">
        <v>5.6850000000000005</v>
      </c>
      <c r="O824">
        <v>71.772499999999994</v>
      </c>
      <c r="P824">
        <v>67.697500000000005</v>
      </c>
      <c r="Q824" s="18">
        <v>757795</v>
      </c>
      <c r="R824" s="109">
        <v>27408</v>
      </c>
      <c r="S824" s="107" t="s">
        <v>53</v>
      </c>
      <c r="T824" s="18">
        <v>116501</v>
      </c>
      <c r="U824">
        <v>1</v>
      </c>
      <c r="V824">
        <v>6.5025000000000004</v>
      </c>
      <c r="W824">
        <f>R824/23776</f>
        <v>1.1527590847913862</v>
      </c>
      <c r="X824">
        <f>N824/6.41</f>
        <v>0.88689547581903283</v>
      </c>
      <c r="Y824">
        <f>I824/44.21</f>
        <v>1.0752657769735354</v>
      </c>
      <c r="Z824">
        <f t="shared" si="112"/>
        <v>120.22766936379502</v>
      </c>
      <c r="AA824">
        <v>6303</v>
      </c>
      <c r="AB824">
        <f t="shared" si="113"/>
        <v>0.79009720534629402</v>
      </c>
      <c r="AC824">
        <v>8.23</v>
      </c>
      <c r="AD824">
        <f t="shared" si="106"/>
        <v>0.1537368285618142</v>
      </c>
      <c r="AE824" s="2" t="s">
        <v>53</v>
      </c>
    </row>
    <row r="825" spans="1:31">
      <c r="A825" t="s">
        <v>43</v>
      </c>
      <c r="B825" s="2">
        <v>2008</v>
      </c>
      <c r="C825">
        <v>1</v>
      </c>
      <c r="D825" t="s">
        <v>53</v>
      </c>
      <c r="E825">
        <v>22</v>
      </c>
      <c r="F825">
        <v>15</v>
      </c>
      <c r="G825">
        <v>9.6474999999999991</v>
      </c>
      <c r="H825">
        <v>52.505000000000003</v>
      </c>
      <c r="I825">
        <v>47.427499999999995</v>
      </c>
      <c r="J825" s="17">
        <v>1080</v>
      </c>
      <c r="K825" t="s">
        <v>53</v>
      </c>
      <c r="L825" s="93">
        <v>1080</v>
      </c>
      <c r="M825" t="s">
        <v>53</v>
      </c>
      <c r="N825">
        <v>10.34</v>
      </c>
      <c r="O825">
        <v>72.449999999999989</v>
      </c>
      <c r="P825">
        <v>64.962499999999991</v>
      </c>
      <c r="Q825" s="18">
        <v>788895</v>
      </c>
      <c r="R825" s="109">
        <v>27594</v>
      </c>
      <c r="S825" s="107" t="s">
        <v>53</v>
      </c>
      <c r="T825" s="18">
        <v>139972</v>
      </c>
      <c r="U825">
        <v>1</v>
      </c>
      <c r="V825">
        <v>10.06</v>
      </c>
      <c r="W825">
        <f>R825/24129</f>
        <v>1.1436031331592689</v>
      </c>
      <c r="X825">
        <f>N825/10.05</f>
        <v>1.0288557213930347</v>
      </c>
      <c r="Y825">
        <f>I825/44.4</f>
        <v>1.0681869369369368</v>
      </c>
      <c r="Z825">
        <f t="shared" si="112"/>
        <v>125.16182770109472</v>
      </c>
      <c r="AA825">
        <v>6303</v>
      </c>
      <c r="AB825">
        <f t="shared" si="113"/>
        <v>0.89422222222222225</v>
      </c>
      <c r="AC825">
        <v>11.25</v>
      </c>
      <c r="AD825">
        <f t="shared" si="106"/>
        <v>0.17742792133300375</v>
      </c>
      <c r="AE825" s="2" t="s">
        <v>53</v>
      </c>
    </row>
    <row r="826" spans="1:31">
      <c r="A826" t="s">
        <v>43</v>
      </c>
      <c r="B826" s="2">
        <v>2009</v>
      </c>
      <c r="C826">
        <v>1</v>
      </c>
      <c r="D826" t="s">
        <v>53</v>
      </c>
      <c r="E826">
        <v>30</v>
      </c>
      <c r="F826">
        <v>27</v>
      </c>
      <c r="G826">
        <v>16.427499999999998</v>
      </c>
      <c r="H826">
        <v>53.274999999999999</v>
      </c>
      <c r="I826">
        <v>44.522500000000001</v>
      </c>
      <c r="J826" s="17">
        <v>925</v>
      </c>
      <c r="K826" t="s">
        <v>53</v>
      </c>
      <c r="L826" s="92">
        <v>925</v>
      </c>
      <c r="M826">
        <v>2778</v>
      </c>
      <c r="N826">
        <v>17.68</v>
      </c>
      <c r="O826">
        <v>70.754999999999995</v>
      </c>
      <c r="P826">
        <v>58.252499999999998</v>
      </c>
      <c r="Q826" s="18">
        <v>803301</v>
      </c>
      <c r="R826" s="109">
        <v>26450</v>
      </c>
      <c r="S826" s="107" t="s">
        <v>53</v>
      </c>
      <c r="T826" s="18">
        <v>149210</v>
      </c>
      <c r="U826">
        <v>1</v>
      </c>
      <c r="V826">
        <v>17.145000000000003</v>
      </c>
      <c r="W826">
        <f>R826/23062</f>
        <v>1.1469083340560229</v>
      </c>
      <c r="X826">
        <f>N826/17.65</f>
        <v>1.001699716713881</v>
      </c>
      <c r="Y826">
        <f>I826/42.58</f>
        <v>1.0456200093940817</v>
      </c>
      <c r="Z826">
        <f t="shared" si="112"/>
        <v>127.44740599714422</v>
      </c>
      <c r="AA826">
        <v>6303</v>
      </c>
      <c r="AB826">
        <f t="shared" si="113"/>
        <v>0.95996640537514022</v>
      </c>
      <c r="AC826">
        <v>17.86</v>
      </c>
      <c r="AD826">
        <f t="shared" si="106"/>
        <v>0.18574606529806387</v>
      </c>
      <c r="AE826" s="2" t="s">
        <v>53</v>
      </c>
    </row>
    <row r="827" spans="1:31">
      <c r="A827" t="s">
        <v>43</v>
      </c>
      <c r="B827" s="2">
        <v>2010</v>
      </c>
      <c r="C827">
        <v>1</v>
      </c>
      <c r="D827" t="s">
        <v>53</v>
      </c>
      <c r="E827">
        <v>28</v>
      </c>
      <c r="F827">
        <v>25</v>
      </c>
      <c r="G827">
        <v>16.649999999999999</v>
      </c>
      <c r="H827">
        <v>54.462500000000006</v>
      </c>
      <c r="I827">
        <v>45.4</v>
      </c>
      <c r="J827" s="17">
        <v>893</v>
      </c>
      <c r="K827" t="s">
        <v>53</v>
      </c>
      <c r="L827" s="92">
        <v>893</v>
      </c>
      <c r="M827">
        <v>2984</v>
      </c>
      <c r="N827">
        <v>19.982500000000002</v>
      </c>
      <c r="O827">
        <v>69.849999999999994</v>
      </c>
      <c r="P827">
        <v>55.88</v>
      </c>
      <c r="Q827" s="18">
        <v>808420</v>
      </c>
      <c r="R827" s="109">
        <v>26909</v>
      </c>
      <c r="S827" s="107">
        <v>46180</v>
      </c>
      <c r="T827" s="18">
        <v>150314</v>
      </c>
      <c r="U827">
        <v>1</v>
      </c>
      <c r="V827">
        <v>18.5425</v>
      </c>
      <c r="W827">
        <f>R827/23038</f>
        <v>1.1680267384321557</v>
      </c>
      <c r="X827">
        <f>N827/19.57</f>
        <v>1.0210781808891161</v>
      </c>
      <c r="Y827">
        <f>I827/42.04</f>
        <v>1.0799238820171266</v>
      </c>
      <c r="Z827">
        <f t="shared" si="112"/>
        <v>128.25955894018722</v>
      </c>
      <c r="AA827">
        <v>6303</v>
      </c>
      <c r="AB827">
        <f t="shared" si="113"/>
        <v>0.93366062437059416</v>
      </c>
      <c r="AC827">
        <v>19.86</v>
      </c>
      <c r="AD827">
        <f t="shared" si="106"/>
        <v>0.18593552856188614</v>
      </c>
      <c r="AE827">
        <f t="shared" si="107"/>
        <v>5.7123772296578508E-2</v>
      </c>
    </row>
    <row r="828" spans="1:31">
      <c r="A828" t="s">
        <v>43</v>
      </c>
      <c r="B828" s="2">
        <v>2011</v>
      </c>
      <c r="C828">
        <v>1</v>
      </c>
      <c r="D828" t="s">
        <v>53</v>
      </c>
      <c r="E828">
        <v>25</v>
      </c>
      <c r="F828">
        <v>30</v>
      </c>
      <c r="G828">
        <v>19.877499999999998</v>
      </c>
      <c r="H828">
        <v>55.85</v>
      </c>
      <c r="I828">
        <v>44.755000000000003</v>
      </c>
      <c r="J828" s="17">
        <v>850</v>
      </c>
      <c r="K828" t="s">
        <v>53</v>
      </c>
      <c r="L828" s="92">
        <v>850</v>
      </c>
      <c r="M828">
        <v>2620</v>
      </c>
      <c r="N828">
        <v>20.064999999999998</v>
      </c>
      <c r="O828">
        <v>70.447500000000005</v>
      </c>
      <c r="P828">
        <v>56.307499999999997</v>
      </c>
      <c r="Q828" s="18">
        <v>811401</v>
      </c>
      <c r="R828" s="109">
        <v>26302</v>
      </c>
      <c r="S828" s="107">
        <v>45050</v>
      </c>
      <c r="T828" s="18">
        <v>148704</v>
      </c>
      <c r="U828">
        <v>1</v>
      </c>
      <c r="V828">
        <v>19.984999999999999</v>
      </c>
      <c r="W828">
        <f>R828/22761</f>
        <v>1.1555731294758578</v>
      </c>
      <c r="X828">
        <f>N828/21.05</f>
        <v>0.95320665083135381</v>
      </c>
      <c r="Y828">
        <f>I828/41.74</f>
        <v>1.0722328701485386</v>
      </c>
      <c r="Z828">
        <f t="shared" si="112"/>
        <v>128.73250832936696</v>
      </c>
      <c r="AA828">
        <v>6303</v>
      </c>
      <c r="AB828">
        <f t="shared" si="113"/>
        <v>0.93431510051425892</v>
      </c>
      <c r="AC828">
        <v>21.39</v>
      </c>
      <c r="AD828">
        <f t="shared" si="106"/>
        <v>0.18326819907789121</v>
      </c>
      <c r="AE828">
        <f t="shared" si="107"/>
        <v>5.5521252746792274E-2</v>
      </c>
    </row>
    <row r="829" spans="1:31">
      <c r="A829" t="s">
        <v>43</v>
      </c>
      <c r="B829" s="2">
        <v>2012</v>
      </c>
      <c r="C829">
        <v>1</v>
      </c>
      <c r="D829" t="s">
        <v>53</v>
      </c>
      <c r="E829">
        <v>30</v>
      </c>
      <c r="F829">
        <v>21</v>
      </c>
      <c r="G829">
        <v>24.17</v>
      </c>
      <c r="H829">
        <v>55.19</v>
      </c>
      <c r="I829">
        <v>41.857500000000002</v>
      </c>
      <c r="J829" s="17">
        <v>670</v>
      </c>
      <c r="K829" t="s">
        <v>53</v>
      </c>
      <c r="L829" s="92">
        <v>670</v>
      </c>
      <c r="M829">
        <v>2349</v>
      </c>
      <c r="N829">
        <v>22.817499999999995</v>
      </c>
      <c r="O829">
        <v>68.775000000000006</v>
      </c>
      <c r="P829">
        <v>53.087499999999999</v>
      </c>
      <c r="Q829" s="18">
        <v>814199</v>
      </c>
      <c r="R829" s="109">
        <v>25433</v>
      </c>
      <c r="S829" s="107">
        <v>45190</v>
      </c>
      <c r="T829" s="18">
        <v>149587</v>
      </c>
      <c r="U829">
        <v>1</v>
      </c>
      <c r="V829">
        <v>23.409999999999997</v>
      </c>
      <c r="W829">
        <f>R829/22048</f>
        <v>1.1535286647314948</v>
      </c>
      <c r="X829">
        <f>N829/24.58</f>
        <v>0.92829536208299424</v>
      </c>
      <c r="Y829">
        <f>I829/40.47</f>
        <v>1.0342846553002225</v>
      </c>
      <c r="Z829">
        <f t="shared" si="112"/>
        <v>129.17642392511502</v>
      </c>
      <c r="AA829">
        <v>6303</v>
      </c>
      <c r="AB829">
        <f t="shared" si="113"/>
        <v>0.94433239209358599</v>
      </c>
      <c r="AC829">
        <v>24.79</v>
      </c>
      <c r="AD829">
        <f t="shared" si="106"/>
        <v>0.18372289821038837</v>
      </c>
      <c r="AE829">
        <f t="shared" si="107"/>
        <v>5.5502401746993058E-2</v>
      </c>
    </row>
    <row r="830" spans="1:31">
      <c r="A830" t="s">
        <v>43</v>
      </c>
      <c r="B830" s="2">
        <v>2013</v>
      </c>
      <c r="C830">
        <v>1</v>
      </c>
      <c r="D830" t="s">
        <v>53</v>
      </c>
      <c r="E830">
        <v>22</v>
      </c>
      <c r="F830">
        <v>22</v>
      </c>
      <c r="G830">
        <v>26.812500000000004</v>
      </c>
      <c r="H830">
        <v>56.042499999999997</v>
      </c>
      <c r="I830">
        <v>41.022500000000001</v>
      </c>
      <c r="J830" s="17">
        <v>713</v>
      </c>
      <c r="K830" t="s">
        <v>53</v>
      </c>
      <c r="L830" s="92">
        <v>713</v>
      </c>
      <c r="M830">
        <v>2272</v>
      </c>
      <c r="N830">
        <v>26.995000000000001</v>
      </c>
      <c r="O830">
        <v>69.94250000000001</v>
      </c>
      <c r="P830">
        <v>51.072499999999998</v>
      </c>
      <c r="Q830" s="18">
        <v>810178</v>
      </c>
      <c r="R830" s="109">
        <v>25325</v>
      </c>
      <c r="S830" s="107">
        <v>43266</v>
      </c>
      <c r="T830" s="18">
        <v>144312</v>
      </c>
      <c r="U830">
        <v>1</v>
      </c>
      <c r="V830">
        <v>26.912500000000001</v>
      </c>
      <c r="W830">
        <f>R830/21899</f>
        <v>1.1564454997945111</v>
      </c>
      <c r="X830">
        <f>N830/25.6</f>
        <v>1.0544921875</v>
      </c>
      <c r="Y830">
        <f>I830/39.56</f>
        <v>1.036969160768453</v>
      </c>
      <c r="Z830">
        <f t="shared" si="112"/>
        <v>128.53847374266223</v>
      </c>
      <c r="AA830">
        <v>6303</v>
      </c>
      <c r="AB830">
        <f t="shared" si="113"/>
        <v>1.0311302681992338</v>
      </c>
      <c r="AC830">
        <v>26.1</v>
      </c>
      <c r="AD830">
        <f t="shared" si="106"/>
        <v>0.17812381970381819</v>
      </c>
      <c r="AE830">
        <f t="shared" si="107"/>
        <v>5.3403079323309198E-2</v>
      </c>
    </row>
    <row r="831" spans="1:31">
      <c r="A831" t="s">
        <v>43</v>
      </c>
      <c r="B831" s="2">
        <v>2014</v>
      </c>
      <c r="C831">
        <v>1</v>
      </c>
      <c r="D831" t="s">
        <v>53</v>
      </c>
      <c r="E831">
        <v>26</v>
      </c>
      <c r="F831">
        <v>24</v>
      </c>
      <c r="G831">
        <v>22.797499999999999</v>
      </c>
      <c r="H831">
        <v>56.007500000000007</v>
      </c>
      <c r="I831">
        <v>43.277500000000003</v>
      </c>
      <c r="J831" s="17">
        <v>797</v>
      </c>
      <c r="K831" t="s">
        <v>53</v>
      </c>
      <c r="L831" t="s">
        <v>53</v>
      </c>
      <c r="M831">
        <v>2268</v>
      </c>
      <c r="N831">
        <v>24.017499999999998</v>
      </c>
      <c r="O831">
        <v>68.732500000000002</v>
      </c>
      <c r="P831">
        <v>52.234999999999999</v>
      </c>
      <c r="Q831" s="18">
        <v>800962</v>
      </c>
      <c r="R831" s="109">
        <v>25984</v>
      </c>
      <c r="S831" s="107">
        <v>42271</v>
      </c>
      <c r="T831" s="18">
        <v>132193</v>
      </c>
      <c r="U831">
        <v>1</v>
      </c>
      <c r="V831">
        <v>23.462499999999999</v>
      </c>
      <c r="W831">
        <f>R831/22218</f>
        <v>1.1695022054190296</v>
      </c>
      <c r="X831">
        <f>N831/23.6</f>
        <v>1.0176906779661015</v>
      </c>
      <c r="Y831">
        <f>I831/40.03</f>
        <v>1.0811266550087435</v>
      </c>
      <c r="Z831">
        <f t="shared" si="112"/>
        <v>127.07631286688878</v>
      </c>
      <c r="AA831">
        <v>6303</v>
      </c>
      <c r="AB831">
        <f t="shared" si="113"/>
        <v>0.96000409165302769</v>
      </c>
      <c r="AC831">
        <v>24.44</v>
      </c>
      <c r="AD831">
        <f t="shared" si="106"/>
        <v>0.16504278604977515</v>
      </c>
      <c r="AE831">
        <f t="shared" si="107"/>
        <v>5.2775287716520881E-2</v>
      </c>
    </row>
    <row r="832" spans="1:31">
      <c r="A832" t="s">
        <v>43</v>
      </c>
      <c r="B832" s="2">
        <v>2015</v>
      </c>
      <c r="C832">
        <v>1</v>
      </c>
      <c r="D832" t="s">
        <v>53</v>
      </c>
      <c r="E832">
        <v>24</v>
      </c>
      <c r="F832">
        <v>24</v>
      </c>
      <c r="G832">
        <v>23.122499999999999</v>
      </c>
      <c r="H832">
        <v>56.657499999999999</v>
      </c>
      <c r="I832">
        <v>43.5625</v>
      </c>
      <c r="J832" s="17">
        <v>1015</v>
      </c>
      <c r="K832" t="s">
        <v>53</v>
      </c>
      <c r="L832" t="s">
        <v>53</v>
      </c>
      <c r="M832">
        <v>2170</v>
      </c>
      <c r="N832">
        <v>20.939999999999998</v>
      </c>
      <c r="O832">
        <v>68.58</v>
      </c>
      <c r="P832">
        <v>54.214999999999996</v>
      </c>
      <c r="Q832" s="18">
        <v>795101</v>
      </c>
      <c r="R832" s="109">
        <v>27628</v>
      </c>
      <c r="S832" s="107">
        <v>39008</v>
      </c>
      <c r="T832" s="18">
        <v>124034</v>
      </c>
      <c r="U832">
        <v>1</v>
      </c>
      <c r="V832">
        <v>21.934999999999999</v>
      </c>
      <c r="W832">
        <f>R832/23219</f>
        <v>1.1898875920582281</v>
      </c>
      <c r="X832">
        <f>N832/20.77</f>
        <v>1.0081848820414059</v>
      </c>
      <c r="Y832">
        <f>I832/41.06</f>
        <v>1.0609473940574767</v>
      </c>
      <c r="Z832">
        <f t="shared" si="112"/>
        <v>126.14643820402982</v>
      </c>
      <c r="AA832">
        <v>6303</v>
      </c>
      <c r="AB832">
        <f t="shared" si="113"/>
        <v>0.99433363553943788</v>
      </c>
      <c r="AC832">
        <v>22.06</v>
      </c>
      <c r="AD832">
        <f t="shared" si="106"/>
        <v>0.1559977914755484</v>
      </c>
      <c r="AE832">
        <f t="shared" si="107"/>
        <v>4.9060433831676728E-2</v>
      </c>
    </row>
    <row r="833" spans="1:31">
      <c r="A833" t="s">
        <v>43</v>
      </c>
      <c r="B833" s="2">
        <v>2016</v>
      </c>
      <c r="C833">
        <v>1</v>
      </c>
      <c r="D833" t="s">
        <v>53</v>
      </c>
      <c r="E833">
        <v>24</v>
      </c>
      <c r="F833">
        <v>26</v>
      </c>
      <c r="G833">
        <v>20.614999999999998</v>
      </c>
      <c r="H833">
        <v>53.900000000000006</v>
      </c>
      <c r="I833">
        <v>42.769999999999996</v>
      </c>
      <c r="J833" s="17">
        <v>1157</v>
      </c>
      <c r="K833" t="s">
        <v>53</v>
      </c>
      <c r="L833" t="s">
        <v>53</v>
      </c>
      <c r="M833">
        <v>2067</v>
      </c>
      <c r="N833">
        <v>17.774999999999999</v>
      </c>
      <c r="O833">
        <v>66.222500000000011</v>
      </c>
      <c r="P833">
        <v>54.442500000000003</v>
      </c>
      <c r="Q833" s="18">
        <v>792299</v>
      </c>
      <c r="R833" s="109">
        <v>29264</v>
      </c>
      <c r="S833" s="107">
        <v>37200</v>
      </c>
      <c r="T833" s="18">
        <v>119738</v>
      </c>
      <c r="U833">
        <v>1</v>
      </c>
      <c r="V833">
        <v>19.059999999999999</v>
      </c>
      <c r="W833">
        <f>R833/23979</f>
        <v>1.2204011843696567</v>
      </c>
      <c r="X833">
        <f>N833/18.12</f>
        <v>0.98096026490066213</v>
      </c>
      <c r="Y833">
        <f>I833/42.17</f>
        <v>1.0142281242589517</v>
      </c>
      <c r="Z833">
        <f t="shared" si="112"/>
        <v>125.7018879898461</v>
      </c>
      <c r="AA833">
        <v>6303</v>
      </c>
      <c r="AB833">
        <f t="shared" si="113"/>
        <v>0.97046843177189401</v>
      </c>
      <c r="AC833">
        <v>19.64</v>
      </c>
      <c r="AD833">
        <f t="shared" si="106"/>
        <v>0.15112728906637518</v>
      </c>
      <c r="AE833">
        <f t="shared" si="107"/>
        <v>4.6951971414832025E-2</v>
      </c>
    </row>
    <row r="834" spans="1:31">
      <c r="A834" t="s">
        <v>43</v>
      </c>
      <c r="B834" s="2">
        <v>2017</v>
      </c>
      <c r="C834">
        <v>1</v>
      </c>
      <c r="D834" t="s">
        <v>53</v>
      </c>
      <c r="E834">
        <v>27</v>
      </c>
      <c r="F834">
        <v>16</v>
      </c>
      <c r="G834">
        <v>17.0625</v>
      </c>
      <c r="H834">
        <v>54.7</v>
      </c>
      <c r="I834">
        <v>45.4</v>
      </c>
      <c r="J834" s="17">
        <v>1054</v>
      </c>
      <c r="K834">
        <v>1</v>
      </c>
      <c r="L834" t="s">
        <v>53</v>
      </c>
      <c r="M834">
        <v>3352</v>
      </c>
      <c r="N834">
        <v>15.255000000000001</v>
      </c>
      <c r="O834">
        <v>65.28</v>
      </c>
      <c r="P834">
        <v>55.33</v>
      </c>
      <c r="Q834" s="18">
        <v>791693</v>
      </c>
      <c r="R834" s="109">
        <v>30614</v>
      </c>
      <c r="S834" s="107">
        <v>37695</v>
      </c>
      <c r="T834" s="18">
        <v>117679</v>
      </c>
      <c r="U834">
        <v>1</v>
      </c>
      <c r="V834">
        <v>16.087500000000002</v>
      </c>
      <c r="W834">
        <f>R834/24969</f>
        <v>1.2260803396211302</v>
      </c>
      <c r="X834">
        <f>N834/15.66</f>
        <v>0.97413793103448276</v>
      </c>
      <c r="Y834">
        <f>I834/43.11</f>
        <v>1.0531199257712827</v>
      </c>
      <c r="Z834">
        <f t="shared" si="112"/>
        <v>125.60574329684277</v>
      </c>
      <c r="AA834">
        <v>6303</v>
      </c>
      <c r="AB834">
        <f t="shared" si="113"/>
        <v>0.93369123621590255</v>
      </c>
      <c r="AC834">
        <v>17.23</v>
      </c>
      <c r="AD834">
        <f t="shared" si="106"/>
        <v>0.14864221358531654</v>
      </c>
      <c r="AE834">
        <f t="shared" si="107"/>
        <v>4.7613153078276557E-2</v>
      </c>
    </row>
    <row r="835" spans="1:31">
      <c r="A835" t="s">
        <v>43</v>
      </c>
      <c r="B835" s="2">
        <v>2018</v>
      </c>
      <c r="C835">
        <v>1</v>
      </c>
      <c r="D835" t="s">
        <v>53</v>
      </c>
      <c r="E835">
        <v>23</v>
      </c>
      <c r="F835">
        <v>9</v>
      </c>
      <c r="G835">
        <v>16.375</v>
      </c>
      <c r="H835">
        <v>54.699999999999996</v>
      </c>
      <c r="I835">
        <v>45.75</v>
      </c>
      <c r="J835" s="17">
        <v>905</v>
      </c>
      <c r="K835" t="s">
        <v>53</v>
      </c>
      <c r="L835">
        <v>25</v>
      </c>
      <c r="M835">
        <v>3165</v>
      </c>
      <c r="N835">
        <v>13.775</v>
      </c>
      <c r="O835">
        <v>65.987500000000011</v>
      </c>
      <c r="P835">
        <v>56.897500000000001</v>
      </c>
      <c r="Q835" s="18">
        <v>795902</v>
      </c>
      <c r="R835" s="109">
        <v>30810</v>
      </c>
      <c r="S835" s="107">
        <v>39791</v>
      </c>
      <c r="T835" s="18">
        <v>120944</v>
      </c>
      <c r="U835">
        <v>1</v>
      </c>
      <c r="V835">
        <v>14.965</v>
      </c>
      <c r="W835">
        <f>R835/25771</f>
        <v>1.1955298591439991</v>
      </c>
      <c r="X835">
        <f>N835/13.72</f>
        <v>1.004008746355685</v>
      </c>
      <c r="Y835">
        <f>I835/44.03</f>
        <v>1.039064274358392</v>
      </c>
      <c r="Z835">
        <f t="shared" si="112"/>
        <v>126.27352054577186</v>
      </c>
      <c r="AA835">
        <v>6303</v>
      </c>
      <c r="AB835">
        <f t="shared" si="113"/>
        <v>0.98066841415465267</v>
      </c>
      <c r="AC835">
        <v>15.26</v>
      </c>
      <c r="AD835">
        <f t="shared" ref="AD835:AD898" si="114">T835/Q835</f>
        <v>0.15195840693954785</v>
      </c>
      <c r="AE835">
        <f t="shared" ref="AE835:AE893" si="115">S835/Q835</f>
        <v>4.9994848612015044E-2</v>
      </c>
    </row>
    <row r="836" spans="1:31">
      <c r="A836" t="s">
        <v>43</v>
      </c>
      <c r="B836" s="2">
        <v>2019</v>
      </c>
      <c r="C836">
        <v>1</v>
      </c>
      <c r="D836" t="s">
        <v>53</v>
      </c>
      <c r="E836">
        <v>21</v>
      </c>
      <c r="F836">
        <v>23</v>
      </c>
      <c r="G836">
        <v>14.145</v>
      </c>
      <c r="H836">
        <v>53.38</v>
      </c>
      <c r="I836">
        <v>45.835000000000001</v>
      </c>
      <c r="J836" s="17">
        <v>834</v>
      </c>
      <c r="K836">
        <v>1</v>
      </c>
      <c r="L836" t="s">
        <v>53</v>
      </c>
      <c r="M836">
        <v>3067</v>
      </c>
      <c r="N836">
        <v>12.875</v>
      </c>
      <c r="O836">
        <v>64.79249999999999</v>
      </c>
      <c r="P836">
        <v>56.447500000000005</v>
      </c>
      <c r="Q836" s="18">
        <v>804664</v>
      </c>
      <c r="R836" s="107" t="s">
        <v>53</v>
      </c>
      <c r="S836" s="107">
        <v>39557</v>
      </c>
      <c r="T836" s="18">
        <v>127768</v>
      </c>
      <c r="U836" s="107" t="s">
        <v>53</v>
      </c>
      <c r="V836">
        <v>13.455</v>
      </c>
      <c r="W836" s="107" t="s">
        <v>53</v>
      </c>
      <c r="X836">
        <f>N836/12.45</f>
        <v>1.0341365461847389</v>
      </c>
      <c r="Y836">
        <f>I836/44.78</f>
        <v>1.0235596248325145</v>
      </c>
      <c r="Z836">
        <f t="shared" si="112"/>
        <v>127.66365222909725</v>
      </c>
      <c r="AA836">
        <v>6303</v>
      </c>
      <c r="AB836">
        <f t="shared" si="113"/>
        <v>0.95357902197023392</v>
      </c>
      <c r="AC836">
        <v>14.11</v>
      </c>
      <c r="AD836">
        <f t="shared" si="114"/>
        <v>0.15878428760327293</v>
      </c>
      <c r="AE836">
        <f t="shared" si="115"/>
        <v>4.9159649244902223E-2</v>
      </c>
    </row>
    <row r="837" spans="1:31">
      <c r="A837" t="s">
        <v>43</v>
      </c>
      <c r="B837" s="2">
        <v>2020</v>
      </c>
      <c r="C837">
        <v>1</v>
      </c>
      <c r="D837" t="s">
        <v>53</v>
      </c>
      <c r="E837">
        <v>17</v>
      </c>
      <c r="F837" t="s">
        <v>53</v>
      </c>
      <c r="G837">
        <v>16.997499999999999</v>
      </c>
      <c r="H837">
        <v>52.820000000000007</v>
      </c>
      <c r="I837">
        <v>43.842500000000001</v>
      </c>
      <c r="J837" s="17">
        <v>1042</v>
      </c>
      <c r="K837" t="s">
        <v>53</v>
      </c>
      <c r="L837">
        <v>2</v>
      </c>
      <c r="M837">
        <v>2605</v>
      </c>
      <c r="N837">
        <v>13.835000000000001</v>
      </c>
      <c r="O837">
        <v>64.185000000000002</v>
      </c>
      <c r="P837">
        <v>55.302500000000002</v>
      </c>
      <c r="Q837" s="18">
        <v>816772</v>
      </c>
      <c r="R837" s="107" t="s">
        <v>53</v>
      </c>
      <c r="S837" s="107" t="s">
        <v>53</v>
      </c>
      <c r="T837" s="18">
        <v>136793</v>
      </c>
      <c r="U837" s="107" t="s">
        <v>53</v>
      </c>
      <c r="V837">
        <v>15.267499999999998</v>
      </c>
      <c r="W837" s="107" t="s">
        <v>53</v>
      </c>
      <c r="X837">
        <f>N837/13.87</f>
        <v>0.9974765681326605</v>
      </c>
      <c r="Y837">
        <f>I837/43.14</f>
        <v>1.016284191006027</v>
      </c>
      <c r="Z837">
        <f t="shared" si="112"/>
        <v>129.5846422338569</v>
      </c>
      <c r="AA837">
        <v>6303</v>
      </c>
      <c r="AB837">
        <f t="shared" si="113"/>
        <v>0.98309723116548609</v>
      </c>
      <c r="AC837">
        <v>15.53</v>
      </c>
      <c r="AD837">
        <f t="shared" si="114"/>
        <v>0.16748003114700308</v>
      </c>
      <c r="AE837" s="2" t="s">
        <v>53</v>
      </c>
    </row>
    <row r="838" spans="1:31">
      <c r="A838" t="s">
        <v>44</v>
      </c>
      <c r="B838" s="2">
        <v>2002</v>
      </c>
      <c r="C838">
        <v>0</v>
      </c>
      <c r="D838" t="s">
        <v>53</v>
      </c>
      <c r="E838">
        <v>18</v>
      </c>
      <c r="F838" t="s">
        <v>53</v>
      </c>
      <c r="G838">
        <v>15.612500000000001</v>
      </c>
      <c r="H838">
        <v>44.954999999999998</v>
      </c>
      <c r="I838">
        <v>37.935000000000002</v>
      </c>
      <c r="J838" s="96" t="s">
        <v>53</v>
      </c>
      <c r="K838" t="s">
        <v>53</v>
      </c>
      <c r="L838" t="s">
        <v>53</v>
      </c>
      <c r="M838" t="s">
        <v>53</v>
      </c>
      <c r="N838">
        <v>8.7100000000000009</v>
      </c>
      <c r="O838">
        <v>68.942499999999995</v>
      </c>
      <c r="P838">
        <v>62.94</v>
      </c>
      <c r="Q838" s="18">
        <v>892718</v>
      </c>
      <c r="R838" s="109">
        <v>16980</v>
      </c>
      <c r="S838" s="107" t="s">
        <v>53</v>
      </c>
      <c r="T838" s="18">
        <v>73654</v>
      </c>
      <c r="U838">
        <v>0</v>
      </c>
      <c r="V838">
        <v>11.495000000000001</v>
      </c>
      <c r="W838">
        <f>R838/18095</f>
        <v>0.9383807681680022</v>
      </c>
      <c r="X838">
        <f>N838/8.3</f>
        <v>1.0493975903614459</v>
      </c>
      <c r="Y838">
        <f>I838/35.8425</f>
        <v>1.0583804143126176</v>
      </c>
      <c r="Z838">
        <f t="shared" ref="Z838:Z856" si="116">Q838/3381</f>
        <v>264.03963324460221</v>
      </c>
      <c r="AA838">
        <v>3381</v>
      </c>
      <c r="AB838">
        <f>V838/AC838</f>
        <v>1.0039301310043669</v>
      </c>
      <c r="AC838">
        <v>11.45</v>
      </c>
      <c r="AD838">
        <f t="shared" si="114"/>
        <v>8.2505337631816542E-2</v>
      </c>
      <c r="AE838" s="2" t="s">
        <v>53</v>
      </c>
    </row>
    <row r="839" spans="1:31">
      <c r="A839" t="s">
        <v>44</v>
      </c>
      <c r="B839" s="2">
        <v>2003</v>
      </c>
      <c r="C839">
        <v>0</v>
      </c>
      <c r="D839" t="s">
        <v>53</v>
      </c>
      <c r="E839">
        <v>11</v>
      </c>
      <c r="F839" t="s">
        <v>53</v>
      </c>
      <c r="G839">
        <v>16.71</v>
      </c>
      <c r="H839">
        <v>46.825000000000003</v>
      </c>
      <c r="I839">
        <v>38.9925</v>
      </c>
      <c r="J839" s="96" t="s">
        <v>53</v>
      </c>
      <c r="K839" t="s">
        <v>53</v>
      </c>
      <c r="L839" t="s">
        <v>53</v>
      </c>
      <c r="M839" t="s">
        <v>53</v>
      </c>
      <c r="N839">
        <v>9.3300000000000018</v>
      </c>
      <c r="O839">
        <v>70.497500000000002</v>
      </c>
      <c r="P839">
        <v>63.917500000000004</v>
      </c>
      <c r="Q839" s="18">
        <v>915262</v>
      </c>
      <c r="R839" s="109">
        <v>17781</v>
      </c>
      <c r="S839" s="107" t="s">
        <v>53</v>
      </c>
      <c r="T839" s="18">
        <v>90123</v>
      </c>
      <c r="U839">
        <v>0</v>
      </c>
      <c r="V839">
        <v>12.334999999999999</v>
      </c>
      <c r="W839">
        <f>R839/19013</f>
        <v>0.93520223005312153</v>
      </c>
      <c r="X839">
        <f>N839/8.5</f>
        <v>1.0976470588235296</v>
      </c>
      <c r="Y839">
        <f>I839/37.35</f>
        <v>1.0439759036144578</v>
      </c>
      <c r="Z839">
        <f t="shared" si="116"/>
        <v>270.70748299319729</v>
      </c>
      <c r="AA839">
        <v>3381</v>
      </c>
      <c r="AB839">
        <f t="shared" ref="AB839:AB856" si="117">V839/AC839</f>
        <v>1.0735422106179284</v>
      </c>
      <c r="AC839">
        <v>11.49</v>
      </c>
      <c r="AD839">
        <f t="shared" si="114"/>
        <v>9.8466887077142934E-2</v>
      </c>
      <c r="AE839" s="2" t="s">
        <v>53</v>
      </c>
    </row>
    <row r="840" spans="1:31">
      <c r="A840" t="s">
        <v>44</v>
      </c>
      <c r="B840" s="2">
        <v>2004</v>
      </c>
      <c r="C840">
        <v>0</v>
      </c>
      <c r="D840" t="s">
        <v>53</v>
      </c>
      <c r="E840">
        <v>16</v>
      </c>
      <c r="F840" t="s">
        <v>53</v>
      </c>
      <c r="G840">
        <v>17.630000000000003</v>
      </c>
      <c r="H840">
        <v>48.017499999999998</v>
      </c>
      <c r="I840">
        <v>39.549999999999997</v>
      </c>
      <c r="J840" s="96" t="s">
        <v>53</v>
      </c>
      <c r="K840" t="s">
        <v>53</v>
      </c>
      <c r="L840" t="s">
        <v>53</v>
      </c>
      <c r="M840" t="s">
        <v>53</v>
      </c>
      <c r="N840">
        <v>9.5625</v>
      </c>
      <c r="O840">
        <v>69.14</v>
      </c>
      <c r="P840">
        <v>62.519999999999996</v>
      </c>
      <c r="Q840" s="18">
        <v>928412</v>
      </c>
      <c r="R840" s="109">
        <v>18583</v>
      </c>
      <c r="S840" s="107" t="s">
        <v>53</v>
      </c>
      <c r="T840" s="18">
        <v>94701</v>
      </c>
      <c r="U840">
        <v>0</v>
      </c>
      <c r="V840">
        <v>12.927499999999998</v>
      </c>
      <c r="W840">
        <f>R840/20053</f>
        <v>0.92669426021044232</v>
      </c>
      <c r="X840">
        <f>N840/8.26</f>
        <v>1.1576876513317191</v>
      </c>
      <c r="Y840">
        <f>I840/38.95</f>
        <v>1.0154043645699613</v>
      </c>
      <c r="Z840">
        <f t="shared" si="116"/>
        <v>274.59686483288965</v>
      </c>
      <c r="AA840">
        <v>3381</v>
      </c>
      <c r="AB840">
        <f t="shared" si="117"/>
        <v>1.1784412032816771</v>
      </c>
      <c r="AC840">
        <v>10.97</v>
      </c>
      <c r="AD840">
        <f t="shared" si="114"/>
        <v>0.10200320547343206</v>
      </c>
      <c r="AE840" s="2" t="s">
        <v>53</v>
      </c>
    </row>
    <row r="841" spans="1:31">
      <c r="A841" t="s">
        <v>44</v>
      </c>
      <c r="B841" s="2">
        <v>2005</v>
      </c>
      <c r="C841">
        <v>0</v>
      </c>
      <c r="D841" t="s">
        <v>53</v>
      </c>
      <c r="E841">
        <v>12</v>
      </c>
      <c r="F841" t="s">
        <v>53</v>
      </c>
      <c r="G841">
        <v>13.265000000000001</v>
      </c>
      <c r="H841">
        <v>47.39</v>
      </c>
      <c r="I841">
        <v>41.105000000000004</v>
      </c>
      <c r="J841" s="96" t="s">
        <v>53</v>
      </c>
      <c r="K841" t="s">
        <v>53</v>
      </c>
      <c r="L841" t="s">
        <v>53</v>
      </c>
      <c r="M841" t="s">
        <v>53</v>
      </c>
      <c r="N841">
        <v>8.7125000000000004</v>
      </c>
      <c r="O841">
        <v>68.627499999999998</v>
      </c>
      <c r="P841">
        <v>62.650000000000006</v>
      </c>
      <c r="Q841" s="18">
        <v>956352</v>
      </c>
      <c r="R841" s="109">
        <v>19703</v>
      </c>
      <c r="S841" s="107" t="s">
        <v>53</v>
      </c>
      <c r="T841" s="18">
        <v>113467</v>
      </c>
      <c r="U841">
        <v>0</v>
      </c>
      <c r="V841">
        <v>10.602499999999999</v>
      </c>
      <c r="W841">
        <f>R841/21239</f>
        <v>0.92768021093271813</v>
      </c>
      <c r="X841">
        <f>N841/7.14</f>
        <v>1.2202380952380953</v>
      </c>
      <c r="Y841">
        <f>I841/41.39</f>
        <v>0.99311427881130721</v>
      </c>
      <c r="Z841">
        <f t="shared" si="116"/>
        <v>282.86069210292811</v>
      </c>
      <c r="AA841">
        <v>3381</v>
      </c>
      <c r="AB841">
        <f t="shared" si="117"/>
        <v>1.158743169398907</v>
      </c>
      <c r="AC841">
        <v>9.15</v>
      </c>
      <c r="AD841">
        <f t="shared" si="114"/>
        <v>0.11864564511811551</v>
      </c>
      <c r="AE841" s="2" t="s">
        <v>53</v>
      </c>
    </row>
    <row r="842" spans="1:31">
      <c r="A842" t="s">
        <v>44</v>
      </c>
      <c r="B842" s="2">
        <v>2006</v>
      </c>
      <c r="C842">
        <v>0</v>
      </c>
      <c r="D842" t="s">
        <v>53</v>
      </c>
      <c r="E842">
        <v>15</v>
      </c>
      <c r="F842" t="s">
        <v>53</v>
      </c>
      <c r="G842">
        <v>14.192499999999999</v>
      </c>
      <c r="H842">
        <v>48.620000000000005</v>
      </c>
      <c r="I842">
        <v>41.727499999999999</v>
      </c>
      <c r="J842" s="96" t="s">
        <v>53</v>
      </c>
      <c r="K842" t="s">
        <v>53</v>
      </c>
      <c r="L842" t="s">
        <v>53</v>
      </c>
      <c r="M842" t="s">
        <v>53</v>
      </c>
      <c r="N842">
        <v>9.1149999999999984</v>
      </c>
      <c r="O842">
        <v>70.232499999999987</v>
      </c>
      <c r="P842">
        <v>63.827499999999993</v>
      </c>
      <c r="Q842" s="18">
        <v>971647</v>
      </c>
      <c r="R842" s="109">
        <v>20467</v>
      </c>
      <c r="S842" s="107" t="s">
        <v>53</v>
      </c>
      <c r="T842" s="18">
        <v>119665</v>
      </c>
      <c r="U842">
        <v>0</v>
      </c>
      <c r="V842">
        <v>11.23</v>
      </c>
      <c r="W842">
        <f>R842/22629</f>
        <v>0.90445888019797605</v>
      </c>
      <c r="X842">
        <f>N842/6.35</f>
        <v>1.4354330708661416</v>
      </c>
      <c r="Y842">
        <f>I842/42.96</f>
        <v>0.97131052141526997</v>
      </c>
      <c r="Z842">
        <f t="shared" si="116"/>
        <v>287.38450162673763</v>
      </c>
      <c r="AA842">
        <v>3381</v>
      </c>
      <c r="AB842">
        <f t="shared" si="117"/>
        <v>1.3289940828402369</v>
      </c>
      <c r="AC842">
        <v>8.4499999999999993</v>
      </c>
      <c r="AD842">
        <f t="shared" si="114"/>
        <v>0.12315686663983937</v>
      </c>
      <c r="AE842" s="2" t="s">
        <v>53</v>
      </c>
    </row>
    <row r="843" spans="1:31">
      <c r="A843" t="s">
        <v>44</v>
      </c>
      <c r="B843" s="2">
        <v>2007</v>
      </c>
      <c r="C843">
        <v>0</v>
      </c>
      <c r="D843" t="s">
        <v>53</v>
      </c>
      <c r="E843">
        <v>20</v>
      </c>
      <c r="F843" t="s">
        <v>53</v>
      </c>
      <c r="G843">
        <v>12.0625</v>
      </c>
      <c r="H843">
        <v>50.064999999999998</v>
      </c>
      <c r="I843">
        <v>44.025000000000006</v>
      </c>
      <c r="J843" s="17">
        <v>360</v>
      </c>
      <c r="K843" t="s">
        <v>53</v>
      </c>
      <c r="L843" s="92">
        <v>360</v>
      </c>
      <c r="M843" t="s">
        <v>53</v>
      </c>
      <c r="N843">
        <v>7.7224999999999993</v>
      </c>
      <c r="O843">
        <v>69.117500000000007</v>
      </c>
      <c r="P843">
        <v>63.785000000000004</v>
      </c>
      <c r="Q843" s="18">
        <v>983820</v>
      </c>
      <c r="R843" s="109">
        <v>21333</v>
      </c>
      <c r="S843" s="107" t="s">
        <v>53</v>
      </c>
      <c r="T843" s="18">
        <v>126837</v>
      </c>
      <c r="U843">
        <v>0</v>
      </c>
      <c r="V843">
        <v>9.5775000000000006</v>
      </c>
      <c r="W843">
        <f>R843/23776</f>
        <v>0.89724932705248994</v>
      </c>
      <c r="X843">
        <f>N843/6.41</f>
        <v>1.204758190327613</v>
      </c>
      <c r="Y843">
        <f>I843/44.21</f>
        <v>0.99581542637412357</v>
      </c>
      <c r="Z843">
        <f t="shared" si="116"/>
        <v>290.98491570541262</v>
      </c>
      <c r="AA843">
        <v>3381</v>
      </c>
      <c r="AB843">
        <f t="shared" si="117"/>
        <v>1.1637302551640341</v>
      </c>
      <c r="AC843">
        <v>8.23</v>
      </c>
      <c r="AD843">
        <f t="shared" si="114"/>
        <v>0.1289229737147039</v>
      </c>
      <c r="AE843" s="2" t="s">
        <v>53</v>
      </c>
    </row>
    <row r="844" spans="1:31">
      <c r="A844" t="s">
        <v>44</v>
      </c>
      <c r="B844" s="2">
        <v>2008</v>
      </c>
      <c r="C844">
        <v>0</v>
      </c>
      <c r="D844" t="s">
        <v>53</v>
      </c>
      <c r="E844">
        <v>15</v>
      </c>
      <c r="F844" t="s">
        <v>53</v>
      </c>
      <c r="G844">
        <v>16.900000000000002</v>
      </c>
      <c r="H844">
        <v>49.945</v>
      </c>
      <c r="I844">
        <v>41.477499999999999</v>
      </c>
      <c r="J844" s="17">
        <v>1970</v>
      </c>
      <c r="K844" t="s">
        <v>53</v>
      </c>
      <c r="L844" s="93">
        <v>1970</v>
      </c>
      <c r="M844" t="s">
        <v>53</v>
      </c>
      <c r="N844">
        <v>15.537500000000001</v>
      </c>
      <c r="O844">
        <v>69.152500000000003</v>
      </c>
      <c r="P844">
        <v>58.417500000000004</v>
      </c>
      <c r="Q844" s="18">
        <v>1005936</v>
      </c>
      <c r="R844" s="109">
        <v>21413</v>
      </c>
      <c r="S844" s="107" t="s">
        <v>53</v>
      </c>
      <c r="T844" s="18">
        <v>141090</v>
      </c>
      <c r="U844">
        <v>0</v>
      </c>
      <c r="V844">
        <v>16.130000000000003</v>
      </c>
      <c r="W844">
        <f>R844/24129</f>
        <v>0.88743835219031042</v>
      </c>
      <c r="X844">
        <f>N844/10.05</f>
        <v>1.5460199004975124</v>
      </c>
      <c r="Y844">
        <f>I844/44.4</f>
        <v>0.93417792792792798</v>
      </c>
      <c r="Z844">
        <f t="shared" si="116"/>
        <v>297.52617568766635</v>
      </c>
      <c r="AA844">
        <v>3381</v>
      </c>
      <c r="AB844">
        <f t="shared" si="117"/>
        <v>1.433777777777778</v>
      </c>
      <c r="AC844">
        <v>11.25</v>
      </c>
      <c r="AD844">
        <f t="shared" si="114"/>
        <v>0.14025743188433459</v>
      </c>
      <c r="AE844" s="2" t="s">
        <v>53</v>
      </c>
    </row>
    <row r="845" spans="1:31">
      <c r="A845" t="s">
        <v>44</v>
      </c>
      <c r="B845" s="2">
        <v>2009</v>
      </c>
      <c r="C845">
        <v>0</v>
      </c>
      <c r="D845">
        <v>-12</v>
      </c>
      <c r="E845">
        <v>27</v>
      </c>
      <c r="F845" t="s">
        <v>53</v>
      </c>
      <c r="G845">
        <v>23.69</v>
      </c>
      <c r="H845">
        <v>52.48</v>
      </c>
      <c r="I845">
        <v>40.055</v>
      </c>
      <c r="J845" s="17">
        <v>2162</v>
      </c>
      <c r="K845" t="s">
        <v>53</v>
      </c>
      <c r="L845" s="93">
        <v>2162</v>
      </c>
      <c r="M845">
        <v>3819</v>
      </c>
      <c r="N845">
        <v>24.2425</v>
      </c>
      <c r="O845">
        <v>68.402500000000003</v>
      </c>
      <c r="P845">
        <v>51.819999999999993</v>
      </c>
      <c r="Q845" s="18">
        <v>1020490</v>
      </c>
      <c r="R845" s="109">
        <v>20020</v>
      </c>
      <c r="S845" s="107" t="s">
        <v>53</v>
      </c>
      <c r="T845" s="18">
        <v>149910</v>
      </c>
      <c r="U845">
        <v>0</v>
      </c>
      <c r="V845">
        <v>23.997500000000002</v>
      </c>
      <c r="W845">
        <f>R845/23062</f>
        <v>0.86809470124013532</v>
      </c>
      <c r="X845">
        <f>N845/17.65</f>
        <v>1.3735127478753542</v>
      </c>
      <c r="Y845">
        <f>I845/42.58</f>
        <v>0.94069985908877407</v>
      </c>
      <c r="Z845">
        <f t="shared" si="116"/>
        <v>301.83081928423542</v>
      </c>
      <c r="AA845">
        <v>3381</v>
      </c>
      <c r="AB845">
        <f t="shared" si="117"/>
        <v>1.3436450167973126</v>
      </c>
      <c r="AC845">
        <v>17.86</v>
      </c>
      <c r="AD845">
        <f t="shared" si="114"/>
        <v>0.14690001861850679</v>
      </c>
      <c r="AE845" s="2" t="s">
        <v>53</v>
      </c>
    </row>
    <row r="846" spans="1:31">
      <c r="A846" t="s">
        <v>44</v>
      </c>
      <c r="B846" s="2">
        <v>2010</v>
      </c>
      <c r="C846">
        <v>0</v>
      </c>
      <c r="D846" t="s">
        <v>53</v>
      </c>
      <c r="E846">
        <v>25</v>
      </c>
      <c r="F846" t="s">
        <v>53</v>
      </c>
      <c r="G846">
        <v>26.147500000000001</v>
      </c>
      <c r="H846">
        <v>53.58</v>
      </c>
      <c r="I846">
        <v>39.575000000000003</v>
      </c>
      <c r="J846" s="17">
        <v>2028</v>
      </c>
      <c r="K846" t="s">
        <v>53</v>
      </c>
      <c r="L846" s="93">
        <v>2028</v>
      </c>
      <c r="M846">
        <v>3597</v>
      </c>
      <c r="N846">
        <v>26.544999999999998</v>
      </c>
      <c r="O846">
        <v>68.760000000000005</v>
      </c>
      <c r="P846">
        <v>50.502499999999998</v>
      </c>
      <c r="Q846" s="18">
        <v>1027914</v>
      </c>
      <c r="R846" s="109">
        <v>20499</v>
      </c>
      <c r="S846" s="107">
        <v>44391</v>
      </c>
      <c r="T846" s="18">
        <v>153327</v>
      </c>
      <c r="U846">
        <v>0</v>
      </c>
      <c r="V846">
        <v>26.37</v>
      </c>
      <c r="W846">
        <f>R846/23038</f>
        <v>0.88979078044969184</v>
      </c>
      <c r="X846">
        <f>N846/19.57</f>
        <v>1.3564128768523249</v>
      </c>
      <c r="Y846">
        <f>I846/42.04</f>
        <v>0.94136536631779266</v>
      </c>
      <c r="Z846">
        <f t="shared" si="116"/>
        <v>304.02661934338954</v>
      </c>
      <c r="AA846">
        <v>3381</v>
      </c>
      <c r="AB846">
        <f t="shared" si="117"/>
        <v>1.3277945619335347</v>
      </c>
      <c r="AC846">
        <v>19.86</v>
      </c>
      <c r="AD846">
        <f t="shared" si="114"/>
        <v>0.14916325684833556</v>
      </c>
      <c r="AE846">
        <f t="shared" si="115"/>
        <v>4.3185519411156961E-2</v>
      </c>
    </row>
    <row r="847" spans="1:31">
      <c r="A847" t="s">
        <v>44</v>
      </c>
      <c r="B847" s="2">
        <v>2011</v>
      </c>
      <c r="C847">
        <v>0</v>
      </c>
      <c r="D847" t="s">
        <v>53</v>
      </c>
      <c r="E847">
        <v>30</v>
      </c>
      <c r="F847" t="s">
        <v>53</v>
      </c>
      <c r="G847">
        <v>26.227499999999999</v>
      </c>
      <c r="H847">
        <v>55.984999999999999</v>
      </c>
      <c r="I847">
        <v>41.305</v>
      </c>
      <c r="J847" s="17">
        <v>1921</v>
      </c>
      <c r="K847" t="s">
        <v>53</v>
      </c>
      <c r="L847" s="93">
        <v>1921</v>
      </c>
      <c r="M847">
        <v>3515</v>
      </c>
      <c r="N847">
        <v>27.837499999999999</v>
      </c>
      <c r="O847">
        <v>69.12</v>
      </c>
      <c r="P847">
        <v>49.877499999999998</v>
      </c>
      <c r="Q847" s="18">
        <v>1029789</v>
      </c>
      <c r="R847" s="109">
        <v>20166</v>
      </c>
      <c r="S847" s="107">
        <v>46479</v>
      </c>
      <c r="T847" s="18">
        <v>150614</v>
      </c>
      <c r="U847">
        <v>0</v>
      </c>
      <c r="V847">
        <v>27.1</v>
      </c>
      <c r="W847">
        <f>R847/22761</f>
        <v>0.88598919203901405</v>
      </c>
      <c r="X847">
        <f>N847/21.05</f>
        <v>1.3224465558194773</v>
      </c>
      <c r="Y847">
        <f>I847/41.74</f>
        <v>0.98957834211787254</v>
      </c>
      <c r="Z847">
        <f t="shared" si="116"/>
        <v>304.58118899733807</v>
      </c>
      <c r="AA847">
        <v>3381</v>
      </c>
      <c r="AB847">
        <f t="shared" si="117"/>
        <v>1.2669471715755025</v>
      </c>
      <c r="AC847">
        <v>21.39</v>
      </c>
      <c r="AD847">
        <f t="shared" si="114"/>
        <v>0.14625714588134073</v>
      </c>
      <c r="AE847">
        <f t="shared" si="115"/>
        <v>4.5134488715649519E-2</v>
      </c>
    </row>
    <row r="848" spans="1:31">
      <c r="A848" t="s">
        <v>44</v>
      </c>
      <c r="B848" s="2">
        <v>2012</v>
      </c>
      <c r="C848">
        <v>0</v>
      </c>
      <c r="D848" t="s">
        <v>53</v>
      </c>
      <c r="E848">
        <v>21</v>
      </c>
      <c r="F848" t="s">
        <v>53</v>
      </c>
      <c r="G848">
        <v>30.2925</v>
      </c>
      <c r="H848">
        <v>56.9</v>
      </c>
      <c r="I848">
        <v>39.659999999999997</v>
      </c>
      <c r="J848" s="17">
        <v>1622</v>
      </c>
      <c r="K848" t="s">
        <v>53</v>
      </c>
      <c r="L848" s="93">
        <v>1622</v>
      </c>
      <c r="M848">
        <v>3471</v>
      </c>
      <c r="N848">
        <v>31.624999999999996</v>
      </c>
      <c r="O848">
        <v>66.844999999999999</v>
      </c>
      <c r="P848">
        <v>45.72</v>
      </c>
      <c r="Q848" s="18">
        <v>1017531</v>
      </c>
      <c r="R848" s="109">
        <v>19360</v>
      </c>
      <c r="S848" s="107">
        <v>45786</v>
      </c>
      <c r="T848" s="18">
        <v>152974</v>
      </c>
      <c r="U848">
        <v>0</v>
      </c>
      <c r="V848">
        <v>31.005000000000003</v>
      </c>
      <c r="W848">
        <f>R848/22048</f>
        <v>0.87808417997097243</v>
      </c>
      <c r="X848">
        <f>N848/24.58</f>
        <v>1.2866151342554921</v>
      </c>
      <c r="Y848">
        <f>I848/40.47</f>
        <v>0.97998517420311337</v>
      </c>
      <c r="Z848">
        <f t="shared" si="116"/>
        <v>300.95563442768412</v>
      </c>
      <c r="AA848">
        <v>3381</v>
      </c>
      <c r="AB848">
        <f t="shared" si="117"/>
        <v>1.2507059298104075</v>
      </c>
      <c r="AC848">
        <v>24.79</v>
      </c>
      <c r="AD848">
        <f t="shared" si="114"/>
        <v>0.15033841720792782</v>
      </c>
      <c r="AE848">
        <f t="shared" si="115"/>
        <v>4.4997154877836648E-2</v>
      </c>
    </row>
    <row r="849" spans="1:31">
      <c r="A849" t="s">
        <v>44</v>
      </c>
      <c r="B849" s="2">
        <v>2013</v>
      </c>
      <c r="C849">
        <v>0</v>
      </c>
      <c r="D849" t="s">
        <v>53</v>
      </c>
      <c r="E849">
        <v>22</v>
      </c>
      <c r="F849" t="s">
        <v>53</v>
      </c>
      <c r="G849">
        <v>29.89</v>
      </c>
      <c r="H849">
        <v>54.877499999999998</v>
      </c>
      <c r="I849">
        <v>38.472500000000004</v>
      </c>
      <c r="J849" s="17">
        <v>1730</v>
      </c>
      <c r="K849" t="s">
        <v>53</v>
      </c>
      <c r="L849" s="93">
        <v>1730</v>
      </c>
      <c r="M849">
        <v>3153</v>
      </c>
      <c r="N849">
        <v>34.71</v>
      </c>
      <c r="O849">
        <v>65.724999999999994</v>
      </c>
      <c r="P849">
        <v>42.907499999999999</v>
      </c>
      <c r="Q849" s="18">
        <v>1014829</v>
      </c>
      <c r="R849" s="109">
        <v>18830</v>
      </c>
      <c r="S849" s="107">
        <v>43129</v>
      </c>
      <c r="T849" s="18">
        <v>146445</v>
      </c>
      <c r="U849">
        <v>0</v>
      </c>
      <c r="V849">
        <v>32.482500000000002</v>
      </c>
      <c r="W849">
        <f>R849/21899</f>
        <v>0.85985661445728112</v>
      </c>
      <c r="X849">
        <f>N849/25.6</f>
        <v>1.3558593749999999</v>
      </c>
      <c r="Y849">
        <f>I849/39.56</f>
        <v>0.9725101112234581</v>
      </c>
      <c r="Z849">
        <f t="shared" si="116"/>
        <v>300.15646258503403</v>
      </c>
      <c r="AA849">
        <v>3381</v>
      </c>
      <c r="AB849">
        <f t="shared" si="117"/>
        <v>1.2445402298850574</v>
      </c>
      <c r="AC849">
        <v>26.1</v>
      </c>
      <c r="AD849">
        <f t="shared" si="114"/>
        <v>0.14430509967689137</v>
      </c>
      <c r="AE849">
        <f t="shared" si="115"/>
        <v>4.2498785509676999E-2</v>
      </c>
    </row>
    <row r="850" spans="1:31">
      <c r="A850" t="s">
        <v>44</v>
      </c>
      <c r="B850" s="2">
        <v>2014</v>
      </c>
      <c r="C850">
        <v>0</v>
      </c>
      <c r="D850" t="s">
        <v>53</v>
      </c>
      <c r="E850">
        <v>24</v>
      </c>
      <c r="F850" t="s">
        <v>53</v>
      </c>
      <c r="G850">
        <v>32.372500000000002</v>
      </c>
      <c r="H850">
        <v>55.435000000000002</v>
      </c>
      <c r="I850">
        <v>37.49</v>
      </c>
      <c r="J850" s="17">
        <v>1758</v>
      </c>
      <c r="K850">
        <v>2</v>
      </c>
      <c r="L850" t="s">
        <v>53</v>
      </c>
      <c r="M850">
        <v>3091</v>
      </c>
      <c r="N850">
        <v>31.019999999999996</v>
      </c>
      <c r="O850">
        <v>65.372500000000002</v>
      </c>
      <c r="P850">
        <v>45.094999999999999</v>
      </c>
      <c r="Q850" s="18">
        <v>1004788</v>
      </c>
      <c r="R850" s="109">
        <v>18892</v>
      </c>
      <c r="S850" s="107">
        <v>41590</v>
      </c>
      <c r="T850" s="18">
        <v>127226</v>
      </c>
      <c r="U850">
        <v>0</v>
      </c>
      <c r="V850">
        <v>31.6525</v>
      </c>
      <c r="W850">
        <f>R850/22218</f>
        <v>0.85030155729588619</v>
      </c>
      <c r="X850">
        <f>N850/23.6</f>
        <v>1.3144067796610166</v>
      </c>
      <c r="Y850">
        <f>I850/40.03</f>
        <v>0.93654758930801896</v>
      </c>
      <c r="Z850">
        <f t="shared" si="116"/>
        <v>297.1866311742088</v>
      </c>
      <c r="AA850">
        <v>3381</v>
      </c>
      <c r="AB850">
        <f t="shared" si="117"/>
        <v>1.2951104746317512</v>
      </c>
      <c r="AC850">
        <v>24.44</v>
      </c>
      <c r="AD850">
        <f t="shared" si="114"/>
        <v>0.12661974466255568</v>
      </c>
      <c r="AE850">
        <f t="shared" si="115"/>
        <v>4.1391815985063515E-2</v>
      </c>
    </row>
    <row r="851" spans="1:31">
      <c r="A851" t="s">
        <v>44</v>
      </c>
      <c r="B851" s="2">
        <v>2015</v>
      </c>
      <c r="C851">
        <v>0</v>
      </c>
      <c r="D851" t="s">
        <v>53</v>
      </c>
      <c r="E851">
        <v>24</v>
      </c>
      <c r="F851" t="s">
        <v>53</v>
      </c>
      <c r="G851">
        <v>28.324999999999999</v>
      </c>
      <c r="H851">
        <v>57.342500000000001</v>
      </c>
      <c r="I851">
        <v>41.102499999999999</v>
      </c>
      <c r="J851" s="17">
        <v>2253</v>
      </c>
      <c r="K851">
        <v>11</v>
      </c>
      <c r="L851" t="s">
        <v>53</v>
      </c>
      <c r="M851">
        <v>3764</v>
      </c>
      <c r="N851">
        <v>28.257500000000004</v>
      </c>
      <c r="O851">
        <v>66.407499999999999</v>
      </c>
      <c r="P851">
        <v>47.655000000000001</v>
      </c>
      <c r="Q851" s="18">
        <v>1001900</v>
      </c>
      <c r="R851" s="109">
        <v>19575</v>
      </c>
      <c r="S851" s="107">
        <v>42373</v>
      </c>
      <c r="T851" s="18">
        <v>121809</v>
      </c>
      <c r="U851">
        <v>0</v>
      </c>
      <c r="V851">
        <v>28.29</v>
      </c>
      <c r="W851">
        <f>R851/23219</f>
        <v>0.84305956328868603</v>
      </c>
      <c r="X851">
        <f>N851/20.77</f>
        <v>1.3604959075589795</v>
      </c>
      <c r="Y851">
        <f>I851/41.06</f>
        <v>1.0010350706283486</v>
      </c>
      <c r="Z851">
        <f t="shared" si="116"/>
        <v>296.33244602188699</v>
      </c>
      <c r="AA851">
        <v>3381</v>
      </c>
      <c r="AB851">
        <f t="shared" si="117"/>
        <v>1.2824116047144152</v>
      </c>
      <c r="AC851">
        <v>22.06</v>
      </c>
      <c r="AD851">
        <f t="shared" si="114"/>
        <v>0.12157800179658648</v>
      </c>
      <c r="AE851">
        <f t="shared" si="115"/>
        <v>4.2292643976444756E-2</v>
      </c>
    </row>
    <row r="852" spans="1:31">
      <c r="A852" t="s">
        <v>44</v>
      </c>
      <c r="B852" s="2">
        <v>2016</v>
      </c>
      <c r="C852">
        <v>0</v>
      </c>
      <c r="D852" t="s">
        <v>53</v>
      </c>
      <c r="E852">
        <v>26</v>
      </c>
      <c r="F852" t="s">
        <v>53</v>
      </c>
      <c r="G852">
        <v>26.982500000000002</v>
      </c>
      <c r="H852">
        <v>57.650000000000006</v>
      </c>
      <c r="I852">
        <v>42.1</v>
      </c>
      <c r="J852" s="17">
        <v>2346</v>
      </c>
      <c r="K852">
        <v>9</v>
      </c>
      <c r="L852" t="s">
        <v>53</v>
      </c>
      <c r="M852">
        <v>4601</v>
      </c>
      <c r="N852">
        <v>24.765000000000001</v>
      </c>
      <c r="O852">
        <v>66.142499999999998</v>
      </c>
      <c r="P852">
        <v>49.765000000000001</v>
      </c>
      <c r="Q852" s="18">
        <v>1004124</v>
      </c>
      <c r="R852" s="109">
        <v>19850</v>
      </c>
      <c r="S852" s="107">
        <v>42320</v>
      </c>
      <c r="T852" s="18">
        <v>122597</v>
      </c>
      <c r="U852">
        <v>0</v>
      </c>
      <c r="V852">
        <v>25.817500000000003</v>
      </c>
      <c r="W852">
        <f>R852/23979</f>
        <v>0.8278076650402435</v>
      </c>
      <c r="X852">
        <f>N852/18.12</f>
        <v>1.3667218543046358</v>
      </c>
      <c r="Y852">
        <f>I852/42.17</f>
        <v>0.99834005216978894</v>
      </c>
      <c r="Z852">
        <f t="shared" si="116"/>
        <v>296.99023957409048</v>
      </c>
      <c r="AA852">
        <v>3381</v>
      </c>
      <c r="AB852">
        <f t="shared" si="117"/>
        <v>1.3145366598778006</v>
      </c>
      <c r="AC852">
        <v>19.64</v>
      </c>
      <c r="AD852">
        <f t="shared" si="114"/>
        <v>0.12209348646183141</v>
      </c>
      <c r="AE852">
        <f t="shared" si="115"/>
        <v>4.2146189116085267E-2</v>
      </c>
    </row>
    <row r="853" spans="1:31">
      <c r="A853" t="s">
        <v>44</v>
      </c>
      <c r="B853" s="2">
        <v>2017</v>
      </c>
      <c r="C853">
        <v>0</v>
      </c>
      <c r="D853" t="s">
        <v>53</v>
      </c>
      <c r="E853">
        <v>16</v>
      </c>
      <c r="F853" t="s">
        <v>53</v>
      </c>
      <c r="G853">
        <v>24.927499999999998</v>
      </c>
      <c r="H853">
        <v>55.482500000000002</v>
      </c>
      <c r="I853">
        <v>41.644999999999996</v>
      </c>
      <c r="J853" s="17">
        <v>2253</v>
      </c>
      <c r="K853">
        <v>7</v>
      </c>
      <c r="L853" t="s">
        <v>53</v>
      </c>
      <c r="M853">
        <v>4037</v>
      </c>
      <c r="N853">
        <v>19.84</v>
      </c>
      <c r="O853">
        <v>63.6</v>
      </c>
      <c r="P853">
        <v>50.975000000000001</v>
      </c>
      <c r="Q853" s="18">
        <v>1007641</v>
      </c>
      <c r="R853" s="109">
        <v>20727</v>
      </c>
      <c r="S853" s="107">
        <v>42820</v>
      </c>
      <c r="T853" s="18">
        <v>121042</v>
      </c>
      <c r="U853">
        <v>0</v>
      </c>
      <c r="V853">
        <v>22.2575</v>
      </c>
      <c r="W853">
        <f>R853/24969</f>
        <v>0.83010933557611433</v>
      </c>
      <c r="X853">
        <f>N853/15.66</f>
        <v>1.2669220945083013</v>
      </c>
      <c r="Y853">
        <f>I853/43.11</f>
        <v>0.96601716539086047</v>
      </c>
      <c r="Z853">
        <f t="shared" si="116"/>
        <v>298.03046435965689</v>
      </c>
      <c r="AA853">
        <v>3381</v>
      </c>
      <c r="AB853">
        <f t="shared" si="117"/>
        <v>1.2917875798026697</v>
      </c>
      <c r="AC853">
        <v>17.23</v>
      </c>
      <c r="AD853">
        <f t="shared" si="114"/>
        <v>0.1201241315111235</v>
      </c>
      <c r="AE853">
        <f t="shared" si="115"/>
        <v>4.2495293462651879E-2</v>
      </c>
    </row>
    <row r="854" spans="1:31">
      <c r="A854" t="s">
        <v>44</v>
      </c>
      <c r="B854" s="2">
        <v>2018</v>
      </c>
      <c r="C854">
        <v>0</v>
      </c>
      <c r="D854" t="s">
        <v>53</v>
      </c>
      <c r="E854">
        <v>9</v>
      </c>
      <c r="F854" t="s">
        <v>53</v>
      </c>
      <c r="G854">
        <v>21.617500000000003</v>
      </c>
      <c r="H854">
        <v>54.21</v>
      </c>
      <c r="I854">
        <v>42.494999999999997</v>
      </c>
      <c r="J854" s="17">
        <v>2269</v>
      </c>
      <c r="K854">
        <v>7</v>
      </c>
      <c r="L854" s="98">
        <v>51</v>
      </c>
      <c r="M854">
        <v>3769</v>
      </c>
      <c r="N854">
        <v>18.422499999999999</v>
      </c>
      <c r="O854">
        <v>65.282499999999999</v>
      </c>
      <c r="P854">
        <v>53.260000000000005</v>
      </c>
      <c r="Q854" s="18">
        <v>1018510</v>
      </c>
      <c r="R854" s="109">
        <v>21076</v>
      </c>
      <c r="S854" s="107">
        <v>41781</v>
      </c>
      <c r="T854" s="18">
        <v>128713</v>
      </c>
      <c r="U854">
        <v>0</v>
      </c>
      <c r="V854">
        <v>19.9025</v>
      </c>
      <c r="W854">
        <f>R854/25771</f>
        <v>0.81781847813433706</v>
      </c>
      <c r="X854">
        <f>N854/13.72</f>
        <v>1.3427478134110786</v>
      </c>
      <c r="Y854">
        <f>I854/44.03</f>
        <v>0.96513740631387679</v>
      </c>
      <c r="Z854">
        <f t="shared" si="116"/>
        <v>301.2451937296658</v>
      </c>
      <c r="AA854">
        <v>3381</v>
      </c>
      <c r="AB854">
        <f t="shared" si="117"/>
        <v>1.3042267365661862</v>
      </c>
      <c r="AC854">
        <v>15.26</v>
      </c>
      <c r="AD854">
        <f t="shared" si="114"/>
        <v>0.12637382058104485</v>
      </c>
      <c r="AE854">
        <f t="shared" si="115"/>
        <v>4.1021688545031465E-2</v>
      </c>
    </row>
    <row r="855" spans="1:31">
      <c r="A855" t="s">
        <v>44</v>
      </c>
      <c r="B855" s="2">
        <v>2019</v>
      </c>
      <c r="C855">
        <v>1</v>
      </c>
      <c r="D855" t="s">
        <v>53</v>
      </c>
      <c r="E855">
        <v>23</v>
      </c>
      <c r="F855" t="s">
        <v>53</v>
      </c>
      <c r="G855">
        <v>19.982500000000002</v>
      </c>
      <c r="H855">
        <v>54.515000000000001</v>
      </c>
      <c r="I855">
        <v>43.622500000000002</v>
      </c>
      <c r="J855" s="17">
        <v>2062</v>
      </c>
      <c r="K855">
        <v>7</v>
      </c>
      <c r="L855" s="98">
        <v>1</v>
      </c>
      <c r="M855">
        <v>4353</v>
      </c>
      <c r="N855">
        <v>17.577500000000001</v>
      </c>
      <c r="O855">
        <v>65.844999999999999</v>
      </c>
      <c r="P855">
        <v>54.267499999999998</v>
      </c>
      <c r="Q855" s="18">
        <v>1032983</v>
      </c>
      <c r="R855" s="107" t="s">
        <v>53</v>
      </c>
      <c r="S855" s="107">
        <v>42884</v>
      </c>
      <c r="T855" s="18">
        <v>138474</v>
      </c>
      <c r="U855" s="107" t="s">
        <v>53</v>
      </c>
      <c r="V855">
        <v>18.692499999999999</v>
      </c>
      <c r="W855" s="107" t="s">
        <v>53</v>
      </c>
      <c r="X855">
        <f>N855/12.45</f>
        <v>1.4118473895582331</v>
      </c>
      <c r="Y855">
        <f>I855/44.78</f>
        <v>0.97415140687807056</v>
      </c>
      <c r="Z855">
        <f t="shared" si="116"/>
        <v>305.52587991718428</v>
      </c>
      <c r="AA855">
        <v>3381</v>
      </c>
      <c r="AB855">
        <f t="shared" si="117"/>
        <v>1.3247696669029057</v>
      </c>
      <c r="AC855">
        <v>14.11</v>
      </c>
      <c r="AD855">
        <f t="shared" si="114"/>
        <v>0.13405254491119409</v>
      </c>
      <c r="AE855">
        <f t="shared" si="115"/>
        <v>4.1514719990551632E-2</v>
      </c>
    </row>
    <row r="856" spans="1:31">
      <c r="A856" t="s">
        <v>44</v>
      </c>
      <c r="B856" s="2">
        <v>2020</v>
      </c>
      <c r="C856">
        <v>0</v>
      </c>
      <c r="D856" t="s">
        <v>53</v>
      </c>
      <c r="E856">
        <v>21</v>
      </c>
      <c r="F856" t="s">
        <v>53</v>
      </c>
      <c r="G856">
        <v>24.517500000000002</v>
      </c>
      <c r="H856">
        <v>52.462499999999999</v>
      </c>
      <c r="I856">
        <v>39.587499999999999</v>
      </c>
      <c r="J856" s="17">
        <v>2252</v>
      </c>
      <c r="K856">
        <v>6</v>
      </c>
      <c r="L856" s="98">
        <v>3</v>
      </c>
      <c r="M856">
        <v>3944</v>
      </c>
      <c r="N856">
        <v>22.225000000000001</v>
      </c>
      <c r="O856">
        <v>61.795000000000002</v>
      </c>
      <c r="P856">
        <v>48.075000000000003</v>
      </c>
      <c r="Q856" s="18">
        <v>1044887</v>
      </c>
      <c r="R856" s="107" t="s">
        <v>53</v>
      </c>
      <c r="S856" s="107" t="s">
        <v>53</v>
      </c>
      <c r="T856" s="18">
        <v>145821</v>
      </c>
      <c r="U856" s="107" t="s">
        <v>53</v>
      </c>
      <c r="V856">
        <v>23.307500000000001</v>
      </c>
      <c r="W856" s="107" t="s">
        <v>53</v>
      </c>
      <c r="X856">
        <f>N856/13.87</f>
        <v>1.6023792357606346</v>
      </c>
      <c r="Y856">
        <f>I856/43.14</f>
        <v>0.91765183124710237</v>
      </c>
      <c r="Z856">
        <f t="shared" si="116"/>
        <v>309.04673173617272</v>
      </c>
      <c r="AA856">
        <v>3381</v>
      </c>
      <c r="AB856">
        <f t="shared" si="117"/>
        <v>1.5008048937540246</v>
      </c>
      <c r="AC856">
        <v>15.53</v>
      </c>
      <c r="AD856">
        <f t="shared" si="114"/>
        <v>0.13955671761635469</v>
      </c>
      <c r="AE856" s="2" t="s">
        <v>53</v>
      </c>
    </row>
    <row r="857" spans="1:31">
      <c r="A857" t="s">
        <v>45</v>
      </c>
      <c r="B857" s="2">
        <v>2002</v>
      </c>
      <c r="C857">
        <v>0</v>
      </c>
      <c r="E857">
        <v>3</v>
      </c>
      <c r="F857" t="s">
        <v>53</v>
      </c>
      <c r="G857">
        <v>10.319999999999999</v>
      </c>
      <c r="H857">
        <v>31.695</v>
      </c>
      <c r="I857">
        <v>28.425000000000001</v>
      </c>
      <c r="J857" s="96" t="s">
        <v>53</v>
      </c>
      <c r="K857" t="s">
        <v>53</v>
      </c>
      <c r="L857" t="s">
        <v>53</v>
      </c>
      <c r="M857" t="s">
        <v>53</v>
      </c>
      <c r="N857">
        <v>3.7050000000000001</v>
      </c>
      <c r="O857">
        <v>57.302500000000002</v>
      </c>
      <c r="P857">
        <v>55.172499999999992</v>
      </c>
      <c r="Q857" s="18">
        <v>137342</v>
      </c>
      <c r="R857" s="109">
        <v>19045</v>
      </c>
      <c r="S857" s="107" t="s">
        <v>53</v>
      </c>
      <c r="T857" s="18">
        <v>3526</v>
      </c>
      <c r="U857">
        <v>1</v>
      </c>
      <c r="V857">
        <v>6.004999999999999</v>
      </c>
      <c r="W857">
        <f>R857/18095</f>
        <v>1.0525006907985632</v>
      </c>
      <c r="X857">
        <f>N857/8.3</f>
        <v>0.44638554216867465</v>
      </c>
      <c r="Y857">
        <f>I857/35.8425</f>
        <v>0.79305293994559534</v>
      </c>
      <c r="Z857">
        <f t="shared" ref="Z857:Z875" si="118">Q857/14797</f>
        <v>9.2817462999256612</v>
      </c>
      <c r="AA857">
        <v>14797</v>
      </c>
      <c r="AB857">
        <f>V857/AC857</f>
        <v>0.52445414847161564</v>
      </c>
      <c r="AC857">
        <v>11.45</v>
      </c>
      <c r="AD857">
        <f t="shared" si="114"/>
        <v>2.5673137132122732E-2</v>
      </c>
      <c r="AE857" s="2" t="s">
        <v>53</v>
      </c>
    </row>
    <row r="858" spans="1:31">
      <c r="A858" t="s">
        <v>45</v>
      </c>
      <c r="B858" s="2">
        <v>2003</v>
      </c>
      <c r="C858">
        <v>1</v>
      </c>
      <c r="E858">
        <v>13</v>
      </c>
      <c r="F858" t="s">
        <v>53</v>
      </c>
      <c r="G858">
        <v>8.9725000000000001</v>
      </c>
      <c r="H858">
        <v>31.975000000000001</v>
      </c>
      <c r="I858">
        <v>29.112500000000001</v>
      </c>
      <c r="J858" s="96" t="s">
        <v>53</v>
      </c>
      <c r="K858" t="s">
        <v>53</v>
      </c>
      <c r="L858" t="s">
        <v>53</v>
      </c>
      <c r="M858" t="s">
        <v>53</v>
      </c>
      <c r="N858">
        <v>2.4624999999999999</v>
      </c>
      <c r="O858">
        <v>58.955000000000005</v>
      </c>
      <c r="P858">
        <v>57.497500000000002</v>
      </c>
      <c r="Q858" s="18">
        <v>138686</v>
      </c>
      <c r="R858" s="109">
        <v>19489</v>
      </c>
      <c r="S858" s="107" t="s">
        <v>53</v>
      </c>
      <c r="T858" s="18">
        <v>6016</v>
      </c>
      <c r="U858">
        <v>1</v>
      </c>
      <c r="V858">
        <v>4.6825000000000001</v>
      </c>
      <c r="W858">
        <f>R858/19013</f>
        <v>1.0250355020249302</v>
      </c>
      <c r="X858">
        <f>N858/8.5</f>
        <v>0.28970588235294115</v>
      </c>
      <c r="Y858">
        <f>I858/37.35</f>
        <v>0.77945113788487286</v>
      </c>
      <c r="Z858">
        <f t="shared" si="118"/>
        <v>9.3725755220652829</v>
      </c>
      <c r="AA858">
        <v>14797</v>
      </c>
      <c r="AB858">
        <f t="shared" ref="AB858:AB875" si="119">V858/AC858</f>
        <v>0.40752828546562231</v>
      </c>
      <c r="AC858">
        <v>11.49</v>
      </c>
      <c r="AD858">
        <f t="shared" si="114"/>
        <v>4.3378567411274389E-2</v>
      </c>
      <c r="AE858" s="2" t="s">
        <v>53</v>
      </c>
    </row>
    <row r="859" spans="1:31">
      <c r="A859" t="s">
        <v>45</v>
      </c>
      <c r="B859" s="2">
        <v>2004</v>
      </c>
      <c r="C859">
        <v>1</v>
      </c>
      <c r="E859">
        <v>21</v>
      </c>
      <c r="F859" t="s">
        <v>53</v>
      </c>
      <c r="G859">
        <v>7.3250000000000002</v>
      </c>
      <c r="H859">
        <v>33.74</v>
      </c>
      <c r="I859">
        <v>31.245000000000005</v>
      </c>
      <c r="J859" s="96" t="s">
        <v>53</v>
      </c>
      <c r="K859" t="s">
        <v>53</v>
      </c>
      <c r="L859" t="s">
        <v>53</v>
      </c>
      <c r="M859" t="s">
        <v>53</v>
      </c>
      <c r="N859">
        <v>2.6875</v>
      </c>
      <c r="O859">
        <v>59.505000000000003</v>
      </c>
      <c r="P859">
        <v>57.902499999999996</v>
      </c>
      <c r="Q859" s="18">
        <v>139333</v>
      </c>
      <c r="R859" s="109">
        <v>20404</v>
      </c>
      <c r="S859" s="107" t="s">
        <v>53</v>
      </c>
      <c r="T859" s="18">
        <v>7428</v>
      </c>
      <c r="U859">
        <v>1</v>
      </c>
      <c r="V859">
        <v>4.3449999999999998</v>
      </c>
      <c r="W859">
        <f>R859/20053</f>
        <v>1.0175036154191393</v>
      </c>
      <c r="X859">
        <f>N859/8.26</f>
        <v>0.32536319612590797</v>
      </c>
      <c r="Y859">
        <f>I859/38.95</f>
        <v>0.80218228498074462</v>
      </c>
      <c r="Z859">
        <f t="shared" si="118"/>
        <v>9.4163006014732709</v>
      </c>
      <c r="AA859">
        <v>14797</v>
      </c>
      <c r="AB859">
        <f t="shared" si="119"/>
        <v>0.39608021877848676</v>
      </c>
      <c r="AC859">
        <v>10.97</v>
      </c>
      <c r="AD859">
        <f t="shared" si="114"/>
        <v>5.3311132323283071E-2</v>
      </c>
      <c r="AE859" s="2" t="s">
        <v>53</v>
      </c>
    </row>
    <row r="860" spans="1:31">
      <c r="A860" t="s">
        <v>45</v>
      </c>
      <c r="B860" s="2">
        <v>2005</v>
      </c>
      <c r="C860">
        <v>1</v>
      </c>
      <c r="E860">
        <v>19</v>
      </c>
      <c r="F860" t="s">
        <v>53</v>
      </c>
      <c r="G860">
        <v>8.7749999999999986</v>
      </c>
      <c r="H860">
        <v>41.9375</v>
      </c>
      <c r="I860">
        <v>38.255000000000003</v>
      </c>
      <c r="J860" s="96" t="s">
        <v>53</v>
      </c>
      <c r="K860" t="s">
        <v>53</v>
      </c>
      <c r="L860" t="s">
        <v>53</v>
      </c>
      <c r="M860" t="s">
        <v>53</v>
      </c>
      <c r="N860">
        <v>2.1949999999999998</v>
      </c>
      <c r="O860">
        <v>62.994999999999997</v>
      </c>
      <c r="P860">
        <v>61.625</v>
      </c>
      <c r="Q860" s="18">
        <v>141091</v>
      </c>
      <c r="R860" s="109">
        <v>22058</v>
      </c>
      <c r="S860" s="107" t="s">
        <v>53</v>
      </c>
      <c r="T860" s="18">
        <v>9756</v>
      </c>
      <c r="U860">
        <v>1</v>
      </c>
      <c r="V860">
        <v>4.7375000000000007</v>
      </c>
      <c r="W860">
        <f>R860/21239</f>
        <v>1.0385611375300154</v>
      </c>
      <c r="X860">
        <f>N860/7.14</f>
        <v>0.30742296918767509</v>
      </c>
      <c r="Y860">
        <f>I860/41.39</f>
        <v>0.92425706692437792</v>
      </c>
      <c r="Z860">
        <f t="shared" si="118"/>
        <v>9.5351084679326892</v>
      </c>
      <c r="AA860">
        <v>14797</v>
      </c>
      <c r="AB860">
        <f t="shared" si="119"/>
        <v>0.51775956284153013</v>
      </c>
      <c r="AC860">
        <v>9.15</v>
      </c>
      <c r="AD860">
        <f t="shared" si="114"/>
        <v>6.914686266310395E-2</v>
      </c>
      <c r="AE860" s="2" t="s">
        <v>53</v>
      </c>
    </row>
    <row r="861" spans="1:31">
      <c r="A861" t="s">
        <v>45</v>
      </c>
      <c r="B861" s="2">
        <v>2006</v>
      </c>
      <c r="C861">
        <v>1</v>
      </c>
      <c r="E861">
        <v>16</v>
      </c>
      <c r="F861" t="s">
        <v>53</v>
      </c>
      <c r="G861">
        <v>6.7625000000000002</v>
      </c>
      <c r="H861">
        <v>43.907500000000006</v>
      </c>
      <c r="I861">
        <v>40.9375</v>
      </c>
      <c r="J861" s="96" t="s">
        <v>53</v>
      </c>
      <c r="K861" t="s">
        <v>53</v>
      </c>
      <c r="L861" t="s">
        <v>53</v>
      </c>
      <c r="M861" t="s">
        <v>53</v>
      </c>
      <c r="N861">
        <v>1.6875</v>
      </c>
      <c r="O861">
        <v>60.070000000000007</v>
      </c>
      <c r="P861">
        <v>59.057500000000005</v>
      </c>
      <c r="Q861" s="18">
        <v>142160</v>
      </c>
      <c r="R861" s="109">
        <v>23398</v>
      </c>
      <c r="S861" s="107" t="s">
        <v>53</v>
      </c>
      <c r="T861" s="18">
        <v>11414</v>
      </c>
      <c r="U861">
        <v>1</v>
      </c>
      <c r="V861">
        <v>3.7574999999999998</v>
      </c>
      <c r="W861">
        <f>R861/22629</f>
        <v>1.0339829422422555</v>
      </c>
      <c r="X861">
        <f>N861/6.35</f>
        <v>0.26574803149606302</v>
      </c>
      <c r="Y861">
        <f>I861/42.96</f>
        <v>0.95292132216014891</v>
      </c>
      <c r="Z861">
        <f t="shared" si="118"/>
        <v>9.607352841792256</v>
      </c>
      <c r="AA861">
        <v>14797</v>
      </c>
      <c r="AB861">
        <f t="shared" si="119"/>
        <v>0.44467455621301777</v>
      </c>
      <c r="AC861">
        <v>8.4499999999999993</v>
      </c>
      <c r="AD861">
        <f t="shared" si="114"/>
        <v>8.0289814293753523E-2</v>
      </c>
      <c r="AE861" s="2" t="s">
        <v>53</v>
      </c>
    </row>
    <row r="862" spans="1:31">
      <c r="A862" t="s">
        <v>45</v>
      </c>
      <c r="B862" s="2">
        <v>2007</v>
      </c>
      <c r="C862">
        <v>0</v>
      </c>
      <c r="E862">
        <v>10</v>
      </c>
      <c r="F862" t="s">
        <v>53</v>
      </c>
      <c r="G862">
        <v>6.8724999999999996</v>
      </c>
      <c r="H862">
        <v>44.467500000000001</v>
      </c>
      <c r="I862">
        <v>41.417500000000004</v>
      </c>
      <c r="J862" s="17">
        <v>108</v>
      </c>
      <c r="K862" t="s">
        <v>53</v>
      </c>
      <c r="L862" s="92">
        <v>43</v>
      </c>
      <c r="M862" t="s">
        <v>53</v>
      </c>
      <c r="N862">
        <v>2.9350000000000001</v>
      </c>
      <c r="O862">
        <v>64.274999999999991</v>
      </c>
      <c r="P862">
        <v>62.387499999999996</v>
      </c>
      <c r="Q862" s="18">
        <v>144046</v>
      </c>
      <c r="R862" s="109">
        <v>24702</v>
      </c>
      <c r="S862" s="107" t="s">
        <v>53</v>
      </c>
      <c r="T862" s="18">
        <v>13858</v>
      </c>
      <c r="U862">
        <v>1</v>
      </c>
      <c r="V862">
        <v>4.4749999999999996</v>
      </c>
      <c r="W862">
        <f>R862/23776</f>
        <v>1.0389468371467026</v>
      </c>
      <c r="X862">
        <f>N862/6.41</f>
        <v>0.4578783151326053</v>
      </c>
      <c r="Y862">
        <f>I862/44.21</f>
        <v>0.93683555756616155</v>
      </c>
      <c r="Z862">
        <f t="shared" si="118"/>
        <v>9.7348111103602086</v>
      </c>
      <c r="AA862">
        <v>14797</v>
      </c>
      <c r="AB862">
        <f t="shared" si="119"/>
        <v>0.5437424058323207</v>
      </c>
      <c r="AC862">
        <v>8.23</v>
      </c>
      <c r="AD862">
        <f t="shared" si="114"/>
        <v>9.6205378837315864E-2</v>
      </c>
      <c r="AE862" s="2" t="s">
        <v>53</v>
      </c>
    </row>
    <row r="863" spans="1:31">
      <c r="A863" t="s">
        <v>45</v>
      </c>
      <c r="B863" s="2">
        <v>2008</v>
      </c>
      <c r="C863">
        <v>0</v>
      </c>
      <c r="E863">
        <v>22</v>
      </c>
      <c r="F863" t="s">
        <v>53</v>
      </c>
      <c r="G863">
        <v>7.98</v>
      </c>
      <c r="H863">
        <v>46.19</v>
      </c>
      <c r="I863">
        <v>42.494999999999997</v>
      </c>
      <c r="J863" s="17">
        <v>86</v>
      </c>
      <c r="K863" t="s">
        <v>53</v>
      </c>
      <c r="L863" s="92">
        <v>108</v>
      </c>
      <c r="M863" t="s">
        <v>53</v>
      </c>
      <c r="N863">
        <v>5.23</v>
      </c>
      <c r="O863">
        <v>63.507499999999993</v>
      </c>
      <c r="P863">
        <v>60.18</v>
      </c>
      <c r="Q863" s="18">
        <v>146324</v>
      </c>
      <c r="R863" s="109">
        <v>25559</v>
      </c>
      <c r="S863" s="107" t="s">
        <v>53</v>
      </c>
      <c r="T863" s="18">
        <v>17043</v>
      </c>
      <c r="U863">
        <v>1</v>
      </c>
      <c r="V863">
        <v>6.3449999999999998</v>
      </c>
      <c r="W863">
        <f>R863/24129</f>
        <v>1.059264785113349</v>
      </c>
      <c r="X863">
        <f>N863/10.05</f>
        <v>0.52039800995024876</v>
      </c>
      <c r="Y863">
        <f>I863/44.4</f>
        <v>0.95709459459459456</v>
      </c>
      <c r="Z863">
        <f t="shared" si="118"/>
        <v>9.8887612353855516</v>
      </c>
      <c r="AA863">
        <v>14797</v>
      </c>
      <c r="AB863">
        <f t="shared" si="119"/>
        <v>0.56399999999999995</v>
      </c>
      <c r="AC863">
        <v>11.25</v>
      </c>
      <c r="AD863">
        <f t="shared" si="114"/>
        <v>0.11647439927831388</v>
      </c>
      <c r="AE863" s="2" t="s">
        <v>53</v>
      </c>
    </row>
    <row r="864" spans="1:31">
      <c r="A864" t="s">
        <v>45</v>
      </c>
      <c r="B864" s="2">
        <v>2009</v>
      </c>
      <c r="C864">
        <v>0</v>
      </c>
      <c r="E864">
        <v>30</v>
      </c>
      <c r="F864" t="s">
        <v>53</v>
      </c>
      <c r="G864">
        <v>9.6925000000000008</v>
      </c>
      <c r="H864">
        <v>48.184999999999995</v>
      </c>
      <c r="I864">
        <v>43.512500000000003</v>
      </c>
      <c r="J864" s="17">
        <v>97</v>
      </c>
      <c r="K864" t="s">
        <v>53</v>
      </c>
      <c r="L864" s="92">
        <v>86</v>
      </c>
      <c r="M864">
        <v>155</v>
      </c>
      <c r="N864">
        <v>10.66</v>
      </c>
      <c r="O864">
        <v>63.995000000000005</v>
      </c>
      <c r="P864">
        <v>57.167499999999997</v>
      </c>
      <c r="Q864" s="18">
        <v>146751</v>
      </c>
      <c r="R864" s="109">
        <v>24013</v>
      </c>
      <c r="S864" s="107" t="s">
        <v>53</v>
      </c>
      <c r="T864" s="18">
        <v>18369</v>
      </c>
      <c r="U864">
        <v>1</v>
      </c>
      <c r="V864">
        <v>10.25</v>
      </c>
      <c r="W864">
        <f>R864/23062</f>
        <v>1.0412366663775909</v>
      </c>
      <c r="X864">
        <f>N864/17.65</f>
        <v>0.60396600566572245</v>
      </c>
      <c r="Y864">
        <f>I864/42.58</f>
        <v>1.0218999530295914</v>
      </c>
      <c r="Z864">
        <f t="shared" si="118"/>
        <v>9.9176184361694943</v>
      </c>
      <c r="AA864">
        <v>14797</v>
      </c>
      <c r="AB864">
        <f t="shared" si="119"/>
        <v>0.57390817469204924</v>
      </c>
      <c r="AC864">
        <v>17.86</v>
      </c>
      <c r="AD864">
        <f t="shared" si="114"/>
        <v>0.12517120837336712</v>
      </c>
      <c r="AE864" s="2" t="s">
        <v>53</v>
      </c>
    </row>
    <row r="865" spans="1:31">
      <c r="A865" t="s">
        <v>45</v>
      </c>
      <c r="B865" s="2">
        <v>2010</v>
      </c>
      <c r="C865">
        <v>0</v>
      </c>
      <c r="E865">
        <v>28</v>
      </c>
      <c r="F865" t="s">
        <v>53</v>
      </c>
      <c r="G865">
        <v>12.182499999999999</v>
      </c>
      <c r="H865">
        <v>47.6175</v>
      </c>
      <c r="I865">
        <v>41.817500000000003</v>
      </c>
      <c r="J865" s="17">
        <v>91</v>
      </c>
      <c r="K865" t="s">
        <v>53</v>
      </c>
      <c r="L865" s="92">
        <v>97</v>
      </c>
      <c r="M865">
        <v>183</v>
      </c>
      <c r="N865">
        <v>12.069999999999999</v>
      </c>
      <c r="O865">
        <v>60.787500000000001</v>
      </c>
      <c r="P865">
        <v>53.462499999999999</v>
      </c>
      <c r="Q865" s="18">
        <v>145277</v>
      </c>
      <c r="R865" s="109">
        <v>24074</v>
      </c>
      <c r="S865" s="107">
        <v>3321</v>
      </c>
      <c r="T865" s="18">
        <v>17634</v>
      </c>
      <c r="U865">
        <v>1</v>
      </c>
      <c r="V865">
        <v>12.120000000000001</v>
      </c>
      <c r="W865">
        <f>R865/23038</f>
        <v>1.0449691813525479</v>
      </c>
      <c r="X865">
        <f>N865/19.57</f>
        <v>0.61676034747061825</v>
      </c>
      <c r="Y865">
        <f>I865/42.04</f>
        <v>0.99470742150333025</v>
      </c>
      <c r="Z865">
        <f t="shared" si="118"/>
        <v>9.8180036493883893</v>
      </c>
      <c r="AA865">
        <v>14797</v>
      </c>
      <c r="AB865">
        <f t="shared" si="119"/>
        <v>0.61027190332326287</v>
      </c>
      <c r="AC865">
        <v>19.86</v>
      </c>
      <c r="AD865">
        <f t="shared" si="114"/>
        <v>0.12138191179608609</v>
      </c>
      <c r="AE865">
        <f t="shared" si="115"/>
        <v>2.2859778216785864E-2</v>
      </c>
    </row>
    <row r="866" spans="1:31">
      <c r="A866" t="s">
        <v>45</v>
      </c>
      <c r="B866" s="2">
        <v>2011</v>
      </c>
      <c r="C866">
        <v>0</v>
      </c>
      <c r="E866">
        <v>25</v>
      </c>
      <c r="F866" t="s">
        <v>53</v>
      </c>
      <c r="G866">
        <v>15.807500000000001</v>
      </c>
      <c r="H866">
        <v>48.897500000000001</v>
      </c>
      <c r="I866">
        <v>41.167500000000004</v>
      </c>
      <c r="J866" s="17">
        <v>63</v>
      </c>
      <c r="K866" t="s">
        <v>53</v>
      </c>
      <c r="L866" s="92">
        <v>91</v>
      </c>
      <c r="M866">
        <v>169</v>
      </c>
      <c r="N866">
        <v>13.495000000000001</v>
      </c>
      <c r="O866">
        <v>61.06</v>
      </c>
      <c r="P866">
        <v>52.817499999999995</v>
      </c>
      <c r="Q866" s="18">
        <v>144607</v>
      </c>
      <c r="R866" s="109">
        <v>23784</v>
      </c>
      <c r="S866" s="107">
        <v>3329</v>
      </c>
      <c r="T866" s="18">
        <v>17573</v>
      </c>
      <c r="U866">
        <v>1</v>
      </c>
      <c r="V866">
        <v>14.497499999999999</v>
      </c>
      <c r="W866">
        <f>R866/22761</f>
        <v>1.0449453011730592</v>
      </c>
      <c r="X866">
        <f>N866/21.05</f>
        <v>0.64109263657957249</v>
      </c>
      <c r="Y866">
        <f>I866/41.74</f>
        <v>0.98628413991375186</v>
      </c>
      <c r="Z866">
        <f t="shared" si="118"/>
        <v>9.772724200851524</v>
      </c>
      <c r="AA866">
        <v>14797</v>
      </c>
      <c r="AB866">
        <f t="shared" si="119"/>
        <v>0.67776998597475446</v>
      </c>
      <c r="AC866">
        <v>21.39</v>
      </c>
      <c r="AD866">
        <f t="shared" si="114"/>
        <v>0.12152247124966288</v>
      </c>
      <c r="AE866">
        <f t="shared" si="115"/>
        <v>2.3021015580158635E-2</v>
      </c>
    </row>
    <row r="867" spans="1:31">
      <c r="A867" t="s">
        <v>45</v>
      </c>
      <c r="B867" s="2">
        <v>2012</v>
      </c>
      <c r="C867">
        <v>0</v>
      </c>
      <c r="E867">
        <v>30</v>
      </c>
      <c r="F867" t="s">
        <v>53</v>
      </c>
      <c r="G867">
        <v>19.63</v>
      </c>
      <c r="H867">
        <v>47.45</v>
      </c>
      <c r="I867">
        <v>38.142499999999998</v>
      </c>
      <c r="J867" s="17">
        <v>90</v>
      </c>
      <c r="K867" t="s">
        <v>53</v>
      </c>
      <c r="L867" s="92">
        <v>63</v>
      </c>
      <c r="M867">
        <v>127</v>
      </c>
      <c r="N867">
        <v>13.84</v>
      </c>
      <c r="O867">
        <v>62.754999999999995</v>
      </c>
      <c r="P867">
        <v>54.085000000000001</v>
      </c>
      <c r="Q867" s="18">
        <v>143728</v>
      </c>
      <c r="R867" s="109">
        <v>23420</v>
      </c>
      <c r="S867" s="107">
        <v>3368</v>
      </c>
      <c r="T867" s="18">
        <v>17798</v>
      </c>
      <c r="U867">
        <v>1</v>
      </c>
      <c r="V867">
        <v>16.239999999999998</v>
      </c>
      <c r="W867">
        <f>R867/22048</f>
        <v>1.0622278664731495</v>
      </c>
      <c r="X867">
        <f>N867/24.58</f>
        <v>0.56305939788445891</v>
      </c>
      <c r="Y867">
        <f>I867/40.47</f>
        <v>0.94248826291079812</v>
      </c>
      <c r="Z867">
        <f t="shared" si="118"/>
        <v>9.7133202676218158</v>
      </c>
      <c r="AA867">
        <v>14797</v>
      </c>
      <c r="AB867">
        <f t="shared" si="119"/>
        <v>0.65510286405808793</v>
      </c>
      <c r="AC867">
        <v>24.79</v>
      </c>
      <c r="AD867">
        <f t="shared" si="114"/>
        <v>0.12383112545920072</v>
      </c>
      <c r="AE867">
        <f t="shared" si="115"/>
        <v>2.3433151508404765E-2</v>
      </c>
    </row>
    <row r="868" spans="1:31">
      <c r="A868" t="s">
        <v>45</v>
      </c>
      <c r="B868" s="2">
        <v>2013</v>
      </c>
      <c r="C868">
        <v>0</v>
      </c>
      <c r="E868">
        <v>22</v>
      </c>
      <c r="F868" t="s">
        <v>53</v>
      </c>
      <c r="G868">
        <v>21.4375</v>
      </c>
      <c r="H868">
        <v>45.967500000000001</v>
      </c>
      <c r="I868">
        <v>36.107500000000002</v>
      </c>
      <c r="J868" s="17">
        <v>72</v>
      </c>
      <c r="K868" t="s">
        <v>53</v>
      </c>
      <c r="L868" s="92">
        <v>90</v>
      </c>
      <c r="M868">
        <v>130</v>
      </c>
      <c r="N868">
        <v>18.535</v>
      </c>
      <c r="O868">
        <v>61.682499999999997</v>
      </c>
      <c r="P868">
        <v>50.247500000000002</v>
      </c>
      <c r="Q868" s="18">
        <v>142183</v>
      </c>
      <c r="R868" s="109">
        <v>23762</v>
      </c>
      <c r="S868" s="107">
        <v>3138</v>
      </c>
      <c r="T868" s="18">
        <v>17293</v>
      </c>
      <c r="U868">
        <v>1</v>
      </c>
      <c r="V868">
        <v>19.7425</v>
      </c>
      <c r="W868">
        <f>R868/21899</f>
        <v>1.0850723777341431</v>
      </c>
      <c r="X868">
        <f>N868/25.6</f>
        <v>0.72402343749999998</v>
      </c>
      <c r="Y868">
        <f>I868/39.56</f>
        <v>0.91272750252780588</v>
      </c>
      <c r="Z868">
        <f t="shared" si="118"/>
        <v>9.6089072109211333</v>
      </c>
      <c r="AA868">
        <v>14797</v>
      </c>
      <c r="AB868">
        <f t="shared" si="119"/>
        <v>0.75641762452107275</v>
      </c>
      <c r="AC868">
        <v>26.1</v>
      </c>
      <c r="AD868">
        <f t="shared" si="114"/>
        <v>0.12162494813022653</v>
      </c>
      <c r="AE868">
        <f t="shared" si="115"/>
        <v>2.2070149033288085E-2</v>
      </c>
    </row>
    <row r="869" spans="1:31">
      <c r="A869" t="s">
        <v>45</v>
      </c>
      <c r="B869" s="2">
        <v>2014</v>
      </c>
      <c r="C869">
        <v>0</v>
      </c>
      <c r="E869">
        <v>26</v>
      </c>
      <c r="F869" t="s">
        <v>53</v>
      </c>
      <c r="G869">
        <v>23.102499999999999</v>
      </c>
      <c r="H869">
        <v>47.644999999999996</v>
      </c>
      <c r="I869">
        <v>36.634999999999998</v>
      </c>
      <c r="J869" s="17">
        <v>110</v>
      </c>
      <c r="K869" t="s">
        <v>53</v>
      </c>
      <c r="L869" t="s">
        <v>53</v>
      </c>
      <c r="M869">
        <v>157</v>
      </c>
      <c r="N869">
        <v>17.747499999999999</v>
      </c>
      <c r="O869">
        <v>61.44</v>
      </c>
      <c r="P869">
        <v>50.545000000000002</v>
      </c>
      <c r="Q869" s="18">
        <v>140365</v>
      </c>
      <c r="R869" s="109">
        <v>24070</v>
      </c>
      <c r="S869" s="107">
        <v>2976</v>
      </c>
      <c r="T869" s="18">
        <v>15515</v>
      </c>
      <c r="U869">
        <v>1</v>
      </c>
      <c r="V869">
        <v>20.032499999999999</v>
      </c>
      <c r="W869">
        <f>R869/22218</f>
        <v>1.0833558376091457</v>
      </c>
      <c r="X869">
        <f>N869/23.6</f>
        <v>0.75201271186440666</v>
      </c>
      <c r="Y869">
        <f>I869/40.03</f>
        <v>0.91518860854359219</v>
      </c>
      <c r="Z869">
        <f t="shared" si="118"/>
        <v>9.4860444684733398</v>
      </c>
      <c r="AA869">
        <v>14797</v>
      </c>
      <c r="AB869">
        <f t="shared" si="119"/>
        <v>0.81966039279869063</v>
      </c>
      <c r="AC869">
        <v>24.44</v>
      </c>
      <c r="AD869">
        <f t="shared" si="114"/>
        <v>0.11053325259145798</v>
      </c>
      <c r="AE869">
        <f t="shared" si="115"/>
        <v>2.120186656217718E-2</v>
      </c>
    </row>
    <row r="870" spans="1:31">
      <c r="A870" t="s">
        <v>45</v>
      </c>
      <c r="B870" s="2">
        <v>2015</v>
      </c>
      <c r="C870">
        <v>0</v>
      </c>
      <c r="E870">
        <v>24</v>
      </c>
      <c r="F870" t="s">
        <v>53</v>
      </c>
      <c r="G870">
        <v>21.355</v>
      </c>
      <c r="H870">
        <v>51.28</v>
      </c>
      <c r="I870">
        <v>40.347500000000004</v>
      </c>
      <c r="J870" s="17">
        <v>141</v>
      </c>
      <c r="K870" t="s">
        <v>53</v>
      </c>
      <c r="L870" t="s">
        <v>53</v>
      </c>
      <c r="M870">
        <v>143</v>
      </c>
      <c r="N870">
        <v>13.615</v>
      </c>
      <c r="O870">
        <v>62.517500000000005</v>
      </c>
      <c r="P870">
        <v>54.005000000000003</v>
      </c>
      <c r="Q870" s="18">
        <v>138932</v>
      </c>
      <c r="R870" s="109">
        <v>23760</v>
      </c>
      <c r="S870" s="107">
        <v>2591</v>
      </c>
      <c r="T870" s="18">
        <v>14702</v>
      </c>
      <c r="U870">
        <v>1</v>
      </c>
      <c r="V870">
        <v>17.025000000000002</v>
      </c>
      <c r="W870">
        <f>R870/23219</f>
        <v>1.0232998837159224</v>
      </c>
      <c r="X870">
        <f>N870/20.77</f>
        <v>0.65551275878671167</v>
      </c>
      <c r="Y870">
        <f>I870/41.06</f>
        <v>0.98264734534827081</v>
      </c>
      <c r="Z870">
        <f t="shared" si="118"/>
        <v>9.3892005136176255</v>
      </c>
      <c r="AA870">
        <v>14797</v>
      </c>
      <c r="AB870">
        <f t="shared" si="119"/>
        <v>0.77175883952855862</v>
      </c>
      <c r="AC870">
        <v>22.06</v>
      </c>
      <c r="AD870">
        <f t="shared" si="114"/>
        <v>0.10582155298995193</v>
      </c>
      <c r="AE870">
        <f t="shared" si="115"/>
        <v>1.8649411222756457E-2</v>
      </c>
    </row>
    <row r="871" spans="1:31">
      <c r="A871" t="s">
        <v>45</v>
      </c>
      <c r="B871" s="2">
        <v>2016</v>
      </c>
      <c r="C871">
        <v>0</v>
      </c>
      <c r="E871">
        <v>24</v>
      </c>
      <c r="F871" t="s">
        <v>53</v>
      </c>
      <c r="G871">
        <v>17.8825</v>
      </c>
      <c r="H871">
        <v>51.372499999999995</v>
      </c>
      <c r="I871">
        <v>42.174999999999997</v>
      </c>
      <c r="J871" s="17">
        <v>123</v>
      </c>
      <c r="K871">
        <v>1</v>
      </c>
      <c r="L871" t="s">
        <v>53</v>
      </c>
      <c r="M871">
        <v>191</v>
      </c>
      <c r="N871">
        <v>9.8874999999999993</v>
      </c>
      <c r="O871">
        <v>61.842500000000001</v>
      </c>
      <c r="P871">
        <v>55.737499999999997</v>
      </c>
      <c r="Q871" s="18">
        <v>136977</v>
      </c>
      <c r="R871" s="109">
        <v>24021</v>
      </c>
      <c r="S871" s="107">
        <v>2534</v>
      </c>
      <c r="T871" s="18">
        <v>13878</v>
      </c>
      <c r="U871">
        <v>1</v>
      </c>
      <c r="V871">
        <v>13.445</v>
      </c>
      <c r="W871">
        <f>R871/23979</f>
        <v>1.0017515325910171</v>
      </c>
      <c r="X871">
        <f>N871/18.12</f>
        <v>0.54566777041942593</v>
      </c>
      <c r="Y871">
        <f>I871/42.17</f>
        <v>1.0001185677021578</v>
      </c>
      <c r="Z871">
        <f t="shared" si="118"/>
        <v>9.2570791376630392</v>
      </c>
      <c r="AA871">
        <v>14797</v>
      </c>
      <c r="AB871">
        <f t="shared" si="119"/>
        <v>0.68457230142566194</v>
      </c>
      <c r="AC871">
        <v>19.64</v>
      </c>
      <c r="AD871">
        <f t="shared" si="114"/>
        <v>0.10131627937536959</v>
      </c>
      <c r="AE871">
        <f t="shared" si="115"/>
        <v>1.8499456113070079E-2</v>
      </c>
    </row>
    <row r="872" spans="1:31">
      <c r="A872" t="s">
        <v>45</v>
      </c>
      <c r="B872" s="2">
        <v>2017</v>
      </c>
      <c r="C872">
        <v>0</v>
      </c>
      <c r="E872">
        <v>27</v>
      </c>
      <c r="F872" t="s">
        <v>53</v>
      </c>
      <c r="G872">
        <v>16.265000000000001</v>
      </c>
      <c r="H872">
        <v>48.922499999999999</v>
      </c>
      <c r="I872">
        <v>40.972499999999997</v>
      </c>
      <c r="J872" s="17">
        <v>105</v>
      </c>
      <c r="K872">
        <v>1</v>
      </c>
      <c r="L872" t="s">
        <v>53</v>
      </c>
      <c r="M872">
        <v>200</v>
      </c>
      <c r="N872">
        <v>8.9825000000000017</v>
      </c>
      <c r="O872">
        <v>61.657499999999999</v>
      </c>
      <c r="P872">
        <v>56.127499999999998</v>
      </c>
      <c r="Q872" s="18">
        <v>135562</v>
      </c>
      <c r="R872" s="109">
        <v>24014</v>
      </c>
      <c r="S872" s="107">
        <v>2409</v>
      </c>
      <c r="T872" s="18">
        <v>13414</v>
      </c>
      <c r="U872">
        <v>0</v>
      </c>
      <c r="V872">
        <v>12.154999999999999</v>
      </c>
      <c r="W872">
        <f>R872/24969</f>
        <v>0.96175257319075658</v>
      </c>
      <c r="X872">
        <f>N872/15.66</f>
        <v>0.5735951468710091</v>
      </c>
      <c r="Y872">
        <f>I872/43.11</f>
        <v>0.95041753653444672</v>
      </c>
      <c r="Z872">
        <f t="shared" si="118"/>
        <v>9.1614516456038384</v>
      </c>
      <c r="AA872">
        <v>14797</v>
      </c>
      <c r="AB872">
        <f t="shared" si="119"/>
        <v>0.70545560069645963</v>
      </c>
      <c r="AC872">
        <v>17.23</v>
      </c>
      <c r="AD872">
        <f t="shared" si="114"/>
        <v>9.8951033475457723E-2</v>
      </c>
      <c r="AE872">
        <f t="shared" si="115"/>
        <v>1.7770466649946151E-2</v>
      </c>
    </row>
    <row r="873" spans="1:31">
      <c r="A873" t="s">
        <v>45</v>
      </c>
      <c r="B873" s="2">
        <v>2018</v>
      </c>
      <c r="C873">
        <v>0</v>
      </c>
      <c r="E873">
        <v>23</v>
      </c>
      <c r="F873" t="s">
        <v>53</v>
      </c>
      <c r="G873">
        <v>10.809999999999999</v>
      </c>
      <c r="H873">
        <v>49.362499999999997</v>
      </c>
      <c r="I873">
        <v>44.04</v>
      </c>
      <c r="J873" s="17">
        <v>86</v>
      </c>
      <c r="K873" t="s">
        <v>53</v>
      </c>
      <c r="L873">
        <v>6</v>
      </c>
      <c r="M873">
        <v>228</v>
      </c>
      <c r="N873">
        <v>7.9</v>
      </c>
      <c r="O873">
        <v>62.827500000000001</v>
      </c>
      <c r="P873">
        <v>57.865000000000002</v>
      </c>
      <c r="Q873" s="18">
        <v>134572</v>
      </c>
      <c r="R873" s="109">
        <v>25262</v>
      </c>
      <c r="S873" s="107">
        <v>2760</v>
      </c>
      <c r="T873" s="18">
        <v>13523</v>
      </c>
      <c r="U873">
        <v>0</v>
      </c>
      <c r="V873">
        <v>9.16</v>
      </c>
      <c r="W873">
        <f>R873/25771</f>
        <v>0.98024911722478758</v>
      </c>
      <c r="X873">
        <f>N873/13.72</f>
        <v>0.57580174927113703</v>
      </c>
      <c r="Y873">
        <f>I873/44.03</f>
        <v>1.0002271178741766</v>
      </c>
      <c r="Z873">
        <f t="shared" si="118"/>
        <v>9.0945461917956347</v>
      </c>
      <c r="AA873">
        <v>14797</v>
      </c>
      <c r="AB873">
        <f t="shared" si="119"/>
        <v>0.60026212319790306</v>
      </c>
      <c r="AC873">
        <v>15.26</v>
      </c>
      <c r="AD873">
        <f t="shared" si="114"/>
        <v>0.10048895758404423</v>
      </c>
      <c r="AE873">
        <f t="shared" si="115"/>
        <v>2.0509467051095326E-2</v>
      </c>
    </row>
    <row r="874" spans="1:31">
      <c r="A874" t="s">
        <v>45</v>
      </c>
      <c r="B874" s="2">
        <v>2019</v>
      </c>
      <c r="C874">
        <v>0</v>
      </c>
      <c r="E874">
        <v>21</v>
      </c>
      <c r="F874" t="s">
        <v>53</v>
      </c>
      <c r="G874">
        <v>11.582500000000001</v>
      </c>
      <c r="H874">
        <v>50.947500000000005</v>
      </c>
      <c r="I874">
        <v>45.047499999999999</v>
      </c>
      <c r="J874" s="17">
        <v>75</v>
      </c>
      <c r="K874" t="s">
        <v>53</v>
      </c>
      <c r="L874" t="s">
        <v>53</v>
      </c>
      <c r="M874">
        <v>204</v>
      </c>
      <c r="N874">
        <v>8.3125</v>
      </c>
      <c r="O874">
        <v>62.532499999999999</v>
      </c>
      <c r="P874">
        <v>57.324999999999996</v>
      </c>
      <c r="Q874" s="18">
        <v>134137</v>
      </c>
      <c r="R874" s="107" t="s">
        <v>53</v>
      </c>
      <c r="S874" s="107">
        <v>2746</v>
      </c>
      <c r="T874" s="18">
        <v>13845</v>
      </c>
      <c r="U874" s="107" t="s">
        <v>53</v>
      </c>
      <c r="V874">
        <v>9.77</v>
      </c>
      <c r="W874" s="107" t="s">
        <v>53</v>
      </c>
      <c r="X874">
        <f>N874/12.45</f>
        <v>0.66767068273092378</v>
      </c>
      <c r="Y874">
        <f>I874/44.78</f>
        <v>1.0059736489504243</v>
      </c>
      <c r="Z874">
        <f t="shared" si="118"/>
        <v>9.0651483408799081</v>
      </c>
      <c r="AA874">
        <v>14797</v>
      </c>
      <c r="AB874">
        <f t="shared" si="119"/>
        <v>0.6924167257264352</v>
      </c>
      <c r="AC874">
        <v>14.11</v>
      </c>
      <c r="AD874">
        <f t="shared" si="114"/>
        <v>0.10321536936117552</v>
      </c>
      <c r="AE874">
        <f t="shared" si="115"/>
        <v>2.0471607386478005E-2</v>
      </c>
    </row>
    <row r="875" spans="1:31">
      <c r="A875" t="s">
        <v>45</v>
      </c>
      <c r="B875" s="2">
        <v>2020</v>
      </c>
      <c r="C875">
        <v>0</v>
      </c>
      <c r="D875" t="s">
        <v>53</v>
      </c>
      <c r="E875">
        <v>17</v>
      </c>
      <c r="F875" t="s">
        <v>53</v>
      </c>
      <c r="G875">
        <v>11.467499999999998</v>
      </c>
      <c r="H875">
        <v>51.010000000000005</v>
      </c>
      <c r="I875">
        <v>45.167500000000004</v>
      </c>
      <c r="J875" s="17">
        <v>20</v>
      </c>
      <c r="K875" t="s">
        <v>53</v>
      </c>
      <c r="L875" t="s">
        <v>53</v>
      </c>
      <c r="M875">
        <v>165</v>
      </c>
      <c r="N875">
        <v>9.86</v>
      </c>
      <c r="O875">
        <v>60.73</v>
      </c>
      <c r="P875">
        <v>54.734999999999999</v>
      </c>
      <c r="Q875" s="18">
        <v>134176</v>
      </c>
      <c r="R875" s="107" t="s">
        <v>53</v>
      </c>
      <c r="S875" s="107" t="s">
        <v>53</v>
      </c>
      <c r="T875" s="18">
        <v>14756</v>
      </c>
      <c r="U875" s="107" t="s">
        <v>53</v>
      </c>
      <c r="V875">
        <v>10.584999999999999</v>
      </c>
      <c r="W875" s="107" t="s">
        <v>53</v>
      </c>
      <c r="X875">
        <f>N875/13.87</f>
        <v>0.71088680605623644</v>
      </c>
      <c r="Y875">
        <f>I875/43.14</f>
        <v>1.0469981455725546</v>
      </c>
      <c r="Z875">
        <f t="shared" si="118"/>
        <v>9.0677840102723533</v>
      </c>
      <c r="AA875">
        <v>14797</v>
      </c>
      <c r="AB875">
        <f t="shared" si="119"/>
        <v>0.68158403090792008</v>
      </c>
      <c r="AC875">
        <v>15.53</v>
      </c>
      <c r="AD875">
        <f t="shared" si="114"/>
        <v>0.10997495826377296</v>
      </c>
      <c r="AE875" s="2" t="s">
        <v>53</v>
      </c>
    </row>
    <row r="876" spans="1:31">
      <c r="A876" t="s">
        <v>46</v>
      </c>
      <c r="B876" s="2">
        <v>2002</v>
      </c>
      <c r="C876">
        <v>0</v>
      </c>
      <c r="E876">
        <v>18</v>
      </c>
      <c r="F876" t="s">
        <v>53</v>
      </c>
      <c r="G876">
        <v>19.835000000000001</v>
      </c>
      <c r="H876">
        <v>38.592500000000001</v>
      </c>
      <c r="I876">
        <v>30.934999999999999</v>
      </c>
      <c r="J876" s="96" t="s">
        <v>53</v>
      </c>
      <c r="K876" t="s">
        <v>53</v>
      </c>
      <c r="L876" t="s">
        <v>53</v>
      </c>
      <c r="M876" t="s">
        <v>53</v>
      </c>
      <c r="N876">
        <v>6.78</v>
      </c>
      <c r="O876">
        <v>68.33250000000001</v>
      </c>
      <c r="P876">
        <v>63.704999999999998</v>
      </c>
      <c r="Q876" s="18">
        <v>546538</v>
      </c>
      <c r="R876" s="109">
        <v>14206</v>
      </c>
      <c r="S876" s="107" t="s">
        <v>53</v>
      </c>
      <c r="T876" s="18">
        <v>17871</v>
      </c>
      <c r="U876">
        <v>0</v>
      </c>
      <c r="V876">
        <v>11.512499999999999</v>
      </c>
      <c r="W876">
        <f>R876/18095</f>
        <v>0.78507875103619784</v>
      </c>
      <c r="X876">
        <f>N876/8.3</f>
        <v>0.81686746987951808</v>
      </c>
      <c r="Y876">
        <f>I876/35.8425</f>
        <v>0.86308153728116055</v>
      </c>
      <c r="Z876">
        <f t="shared" ref="Z876:Z894" si="120">Q876/15370</f>
        <v>35.55875081327261</v>
      </c>
      <c r="AA876">
        <v>15370</v>
      </c>
      <c r="AB876">
        <f>V876/AC876</f>
        <v>1.0054585152838429</v>
      </c>
      <c r="AC876">
        <v>11.45</v>
      </c>
      <c r="AD876">
        <f t="shared" si="114"/>
        <v>3.2698549780619098E-2</v>
      </c>
      <c r="AE876" s="2" t="s">
        <v>53</v>
      </c>
    </row>
    <row r="877" spans="1:31">
      <c r="A877" t="s">
        <v>46</v>
      </c>
      <c r="B877" s="2">
        <v>2003</v>
      </c>
      <c r="C877">
        <v>0</v>
      </c>
      <c r="E877">
        <v>11</v>
      </c>
      <c r="F877" t="s">
        <v>53</v>
      </c>
      <c r="G877">
        <v>19.932500000000001</v>
      </c>
      <c r="H877">
        <v>39.64</v>
      </c>
      <c r="I877">
        <v>31.740000000000002</v>
      </c>
      <c r="J877" s="96" t="s">
        <v>53</v>
      </c>
      <c r="K877" t="s">
        <v>53</v>
      </c>
      <c r="L877" t="s">
        <v>53</v>
      </c>
      <c r="M877" t="s">
        <v>53</v>
      </c>
      <c r="N877">
        <v>6.9649999999999999</v>
      </c>
      <c r="O877">
        <v>69.13</v>
      </c>
      <c r="P877">
        <v>64.317499999999995</v>
      </c>
      <c r="Q877" s="18">
        <v>563099</v>
      </c>
      <c r="R877" s="109">
        <v>15179</v>
      </c>
      <c r="S877" s="107" t="s">
        <v>53</v>
      </c>
      <c r="T877" s="18">
        <v>26106</v>
      </c>
      <c r="U877">
        <v>0</v>
      </c>
      <c r="V877">
        <v>11.697500000000002</v>
      </c>
      <c r="W877">
        <f>R877/19013</f>
        <v>0.79834849839583444</v>
      </c>
      <c r="X877">
        <f>N877/8.5</f>
        <v>0.81941176470588228</v>
      </c>
      <c r="Y877">
        <f>I877/37.35</f>
        <v>0.84979919678714866</v>
      </c>
      <c r="Z877">
        <f t="shared" si="120"/>
        <v>36.636239427456083</v>
      </c>
      <c r="AA877">
        <v>15370</v>
      </c>
      <c r="AB877">
        <f t="shared" ref="AB877:AB894" si="121">V877/AC877</f>
        <v>1.0180591818973022</v>
      </c>
      <c r="AC877">
        <v>11.49</v>
      </c>
      <c r="AD877">
        <f t="shared" si="114"/>
        <v>4.6361297036577938E-2</v>
      </c>
      <c r="AE877" s="2" t="s">
        <v>53</v>
      </c>
    </row>
    <row r="878" spans="1:31">
      <c r="A878" t="s">
        <v>46</v>
      </c>
      <c r="B878" s="2">
        <v>2004</v>
      </c>
      <c r="C878">
        <v>0</v>
      </c>
      <c r="E878">
        <v>16</v>
      </c>
      <c r="F878" t="s">
        <v>53</v>
      </c>
      <c r="G878">
        <v>19.324999999999999</v>
      </c>
      <c r="H878">
        <v>40.604999999999997</v>
      </c>
      <c r="I878">
        <v>32.765000000000001</v>
      </c>
      <c r="J878" s="96" t="s">
        <v>53</v>
      </c>
      <c r="K878" t="s">
        <v>53</v>
      </c>
      <c r="L878" t="s">
        <v>53</v>
      </c>
      <c r="M878" t="s">
        <v>53</v>
      </c>
      <c r="N878">
        <v>5.2275</v>
      </c>
      <c r="O878">
        <v>68.592500000000001</v>
      </c>
      <c r="P878">
        <v>65.004999999999995</v>
      </c>
      <c r="Q878" s="18">
        <v>578060</v>
      </c>
      <c r="R878" s="109">
        <v>15613</v>
      </c>
      <c r="S878" s="107" t="s">
        <v>53</v>
      </c>
      <c r="T878" s="18">
        <v>32019</v>
      </c>
      <c r="U878">
        <v>0</v>
      </c>
      <c r="V878">
        <v>10.46</v>
      </c>
      <c r="W878">
        <f>R878/20053</f>
        <v>0.77858674512541759</v>
      </c>
      <c r="X878">
        <f>N878/8.26</f>
        <v>0.63286924939467315</v>
      </c>
      <c r="Y878">
        <f>I878/38.95</f>
        <v>0.84120667522464698</v>
      </c>
      <c r="Z878">
        <f t="shared" si="120"/>
        <v>37.609629147690306</v>
      </c>
      <c r="AA878">
        <v>15370</v>
      </c>
      <c r="AB878">
        <f t="shared" si="121"/>
        <v>0.95350957155879679</v>
      </c>
      <c r="AC878">
        <v>10.97</v>
      </c>
      <c r="AD878">
        <f t="shared" si="114"/>
        <v>5.539044389855724E-2</v>
      </c>
      <c r="AE878" s="2" t="s">
        <v>53</v>
      </c>
    </row>
    <row r="879" spans="1:31">
      <c r="A879" t="s">
        <v>46</v>
      </c>
      <c r="B879" s="2">
        <v>2005</v>
      </c>
      <c r="C879">
        <v>0</v>
      </c>
      <c r="E879">
        <v>12</v>
      </c>
      <c r="F879" t="s">
        <v>53</v>
      </c>
      <c r="G879">
        <v>17.055</v>
      </c>
      <c r="H879">
        <v>41.422499999999999</v>
      </c>
      <c r="I879">
        <v>34.35</v>
      </c>
      <c r="J879" s="96" t="s">
        <v>53</v>
      </c>
      <c r="K879" t="s">
        <v>53</v>
      </c>
      <c r="L879" t="s">
        <v>53</v>
      </c>
      <c r="M879" t="s">
        <v>53</v>
      </c>
      <c r="N879">
        <v>4.9700000000000006</v>
      </c>
      <c r="O879">
        <v>71.207499999999996</v>
      </c>
      <c r="P879">
        <v>67.67</v>
      </c>
      <c r="Q879" s="18">
        <v>598256</v>
      </c>
      <c r="R879" s="109">
        <v>17107</v>
      </c>
      <c r="S879" s="107" t="s">
        <v>53</v>
      </c>
      <c r="T879" s="18">
        <v>40564</v>
      </c>
      <c r="U879">
        <v>0</v>
      </c>
      <c r="V879">
        <v>9.3874999999999993</v>
      </c>
      <c r="W879">
        <f>R879/21239</f>
        <v>0.80545223409765054</v>
      </c>
      <c r="X879">
        <f>N879/7.14</f>
        <v>0.6960784313725491</v>
      </c>
      <c r="Y879">
        <f>I879/41.39</f>
        <v>0.82991060642667314</v>
      </c>
      <c r="Z879">
        <f t="shared" si="120"/>
        <v>38.92361743656474</v>
      </c>
      <c r="AA879">
        <v>15370</v>
      </c>
      <c r="AB879">
        <f t="shared" si="121"/>
        <v>1.0259562841530054</v>
      </c>
      <c r="AC879">
        <v>9.15</v>
      </c>
      <c r="AD879">
        <f t="shared" si="114"/>
        <v>6.7803749565403443E-2</v>
      </c>
      <c r="AE879" s="2" t="s">
        <v>53</v>
      </c>
    </row>
    <row r="880" spans="1:31">
      <c r="A880" t="s">
        <v>46</v>
      </c>
      <c r="B880" s="2">
        <v>2006</v>
      </c>
      <c r="C880">
        <v>0</v>
      </c>
      <c r="E880">
        <v>15</v>
      </c>
      <c r="F880" t="s">
        <v>53</v>
      </c>
      <c r="G880">
        <v>14.915000000000001</v>
      </c>
      <c r="H880">
        <v>43.269999999999996</v>
      </c>
      <c r="I880">
        <v>36.82</v>
      </c>
      <c r="J880" s="96" t="s">
        <v>53</v>
      </c>
      <c r="K880" t="s">
        <v>53</v>
      </c>
      <c r="L880" t="s">
        <v>53</v>
      </c>
      <c r="M880" t="s">
        <v>53</v>
      </c>
      <c r="N880">
        <v>3.8374999999999999</v>
      </c>
      <c r="O880">
        <v>72.302500000000009</v>
      </c>
      <c r="P880">
        <v>69.527499999999989</v>
      </c>
      <c r="Q880" s="18">
        <v>615618</v>
      </c>
      <c r="R880" s="109">
        <v>18291</v>
      </c>
      <c r="S880" s="107" t="s">
        <v>53</v>
      </c>
      <c r="T880" s="18">
        <v>46243</v>
      </c>
      <c r="U880">
        <v>0</v>
      </c>
      <c r="V880">
        <v>7.9450000000000003</v>
      </c>
      <c r="W880">
        <f>R880/22629</f>
        <v>0.80829908524459759</v>
      </c>
      <c r="X880">
        <f>N880/6.35</f>
        <v>0.60433070866141736</v>
      </c>
      <c r="Y880">
        <f>I880/42.96</f>
        <v>0.8570763500931099</v>
      </c>
      <c r="Z880">
        <f t="shared" si="120"/>
        <v>40.053220559531553</v>
      </c>
      <c r="AA880">
        <v>15370</v>
      </c>
      <c r="AB880">
        <f t="shared" si="121"/>
        <v>0.94023668639053271</v>
      </c>
      <c r="AC880">
        <v>8.4499999999999993</v>
      </c>
      <c r="AD880">
        <f t="shared" si="114"/>
        <v>7.5116387110188462E-2</v>
      </c>
      <c r="AE880" s="2" t="s">
        <v>53</v>
      </c>
    </row>
    <row r="881" spans="1:31">
      <c r="A881" t="s">
        <v>46</v>
      </c>
      <c r="B881" s="2">
        <v>2007</v>
      </c>
      <c r="C881">
        <v>1</v>
      </c>
      <c r="E881">
        <v>20</v>
      </c>
      <c r="F881" t="s">
        <v>53</v>
      </c>
      <c r="G881">
        <v>10.692500000000001</v>
      </c>
      <c r="H881">
        <v>45.825000000000003</v>
      </c>
      <c r="I881">
        <v>40.927499999999995</v>
      </c>
      <c r="J881" s="17">
        <v>226</v>
      </c>
      <c r="K881" t="s">
        <v>53</v>
      </c>
      <c r="L881" s="92">
        <v>226</v>
      </c>
      <c r="M881" t="s">
        <v>53</v>
      </c>
      <c r="N881">
        <v>4.8825000000000003</v>
      </c>
      <c r="O881">
        <v>72.015000000000001</v>
      </c>
      <c r="P881">
        <v>68.502500000000012</v>
      </c>
      <c r="Q881" s="18">
        <v>639621</v>
      </c>
      <c r="R881" s="109">
        <v>19251</v>
      </c>
      <c r="S881" s="107" t="s">
        <v>53</v>
      </c>
      <c r="T881" s="18">
        <v>57920</v>
      </c>
      <c r="U881">
        <v>0</v>
      </c>
      <c r="V881">
        <v>7.1025000000000009</v>
      </c>
      <c r="W881">
        <f>R881/23776</f>
        <v>0.8096820323014805</v>
      </c>
      <c r="X881">
        <f>N881/6.41</f>
        <v>0.76170046801872082</v>
      </c>
      <c r="Y881">
        <f>I881/44.21</f>
        <v>0.92575209228681277</v>
      </c>
      <c r="Z881">
        <f t="shared" si="120"/>
        <v>41.614899154196486</v>
      </c>
      <c r="AA881">
        <v>15370</v>
      </c>
      <c r="AB881">
        <f t="shared" si="121"/>
        <v>0.8630012150668287</v>
      </c>
      <c r="AC881">
        <v>8.23</v>
      </c>
      <c r="AD881">
        <f t="shared" si="114"/>
        <v>9.0553624724641624E-2</v>
      </c>
      <c r="AE881" s="2" t="s">
        <v>53</v>
      </c>
    </row>
    <row r="882" spans="1:31">
      <c r="A882" t="s">
        <v>46</v>
      </c>
      <c r="B882" s="2">
        <v>2008</v>
      </c>
      <c r="C882">
        <v>1</v>
      </c>
      <c r="E882">
        <v>15</v>
      </c>
      <c r="F882" t="s">
        <v>53</v>
      </c>
      <c r="G882">
        <v>15.335000000000001</v>
      </c>
      <c r="H882">
        <v>47.947499999999998</v>
      </c>
      <c r="I882">
        <v>40.592500000000001</v>
      </c>
      <c r="J882" s="17">
        <v>1086</v>
      </c>
      <c r="K882" t="s">
        <v>53</v>
      </c>
      <c r="L882" s="93">
        <v>1086</v>
      </c>
      <c r="M882" t="s">
        <v>53</v>
      </c>
      <c r="N882">
        <v>10.059999999999999</v>
      </c>
      <c r="O882">
        <v>71.762500000000003</v>
      </c>
      <c r="P882">
        <v>64.552499999999995</v>
      </c>
      <c r="Q882" s="18">
        <v>670203</v>
      </c>
      <c r="R882" s="109">
        <v>19286</v>
      </c>
      <c r="S882" s="107" t="s">
        <v>53</v>
      </c>
      <c r="T882" s="18">
        <v>74826</v>
      </c>
      <c r="U882">
        <v>0</v>
      </c>
      <c r="V882">
        <v>12.1325</v>
      </c>
      <c r="W882">
        <f>R882/24129</f>
        <v>0.79928716482241291</v>
      </c>
      <c r="X882">
        <f>N882/10.05</f>
        <v>1.0009950248756216</v>
      </c>
      <c r="Y882">
        <f>I882/44.4</f>
        <v>0.9142454954954955</v>
      </c>
      <c r="Z882">
        <f t="shared" si="120"/>
        <v>43.604619388418996</v>
      </c>
      <c r="AA882">
        <v>15370</v>
      </c>
      <c r="AB882">
        <f t="shared" si="121"/>
        <v>1.0784444444444445</v>
      </c>
      <c r="AC882">
        <v>11.25</v>
      </c>
      <c r="AD882">
        <f t="shared" si="114"/>
        <v>0.11164676971007292</v>
      </c>
      <c r="AE882" s="2" t="s">
        <v>53</v>
      </c>
    </row>
    <row r="883" spans="1:31">
      <c r="A883" t="s">
        <v>46</v>
      </c>
      <c r="B883" s="2">
        <v>2009</v>
      </c>
      <c r="C883">
        <v>1</v>
      </c>
      <c r="E883">
        <v>27</v>
      </c>
      <c r="F883" t="s">
        <v>53</v>
      </c>
      <c r="G883">
        <v>22.634999999999998</v>
      </c>
      <c r="H883">
        <v>49.615000000000002</v>
      </c>
      <c r="I883">
        <v>38.375</v>
      </c>
      <c r="J883" s="17">
        <v>984</v>
      </c>
      <c r="K883" t="s">
        <v>53</v>
      </c>
      <c r="L883" s="92">
        <v>984</v>
      </c>
      <c r="M883">
        <v>1572</v>
      </c>
      <c r="N883">
        <v>18.810000000000002</v>
      </c>
      <c r="O883">
        <v>70.260000000000005</v>
      </c>
      <c r="P883">
        <v>57.039999999999992</v>
      </c>
      <c r="Q883" s="18">
        <v>689635</v>
      </c>
      <c r="R883" s="109">
        <v>18150</v>
      </c>
      <c r="S883" s="107" t="s">
        <v>53</v>
      </c>
      <c r="T883" s="18">
        <v>83260</v>
      </c>
      <c r="U883">
        <v>0</v>
      </c>
      <c r="V883">
        <v>20.37</v>
      </c>
      <c r="W883">
        <f>R883/23062</f>
        <v>0.78700893244297976</v>
      </c>
      <c r="X883">
        <f>N883/17.65</f>
        <v>1.0657223796033997</v>
      </c>
      <c r="Y883">
        <f>I883/42.58</f>
        <v>0.90124471582902776</v>
      </c>
      <c r="Z883">
        <f t="shared" si="120"/>
        <v>44.868900455432659</v>
      </c>
      <c r="AA883">
        <v>15370</v>
      </c>
      <c r="AB883">
        <f t="shared" si="121"/>
        <v>1.1405375139977605</v>
      </c>
      <c r="AC883">
        <v>17.86</v>
      </c>
      <c r="AD883">
        <f t="shared" si="114"/>
        <v>0.12073053136804252</v>
      </c>
      <c r="AE883" s="2" t="s">
        <v>53</v>
      </c>
    </row>
    <row r="884" spans="1:31">
      <c r="A884" t="s">
        <v>46</v>
      </c>
      <c r="B884" s="2">
        <v>2010</v>
      </c>
      <c r="C884">
        <v>1</v>
      </c>
      <c r="E884">
        <v>25</v>
      </c>
      <c r="F884" t="s">
        <v>53</v>
      </c>
      <c r="G884">
        <v>24.842500000000001</v>
      </c>
      <c r="H884">
        <v>48.892499999999998</v>
      </c>
      <c r="I884">
        <v>36.737500000000004</v>
      </c>
      <c r="J884" s="17">
        <v>996</v>
      </c>
      <c r="K884" t="s">
        <v>53</v>
      </c>
      <c r="L884" s="92">
        <v>996</v>
      </c>
      <c r="M884">
        <v>1553</v>
      </c>
      <c r="N884">
        <v>19.61</v>
      </c>
      <c r="O884">
        <v>69.564999999999998</v>
      </c>
      <c r="P884">
        <v>55.922499999999999</v>
      </c>
      <c r="Q884" s="18">
        <v>697959</v>
      </c>
      <c r="R884" s="109">
        <v>17518</v>
      </c>
      <c r="S884" s="107">
        <v>25745</v>
      </c>
      <c r="T884" s="18">
        <v>83975</v>
      </c>
      <c r="U884">
        <v>0</v>
      </c>
      <c r="V884">
        <v>21.734999999999999</v>
      </c>
      <c r="W884">
        <f>R884/23038</f>
        <v>0.76039586769684864</v>
      </c>
      <c r="X884">
        <f>N884/19.57</f>
        <v>1.0020439448134899</v>
      </c>
      <c r="Y884">
        <f>I884/42.04</f>
        <v>0.87387012369172223</v>
      </c>
      <c r="Z884">
        <f t="shared" si="120"/>
        <v>45.410474951203646</v>
      </c>
      <c r="AA884">
        <v>15370</v>
      </c>
      <c r="AB884">
        <f t="shared" si="121"/>
        <v>1.0944108761329305</v>
      </c>
      <c r="AC884">
        <v>19.86</v>
      </c>
      <c r="AD884">
        <f t="shared" si="114"/>
        <v>0.12031509014139799</v>
      </c>
      <c r="AE884">
        <f t="shared" si="115"/>
        <v>3.6886120817985008E-2</v>
      </c>
    </row>
    <row r="885" spans="1:31">
      <c r="A885" t="s">
        <v>46</v>
      </c>
      <c r="B885" s="2">
        <v>2011</v>
      </c>
      <c r="C885">
        <v>1</v>
      </c>
      <c r="E885">
        <v>30</v>
      </c>
      <c r="F885" t="s">
        <v>53</v>
      </c>
      <c r="G885">
        <v>27.189999999999998</v>
      </c>
      <c r="H885">
        <v>53.242499999999993</v>
      </c>
      <c r="I885">
        <v>38.772499999999994</v>
      </c>
      <c r="J885" s="17">
        <v>1051</v>
      </c>
      <c r="K885" t="s">
        <v>53</v>
      </c>
      <c r="L885" s="93">
        <v>1051</v>
      </c>
      <c r="M885">
        <v>1297</v>
      </c>
      <c r="N885">
        <v>21.467500000000001</v>
      </c>
      <c r="O885">
        <v>71.362499999999997</v>
      </c>
      <c r="P885">
        <v>56.050000000000004</v>
      </c>
      <c r="Q885" s="18">
        <v>707242</v>
      </c>
      <c r="R885" s="109">
        <v>16909</v>
      </c>
      <c r="S885" s="107">
        <v>28015</v>
      </c>
      <c r="T885" s="18">
        <v>85423</v>
      </c>
      <c r="U885">
        <v>0</v>
      </c>
      <c r="V885">
        <v>23.87</v>
      </c>
      <c r="W885">
        <f>R885/22761</f>
        <v>0.74289354597776902</v>
      </c>
      <c r="X885">
        <f>N885/21.05</f>
        <v>1.0198337292161521</v>
      </c>
      <c r="Y885">
        <f>I885/41.74</f>
        <v>0.92890512697652117</v>
      </c>
      <c r="Z885">
        <f t="shared" si="120"/>
        <v>46.014443721535457</v>
      </c>
      <c r="AA885">
        <v>15370</v>
      </c>
      <c r="AB885">
        <f t="shared" si="121"/>
        <v>1.1159420289855073</v>
      </c>
      <c r="AC885">
        <v>21.39</v>
      </c>
      <c r="AD885">
        <f t="shared" si="114"/>
        <v>0.12078326796202714</v>
      </c>
      <c r="AE885">
        <f t="shared" si="115"/>
        <v>3.9611618088292271E-2</v>
      </c>
    </row>
    <row r="886" spans="1:31">
      <c r="A886" t="s">
        <v>46</v>
      </c>
      <c r="B886" s="2">
        <v>2012</v>
      </c>
      <c r="C886">
        <v>1</v>
      </c>
      <c r="E886">
        <v>21</v>
      </c>
      <c r="F886" t="s">
        <v>53</v>
      </c>
      <c r="G886">
        <v>32.354999999999997</v>
      </c>
      <c r="H886">
        <v>54.972499999999997</v>
      </c>
      <c r="I886">
        <v>37.182500000000005</v>
      </c>
      <c r="J886" s="17">
        <v>873</v>
      </c>
      <c r="K886" t="s">
        <v>53</v>
      </c>
      <c r="L886" s="92">
        <v>873</v>
      </c>
      <c r="M886">
        <v>1262</v>
      </c>
      <c r="N886">
        <v>26.020000000000003</v>
      </c>
      <c r="O886">
        <v>70.19</v>
      </c>
      <c r="P886">
        <v>51.925000000000004</v>
      </c>
      <c r="Q886" s="18">
        <v>711228</v>
      </c>
      <c r="R886" s="109">
        <v>16089</v>
      </c>
      <c r="S886" s="107">
        <v>28131</v>
      </c>
      <c r="T886" s="18">
        <v>86704</v>
      </c>
      <c r="U886">
        <v>0</v>
      </c>
      <c r="V886">
        <v>28.762499999999999</v>
      </c>
      <c r="W886">
        <f>R886/22048</f>
        <v>0.72972605224963716</v>
      </c>
      <c r="X886">
        <f>N886/24.58</f>
        <v>1.0585842148087878</v>
      </c>
      <c r="Y886">
        <f>I886/40.47</f>
        <v>0.91876698789226596</v>
      </c>
      <c r="Z886">
        <f t="shared" si="120"/>
        <v>46.273780091086529</v>
      </c>
      <c r="AA886">
        <v>15370</v>
      </c>
      <c r="AB886">
        <f t="shared" si="121"/>
        <v>1.1602460669624848</v>
      </c>
      <c r="AC886">
        <v>24.79</v>
      </c>
      <c r="AD886">
        <f t="shared" si="114"/>
        <v>0.12190746146102234</v>
      </c>
      <c r="AE886">
        <f t="shared" si="115"/>
        <v>3.95527172720984E-2</v>
      </c>
    </row>
    <row r="887" spans="1:31">
      <c r="A887" t="s">
        <v>46</v>
      </c>
      <c r="B887" s="2">
        <v>2013</v>
      </c>
      <c r="C887">
        <v>1</v>
      </c>
      <c r="E887">
        <v>22</v>
      </c>
      <c r="F887" t="s">
        <v>53</v>
      </c>
      <c r="G887">
        <v>34.092500000000001</v>
      </c>
      <c r="H887">
        <v>54.742500000000007</v>
      </c>
      <c r="I887">
        <v>36.077500000000001</v>
      </c>
      <c r="J887" s="17">
        <v>824</v>
      </c>
      <c r="K887" t="s">
        <v>53</v>
      </c>
      <c r="L887" s="92">
        <v>824</v>
      </c>
      <c r="M887">
        <v>1299</v>
      </c>
      <c r="N887">
        <v>30.524999999999999</v>
      </c>
      <c r="O887">
        <v>71.06</v>
      </c>
      <c r="P887">
        <v>49.37</v>
      </c>
      <c r="Q887" s="18">
        <v>706407</v>
      </c>
      <c r="R887" s="109">
        <v>15997</v>
      </c>
      <c r="S887" s="107">
        <v>28747</v>
      </c>
      <c r="T887" s="18">
        <v>81163</v>
      </c>
      <c r="U887">
        <v>0</v>
      </c>
      <c r="V887">
        <v>32.057499999999997</v>
      </c>
      <c r="W887">
        <f>R887/21899</f>
        <v>0.73048997671126537</v>
      </c>
      <c r="X887">
        <f>N887/25.6</f>
        <v>1.1923828124999998</v>
      </c>
      <c r="Y887">
        <f>I887/39.56</f>
        <v>0.91196916076845291</v>
      </c>
      <c r="Z887">
        <f t="shared" si="120"/>
        <v>45.960117111255691</v>
      </c>
      <c r="AA887">
        <v>15370</v>
      </c>
      <c r="AB887">
        <f t="shared" si="121"/>
        <v>1.2282567049808428</v>
      </c>
      <c r="AC887">
        <v>26.1</v>
      </c>
      <c r="AD887">
        <f t="shared" si="114"/>
        <v>0.11489552057100227</v>
      </c>
      <c r="AE887">
        <f t="shared" si="115"/>
        <v>4.0694670352926857E-2</v>
      </c>
    </row>
    <row r="888" spans="1:31">
      <c r="A888" t="s">
        <v>46</v>
      </c>
      <c r="B888" s="2">
        <v>2014</v>
      </c>
      <c r="C888">
        <v>1</v>
      </c>
      <c r="E888">
        <v>24</v>
      </c>
      <c r="F888" t="s">
        <v>53</v>
      </c>
      <c r="G888">
        <v>35.569999999999993</v>
      </c>
      <c r="H888">
        <v>53.115000000000002</v>
      </c>
      <c r="I888">
        <v>34.21</v>
      </c>
      <c r="J888" s="17">
        <v>1029</v>
      </c>
      <c r="K888">
        <v>1</v>
      </c>
      <c r="L888" t="s">
        <v>53</v>
      </c>
      <c r="M888">
        <v>1405</v>
      </c>
      <c r="N888">
        <v>24.837499999999999</v>
      </c>
      <c r="O888">
        <v>69.507500000000007</v>
      </c>
      <c r="P888">
        <v>52.225000000000001</v>
      </c>
      <c r="Q888" s="18">
        <v>699136</v>
      </c>
      <c r="R888" s="109">
        <v>15937</v>
      </c>
      <c r="S888" s="107">
        <v>27704</v>
      </c>
      <c r="T888" s="18">
        <v>72233</v>
      </c>
      <c r="U888">
        <v>0</v>
      </c>
      <c r="V888">
        <v>29.43</v>
      </c>
      <c r="W888">
        <f>R888/22218</f>
        <v>0.71730128724457642</v>
      </c>
      <c r="X888">
        <f>N888/23.6</f>
        <v>1.052436440677966</v>
      </c>
      <c r="Y888">
        <f>I888/40.03</f>
        <v>0.85460904321758679</v>
      </c>
      <c r="Z888">
        <f t="shared" si="120"/>
        <v>45.487052700065064</v>
      </c>
      <c r="AA888">
        <v>15370</v>
      </c>
      <c r="AB888">
        <f t="shared" si="121"/>
        <v>1.2041734860883797</v>
      </c>
      <c r="AC888">
        <v>24.44</v>
      </c>
      <c r="AD888">
        <f t="shared" si="114"/>
        <v>0.10331752334309777</v>
      </c>
      <c r="AE888">
        <f t="shared" si="115"/>
        <v>3.9626052727938482E-2</v>
      </c>
    </row>
    <row r="889" spans="1:31">
      <c r="A889" t="s">
        <v>46</v>
      </c>
      <c r="B889" s="2">
        <v>2015</v>
      </c>
      <c r="C889">
        <v>1</v>
      </c>
      <c r="E889">
        <v>24</v>
      </c>
      <c r="F889" t="s">
        <v>53</v>
      </c>
      <c r="G889">
        <v>33.884999999999998</v>
      </c>
      <c r="H889">
        <v>52.077500000000001</v>
      </c>
      <c r="I889">
        <v>34.4375</v>
      </c>
      <c r="J889" s="17">
        <v>1343</v>
      </c>
      <c r="K889" t="s">
        <v>53</v>
      </c>
      <c r="L889" t="s">
        <v>53</v>
      </c>
      <c r="M889">
        <v>1537</v>
      </c>
      <c r="N889">
        <v>23.102499999999999</v>
      </c>
      <c r="O889">
        <v>68.867499999999993</v>
      </c>
      <c r="P889">
        <v>52.952500000000001</v>
      </c>
      <c r="Q889" s="18">
        <v>693371</v>
      </c>
      <c r="R889" s="109">
        <v>16620</v>
      </c>
      <c r="S889" s="107">
        <v>25853</v>
      </c>
      <c r="T889" s="18">
        <v>65605</v>
      </c>
      <c r="U889">
        <v>0</v>
      </c>
      <c r="V889">
        <v>27.684999999999999</v>
      </c>
      <c r="W889">
        <f>R889/23219</f>
        <v>0.71579310047805678</v>
      </c>
      <c r="X889">
        <f>N889/20.77</f>
        <v>1.1123013962445836</v>
      </c>
      <c r="Y889">
        <f>I889/41.06</f>
        <v>0.83871164150024347</v>
      </c>
      <c r="Z889">
        <f t="shared" si="120"/>
        <v>45.111971372804163</v>
      </c>
      <c r="AA889">
        <v>15370</v>
      </c>
      <c r="AB889">
        <f t="shared" si="121"/>
        <v>1.2549864007252947</v>
      </c>
      <c r="AC889">
        <v>22.06</v>
      </c>
      <c r="AD889">
        <f t="shared" si="114"/>
        <v>9.4617455878598905E-2</v>
      </c>
      <c r="AE889">
        <f t="shared" si="115"/>
        <v>3.7285955138014137E-2</v>
      </c>
    </row>
    <row r="890" spans="1:31">
      <c r="A890" t="s">
        <v>46</v>
      </c>
      <c r="B890" s="2">
        <v>2016</v>
      </c>
      <c r="C890">
        <v>1</v>
      </c>
      <c r="E890">
        <v>26</v>
      </c>
      <c r="F890" t="s">
        <v>53</v>
      </c>
      <c r="G890">
        <v>31.422499999999999</v>
      </c>
      <c r="H890">
        <v>52.519999999999996</v>
      </c>
      <c r="I890">
        <v>36.022500000000001</v>
      </c>
      <c r="J890" s="17">
        <v>1342</v>
      </c>
      <c r="K890" t="s">
        <v>53</v>
      </c>
      <c r="L890" t="s">
        <v>53</v>
      </c>
      <c r="M890">
        <v>1219</v>
      </c>
      <c r="N890">
        <v>20.824999999999999</v>
      </c>
      <c r="O890">
        <v>67.990000000000009</v>
      </c>
      <c r="P890">
        <v>53.83</v>
      </c>
      <c r="Q890" s="18">
        <v>688672</v>
      </c>
      <c r="R890" s="109">
        <v>17428</v>
      </c>
      <c r="S890" s="107">
        <v>25005</v>
      </c>
      <c r="T890" s="18">
        <v>62087</v>
      </c>
      <c r="U890">
        <v>0</v>
      </c>
      <c r="V890">
        <v>25.4</v>
      </c>
      <c r="W890">
        <f>R890/23979</f>
        <v>0.72680261895825515</v>
      </c>
      <c r="X890">
        <f>N890/18.12</f>
        <v>1.1492825607064017</v>
      </c>
      <c r="Y890">
        <f>I890/42.17</f>
        <v>0.85422101019682239</v>
      </c>
      <c r="Z890">
        <f t="shared" si="120"/>
        <v>44.806245933636959</v>
      </c>
      <c r="AA890">
        <v>15370</v>
      </c>
      <c r="AB890">
        <f t="shared" si="121"/>
        <v>1.2932790224032586</v>
      </c>
      <c r="AC890">
        <v>19.64</v>
      </c>
      <c r="AD890">
        <f t="shared" si="114"/>
        <v>9.0154674503972868E-2</v>
      </c>
      <c r="AE890">
        <f t="shared" si="115"/>
        <v>3.6309012127689236E-2</v>
      </c>
    </row>
    <row r="891" spans="1:31">
      <c r="A891" t="s">
        <v>46</v>
      </c>
      <c r="B891" s="2">
        <v>2017</v>
      </c>
      <c r="C891">
        <v>1</v>
      </c>
      <c r="E891">
        <v>16</v>
      </c>
      <c r="F891" t="s">
        <v>53</v>
      </c>
      <c r="G891">
        <v>27.317499999999999</v>
      </c>
      <c r="H891">
        <v>52.327500000000001</v>
      </c>
      <c r="I891">
        <v>38.020000000000003</v>
      </c>
      <c r="J891" s="17">
        <v>1141</v>
      </c>
      <c r="K891">
        <v>1</v>
      </c>
      <c r="L891" t="s">
        <v>53</v>
      </c>
      <c r="M891">
        <v>1931</v>
      </c>
      <c r="N891">
        <v>16.094999999999999</v>
      </c>
      <c r="O891">
        <v>68.415000000000006</v>
      </c>
      <c r="P891">
        <v>57.405000000000001</v>
      </c>
      <c r="Q891" s="18">
        <v>686841</v>
      </c>
      <c r="R891" s="109">
        <v>18022</v>
      </c>
      <c r="S891" s="107">
        <v>25500</v>
      </c>
      <c r="T891" s="18">
        <v>59626</v>
      </c>
      <c r="U891">
        <v>0</v>
      </c>
      <c r="V891">
        <v>20.912500000000001</v>
      </c>
      <c r="W891">
        <f>R891/24969</f>
        <v>0.72177500100124159</v>
      </c>
      <c r="X891">
        <f>N891/15.66</f>
        <v>1.0277777777777777</v>
      </c>
      <c r="Y891">
        <f>I891/43.11</f>
        <v>0.88192994664810953</v>
      </c>
      <c r="Z891">
        <f t="shared" si="120"/>
        <v>44.687117761873779</v>
      </c>
      <c r="AA891">
        <v>15370</v>
      </c>
      <c r="AB891">
        <f t="shared" si="121"/>
        <v>1.2137260591990715</v>
      </c>
      <c r="AC891">
        <v>17.23</v>
      </c>
      <c r="AD891">
        <f t="shared" si="114"/>
        <v>8.681194046365899E-2</v>
      </c>
      <c r="AE891">
        <f t="shared" si="115"/>
        <v>3.7126496525396707E-2</v>
      </c>
    </row>
    <row r="892" spans="1:31">
      <c r="A892" t="s">
        <v>46</v>
      </c>
      <c r="B892" s="2">
        <v>2018</v>
      </c>
      <c r="C892">
        <v>1</v>
      </c>
      <c r="E892">
        <v>9</v>
      </c>
      <c r="F892" t="s">
        <v>53</v>
      </c>
      <c r="G892">
        <v>27.592500000000001</v>
      </c>
      <c r="H892">
        <v>51.727499999999999</v>
      </c>
      <c r="I892">
        <v>37.46</v>
      </c>
      <c r="J892" s="17">
        <v>1179</v>
      </c>
      <c r="K892" t="s">
        <v>53</v>
      </c>
      <c r="L892" s="98">
        <v>39</v>
      </c>
      <c r="M892">
        <v>1864</v>
      </c>
      <c r="N892">
        <v>13.275</v>
      </c>
      <c r="O892">
        <v>66.814999999999998</v>
      </c>
      <c r="P892">
        <v>57.942500000000003</v>
      </c>
      <c r="Q892" s="18">
        <v>687391</v>
      </c>
      <c r="R892" s="109">
        <v>18617</v>
      </c>
      <c r="S892" s="107">
        <v>27548</v>
      </c>
      <c r="T892" s="18">
        <v>60472</v>
      </c>
      <c r="U892">
        <v>0</v>
      </c>
      <c r="V892">
        <v>19.467500000000001</v>
      </c>
      <c r="W892">
        <f>R892/25771</f>
        <v>0.72240114857785886</v>
      </c>
      <c r="X892">
        <f>N892/13.72</f>
        <v>0.9675655976676385</v>
      </c>
      <c r="Y892">
        <f>I892/44.03</f>
        <v>0.85078355666590966</v>
      </c>
      <c r="Z892">
        <f t="shared" si="120"/>
        <v>44.722901756668833</v>
      </c>
      <c r="AA892">
        <v>15370</v>
      </c>
      <c r="AB892">
        <f t="shared" si="121"/>
        <v>1.2757208387942334</v>
      </c>
      <c r="AC892">
        <v>15.26</v>
      </c>
      <c r="AD892">
        <f t="shared" si="114"/>
        <v>8.7973220481501788E-2</v>
      </c>
      <c r="AE892">
        <f t="shared" si="115"/>
        <v>4.0076172076736527E-2</v>
      </c>
    </row>
    <row r="893" spans="1:31">
      <c r="A893" t="s">
        <v>46</v>
      </c>
      <c r="B893" s="2">
        <v>2019</v>
      </c>
      <c r="C893">
        <v>1</v>
      </c>
      <c r="E893">
        <v>23</v>
      </c>
      <c r="F893" t="s">
        <v>53</v>
      </c>
      <c r="G893">
        <v>22.27</v>
      </c>
      <c r="H893">
        <v>52.002499999999998</v>
      </c>
      <c r="I893">
        <v>40.42</v>
      </c>
      <c r="J893" s="17">
        <v>1069</v>
      </c>
      <c r="K893" t="s">
        <v>53</v>
      </c>
      <c r="L893" s="98">
        <v>2</v>
      </c>
      <c r="M893">
        <v>1806</v>
      </c>
      <c r="N893">
        <v>12.677500000000002</v>
      </c>
      <c r="O893">
        <v>66.242500000000007</v>
      </c>
      <c r="P893">
        <v>57.844999999999999</v>
      </c>
      <c r="Q893" s="18">
        <v>694844</v>
      </c>
      <c r="R893" s="107" t="s">
        <v>53</v>
      </c>
      <c r="S893" s="107">
        <v>28157</v>
      </c>
      <c r="T893" s="18">
        <v>65226</v>
      </c>
      <c r="U893" s="107" t="s">
        <v>53</v>
      </c>
      <c r="V893">
        <v>16.86</v>
      </c>
      <c r="W893" s="107" t="s">
        <v>53</v>
      </c>
      <c r="X893">
        <f>N893/12.45</f>
        <v>1.0182730923694781</v>
      </c>
      <c r="Y893">
        <f>I893/44.78</f>
        <v>0.90263510495757038</v>
      </c>
      <c r="Z893">
        <f t="shared" si="120"/>
        <v>45.207807417046197</v>
      </c>
      <c r="AA893">
        <v>15370</v>
      </c>
      <c r="AB893">
        <f t="shared" si="121"/>
        <v>1.1948972360028349</v>
      </c>
      <c r="AC893">
        <v>14.11</v>
      </c>
      <c r="AD893">
        <f t="shared" si="114"/>
        <v>9.3871430133958128E-2</v>
      </c>
      <c r="AE893">
        <f t="shared" si="115"/>
        <v>4.0522764822031994E-2</v>
      </c>
    </row>
    <row r="894" spans="1:31">
      <c r="A894" t="s">
        <v>46</v>
      </c>
      <c r="B894" s="2">
        <v>2020</v>
      </c>
      <c r="C894">
        <v>1</v>
      </c>
      <c r="D894" t="s">
        <v>53</v>
      </c>
      <c r="E894">
        <v>21</v>
      </c>
      <c r="F894" t="s">
        <v>53</v>
      </c>
      <c r="G894">
        <v>24.7</v>
      </c>
      <c r="H894">
        <v>51.834999999999994</v>
      </c>
      <c r="I894">
        <v>38.967500000000001</v>
      </c>
      <c r="J894" s="17">
        <v>1209</v>
      </c>
      <c r="K894">
        <v>1</v>
      </c>
      <c r="L894" s="98">
        <v>2</v>
      </c>
      <c r="M894">
        <v>1728</v>
      </c>
      <c r="N894">
        <v>14.265000000000001</v>
      </c>
      <c r="O894">
        <v>66.08</v>
      </c>
      <c r="P894">
        <v>56.652500000000003</v>
      </c>
      <c r="Q894" s="18">
        <v>703772</v>
      </c>
      <c r="R894" s="107" t="s">
        <v>53</v>
      </c>
      <c r="S894" s="107" t="s">
        <v>53</v>
      </c>
      <c r="T894" s="18">
        <v>71967</v>
      </c>
      <c r="U894" s="107" t="s">
        <v>53</v>
      </c>
      <c r="V894">
        <v>18.837499999999999</v>
      </c>
      <c r="W894" s="107" t="s">
        <v>53</v>
      </c>
      <c r="X894">
        <f>N894/13.87</f>
        <v>1.0284787310742611</v>
      </c>
      <c r="Y894">
        <f>I894/43.14</f>
        <v>0.90328001854427442</v>
      </c>
      <c r="Z894">
        <f t="shared" si="120"/>
        <v>45.788679245283021</v>
      </c>
      <c r="AA894">
        <v>15370</v>
      </c>
      <c r="AB894">
        <f t="shared" si="121"/>
        <v>1.2129748873148745</v>
      </c>
      <c r="AC894">
        <v>15.53</v>
      </c>
      <c r="AD894">
        <f t="shared" si="114"/>
        <v>0.10225897023467828</v>
      </c>
      <c r="AE894" s="2" t="s">
        <v>53</v>
      </c>
    </row>
    <row r="895" spans="1:31">
      <c r="A895" t="s">
        <v>47</v>
      </c>
      <c r="B895" s="2">
        <v>2002</v>
      </c>
      <c r="C895">
        <v>0</v>
      </c>
      <c r="D895" s="2">
        <v>5</v>
      </c>
      <c r="E895" s="2">
        <v>5</v>
      </c>
      <c r="F895" t="s">
        <v>53</v>
      </c>
      <c r="G895">
        <v>16.085000000000001</v>
      </c>
      <c r="H895">
        <v>45.534999999999997</v>
      </c>
      <c r="I895">
        <v>38.214999999999996</v>
      </c>
      <c r="J895" s="96" t="s">
        <v>53</v>
      </c>
      <c r="K895" t="s">
        <v>53</v>
      </c>
      <c r="L895" t="s">
        <v>53</v>
      </c>
      <c r="M895" t="s">
        <v>53</v>
      </c>
      <c r="N895">
        <v>9.3324999999999996</v>
      </c>
      <c r="O895">
        <v>69.41</v>
      </c>
      <c r="P895">
        <v>62.93</v>
      </c>
      <c r="Q895" s="18">
        <v>2267503</v>
      </c>
      <c r="R895" s="109">
        <v>17545</v>
      </c>
      <c r="S895" s="107" t="s">
        <v>53</v>
      </c>
      <c r="T895" s="18">
        <v>84727</v>
      </c>
      <c r="U895">
        <v>0</v>
      </c>
      <c r="V895">
        <v>12.092499999999999</v>
      </c>
      <c r="W895">
        <f>R895/18095</f>
        <v>0.96960486322188455</v>
      </c>
      <c r="X895">
        <f>N895/8.3</f>
        <v>1.1243975903614456</v>
      </c>
      <c r="Y895">
        <f>I895/35.8425</f>
        <v>1.0661923693938757</v>
      </c>
      <c r="Z895">
        <f t="shared" ref="Z895:Z913" si="122">Q895/10806</f>
        <v>209.83740514528967</v>
      </c>
      <c r="AA895">
        <v>10806</v>
      </c>
      <c r="AB895">
        <f>V895/AC895</f>
        <v>1.056113537117904</v>
      </c>
      <c r="AC895">
        <v>11.45</v>
      </c>
      <c r="AD895">
        <f t="shared" si="114"/>
        <v>3.7365771952672169E-2</v>
      </c>
      <c r="AE895" s="2" t="s">
        <v>53</v>
      </c>
    </row>
    <row r="896" spans="1:31">
      <c r="A896" t="s">
        <v>47</v>
      </c>
      <c r="B896" s="2">
        <v>2003</v>
      </c>
      <c r="C896">
        <v>0</v>
      </c>
      <c r="D896" s="2">
        <v>16</v>
      </c>
      <c r="E896" s="2">
        <v>16</v>
      </c>
      <c r="F896" t="s">
        <v>53</v>
      </c>
      <c r="G896">
        <v>15.822500000000002</v>
      </c>
      <c r="H896">
        <v>46.660000000000004</v>
      </c>
      <c r="I896">
        <v>39.282499999999999</v>
      </c>
      <c r="J896" s="96" t="s">
        <v>53</v>
      </c>
      <c r="K896" t="s">
        <v>53</v>
      </c>
      <c r="L896" t="s">
        <v>53</v>
      </c>
      <c r="M896" t="s">
        <v>53</v>
      </c>
      <c r="N896">
        <v>8.5025000000000013</v>
      </c>
      <c r="O896">
        <v>70.185000000000002</v>
      </c>
      <c r="P896">
        <v>64.215000000000003</v>
      </c>
      <c r="Q896" s="18">
        <v>2320297</v>
      </c>
      <c r="R896" s="109">
        <v>18261</v>
      </c>
      <c r="S896" s="107" t="s">
        <v>53</v>
      </c>
      <c r="T896" s="18">
        <v>124088</v>
      </c>
      <c r="U896">
        <v>0</v>
      </c>
      <c r="V896">
        <v>11.515000000000001</v>
      </c>
      <c r="W896">
        <f>R896/19013</f>
        <v>0.96044811444800926</v>
      </c>
      <c r="X896">
        <f>N896/8.5</f>
        <v>1.000294117647059</v>
      </c>
      <c r="Y896">
        <f>I896/37.35</f>
        <v>1.0517402945113787</v>
      </c>
      <c r="Z896">
        <f t="shared" si="122"/>
        <v>214.72302424578939</v>
      </c>
      <c r="AA896">
        <v>10806</v>
      </c>
      <c r="AB896">
        <f t="shared" ref="AB896:AB913" si="123">V896/AC896</f>
        <v>1.0021758050478677</v>
      </c>
      <c r="AC896">
        <v>11.49</v>
      </c>
      <c r="AD896">
        <f t="shared" si="114"/>
        <v>5.3479360616334889E-2</v>
      </c>
      <c r="AE896" s="2" t="s">
        <v>53</v>
      </c>
    </row>
    <row r="897" spans="1:31">
      <c r="A897" t="s">
        <v>47</v>
      </c>
      <c r="B897" s="2">
        <v>2004</v>
      </c>
      <c r="C897">
        <v>0</v>
      </c>
      <c r="D897" s="2">
        <v>8</v>
      </c>
      <c r="E897" s="2">
        <v>8</v>
      </c>
      <c r="F897" t="s">
        <v>53</v>
      </c>
      <c r="G897">
        <v>14.177499999999998</v>
      </c>
      <c r="H897">
        <v>47.735000000000007</v>
      </c>
      <c r="I897">
        <v>40.97</v>
      </c>
      <c r="J897" s="96" t="s">
        <v>53</v>
      </c>
      <c r="K897" t="s">
        <v>53</v>
      </c>
      <c r="L897" t="s">
        <v>53</v>
      </c>
      <c r="M897" t="s">
        <v>53</v>
      </c>
      <c r="N897">
        <v>8.35</v>
      </c>
      <c r="O897">
        <v>69.827500000000001</v>
      </c>
      <c r="P897">
        <v>63.997500000000002</v>
      </c>
      <c r="Q897" s="18">
        <v>2358919</v>
      </c>
      <c r="R897" s="109">
        <v>19110</v>
      </c>
      <c r="S897" s="107" t="s">
        <v>53</v>
      </c>
      <c r="T897" s="18">
        <v>151754</v>
      </c>
      <c r="U897">
        <v>0</v>
      </c>
      <c r="V897">
        <v>10.7775</v>
      </c>
      <c r="W897">
        <f>R897/20053</f>
        <v>0.9529746172642497</v>
      </c>
      <c r="X897">
        <f>N897/8.26</f>
        <v>1.0108958837772397</v>
      </c>
      <c r="Y897">
        <f>I897/38.95</f>
        <v>1.0518613607188703</v>
      </c>
      <c r="Z897">
        <f t="shared" si="122"/>
        <v>218.29714973163058</v>
      </c>
      <c r="AA897">
        <v>10806</v>
      </c>
      <c r="AB897">
        <f t="shared" si="123"/>
        <v>0.98245214220601629</v>
      </c>
      <c r="AC897">
        <v>10.97</v>
      </c>
      <c r="AD897">
        <f t="shared" si="114"/>
        <v>6.4332009704445123E-2</v>
      </c>
      <c r="AE897" s="2" t="s">
        <v>53</v>
      </c>
    </row>
    <row r="898" spans="1:31">
      <c r="A898" t="s">
        <v>47</v>
      </c>
      <c r="B898" s="2">
        <v>2005</v>
      </c>
      <c r="C898">
        <v>0</v>
      </c>
      <c r="D898" s="2">
        <v>12</v>
      </c>
      <c r="E898" s="2">
        <v>12</v>
      </c>
      <c r="F898" t="s">
        <v>53</v>
      </c>
      <c r="G898">
        <v>11.19</v>
      </c>
      <c r="H898">
        <v>47.892500000000005</v>
      </c>
      <c r="I898">
        <v>42.532499999999999</v>
      </c>
      <c r="J898" s="96" t="s">
        <v>53</v>
      </c>
      <c r="K898" t="s">
        <v>53</v>
      </c>
      <c r="L898" t="s">
        <v>53</v>
      </c>
      <c r="M898" t="s">
        <v>53</v>
      </c>
      <c r="N898">
        <v>6.9550000000000001</v>
      </c>
      <c r="O898">
        <v>70.31750000000001</v>
      </c>
      <c r="P898">
        <v>65.429999999999993</v>
      </c>
      <c r="Q898" s="18">
        <v>2416628</v>
      </c>
      <c r="R898" s="109">
        <v>19852</v>
      </c>
      <c r="S898" s="107" t="s">
        <v>53</v>
      </c>
      <c r="T898" s="18">
        <v>194707</v>
      </c>
      <c r="U898">
        <v>0</v>
      </c>
      <c r="V898">
        <v>8.7100000000000009</v>
      </c>
      <c r="W898">
        <f>R898/21239</f>
        <v>0.93469560713781252</v>
      </c>
      <c r="X898">
        <f>N898/7.14</f>
        <v>0.97408963585434183</v>
      </c>
      <c r="Y898">
        <f>I898/41.39</f>
        <v>1.0276032858178303</v>
      </c>
      <c r="Z898">
        <f t="shared" si="122"/>
        <v>223.63760873588748</v>
      </c>
      <c r="AA898">
        <v>10806</v>
      </c>
      <c r="AB898">
        <f t="shared" si="123"/>
        <v>0.95191256830601101</v>
      </c>
      <c r="AC898">
        <v>9.15</v>
      </c>
      <c r="AD898">
        <f t="shared" si="114"/>
        <v>8.0569702908349985E-2</v>
      </c>
      <c r="AE898" s="2" t="s">
        <v>53</v>
      </c>
    </row>
    <row r="899" spans="1:31">
      <c r="A899" t="s">
        <v>47</v>
      </c>
      <c r="B899" s="2">
        <v>2006</v>
      </c>
      <c r="C899">
        <v>0</v>
      </c>
      <c r="D899" s="2">
        <v>8</v>
      </c>
      <c r="E899" s="2">
        <v>8</v>
      </c>
      <c r="F899" t="s">
        <v>53</v>
      </c>
      <c r="G899">
        <v>10.220000000000001</v>
      </c>
      <c r="H899">
        <v>49.417499999999997</v>
      </c>
      <c r="I899">
        <v>44.370000000000005</v>
      </c>
      <c r="J899" s="96" t="s">
        <v>53</v>
      </c>
      <c r="K899" t="s">
        <v>53</v>
      </c>
      <c r="L899" t="s">
        <v>53</v>
      </c>
      <c r="M899" t="s">
        <v>53</v>
      </c>
      <c r="N899">
        <v>6.3000000000000007</v>
      </c>
      <c r="O899">
        <v>71.532499999999999</v>
      </c>
      <c r="P899">
        <v>67.027500000000003</v>
      </c>
      <c r="Q899" s="18">
        <v>2463592</v>
      </c>
      <c r="R899" s="109">
        <v>21198</v>
      </c>
      <c r="S899" s="107" t="s">
        <v>53</v>
      </c>
      <c r="T899" s="18">
        <v>231084</v>
      </c>
      <c r="U899">
        <v>0</v>
      </c>
      <c r="V899">
        <v>7.9350000000000005</v>
      </c>
      <c r="W899">
        <f>R899/22629</f>
        <v>0.93676256131512659</v>
      </c>
      <c r="X899">
        <f>N899/6.35</f>
        <v>0.99212598425196863</v>
      </c>
      <c r="Y899">
        <f>I899/42.96</f>
        <v>1.0328212290502794</v>
      </c>
      <c r="Z899">
        <f t="shared" si="122"/>
        <v>227.98371275217471</v>
      </c>
      <c r="AA899">
        <v>10806</v>
      </c>
      <c r="AB899">
        <f t="shared" si="123"/>
        <v>0.93905325443786991</v>
      </c>
      <c r="AC899">
        <v>8.4499999999999993</v>
      </c>
      <c r="AD899">
        <f t="shared" ref="AD899:AD962" si="124">T899/Q899</f>
        <v>9.3799622664791901E-2</v>
      </c>
      <c r="AE899" s="2" t="s">
        <v>53</v>
      </c>
    </row>
    <row r="900" spans="1:31">
      <c r="A900" t="s">
        <v>47</v>
      </c>
      <c r="B900" s="2">
        <v>2007</v>
      </c>
      <c r="C900">
        <v>0</v>
      </c>
      <c r="D900" s="2">
        <v>-2</v>
      </c>
      <c r="E900" s="2">
        <v>-2</v>
      </c>
      <c r="F900" t="s">
        <v>53</v>
      </c>
      <c r="G900">
        <v>10.297499999999999</v>
      </c>
      <c r="H900">
        <v>51.41</v>
      </c>
      <c r="I900">
        <v>46.122500000000002</v>
      </c>
      <c r="J900" s="17">
        <v>747</v>
      </c>
      <c r="K900" t="s">
        <v>53</v>
      </c>
      <c r="L900" s="92">
        <v>747</v>
      </c>
      <c r="M900" t="s">
        <v>53</v>
      </c>
      <c r="N900">
        <v>6.2850000000000001</v>
      </c>
      <c r="O900">
        <v>71.66</v>
      </c>
      <c r="P900">
        <v>67.155000000000001</v>
      </c>
      <c r="Q900" s="18">
        <v>2486483</v>
      </c>
      <c r="R900" s="109">
        <v>22538</v>
      </c>
      <c r="S900" s="107" t="s">
        <v>53</v>
      </c>
      <c r="T900" s="18">
        <v>250974</v>
      </c>
      <c r="U900">
        <v>0</v>
      </c>
      <c r="V900">
        <v>7.9924999999999997</v>
      </c>
      <c r="W900">
        <f>R900/23776</f>
        <v>0.94793068640646028</v>
      </c>
      <c r="X900">
        <f>N900/6.41</f>
        <v>0.98049921996879874</v>
      </c>
      <c r="Y900">
        <f>I900/44.21</f>
        <v>1.0432594435648044</v>
      </c>
      <c r="Z900">
        <f t="shared" si="122"/>
        <v>230.1020729224505</v>
      </c>
      <c r="AA900">
        <v>10806</v>
      </c>
      <c r="AB900">
        <f t="shared" si="123"/>
        <v>0.97114216281895493</v>
      </c>
      <c r="AC900">
        <v>8.23</v>
      </c>
      <c r="AD900">
        <f t="shared" si="124"/>
        <v>0.10093533718107062</v>
      </c>
      <c r="AE900" s="2" t="s">
        <v>53</v>
      </c>
    </row>
    <row r="901" spans="1:31">
      <c r="A901" t="s">
        <v>47</v>
      </c>
      <c r="B901" s="2">
        <v>2008</v>
      </c>
      <c r="C901">
        <v>0</v>
      </c>
      <c r="D901" s="2">
        <v>6</v>
      </c>
      <c r="E901" s="2">
        <v>6</v>
      </c>
      <c r="F901" t="s">
        <v>53</v>
      </c>
      <c r="G901">
        <v>12.5175</v>
      </c>
      <c r="H901">
        <v>51.924999999999997</v>
      </c>
      <c r="I901">
        <v>45.425000000000004</v>
      </c>
      <c r="J901" s="17">
        <v>4212</v>
      </c>
      <c r="K901" t="s">
        <v>53</v>
      </c>
      <c r="L901" s="93">
        <v>4212</v>
      </c>
      <c r="M901" t="s">
        <v>53</v>
      </c>
      <c r="N901">
        <v>10.2875</v>
      </c>
      <c r="O901">
        <v>71.72</v>
      </c>
      <c r="P901">
        <v>64.347499999999997</v>
      </c>
      <c r="Q901" s="18">
        <v>2543209</v>
      </c>
      <c r="R901" s="109">
        <v>22993</v>
      </c>
      <c r="S901" s="107" t="s">
        <v>53</v>
      </c>
      <c r="T901" s="18">
        <v>294846</v>
      </c>
      <c r="U901">
        <v>0</v>
      </c>
      <c r="V901">
        <v>11.240000000000002</v>
      </c>
      <c r="W901">
        <f>R901/24129</f>
        <v>0.95291972315471007</v>
      </c>
      <c r="X901">
        <f>N901/10.05</f>
        <v>1.0236318407960199</v>
      </c>
      <c r="Y901">
        <f>I901/44.4</f>
        <v>1.0230855855855858</v>
      </c>
      <c r="Z901">
        <f t="shared" si="122"/>
        <v>235.35156394595595</v>
      </c>
      <c r="AA901">
        <v>10806</v>
      </c>
      <c r="AB901">
        <f t="shared" si="123"/>
        <v>0.99911111111111128</v>
      </c>
      <c r="AC901">
        <v>11.25</v>
      </c>
      <c r="AD901">
        <f t="shared" si="124"/>
        <v>0.11593463219106255</v>
      </c>
      <c r="AE901" s="2" t="s">
        <v>53</v>
      </c>
    </row>
    <row r="902" spans="1:31">
      <c r="A902" t="s">
        <v>47</v>
      </c>
      <c r="B902" s="2">
        <v>2009</v>
      </c>
      <c r="C902">
        <v>0</v>
      </c>
      <c r="D902" s="2">
        <v>12</v>
      </c>
      <c r="E902" s="2">
        <v>12</v>
      </c>
      <c r="F902" t="s">
        <v>53</v>
      </c>
      <c r="G902">
        <v>19.39</v>
      </c>
      <c r="H902">
        <v>52.752499999999998</v>
      </c>
      <c r="I902">
        <v>42.52</v>
      </c>
      <c r="J902" s="17">
        <v>3718</v>
      </c>
      <c r="K902" t="s">
        <v>53</v>
      </c>
      <c r="L902" s="93">
        <v>3718</v>
      </c>
      <c r="M902">
        <v>9930</v>
      </c>
      <c r="N902">
        <v>20.81</v>
      </c>
      <c r="O902">
        <v>69.657499999999999</v>
      </c>
      <c r="P902">
        <v>55.172499999999999</v>
      </c>
      <c r="Q902" s="18">
        <v>2575362</v>
      </c>
      <c r="R902" s="109">
        <v>21607</v>
      </c>
      <c r="S902" s="107" t="s">
        <v>53</v>
      </c>
      <c r="T902" s="18">
        <v>315145</v>
      </c>
      <c r="U902">
        <v>0</v>
      </c>
      <c r="V902">
        <v>20.1875</v>
      </c>
      <c r="W902">
        <f>R902/23062</f>
        <v>0.93690920128349664</v>
      </c>
      <c r="X902">
        <f>N902/17.65</f>
        <v>1.1790368271954674</v>
      </c>
      <c r="Y902">
        <f>I902/42.58</f>
        <v>0.99859088774072347</v>
      </c>
      <c r="Z902">
        <f t="shared" si="122"/>
        <v>238.32704053303721</v>
      </c>
      <c r="AA902">
        <v>10806</v>
      </c>
      <c r="AB902">
        <f t="shared" si="123"/>
        <v>1.1303191489361704</v>
      </c>
      <c r="AC902">
        <v>17.86</v>
      </c>
      <c r="AD902">
        <f t="shared" si="124"/>
        <v>0.12236920479528703</v>
      </c>
      <c r="AE902" s="2" t="s">
        <v>53</v>
      </c>
    </row>
    <row r="903" spans="1:31">
      <c r="A903" t="s">
        <v>47</v>
      </c>
      <c r="B903" s="2">
        <v>2010</v>
      </c>
      <c r="C903">
        <v>0</v>
      </c>
      <c r="D903" s="2">
        <v>12</v>
      </c>
      <c r="E903" s="2">
        <v>12</v>
      </c>
      <c r="F903" t="s">
        <v>53</v>
      </c>
      <c r="G903">
        <v>21.627499999999998</v>
      </c>
      <c r="H903">
        <v>53.314999999999998</v>
      </c>
      <c r="I903">
        <v>41.774999999999999</v>
      </c>
      <c r="J903" s="17">
        <v>3673</v>
      </c>
      <c r="K903" t="s">
        <v>53</v>
      </c>
      <c r="L903" s="93">
        <v>3673</v>
      </c>
      <c r="M903">
        <v>10315</v>
      </c>
      <c r="N903">
        <v>21.762499999999999</v>
      </c>
      <c r="O903">
        <v>68.892499999999998</v>
      </c>
      <c r="P903">
        <v>53.9</v>
      </c>
      <c r="Q903" s="18">
        <v>2581147</v>
      </c>
      <c r="R903" s="109">
        <v>21653</v>
      </c>
      <c r="S903" s="107">
        <v>145215</v>
      </c>
      <c r="T903" s="18">
        <v>314395</v>
      </c>
      <c r="U903">
        <v>0</v>
      </c>
      <c r="V903">
        <v>21.702500000000001</v>
      </c>
      <c r="W903">
        <f>R903/23038</f>
        <v>0.93988193419567667</v>
      </c>
      <c r="X903">
        <f>N903/19.57</f>
        <v>1.1120337250894226</v>
      </c>
      <c r="Y903">
        <f>I903/42.04</f>
        <v>0.9936964795432921</v>
      </c>
      <c r="Z903">
        <f t="shared" si="122"/>
        <v>238.86239126411252</v>
      </c>
      <c r="AA903">
        <v>10806</v>
      </c>
      <c r="AB903">
        <f t="shared" si="123"/>
        <v>1.0927744209466264</v>
      </c>
      <c r="AC903">
        <v>19.86</v>
      </c>
      <c r="AD903">
        <f t="shared" si="124"/>
        <v>0.12180437611650945</v>
      </c>
      <c r="AE903">
        <f t="shared" ref="AE903:AE962" si="125">S903/Q903</f>
        <v>5.6259872064628631E-2</v>
      </c>
    </row>
    <row r="904" spans="1:31">
      <c r="A904" t="s">
        <v>47</v>
      </c>
      <c r="B904" s="2">
        <v>2011</v>
      </c>
      <c r="C904">
        <v>0</v>
      </c>
      <c r="D904" s="2">
        <v>6</v>
      </c>
      <c r="E904" s="2">
        <v>6</v>
      </c>
      <c r="F904" t="s">
        <v>53</v>
      </c>
      <c r="G904">
        <v>24.305000000000003</v>
      </c>
      <c r="H904">
        <v>54.644999999999996</v>
      </c>
      <c r="I904">
        <v>41.3675</v>
      </c>
      <c r="J904" s="17">
        <v>3918</v>
      </c>
      <c r="K904" t="s">
        <v>53</v>
      </c>
      <c r="L904" s="93">
        <v>3918</v>
      </c>
      <c r="M904">
        <v>9609</v>
      </c>
      <c r="N904">
        <v>22.9725</v>
      </c>
      <c r="O904">
        <v>67.685000000000002</v>
      </c>
      <c r="P904">
        <v>52.14</v>
      </c>
      <c r="Q904" s="18">
        <v>2578719</v>
      </c>
      <c r="R904" s="109">
        <v>21365</v>
      </c>
      <c r="S904" s="107">
        <v>143510</v>
      </c>
      <c r="T904" s="18">
        <v>302696</v>
      </c>
      <c r="U904">
        <v>0</v>
      </c>
      <c r="V904">
        <v>23.574999999999999</v>
      </c>
      <c r="W904">
        <f>R904/22761</f>
        <v>0.9386670181450727</v>
      </c>
      <c r="X904">
        <f>N904/21.05</f>
        <v>1.0913301662707837</v>
      </c>
      <c r="Y904">
        <f>I904/41.74</f>
        <v>0.99107570675610923</v>
      </c>
      <c r="Z904">
        <f t="shared" si="122"/>
        <v>238.63770127706829</v>
      </c>
      <c r="AA904">
        <v>10806</v>
      </c>
      <c r="AB904">
        <f t="shared" si="123"/>
        <v>1.1021505376344085</v>
      </c>
      <c r="AC904">
        <v>21.39</v>
      </c>
      <c r="AD904">
        <f t="shared" si="124"/>
        <v>0.11738231269091359</v>
      </c>
      <c r="AE904">
        <f t="shared" si="125"/>
        <v>5.5651662705397523E-2</v>
      </c>
    </row>
    <row r="905" spans="1:31">
      <c r="A905" t="s">
        <v>47</v>
      </c>
      <c r="B905" s="2">
        <v>2012</v>
      </c>
      <c r="C905">
        <v>0</v>
      </c>
      <c r="D905" s="2">
        <v>8</v>
      </c>
      <c r="E905" s="2">
        <v>8</v>
      </c>
      <c r="F905" t="s">
        <v>53</v>
      </c>
      <c r="G905">
        <v>25.654999999999998</v>
      </c>
      <c r="H905">
        <v>54.672499999999999</v>
      </c>
      <c r="I905">
        <v>40.644999999999996</v>
      </c>
      <c r="J905" s="17">
        <v>3187</v>
      </c>
      <c r="K905" t="s">
        <v>53</v>
      </c>
      <c r="L905" s="93">
        <v>3187</v>
      </c>
      <c r="M905">
        <v>8854</v>
      </c>
      <c r="N905">
        <v>27.405000000000001</v>
      </c>
      <c r="O905">
        <v>66.899999999999991</v>
      </c>
      <c r="P905">
        <v>48.5625</v>
      </c>
      <c r="Q905" s="18">
        <v>2580792</v>
      </c>
      <c r="R905" s="109">
        <v>20501</v>
      </c>
      <c r="S905" s="107">
        <v>141426</v>
      </c>
      <c r="T905" s="18">
        <v>298804</v>
      </c>
      <c r="U905">
        <v>0</v>
      </c>
      <c r="V905">
        <v>26.6</v>
      </c>
      <c r="W905">
        <f>R905/22048</f>
        <v>0.92983490566037741</v>
      </c>
      <c r="X905">
        <f>N905/24.58</f>
        <v>1.1149308380797398</v>
      </c>
      <c r="Y905">
        <f>I905/40.47</f>
        <v>1.0043241907585865</v>
      </c>
      <c r="Z905">
        <f t="shared" si="122"/>
        <v>238.82953914491949</v>
      </c>
      <c r="AA905">
        <v>10806</v>
      </c>
      <c r="AB905">
        <f t="shared" si="123"/>
        <v>1.0730133118192822</v>
      </c>
      <c r="AC905">
        <v>24.79</v>
      </c>
      <c r="AD905">
        <f t="shared" si="124"/>
        <v>0.11577996212015536</v>
      </c>
      <c r="AE905">
        <f t="shared" si="125"/>
        <v>5.4799456910901767E-2</v>
      </c>
    </row>
    <row r="906" spans="1:31">
      <c r="A906" t="s">
        <v>47</v>
      </c>
      <c r="B906" s="2">
        <v>2013</v>
      </c>
      <c r="C906">
        <v>0</v>
      </c>
      <c r="D906" s="2">
        <v>-2</v>
      </c>
      <c r="E906" s="2">
        <v>-2</v>
      </c>
      <c r="F906" t="s">
        <v>53</v>
      </c>
      <c r="G906">
        <v>27.145000000000003</v>
      </c>
      <c r="H906">
        <v>54.51</v>
      </c>
      <c r="I906">
        <v>39.707499999999996</v>
      </c>
      <c r="J906" s="17">
        <v>3395</v>
      </c>
      <c r="K906" t="s">
        <v>53</v>
      </c>
      <c r="L906" s="93">
        <v>3395</v>
      </c>
      <c r="M906">
        <v>8920</v>
      </c>
      <c r="N906">
        <v>28.102499999999999</v>
      </c>
      <c r="O906">
        <v>66.907499999999999</v>
      </c>
      <c r="P906">
        <v>48.11</v>
      </c>
      <c r="Q906" s="18">
        <v>2566474</v>
      </c>
      <c r="R906" s="109">
        <v>20455</v>
      </c>
      <c r="S906" s="107">
        <v>131446</v>
      </c>
      <c r="T906" s="18">
        <v>286031</v>
      </c>
      <c r="U906">
        <v>0</v>
      </c>
      <c r="V906">
        <v>27.66</v>
      </c>
      <c r="W906">
        <f>R906/21899</f>
        <v>0.93406091602356267</v>
      </c>
      <c r="X906">
        <f>N906/25.6</f>
        <v>1.0977539062499999</v>
      </c>
      <c r="Y906">
        <f>I906/39.56</f>
        <v>1.0037285136501515</v>
      </c>
      <c r="Z906">
        <f t="shared" si="122"/>
        <v>237.50453451786044</v>
      </c>
      <c r="AA906">
        <v>10806</v>
      </c>
      <c r="AB906">
        <f t="shared" si="123"/>
        <v>1.0597701149425287</v>
      </c>
      <c r="AC906">
        <v>26.1</v>
      </c>
      <c r="AD906">
        <f t="shared" si="124"/>
        <v>0.11144901526374318</v>
      </c>
      <c r="AE906">
        <f t="shared" si="125"/>
        <v>5.1216571841366791E-2</v>
      </c>
    </row>
    <row r="907" spans="1:31">
      <c r="A907" t="s">
        <v>47</v>
      </c>
      <c r="B907" s="2">
        <v>2014</v>
      </c>
      <c r="C907">
        <v>0</v>
      </c>
      <c r="D907" s="2">
        <v>17</v>
      </c>
      <c r="E907" s="2">
        <v>17</v>
      </c>
      <c r="F907" t="s">
        <v>53</v>
      </c>
      <c r="G907">
        <v>25.675000000000001</v>
      </c>
      <c r="H907">
        <v>53.317500000000003</v>
      </c>
      <c r="I907">
        <v>39.622499999999995</v>
      </c>
      <c r="J907" s="17">
        <v>4374</v>
      </c>
      <c r="K907">
        <v>3</v>
      </c>
      <c r="L907" t="s">
        <v>53</v>
      </c>
      <c r="M907">
        <v>8769</v>
      </c>
      <c r="N907">
        <v>25.125</v>
      </c>
      <c r="O907">
        <v>66.747500000000002</v>
      </c>
      <c r="P907">
        <v>49.975000000000001</v>
      </c>
      <c r="Q907" s="18">
        <v>2548898</v>
      </c>
      <c r="R907" s="109">
        <v>20967</v>
      </c>
      <c r="S907" s="107">
        <v>123120</v>
      </c>
      <c r="T907" s="18">
        <v>260871</v>
      </c>
      <c r="U907">
        <v>0</v>
      </c>
      <c r="V907">
        <v>25.377500000000001</v>
      </c>
      <c r="W907">
        <f>R907/22218</f>
        <v>0.94369430191736425</v>
      </c>
      <c r="X907">
        <f>N907/23.6</f>
        <v>1.0646186440677965</v>
      </c>
      <c r="Y907">
        <f>I907/40.03</f>
        <v>0.9898201348988257</v>
      </c>
      <c r="Z907">
        <f t="shared" si="122"/>
        <v>235.87803072367203</v>
      </c>
      <c r="AA907">
        <v>10806</v>
      </c>
      <c r="AB907">
        <f t="shared" si="123"/>
        <v>1.0383592471358429</v>
      </c>
      <c r="AC907">
        <v>24.44</v>
      </c>
      <c r="AD907">
        <f t="shared" si="124"/>
        <v>0.10234658271927712</v>
      </c>
      <c r="AE907">
        <f t="shared" si="125"/>
        <v>4.8303227512438707E-2</v>
      </c>
    </row>
    <row r="908" spans="1:31">
      <c r="A908" t="s">
        <v>47</v>
      </c>
      <c r="B908" s="2">
        <v>2015</v>
      </c>
      <c r="C908">
        <v>0</v>
      </c>
      <c r="D908" s="2">
        <v>-5</v>
      </c>
      <c r="E908" s="2">
        <v>-5</v>
      </c>
      <c r="F908" t="s">
        <v>53</v>
      </c>
      <c r="G908">
        <v>22.802499999999998</v>
      </c>
      <c r="H908">
        <v>53.912500000000001</v>
      </c>
      <c r="I908">
        <v>41.617500000000007</v>
      </c>
      <c r="J908" s="17">
        <v>5125</v>
      </c>
      <c r="K908">
        <v>3</v>
      </c>
      <c r="L908" t="s">
        <v>53</v>
      </c>
      <c r="M908">
        <v>9109</v>
      </c>
      <c r="N908">
        <v>20.952500000000001</v>
      </c>
      <c r="O908">
        <v>65.997500000000002</v>
      </c>
      <c r="P908">
        <v>52.172499999999999</v>
      </c>
      <c r="Q908" s="18">
        <v>2543315</v>
      </c>
      <c r="R908" s="109">
        <v>21691</v>
      </c>
      <c r="S908" s="107">
        <v>116841</v>
      </c>
      <c r="T908" s="18">
        <v>248717</v>
      </c>
      <c r="U908">
        <v>0</v>
      </c>
      <c r="V908">
        <v>21.807499999999997</v>
      </c>
      <c r="W908">
        <f>R908/23219</f>
        <v>0.93419182566001979</v>
      </c>
      <c r="X908">
        <f>N908/20.77</f>
        <v>1.008786711603274</v>
      </c>
      <c r="Y908">
        <f>I908/41.06</f>
        <v>1.0135776911836338</v>
      </c>
      <c r="Z908">
        <f t="shared" si="122"/>
        <v>235.36137331112346</v>
      </c>
      <c r="AA908">
        <v>10806</v>
      </c>
      <c r="AB908">
        <f t="shared" si="123"/>
        <v>0.98855394378966455</v>
      </c>
      <c r="AC908">
        <v>22.06</v>
      </c>
      <c r="AD908">
        <f t="shared" si="124"/>
        <v>9.77924480451694E-2</v>
      </c>
      <c r="AE908">
        <f t="shared" si="125"/>
        <v>4.5940436005764133E-2</v>
      </c>
    </row>
    <row r="909" spans="1:31">
      <c r="A909" t="s">
        <v>47</v>
      </c>
      <c r="B909" s="2">
        <v>2016</v>
      </c>
      <c r="C909">
        <v>0</v>
      </c>
      <c r="D909" s="2">
        <v>-5</v>
      </c>
      <c r="E909" s="2">
        <v>-5</v>
      </c>
      <c r="F909" t="s">
        <v>53</v>
      </c>
      <c r="G909">
        <v>22.544999999999998</v>
      </c>
      <c r="H909">
        <v>54.650000000000006</v>
      </c>
      <c r="I909">
        <v>42.332500000000003</v>
      </c>
      <c r="J909" s="17">
        <v>5632</v>
      </c>
      <c r="K909">
        <v>9</v>
      </c>
      <c r="L909" t="s">
        <v>53</v>
      </c>
      <c r="M909">
        <v>10303</v>
      </c>
      <c r="N909">
        <v>19.1175</v>
      </c>
      <c r="O909">
        <v>65.792500000000004</v>
      </c>
      <c r="P909">
        <v>53.21</v>
      </c>
      <c r="Q909" s="18">
        <v>2544264</v>
      </c>
      <c r="R909" s="109">
        <v>21903</v>
      </c>
      <c r="S909" s="107">
        <v>114933</v>
      </c>
      <c r="T909" s="18">
        <v>246012</v>
      </c>
      <c r="U909">
        <v>0</v>
      </c>
      <c r="V909">
        <v>20.7225</v>
      </c>
      <c r="W909">
        <f>R909/23979</f>
        <v>0.9134242462154385</v>
      </c>
      <c r="X909">
        <f>N909/18.12</f>
        <v>1.0550496688741722</v>
      </c>
      <c r="Y909">
        <f>I909/42.17</f>
        <v>1.0038534503201328</v>
      </c>
      <c r="Z909">
        <f t="shared" si="122"/>
        <v>235.44919489172682</v>
      </c>
      <c r="AA909">
        <v>10806</v>
      </c>
      <c r="AB909">
        <f t="shared" si="123"/>
        <v>1.0551171079429735</v>
      </c>
      <c r="AC909">
        <v>19.64</v>
      </c>
      <c r="AD909">
        <f t="shared" si="124"/>
        <v>9.6692796030600603E-2</v>
      </c>
      <c r="AE909">
        <f t="shared" si="125"/>
        <v>4.517337823433417E-2</v>
      </c>
    </row>
    <row r="910" spans="1:31">
      <c r="A910" t="s">
        <v>47</v>
      </c>
      <c r="B910" s="2">
        <v>2017</v>
      </c>
      <c r="C910">
        <v>0</v>
      </c>
      <c r="D910" s="2">
        <v>13</v>
      </c>
      <c r="E910" s="2">
        <v>13</v>
      </c>
      <c r="F910" t="s">
        <v>53</v>
      </c>
      <c r="G910">
        <v>20.47</v>
      </c>
      <c r="H910">
        <v>53.885000000000005</v>
      </c>
      <c r="I910">
        <v>42.852500000000006</v>
      </c>
      <c r="J910" s="17">
        <v>5019</v>
      </c>
      <c r="K910">
        <v>10</v>
      </c>
      <c r="L910" t="s">
        <v>53</v>
      </c>
      <c r="M910">
        <v>11854</v>
      </c>
      <c r="N910">
        <v>16.875</v>
      </c>
      <c r="O910">
        <v>66.472499999999997</v>
      </c>
      <c r="P910">
        <v>55.2575</v>
      </c>
      <c r="Q910" s="18">
        <v>2540707</v>
      </c>
      <c r="R910" s="109">
        <v>22527</v>
      </c>
      <c r="S910" s="107">
        <v>114011</v>
      </c>
      <c r="T910" s="18">
        <v>237624</v>
      </c>
      <c r="U910">
        <v>0</v>
      </c>
      <c r="V910">
        <v>18.54</v>
      </c>
      <c r="W910">
        <f>R910/24969</f>
        <v>0.90219872642076171</v>
      </c>
      <c r="X910">
        <f>N910/15.66</f>
        <v>1.0775862068965518</v>
      </c>
      <c r="Y910">
        <f>I910/43.11</f>
        <v>0.99402690790999781</v>
      </c>
      <c r="Z910">
        <f t="shared" si="122"/>
        <v>235.12002591153063</v>
      </c>
      <c r="AA910">
        <v>10806</v>
      </c>
      <c r="AB910">
        <f t="shared" si="123"/>
        <v>1.0760301799187464</v>
      </c>
      <c r="AC910">
        <v>17.23</v>
      </c>
      <c r="AD910">
        <f t="shared" si="124"/>
        <v>9.3526723073538195E-2</v>
      </c>
      <c r="AE910">
        <f t="shared" si="125"/>
        <v>4.4873730028688864E-2</v>
      </c>
    </row>
    <row r="911" spans="1:31">
      <c r="A911" t="s">
        <v>47</v>
      </c>
      <c r="B911" s="2">
        <v>2018</v>
      </c>
      <c r="C911">
        <v>0</v>
      </c>
      <c r="D911" s="2">
        <v>8</v>
      </c>
      <c r="E911" s="2">
        <v>8</v>
      </c>
      <c r="F911" t="s">
        <v>53</v>
      </c>
      <c r="G911">
        <v>17.465</v>
      </c>
      <c r="H911">
        <v>53.327500000000001</v>
      </c>
      <c r="I911">
        <v>44.012500000000003</v>
      </c>
      <c r="J911" s="17">
        <v>4511</v>
      </c>
      <c r="K911">
        <v>4</v>
      </c>
      <c r="L911" s="92">
        <v>163</v>
      </c>
      <c r="M911">
        <v>12323</v>
      </c>
      <c r="N911">
        <v>13.2475</v>
      </c>
      <c r="O911">
        <v>66.002499999999998</v>
      </c>
      <c r="P911">
        <v>57.262500000000003</v>
      </c>
      <c r="Q911" s="18">
        <v>2547986</v>
      </c>
      <c r="R911" s="109">
        <v>23363</v>
      </c>
      <c r="S911" s="107">
        <v>118961</v>
      </c>
      <c r="T911" s="18">
        <v>246676</v>
      </c>
      <c r="U911">
        <v>0</v>
      </c>
      <c r="V911">
        <v>15.192499999999999</v>
      </c>
      <c r="W911">
        <f>R911/25771</f>
        <v>0.90656163905164722</v>
      </c>
      <c r="X911">
        <f>N911/13.72</f>
        <v>0.96556122448979587</v>
      </c>
      <c r="Y911">
        <f>I911/44.03</f>
        <v>0.99960254372019086</v>
      </c>
      <c r="Z911">
        <f t="shared" si="122"/>
        <v>235.79363316675921</v>
      </c>
      <c r="AA911">
        <v>10806</v>
      </c>
      <c r="AB911">
        <f t="shared" si="123"/>
        <v>0.99557667103538661</v>
      </c>
      <c r="AC911">
        <v>15.26</v>
      </c>
      <c r="AD911">
        <f t="shared" si="124"/>
        <v>9.6812148889358102E-2</v>
      </c>
      <c r="AE911">
        <f t="shared" si="125"/>
        <v>4.6688247109677998E-2</v>
      </c>
    </row>
    <row r="912" spans="1:31">
      <c r="A912" t="s">
        <v>47</v>
      </c>
      <c r="B912" s="2">
        <v>2019</v>
      </c>
      <c r="C912">
        <v>0</v>
      </c>
      <c r="D912" s="2">
        <v>1</v>
      </c>
      <c r="E912" s="2">
        <v>1</v>
      </c>
      <c r="F912" t="s">
        <v>53</v>
      </c>
      <c r="G912">
        <v>16.02</v>
      </c>
      <c r="H912">
        <v>52.1325</v>
      </c>
      <c r="I912">
        <v>43.777499999999996</v>
      </c>
      <c r="J912" s="17">
        <v>4523</v>
      </c>
      <c r="K912">
        <v>4</v>
      </c>
      <c r="L912" s="92">
        <v>3</v>
      </c>
      <c r="M912">
        <v>12583</v>
      </c>
      <c r="N912">
        <v>11.6275</v>
      </c>
      <c r="O912">
        <v>64.852500000000006</v>
      </c>
      <c r="P912">
        <v>57.31</v>
      </c>
      <c r="Q912" s="18">
        <v>2565124</v>
      </c>
      <c r="R912" s="107" t="s">
        <v>53</v>
      </c>
      <c r="S912" s="107">
        <v>121386</v>
      </c>
      <c r="T912" s="18">
        <v>263848</v>
      </c>
      <c r="U912" s="107" t="s">
        <v>53</v>
      </c>
      <c r="V912">
        <v>13.649999999999999</v>
      </c>
      <c r="W912" s="107" t="s">
        <v>53</v>
      </c>
      <c r="X912">
        <f>N912/12.45</f>
        <v>0.93393574297188753</v>
      </c>
      <c r="Y912">
        <f>I912/44.78</f>
        <v>0.97761277355962473</v>
      </c>
      <c r="Z912">
        <f t="shared" si="122"/>
        <v>237.37960392374606</v>
      </c>
      <c r="AA912">
        <v>10806</v>
      </c>
      <c r="AB912">
        <f t="shared" si="123"/>
        <v>0.96739900779588939</v>
      </c>
      <c r="AC912">
        <v>14.11</v>
      </c>
      <c r="AD912">
        <f t="shared" si="124"/>
        <v>0.10285974479206464</v>
      </c>
      <c r="AE912">
        <f t="shared" si="125"/>
        <v>4.732168893199705E-2</v>
      </c>
    </row>
    <row r="913" spans="1:31">
      <c r="A913" t="s">
        <v>47</v>
      </c>
      <c r="B913" s="2">
        <v>2020</v>
      </c>
      <c r="C913">
        <v>0</v>
      </c>
      <c r="D913">
        <v>-5</v>
      </c>
      <c r="E913">
        <v>-5</v>
      </c>
      <c r="F913" t="s">
        <v>53</v>
      </c>
      <c r="G913">
        <v>17.32</v>
      </c>
      <c r="H913">
        <v>52.41</v>
      </c>
      <c r="I913">
        <v>43.332500000000003</v>
      </c>
      <c r="J913" s="17">
        <v>4942</v>
      </c>
      <c r="K913">
        <v>7</v>
      </c>
      <c r="L913" s="92">
        <v>10</v>
      </c>
      <c r="M913">
        <v>11820</v>
      </c>
      <c r="N913">
        <v>13.49</v>
      </c>
      <c r="O913">
        <v>63.265000000000001</v>
      </c>
      <c r="P913">
        <v>54.735000000000007</v>
      </c>
      <c r="Q913" s="18">
        <v>2591875</v>
      </c>
      <c r="R913" s="107" t="s">
        <v>53</v>
      </c>
      <c r="S913" s="107" t="s">
        <v>53</v>
      </c>
      <c r="T913" s="18">
        <v>288521</v>
      </c>
      <c r="U913" s="107" t="s">
        <v>53</v>
      </c>
      <c r="V913">
        <v>15.285</v>
      </c>
      <c r="W913" s="107" t="s">
        <v>53</v>
      </c>
      <c r="X913">
        <f>N913/13.87</f>
        <v>0.97260273972602751</v>
      </c>
      <c r="Y913">
        <f>I913/43.14</f>
        <v>1.0044622160407974</v>
      </c>
      <c r="Z913">
        <f t="shared" si="122"/>
        <v>239.85517305200815</v>
      </c>
      <c r="AA913">
        <v>10806</v>
      </c>
      <c r="AB913">
        <f t="shared" si="123"/>
        <v>0.98422408242112047</v>
      </c>
      <c r="AC913">
        <v>15.53</v>
      </c>
      <c r="AD913">
        <f t="shared" si="124"/>
        <v>0.11131748251748251</v>
      </c>
      <c r="AE913" s="2" t="s">
        <v>53</v>
      </c>
    </row>
    <row r="914" spans="1:31">
      <c r="A914" t="s">
        <v>48</v>
      </c>
      <c r="B914" s="2">
        <v>2002</v>
      </c>
      <c r="C914">
        <v>0</v>
      </c>
      <c r="D914">
        <v>-4</v>
      </c>
      <c r="E914">
        <v>-4</v>
      </c>
      <c r="F914" t="s">
        <v>53</v>
      </c>
      <c r="G914">
        <v>21.0625</v>
      </c>
      <c r="H914">
        <v>43.284999999999997</v>
      </c>
      <c r="I914">
        <v>34.174999999999997</v>
      </c>
      <c r="J914" s="96" t="s">
        <v>53</v>
      </c>
      <c r="K914" t="s">
        <v>53</v>
      </c>
      <c r="L914" t="s">
        <v>53</v>
      </c>
      <c r="M914" t="s">
        <v>53</v>
      </c>
      <c r="N914">
        <v>7.6425000000000001</v>
      </c>
      <c r="O914">
        <v>66.712500000000006</v>
      </c>
      <c r="P914">
        <v>61.6175</v>
      </c>
      <c r="Q914" s="18">
        <v>501157</v>
      </c>
      <c r="R914" s="109">
        <v>18144</v>
      </c>
      <c r="S914" s="107" t="s">
        <v>53</v>
      </c>
      <c r="T914" s="18">
        <v>7178</v>
      </c>
      <c r="U914">
        <v>1</v>
      </c>
      <c r="V914">
        <v>13.067499999999999</v>
      </c>
      <c r="W914">
        <f>R914/18095</f>
        <v>1.0027079303675048</v>
      </c>
      <c r="X914">
        <f>N914/8.3</f>
        <v>0.92078313253012045</v>
      </c>
      <c r="Y914">
        <f>I914/35.8425</f>
        <v>0.95347701750714919</v>
      </c>
      <c r="Z914">
        <f t="shared" ref="Z914:Z932" si="126">Q914/8110</f>
        <v>61.794944512946977</v>
      </c>
      <c r="AA914">
        <v>8110</v>
      </c>
      <c r="AB914">
        <f>V914/AC914</f>
        <v>1.1412663755458514</v>
      </c>
      <c r="AC914">
        <v>11.45</v>
      </c>
      <c r="AD914">
        <f t="shared" si="124"/>
        <v>1.4322856909112313E-2</v>
      </c>
      <c r="AE914" s="2" t="s">
        <v>53</v>
      </c>
    </row>
    <row r="915" spans="1:31">
      <c r="A915" t="s">
        <v>48</v>
      </c>
      <c r="B915" s="2">
        <v>2003</v>
      </c>
      <c r="C915">
        <v>0</v>
      </c>
      <c r="D915">
        <v>-7</v>
      </c>
      <c r="E915">
        <v>-7</v>
      </c>
      <c r="F915" t="s">
        <v>53</v>
      </c>
      <c r="G915">
        <v>20.5975</v>
      </c>
      <c r="H915">
        <v>44.792499999999997</v>
      </c>
      <c r="I915">
        <v>35.57</v>
      </c>
      <c r="J915" s="96" t="s">
        <v>53</v>
      </c>
      <c r="K915" t="s">
        <v>53</v>
      </c>
      <c r="L915" t="s">
        <v>53</v>
      </c>
      <c r="M915" t="s">
        <v>53</v>
      </c>
      <c r="N915">
        <v>7.8624999999999989</v>
      </c>
      <c r="O915">
        <v>66.75</v>
      </c>
      <c r="P915">
        <v>61.500000000000007</v>
      </c>
      <c r="Q915" s="18">
        <v>506302</v>
      </c>
      <c r="R915" s="109">
        <v>18904</v>
      </c>
      <c r="S915" s="107" t="s">
        <v>53</v>
      </c>
      <c r="T915" s="18">
        <v>11325</v>
      </c>
      <c r="U915">
        <v>0</v>
      </c>
      <c r="V915">
        <v>13.122499999999999</v>
      </c>
      <c r="W915">
        <f>R915/19013</f>
        <v>0.99426708041866096</v>
      </c>
      <c r="X915">
        <f>N915/8.5</f>
        <v>0.92499999999999982</v>
      </c>
      <c r="Y915">
        <f>I915/37.35</f>
        <v>0.95234270414993305</v>
      </c>
      <c r="Z915">
        <f t="shared" si="126"/>
        <v>62.429346485819977</v>
      </c>
      <c r="AA915">
        <v>8110</v>
      </c>
      <c r="AB915">
        <f t="shared" ref="AB915:AB932" si="127">V915/AC915</f>
        <v>1.1420800696257614</v>
      </c>
      <c r="AC915">
        <v>11.49</v>
      </c>
      <c r="AD915">
        <f t="shared" si="124"/>
        <v>2.236807281029899E-2</v>
      </c>
      <c r="AE915" s="2" t="s">
        <v>53</v>
      </c>
    </row>
    <row r="916" spans="1:31">
      <c r="A916" t="s">
        <v>48</v>
      </c>
      <c r="B916" s="2">
        <v>2004</v>
      </c>
      <c r="C916">
        <v>0</v>
      </c>
      <c r="D916" t="s">
        <v>53</v>
      </c>
      <c r="E916" t="s">
        <v>53</v>
      </c>
      <c r="F916" t="s">
        <v>53</v>
      </c>
      <c r="G916">
        <v>21.147500000000001</v>
      </c>
      <c r="H916">
        <v>43.652500000000003</v>
      </c>
      <c r="I916">
        <v>34.417500000000004</v>
      </c>
      <c r="J916" s="96" t="s">
        <v>53</v>
      </c>
      <c r="K916" t="s">
        <v>53</v>
      </c>
      <c r="L916" t="s">
        <v>53</v>
      </c>
      <c r="M916" t="s">
        <v>53</v>
      </c>
      <c r="N916">
        <v>8.182500000000001</v>
      </c>
      <c r="O916">
        <v>67.107500000000002</v>
      </c>
      <c r="P916">
        <v>61.617500000000007</v>
      </c>
      <c r="Q916" s="18">
        <v>510863</v>
      </c>
      <c r="R916" s="109">
        <v>20049</v>
      </c>
      <c r="S916" s="107" t="s">
        <v>53</v>
      </c>
      <c r="T916" s="18">
        <v>14139</v>
      </c>
      <c r="U916">
        <v>1</v>
      </c>
      <c r="V916">
        <v>13.432499999999999</v>
      </c>
      <c r="W916">
        <f>R916/20053</f>
        <v>0.99980052859921209</v>
      </c>
      <c r="X916">
        <f>N916/8.26</f>
        <v>0.99061743341404374</v>
      </c>
      <c r="Y916">
        <f>I916/38.95</f>
        <v>0.88363286264441598</v>
      </c>
      <c r="Z916">
        <f t="shared" si="126"/>
        <v>62.991738594327991</v>
      </c>
      <c r="AA916">
        <v>8110</v>
      </c>
      <c r="AB916">
        <f t="shared" si="127"/>
        <v>1.224475843208751</v>
      </c>
      <c r="AC916">
        <v>10.97</v>
      </c>
      <c r="AD916">
        <f t="shared" si="124"/>
        <v>2.76766961005201E-2</v>
      </c>
      <c r="AE916" s="2" t="s">
        <v>53</v>
      </c>
    </row>
    <row r="917" spans="1:31">
      <c r="A917" t="s">
        <v>48</v>
      </c>
      <c r="B917" s="2">
        <v>2005</v>
      </c>
      <c r="C917">
        <v>0</v>
      </c>
      <c r="D917" t="s">
        <v>53</v>
      </c>
      <c r="E917" t="s">
        <v>53</v>
      </c>
      <c r="F917" t="s">
        <v>53</v>
      </c>
      <c r="G917">
        <v>13.225</v>
      </c>
      <c r="H917">
        <v>44.787499999999994</v>
      </c>
      <c r="I917">
        <v>38.895000000000003</v>
      </c>
      <c r="J917" s="96" t="s">
        <v>53</v>
      </c>
      <c r="K917" t="s">
        <v>53</v>
      </c>
      <c r="L917" t="s">
        <v>53</v>
      </c>
      <c r="M917" t="s">
        <v>53</v>
      </c>
      <c r="N917">
        <v>6.2650000000000006</v>
      </c>
      <c r="O917">
        <v>68.02</v>
      </c>
      <c r="P917">
        <v>63.762499999999996</v>
      </c>
      <c r="Q917" s="18">
        <v>514674</v>
      </c>
      <c r="R917" s="109">
        <v>21477</v>
      </c>
      <c r="S917" s="107" t="s">
        <v>53</v>
      </c>
      <c r="T917" s="18">
        <v>18080</v>
      </c>
      <c r="U917">
        <v>1</v>
      </c>
      <c r="V917">
        <v>9.0950000000000006</v>
      </c>
      <c r="W917">
        <f>R917/21239</f>
        <v>1.0112058006497482</v>
      </c>
      <c r="X917">
        <f>N917/7.14</f>
        <v>0.87745098039215697</v>
      </c>
      <c r="Y917">
        <f>I917/41.39</f>
        <v>0.93971973906740769</v>
      </c>
      <c r="Z917">
        <f t="shared" si="126"/>
        <v>63.461652281134405</v>
      </c>
      <c r="AA917">
        <v>8110</v>
      </c>
      <c r="AB917">
        <f t="shared" si="127"/>
        <v>0.9939890710382514</v>
      </c>
      <c r="AC917">
        <v>9.15</v>
      </c>
      <c r="AD917">
        <f t="shared" si="124"/>
        <v>3.5129033135538223E-2</v>
      </c>
      <c r="AE917" s="2" t="s">
        <v>53</v>
      </c>
    </row>
    <row r="918" spans="1:31">
      <c r="A918" t="s">
        <v>48</v>
      </c>
      <c r="B918" s="2">
        <v>2006</v>
      </c>
      <c r="C918">
        <v>0</v>
      </c>
      <c r="D918" t="s">
        <v>53</v>
      </c>
      <c r="E918" t="s">
        <v>53</v>
      </c>
      <c r="F918" t="s">
        <v>53</v>
      </c>
      <c r="G918">
        <v>11.6175</v>
      </c>
      <c r="H918">
        <v>47.877499999999998</v>
      </c>
      <c r="I918">
        <v>42.322500000000005</v>
      </c>
      <c r="J918" s="96" t="s">
        <v>53</v>
      </c>
      <c r="K918" t="s">
        <v>53</v>
      </c>
      <c r="L918" t="s">
        <v>53</v>
      </c>
      <c r="M918" t="s">
        <v>53</v>
      </c>
      <c r="N918">
        <v>5.43</v>
      </c>
      <c r="O918">
        <v>69.552499999999995</v>
      </c>
      <c r="P918">
        <v>65.775000000000006</v>
      </c>
      <c r="Q918" s="18">
        <v>519249</v>
      </c>
      <c r="R918" s="109">
        <v>22717</v>
      </c>
      <c r="S918" s="107" t="s">
        <v>53</v>
      </c>
      <c r="T918" s="18">
        <v>20793</v>
      </c>
      <c r="U918">
        <v>1</v>
      </c>
      <c r="V918">
        <v>8.02</v>
      </c>
      <c r="W918">
        <f>R918/22629</f>
        <v>1.0038888152370851</v>
      </c>
      <c r="X918">
        <f>N918/6.35</f>
        <v>0.85511811023622053</v>
      </c>
      <c r="Y918">
        <f>I918/42.96</f>
        <v>0.98516061452513981</v>
      </c>
      <c r="Z918">
        <f t="shared" si="126"/>
        <v>64.025770653514186</v>
      </c>
      <c r="AA918">
        <v>8110</v>
      </c>
      <c r="AB918">
        <f t="shared" si="127"/>
        <v>0.94911242603550294</v>
      </c>
      <c r="AC918">
        <v>8.4499999999999993</v>
      </c>
      <c r="AD918">
        <f t="shared" si="124"/>
        <v>4.0044371775390997E-2</v>
      </c>
      <c r="AE918" s="2" t="s">
        <v>53</v>
      </c>
    </row>
    <row r="919" spans="1:31">
      <c r="A919" t="s">
        <v>48</v>
      </c>
      <c r="B919" s="2">
        <v>2007</v>
      </c>
      <c r="C919">
        <v>0</v>
      </c>
      <c r="D919">
        <v>-4</v>
      </c>
      <c r="E919">
        <v>-4</v>
      </c>
      <c r="F919" t="s">
        <v>53</v>
      </c>
      <c r="G919">
        <v>10.01</v>
      </c>
      <c r="H919">
        <v>48.557500000000005</v>
      </c>
      <c r="I919">
        <v>43.692500000000003</v>
      </c>
      <c r="J919" s="17">
        <v>195</v>
      </c>
      <c r="K919" t="s">
        <v>53</v>
      </c>
      <c r="L919" s="92">
        <v>195</v>
      </c>
      <c r="M919" t="s">
        <v>53</v>
      </c>
      <c r="N919">
        <v>4.8925000000000001</v>
      </c>
      <c r="O919">
        <v>69.072499999999991</v>
      </c>
      <c r="P919">
        <v>65.692499999999995</v>
      </c>
      <c r="Q919" s="18">
        <v>521661</v>
      </c>
      <c r="R919" s="109">
        <v>23947</v>
      </c>
      <c r="S919" s="107" t="s">
        <v>53</v>
      </c>
      <c r="T919" s="18">
        <v>23087</v>
      </c>
      <c r="U919">
        <v>1</v>
      </c>
      <c r="V919">
        <v>7.06</v>
      </c>
      <c r="W919">
        <f>R919/23776</f>
        <v>1.0071921265141319</v>
      </c>
      <c r="X919">
        <f>N919/6.41</f>
        <v>0.76326053042121689</v>
      </c>
      <c r="Y919">
        <f>I919/44.21</f>
        <v>0.98829450350599413</v>
      </c>
      <c r="Z919">
        <f t="shared" si="126"/>
        <v>64.323181257706537</v>
      </c>
      <c r="AA919">
        <v>8110</v>
      </c>
      <c r="AB919">
        <f t="shared" si="127"/>
        <v>0.85783718104495743</v>
      </c>
      <c r="AC919">
        <v>8.23</v>
      </c>
      <c r="AD919">
        <f t="shared" si="124"/>
        <v>4.4256710775772007E-2</v>
      </c>
      <c r="AE919" s="2" t="s">
        <v>53</v>
      </c>
    </row>
    <row r="920" spans="1:31">
      <c r="A920" t="s">
        <v>48</v>
      </c>
      <c r="B920" s="2">
        <v>2008</v>
      </c>
      <c r="C920">
        <v>0</v>
      </c>
      <c r="D920">
        <v>-7</v>
      </c>
      <c r="E920">
        <v>-7</v>
      </c>
      <c r="F920" t="s">
        <v>53</v>
      </c>
      <c r="G920">
        <v>10.65</v>
      </c>
      <c r="H920">
        <v>50.284999999999997</v>
      </c>
      <c r="I920">
        <v>44.932500000000005</v>
      </c>
      <c r="J920" s="17">
        <v>761</v>
      </c>
      <c r="K920" t="s">
        <v>53</v>
      </c>
      <c r="L920" s="92">
        <v>761</v>
      </c>
      <c r="M920" t="s">
        <v>53</v>
      </c>
      <c r="N920">
        <v>7.5274999999999999</v>
      </c>
      <c r="O920">
        <v>68.025000000000006</v>
      </c>
      <c r="P920">
        <v>62.912499999999994</v>
      </c>
      <c r="Q920" s="18">
        <v>529019</v>
      </c>
      <c r="R920" s="109">
        <v>23969</v>
      </c>
      <c r="S920" s="107" t="s">
        <v>53</v>
      </c>
      <c r="T920" s="18">
        <v>29674</v>
      </c>
      <c r="U920">
        <v>0</v>
      </c>
      <c r="V920">
        <v>8.8775000000000013</v>
      </c>
      <c r="W920">
        <f>R920/24129</f>
        <v>0.99336897509221267</v>
      </c>
      <c r="X920">
        <f>N920/10.05</f>
        <v>0.74900497512437803</v>
      </c>
      <c r="Y920">
        <f>I920/44.4</f>
        <v>1.0119932432432435</v>
      </c>
      <c r="Z920">
        <f t="shared" si="126"/>
        <v>65.230456226880392</v>
      </c>
      <c r="AA920">
        <v>8110</v>
      </c>
      <c r="AB920">
        <f t="shared" si="127"/>
        <v>0.78911111111111121</v>
      </c>
      <c r="AC920">
        <v>11.25</v>
      </c>
      <c r="AD920">
        <f t="shared" si="124"/>
        <v>5.6092503293832544E-2</v>
      </c>
      <c r="AE920" s="2" t="s">
        <v>53</v>
      </c>
    </row>
    <row r="921" spans="1:31">
      <c r="A921" t="s">
        <v>48</v>
      </c>
      <c r="B921" s="2">
        <v>2009</v>
      </c>
      <c r="C921">
        <v>0</v>
      </c>
      <c r="D921">
        <v>-9</v>
      </c>
      <c r="E921">
        <v>-9</v>
      </c>
      <c r="F921" t="s">
        <v>53</v>
      </c>
      <c r="G921">
        <v>12.709999999999999</v>
      </c>
      <c r="H921">
        <v>51.815000000000005</v>
      </c>
      <c r="I921">
        <v>45.224999999999994</v>
      </c>
      <c r="J921" s="17">
        <v>844</v>
      </c>
      <c r="K921" t="s">
        <v>53</v>
      </c>
      <c r="L921" s="92">
        <v>844</v>
      </c>
      <c r="M921">
        <v>1429</v>
      </c>
      <c r="N921">
        <v>12.574999999999999</v>
      </c>
      <c r="O921">
        <v>66.467500000000001</v>
      </c>
      <c r="P921">
        <v>58.11</v>
      </c>
      <c r="Q921" s="18">
        <v>532575</v>
      </c>
      <c r="R921" s="109">
        <v>22973</v>
      </c>
      <c r="S921" s="107" t="s">
        <v>53</v>
      </c>
      <c r="T921" s="18">
        <v>32288</v>
      </c>
      <c r="U921">
        <v>0</v>
      </c>
      <c r="V921">
        <v>12.637499999999999</v>
      </c>
      <c r="W921">
        <f>R921/23062</f>
        <v>0.99614083774173967</v>
      </c>
      <c r="X921">
        <f>N921/17.65</f>
        <v>0.71246458923512745</v>
      </c>
      <c r="Y921">
        <f>I921/42.58</f>
        <v>1.0621183654297792</v>
      </c>
      <c r="Z921">
        <f t="shared" si="126"/>
        <v>65.668927250308258</v>
      </c>
      <c r="AA921">
        <v>8110</v>
      </c>
      <c r="AB921">
        <f t="shared" si="127"/>
        <v>0.70758678611422166</v>
      </c>
      <c r="AC921">
        <v>17.86</v>
      </c>
      <c r="AD921">
        <f t="shared" si="124"/>
        <v>6.062620288222316E-2</v>
      </c>
      <c r="AE921" s="2" t="s">
        <v>53</v>
      </c>
    </row>
    <row r="922" spans="1:31">
      <c r="A922" t="s">
        <v>48</v>
      </c>
      <c r="B922" s="2">
        <v>2010</v>
      </c>
      <c r="C922">
        <v>0</v>
      </c>
      <c r="D922" t="s">
        <v>53</v>
      </c>
      <c r="E922" t="s">
        <v>53</v>
      </c>
      <c r="F922" t="s">
        <v>53</v>
      </c>
      <c r="G922">
        <v>17.012499999999999</v>
      </c>
      <c r="H922">
        <v>51.3675</v>
      </c>
      <c r="I922">
        <v>42.622500000000002</v>
      </c>
      <c r="J922" s="17">
        <v>863</v>
      </c>
      <c r="K922" t="s">
        <v>53</v>
      </c>
      <c r="L922" s="92">
        <v>863</v>
      </c>
      <c r="M922">
        <v>1055</v>
      </c>
      <c r="N922">
        <v>13.5075</v>
      </c>
      <c r="O922">
        <v>67.839999999999989</v>
      </c>
      <c r="P922">
        <v>58.675000000000004</v>
      </c>
      <c r="Q922" s="18">
        <v>533640</v>
      </c>
      <c r="R922" s="109">
        <v>23630</v>
      </c>
      <c r="S922" s="107">
        <v>20311</v>
      </c>
      <c r="T922" s="18">
        <v>32656</v>
      </c>
      <c r="U922">
        <v>1</v>
      </c>
      <c r="V922">
        <v>15.065</v>
      </c>
      <c r="W922">
        <f>R922/23038</f>
        <v>1.0256966750585987</v>
      </c>
      <c r="X922">
        <f>N922/19.57</f>
        <v>0.69021461420541641</v>
      </c>
      <c r="Y922">
        <f>I922/42.04</f>
        <v>1.0138558515699334</v>
      </c>
      <c r="Z922">
        <f t="shared" si="126"/>
        <v>65.800246609124542</v>
      </c>
      <c r="AA922">
        <v>8110</v>
      </c>
      <c r="AB922">
        <f t="shared" si="127"/>
        <v>0.75855991943605239</v>
      </c>
      <c r="AC922">
        <v>19.86</v>
      </c>
      <c r="AD922">
        <f t="shared" si="124"/>
        <v>6.1194812982535041E-2</v>
      </c>
      <c r="AE922">
        <f t="shared" si="125"/>
        <v>3.8061239787122406E-2</v>
      </c>
    </row>
    <row r="923" spans="1:31">
      <c r="A923" t="s">
        <v>48</v>
      </c>
      <c r="B923" s="2">
        <v>2011</v>
      </c>
      <c r="C923">
        <v>0</v>
      </c>
      <c r="D923" t="s">
        <v>53</v>
      </c>
      <c r="E923" t="s">
        <v>53</v>
      </c>
      <c r="F923" t="s">
        <v>53</v>
      </c>
      <c r="G923">
        <v>18.072499999999998</v>
      </c>
      <c r="H923">
        <v>52.85</v>
      </c>
      <c r="I923">
        <v>43.295000000000002</v>
      </c>
      <c r="J923" s="17">
        <v>861</v>
      </c>
      <c r="K923" t="s">
        <v>53</v>
      </c>
      <c r="L923" s="92">
        <v>861</v>
      </c>
      <c r="M923">
        <v>1493</v>
      </c>
      <c r="N923">
        <v>15.4625</v>
      </c>
      <c r="O923">
        <v>68.03</v>
      </c>
      <c r="P923">
        <v>57.515000000000001</v>
      </c>
      <c r="Q923" s="18">
        <v>534874</v>
      </c>
      <c r="R923" s="109">
        <v>23208</v>
      </c>
      <c r="S923" s="107">
        <v>19816</v>
      </c>
      <c r="T923" s="18">
        <v>33257</v>
      </c>
      <c r="U923">
        <v>1</v>
      </c>
      <c r="V923">
        <v>16.630000000000003</v>
      </c>
      <c r="W923">
        <f>R923/22761</f>
        <v>1.0196388559377882</v>
      </c>
      <c r="X923">
        <f>N923/21.05</f>
        <v>0.73456057007125886</v>
      </c>
      <c r="Y923">
        <f>I923/41.74</f>
        <v>1.0372544321993291</v>
      </c>
      <c r="Z923">
        <f t="shared" si="126"/>
        <v>65.952404438964237</v>
      </c>
      <c r="AA923">
        <v>8110</v>
      </c>
      <c r="AB923">
        <f t="shared" si="127"/>
        <v>0.77746610565684915</v>
      </c>
      <c r="AC923">
        <v>21.39</v>
      </c>
      <c r="AD923">
        <f t="shared" si="124"/>
        <v>6.217726043890711E-2</v>
      </c>
      <c r="AE923">
        <f t="shared" si="125"/>
        <v>3.7047977654550417E-2</v>
      </c>
    </row>
    <row r="924" spans="1:31">
      <c r="A924" t="s">
        <v>48</v>
      </c>
      <c r="B924" s="2">
        <v>2012</v>
      </c>
      <c r="C924">
        <v>0</v>
      </c>
      <c r="D924">
        <v>-6</v>
      </c>
      <c r="E924">
        <v>-6</v>
      </c>
      <c r="F924" t="s">
        <v>53</v>
      </c>
      <c r="G924">
        <v>19.422499999999999</v>
      </c>
      <c r="H924">
        <v>52.772499999999994</v>
      </c>
      <c r="I924">
        <v>42.517499999999998</v>
      </c>
      <c r="J924" s="17">
        <v>633</v>
      </c>
      <c r="K924" t="s">
        <v>53</v>
      </c>
      <c r="L924" s="92">
        <v>633</v>
      </c>
      <c r="M924">
        <v>1155</v>
      </c>
      <c r="N924">
        <v>18.445</v>
      </c>
      <c r="O924">
        <v>67.33</v>
      </c>
      <c r="P924">
        <v>54.92</v>
      </c>
      <c r="Q924" s="18">
        <v>534280</v>
      </c>
      <c r="R924" s="109">
        <v>22455</v>
      </c>
      <c r="S924" s="107">
        <v>20666</v>
      </c>
      <c r="T924" s="18">
        <v>32947</v>
      </c>
      <c r="U924">
        <v>1</v>
      </c>
      <c r="V924">
        <v>18.884999999999998</v>
      </c>
      <c r="W924">
        <f>R924/22048</f>
        <v>1.0184597242380262</v>
      </c>
      <c r="X924">
        <f>N924/24.58</f>
        <v>0.7504068348250611</v>
      </c>
      <c r="Y924">
        <f>I924/40.47</f>
        <v>1.0505930318754633</v>
      </c>
      <c r="Z924">
        <f t="shared" si="126"/>
        <v>65.879161528976567</v>
      </c>
      <c r="AA924">
        <v>8110</v>
      </c>
      <c r="AB924">
        <f t="shared" si="127"/>
        <v>0.76179911254538113</v>
      </c>
      <c r="AC924">
        <v>24.79</v>
      </c>
      <c r="AD924">
        <f t="shared" si="124"/>
        <v>6.1666167552594145E-2</v>
      </c>
      <c r="AE924">
        <f t="shared" si="125"/>
        <v>3.8680092835217492E-2</v>
      </c>
    </row>
    <row r="925" spans="1:31">
      <c r="A925" t="s">
        <v>48</v>
      </c>
      <c r="B925" s="2">
        <v>2013</v>
      </c>
      <c r="C925">
        <v>0</v>
      </c>
      <c r="D925">
        <v>-9</v>
      </c>
      <c r="E925">
        <v>-9</v>
      </c>
      <c r="F925" t="s">
        <v>53</v>
      </c>
      <c r="G925">
        <v>21.159999999999997</v>
      </c>
      <c r="H925">
        <v>52.085000000000001</v>
      </c>
      <c r="I925">
        <v>41.075000000000003</v>
      </c>
      <c r="J925" s="17">
        <v>776</v>
      </c>
      <c r="K925" t="s">
        <v>53</v>
      </c>
      <c r="L925" s="92">
        <v>776</v>
      </c>
      <c r="M925">
        <v>1302</v>
      </c>
      <c r="N925">
        <v>19.135000000000002</v>
      </c>
      <c r="O925">
        <v>65.055000000000007</v>
      </c>
      <c r="P925">
        <v>52.607499999999995</v>
      </c>
      <c r="Q925" s="18">
        <v>532284</v>
      </c>
      <c r="R925" s="109">
        <v>22316</v>
      </c>
      <c r="S925" s="107">
        <v>20192</v>
      </c>
      <c r="T925" s="18">
        <v>31789</v>
      </c>
      <c r="U925">
        <v>1</v>
      </c>
      <c r="V925">
        <v>20.057499999999997</v>
      </c>
      <c r="W925">
        <f>R925/21899</f>
        <v>1.0190419653865472</v>
      </c>
      <c r="X925">
        <f>N925/25.6</f>
        <v>0.74746093749999998</v>
      </c>
      <c r="Y925">
        <f>I925/39.56</f>
        <v>1.0382962588473206</v>
      </c>
      <c r="Z925">
        <f t="shared" si="126"/>
        <v>65.633045622688044</v>
      </c>
      <c r="AA925">
        <v>8110</v>
      </c>
      <c r="AB925">
        <f t="shared" si="127"/>
        <v>0.76848659003831399</v>
      </c>
      <c r="AC925">
        <v>26.1</v>
      </c>
      <c r="AD925">
        <f t="shared" si="124"/>
        <v>5.9721877794560799E-2</v>
      </c>
      <c r="AE925">
        <f t="shared" si="125"/>
        <v>3.7934636397111317E-2</v>
      </c>
    </row>
    <row r="926" spans="1:31">
      <c r="A926" t="s">
        <v>48</v>
      </c>
      <c r="B926" s="2">
        <v>2014</v>
      </c>
      <c r="C926">
        <v>0</v>
      </c>
      <c r="D926" t="s">
        <v>53</v>
      </c>
      <c r="E926" t="s">
        <v>53</v>
      </c>
      <c r="F926" t="s">
        <v>53</v>
      </c>
      <c r="G926">
        <v>19.652499999999996</v>
      </c>
      <c r="H926">
        <v>50.465000000000003</v>
      </c>
      <c r="I926">
        <v>40.547499999999999</v>
      </c>
      <c r="J926" s="17">
        <v>822</v>
      </c>
      <c r="K926" t="s">
        <v>53</v>
      </c>
      <c r="L926" t="s">
        <v>53</v>
      </c>
      <c r="M926">
        <v>2062</v>
      </c>
      <c r="N926">
        <v>16.88</v>
      </c>
      <c r="O926">
        <v>63.344999999999999</v>
      </c>
      <c r="P926">
        <v>52.642500000000005</v>
      </c>
      <c r="Q926" s="18">
        <v>529157</v>
      </c>
      <c r="R926" s="109">
        <v>22748</v>
      </c>
      <c r="S926" s="107">
        <v>18919</v>
      </c>
      <c r="T926" s="18">
        <v>27860</v>
      </c>
      <c r="U926">
        <v>1</v>
      </c>
      <c r="V926">
        <v>18.147500000000001</v>
      </c>
      <c r="W926">
        <f>R926/22218</f>
        <v>1.0238545323611485</v>
      </c>
      <c r="X926">
        <f>N926/23.6</f>
        <v>0.71525423728813553</v>
      </c>
      <c r="Y926">
        <f>I926/40.03</f>
        <v>1.0129278041468899</v>
      </c>
      <c r="Z926">
        <f t="shared" si="126"/>
        <v>65.247472256473486</v>
      </c>
      <c r="AA926">
        <v>8110</v>
      </c>
      <c r="AB926">
        <f t="shared" si="127"/>
        <v>0.74253273322422253</v>
      </c>
      <c r="AC926">
        <v>24.44</v>
      </c>
      <c r="AD926">
        <f t="shared" si="124"/>
        <v>5.264978068890707E-2</v>
      </c>
      <c r="AE926">
        <f t="shared" si="125"/>
        <v>3.5753094072269669E-2</v>
      </c>
    </row>
    <row r="927" spans="1:31">
      <c r="A927" t="s">
        <v>48</v>
      </c>
      <c r="B927" s="2">
        <v>2015</v>
      </c>
      <c r="C927">
        <v>1</v>
      </c>
      <c r="D927" t="s">
        <v>53</v>
      </c>
      <c r="E927" t="s">
        <v>53</v>
      </c>
      <c r="F927" t="s">
        <v>53</v>
      </c>
      <c r="G927">
        <v>18.770000000000003</v>
      </c>
      <c r="H927">
        <v>51.519999999999996</v>
      </c>
      <c r="I927">
        <v>41.854999999999997</v>
      </c>
      <c r="J927" s="17">
        <v>1146</v>
      </c>
      <c r="K927">
        <v>2</v>
      </c>
      <c r="L927" t="s">
        <v>53</v>
      </c>
      <c r="M927">
        <v>1589</v>
      </c>
      <c r="N927">
        <v>13.785</v>
      </c>
      <c r="O927">
        <v>63.312499999999993</v>
      </c>
      <c r="P927">
        <v>54.582500000000003</v>
      </c>
      <c r="Q927" s="18">
        <v>526288</v>
      </c>
      <c r="R927" s="109">
        <v>23737</v>
      </c>
      <c r="S927" s="107">
        <v>17573</v>
      </c>
      <c r="T927" s="18">
        <v>25325</v>
      </c>
      <c r="U927">
        <v>1</v>
      </c>
      <c r="V927">
        <v>16.087499999999999</v>
      </c>
      <c r="W927">
        <f>R927/23219</f>
        <v>1.0223093156466687</v>
      </c>
      <c r="X927">
        <f>N927/20.77</f>
        <v>0.66369764082811755</v>
      </c>
      <c r="Y927">
        <f>I927/41.06</f>
        <v>1.0193619094008766</v>
      </c>
      <c r="Z927">
        <f t="shared" si="126"/>
        <v>64.893711467324295</v>
      </c>
      <c r="AA927">
        <v>8110</v>
      </c>
      <c r="AB927">
        <f t="shared" si="127"/>
        <v>0.72926110607434269</v>
      </c>
      <c r="AC927">
        <v>22.06</v>
      </c>
      <c r="AD927">
        <f t="shared" si="124"/>
        <v>4.8120040738150974E-2</v>
      </c>
      <c r="AE927">
        <f t="shared" si="125"/>
        <v>3.3390463016447269E-2</v>
      </c>
    </row>
    <row r="928" spans="1:31">
      <c r="A928" t="s">
        <v>48</v>
      </c>
      <c r="B928" s="2">
        <v>2016</v>
      </c>
      <c r="C928">
        <v>1</v>
      </c>
      <c r="D928" t="s">
        <v>53</v>
      </c>
      <c r="E928" t="s">
        <v>53</v>
      </c>
      <c r="F928" t="s">
        <v>53</v>
      </c>
      <c r="G928">
        <v>14.672499999999999</v>
      </c>
      <c r="H928">
        <v>51.269999999999996</v>
      </c>
      <c r="I928">
        <v>43.74</v>
      </c>
      <c r="J928" s="17">
        <v>1022</v>
      </c>
      <c r="K928" t="s">
        <v>53</v>
      </c>
      <c r="L928" t="s">
        <v>53</v>
      </c>
      <c r="M928">
        <v>1374</v>
      </c>
      <c r="N928">
        <v>13.620000000000001</v>
      </c>
      <c r="O928">
        <v>63.172499999999999</v>
      </c>
      <c r="P928">
        <v>54.567500000000003</v>
      </c>
      <c r="Q928" s="18">
        <v>523679</v>
      </c>
      <c r="R928" s="109">
        <v>24366</v>
      </c>
      <c r="S928" s="107">
        <v>16334</v>
      </c>
      <c r="T928" s="18">
        <v>24343</v>
      </c>
      <c r="U928">
        <v>1</v>
      </c>
      <c r="V928">
        <v>14.1</v>
      </c>
      <c r="W928">
        <f>R928/23979</f>
        <v>1.016139121731515</v>
      </c>
      <c r="X928">
        <f>N928/18.12</f>
        <v>0.75165562913907291</v>
      </c>
      <c r="Y928">
        <f>I928/42.17</f>
        <v>1.0372302584775908</v>
      </c>
      <c r="Z928">
        <f t="shared" si="126"/>
        <v>64.572009864364986</v>
      </c>
      <c r="AA928">
        <v>8110</v>
      </c>
      <c r="AB928">
        <f t="shared" si="127"/>
        <v>0.71792260692464349</v>
      </c>
      <c r="AC928">
        <v>19.64</v>
      </c>
      <c r="AD928">
        <f t="shared" si="124"/>
        <v>4.6484583112937503E-2</v>
      </c>
      <c r="AE928">
        <f t="shared" si="125"/>
        <v>3.1190863105070091E-2</v>
      </c>
    </row>
    <row r="929" spans="1:31">
      <c r="A929" t="s">
        <v>48</v>
      </c>
      <c r="B929" s="2">
        <v>2017</v>
      </c>
      <c r="C929">
        <v>1</v>
      </c>
      <c r="D929" t="s">
        <v>53</v>
      </c>
      <c r="E929" t="s">
        <v>53</v>
      </c>
      <c r="F929" t="s">
        <v>53</v>
      </c>
      <c r="G929">
        <v>15.045000000000002</v>
      </c>
      <c r="H929">
        <v>51.567500000000003</v>
      </c>
      <c r="I929">
        <v>43.805</v>
      </c>
      <c r="J929" s="17">
        <v>1005</v>
      </c>
      <c r="K929" t="s">
        <v>53</v>
      </c>
      <c r="L929" t="s">
        <v>53</v>
      </c>
      <c r="M929">
        <v>1395</v>
      </c>
      <c r="N929">
        <v>12.75</v>
      </c>
      <c r="O929">
        <v>61.924999999999997</v>
      </c>
      <c r="P929">
        <v>54.034999999999997</v>
      </c>
      <c r="Q929" s="18">
        <v>521130</v>
      </c>
      <c r="R929" s="109">
        <v>25600</v>
      </c>
      <c r="S929" s="107">
        <v>16434</v>
      </c>
      <c r="T929" s="18">
        <v>22987</v>
      </c>
      <c r="U929">
        <v>1</v>
      </c>
      <c r="V929">
        <v>13.824999999999999</v>
      </c>
      <c r="W929">
        <f>R929/24969</f>
        <v>1.025271336457207</v>
      </c>
      <c r="X929">
        <f>N929/15.66</f>
        <v>0.81417624521072796</v>
      </c>
      <c r="Y929">
        <f>I929/43.11</f>
        <v>1.0161215495244722</v>
      </c>
      <c r="Z929">
        <f t="shared" si="126"/>
        <v>64.257706535141807</v>
      </c>
      <c r="AA929">
        <v>8110</v>
      </c>
      <c r="AB929">
        <f t="shared" si="127"/>
        <v>0.80237957051654085</v>
      </c>
      <c r="AC929">
        <v>17.23</v>
      </c>
      <c r="AD929">
        <f t="shared" si="124"/>
        <v>4.410991499242032E-2</v>
      </c>
      <c r="AE929">
        <f t="shared" si="125"/>
        <v>3.1535317483161594E-2</v>
      </c>
    </row>
    <row r="930" spans="1:31">
      <c r="A930" t="s">
        <v>48</v>
      </c>
      <c r="B930" s="2">
        <v>2018</v>
      </c>
      <c r="C930">
        <v>1</v>
      </c>
      <c r="D930">
        <v>-7</v>
      </c>
      <c r="E930">
        <v>-7</v>
      </c>
      <c r="F930" t="s">
        <v>53</v>
      </c>
      <c r="G930">
        <v>12.342499999999999</v>
      </c>
      <c r="H930">
        <v>52.332499999999996</v>
      </c>
      <c r="I930">
        <v>45.877500000000005</v>
      </c>
      <c r="J930" s="17">
        <v>1029</v>
      </c>
      <c r="K930" t="s">
        <v>53</v>
      </c>
      <c r="L930">
        <v>39</v>
      </c>
      <c r="M930">
        <v>1360</v>
      </c>
      <c r="N930">
        <v>9.7850000000000001</v>
      </c>
      <c r="O930">
        <v>62.122500000000002</v>
      </c>
      <c r="P930">
        <v>56.052500000000002</v>
      </c>
      <c r="Q930" s="18">
        <v>519851</v>
      </c>
      <c r="R930" s="109">
        <v>26901</v>
      </c>
      <c r="S930" s="107">
        <v>17166</v>
      </c>
      <c r="T930" s="18">
        <v>23559</v>
      </c>
      <c r="U930">
        <v>1</v>
      </c>
      <c r="V930">
        <v>10.99</v>
      </c>
      <c r="W930">
        <f>R930/25771</f>
        <v>1.0438477358270926</v>
      </c>
      <c r="X930">
        <f>N930/13.72</f>
        <v>0.71319241982507287</v>
      </c>
      <c r="Y930">
        <f>I930/44.03</f>
        <v>1.0419600272541449</v>
      </c>
      <c r="Z930">
        <f t="shared" si="126"/>
        <v>64.099999999999994</v>
      </c>
      <c r="AA930">
        <v>8110</v>
      </c>
      <c r="AB930">
        <f t="shared" si="127"/>
        <v>0.72018348623853212</v>
      </c>
      <c r="AC930">
        <v>15.26</v>
      </c>
      <c r="AD930">
        <f t="shared" si="124"/>
        <v>4.5318754797047618E-2</v>
      </c>
      <c r="AE930">
        <f t="shared" si="125"/>
        <v>3.3021000248148025E-2</v>
      </c>
    </row>
    <row r="931" spans="1:31">
      <c r="A931" t="s">
        <v>48</v>
      </c>
      <c r="B931" s="2">
        <v>2019</v>
      </c>
      <c r="C931">
        <v>1</v>
      </c>
      <c r="D931">
        <v>-5</v>
      </c>
      <c r="E931">
        <v>-5</v>
      </c>
      <c r="F931" t="s">
        <v>53</v>
      </c>
      <c r="G931">
        <v>12.245000000000001</v>
      </c>
      <c r="H931">
        <v>52.37</v>
      </c>
      <c r="I931">
        <v>45.957500000000003</v>
      </c>
      <c r="J931" s="17">
        <v>838</v>
      </c>
      <c r="K931" t="s">
        <v>53</v>
      </c>
      <c r="L931" t="s">
        <v>53</v>
      </c>
      <c r="M931">
        <v>1323</v>
      </c>
      <c r="N931">
        <v>9.67</v>
      </c>
      <c r="O931">
        <v>63.624999999999993</v>
      </c>
      <c r="P931">
        <v>57.475000000000001</v>
      </c>
      <c r="Q931" s="18">
        <v>519546</v>
      </c>
      <c r="R931" s="107" t="s">
        <v>53</v>
      </c>
      <c r="S931" s="107">
        <v>17888</v>
      </c>
      <c r="T931" s="18">
        <v>24783</v>
      </c>
      <c r="U931" s="107" t="s">
        <v>53</v>
      </c>
      <c r="V931">
        <v>10.8675</v>
      </c>
      <c r="W931" s="107" t="s">
        <v>53</v>
      </c>
      <c r="X931">
        <f>N931/12.45</f>
        <v>0.77670682730923701</v>
      </c>
      <c r="Y931">
        <f>I931/44.78</f>
        <v>1.0262952210808398</v>
      </c>
      <c r="Z931">
        <f t="shared" si="126"/>
        <v>64.062392108508021</v>
      </c>
      <c r="AA931">
        <v>8110</v>
      </c>
      <c r="AB931">
        <f t="shared" si="127"/>
        <v>0.77019844082211197</v>
      </c>
      <c r="AC931">
        <v>14.11</v>
      </c>
      <c r="AD931">
        <f t="shared" si="124"/>
        <v>4.7701262255892642E-2</v>
      </c>
      <c r="AE931">
        <f t="shared" si="125"/>
        <v>3.4430060090925536E-2</v>
      </c>
    </row>
    <row r="932" spans="1:31">
      <c r="A932" t="s">
        <v>48</v>
      </c>
      <c r="B932" s="2">
        <v>2020</v>
      </c>
      <c r="C932">
        <v>1</v>
      </c>
      <c r="D932">
        <v>-12</v>
      </c>
      <c r="E932">
        <v>-12</v>
      </c>
      <c r="F932" t="s">
        <v>53</v>
      </c>
      <c r="G932">
        <v>11.607500000000002</v>
      </c>
      <c r="H932">
        <v>50.844999999999999</v>
      </c>
      <c r="I932">
        <v>44.925000000000004</v>
      </c>
      <c r="J932" s="17">
        <v>1114</v>
      </c>
      <c r="K932" t="s">
        <v>53</v>
      </c>
      <c r="L932">
        <v>2</v>
      </c>
      <c r="M932">
        <v>1155</v>
      </c>
      <c r="N932">
        <v>9.7199999999999989</v>
      </c>
      <c r="O932">
        <v>62.022500000000001</v>
      </c>
      <c r="P932">
        <v>55.997500000000002</v>
      </c>
      <c r="Q932" s="18">
        <v>520649</v>
      </c>
      <c r="R932" s="107" t="s">
        <v>53</v>
      </c>
      <c r="S932" s="107" t="s">
        <v>53</v>
      </c>
      <c r="T932" s="18">
        <v>27322</v>
      </c>
      <c r="U932" s="107" t="s">
        <v>53</v>
      </c>
      <c r="V932">
        <v>10.605</v>
      </c>
      <c r="W932" s="107" t="s">
        <v>53</v>
      </c>
      <c r="X932">
        <f>N932/13.87</f>
        <v>0.70079307858687812</v>
      </c>
      <c r="Y932">
        <f>I932/43.14</f>
        <v>1.0413769123783032</v>
      </c>
      <c r="Z932">
        <f t="shared" si="126"/>
        <v>64.198397040690509</v>
      </c>
      <c r="AA932">
        <v>8110</v>
      </c>
      <c r="AB932">
        <f t="shared" si="127"/>
        <v>0.68287186091435936</v>
      </c>
      <c r="AC932">
        <v>15.53</v>
      </c>
      <c r="AD932">
        <f t="shared" si="124"/>
        <v>5.2476812593513097E-2</v>
      </c>
      <c r="AE932" s="2" t="s">
        <v>53</v>
      </c>
    </row>
    <row r="933" spans="1:31">
      <c r="A933" t="s">
        <v>49</v>
      </c>
      <c r="B933" s="2">
        <v>2002</v>
      </c>
      <c r="C933">
        <v>0</v>
      </c>
      <c r="D933">
        <v>2</v>
      </c>
      <c r="E933">
        <v>2</v>
      </c>
      <c r="F933" t="s">
        <v>53</v>
      </c>
      <c r="G933">
        <v>16.1875</v>
      </c>
      <c r="H933">
        <v>42.962500000000006</v>
      </c>
      <c r="I933">
        <v>36.0075</v>
      </c>
      <c r="J933" s="96" t="s">
        <v>53</v>
      </c>
      <c r="K933" t="s">
        <v>53</v>
      </c>
      <c r="L933" t="s">
        <v>53</v>
      </c>
      <c r="M933" t="s">
        <v>53</v>
      </c>
      <c r="N933">
        <v>7.807500000000001</v>
      </c>
      <c r="O933">
        <v>64.11</v>
      </c>
      <c r="P933">
        <v>59.107500000000002</v>
      </c>
      <c r="Q933" s="18">
        <v>1133444</v>
      </c>
      <c r="R933" s="109">
        <v>20652</v>
      </c>
      <c r="S933" s="107" t="s">
        <v>53</v>
      </c>
      <c r="T933" s="18">
        <v>18661</v>
      </c>
      <c r="U933">
        <v>1</v>
      </c>
      <c r="V933">
        <v>11.302500000000002</v>
      </c>
      <c r="W933">
        <f>R933/18095</f>
        <v>1.1413097540757116</v>
      </c>
      <c r="X933">
        <f>N933/8.3</f>
        <v>0.94066265060240972</v>
      </c>
      <c r="Y933">
        <f>I933/35.8425</f>
        <v>1.0046034735300271</v>
      </c>
      <c r="Z933">
        <f t="shared" ref="Z933:Z951" si="128">Q933/2217</f>
        <v>511.2512404149752</v>
      </c>
      <c r="AA933">
        <v>2217</v>
      </c>
      <c r="AB933">
        <f>V933/AC933</f>
        <v>0.98711790393013121</v>
      </c>
      <c r="AC933">
        <v>11.45</v>
      </c>
      <c r="AD933">
        <f t="shared" si="124"/>
        <v>1.6463980576014343E-2</v>
      </c>
      <c r="AE933" s="2" t="s">
        <v>53</v>
      </c>
    </row>
    <row r="934" spans="1:31">
      <c r="A934" t="s">
        <v>49</v>
      </c>
      <c r="B934" s="2">
        <v>2003</v>
      </c>
      <c r="C934">
        <v>0</v>
      </c>
      <c r="D934">
        <v>3</v>
      </c>
      <c r="E934">
        <v>3</v>
      </c>
      <c r="F934" t="s">
        <v>53</v>
      </c>
      <c r="G934">
        <v>15.135</v>
      </c>
      <c r="H934">
        <v>43.862499999999997</v>
      </c>
      <c r="I934">
        <v>37.230000000000004</v>
      </c>
      <c r="J934" s="96" t="s">
        <v>53</v>
      </c>
      <c r="K934" t="s">
        <v>53</v>
      </c>
      <c r="L934" t="s">
        <v>53</v>
      </c>
      <c r="M934" t="s">
        <v>53</v>
      </c>
      <c r="N934">
        <v>8.8125</v>
      </c>
      <c r="O934">
        <v>65.655000000000001</v>
      </c>
      <c r="P934">
        <v>59.862500000000004</v>
      </c>
      <c r="Q934" s="18">
        <v>1133428</v>
      </c>
      <c r="R934" s="109">
        <v>21944</v>
      </c>
      <c r="S934" s="107" t="s">
        <v>53</v>
      </c>
      <c r="T934" s="18">
        <v>23908</v>
      </c>
      <c r="U934">
        <v>1</v>
      </c>
      <c r="V934">
        <v>11.445</v>
      </c>
      <c r="W934">
        <f>R934/19013</f>
        <v>1.1541576815862831</v>
      </c>
      <c r="X934">
        <f>N934/8.5</f>
        <v>1.036764705882353</v>
      </c>
      <c r="Y934">
        <f>I934/37.35</f>
        <v>0.99678714859437756</v>
      </c>
      <c r="Z934">
        <f t="shared" si="128"/>
        <v>511.24402345511953</v>
      </c>
      <c r="AA934">
        <v>2217</v>
      </c>
      <c r="AB934">
        <f t="shared" ref="AB934:AB951" si="129">V934/AC934</f>
        <v>0.99608355091383816</v>
      </c>
      <c r="AC934">
        <v>11.49</v>
      </c>
      <c r="AD934">
        <f t="shared" si="124"/>
        <v>2.1093532187311411E-2</v>
      </c>
      <c r="AE934" s="2" t="s">
        <v>53</v>
      </c>
    </row>
    <row r="935" spans="1:31">
      <c r="A935" t="s">
        <v>49</v>
      </c>
      <c r="B935" s="2">
        <v>2004</v>
      </c>
      <c r="C935">
        <v>0</v>
      </c>
      <c r="D935">
        <v>-1</v>
      </c>
      <c r="E935">
        <v>-1</v>
      </c>
      <c r="F935" t="s">
        <v>53</v>
      </c>
      <c r="G935">
        <v>13.602499999999999</v>
      </c>
      <c r="H935">
        <v>44.335000000000008</v>
      </c>
      <c r="I935">
        <v>38.307499999999997</v>
      </c>
      <c r="J935" s="96" t="s">
        <v>53</v>
      </c>
      <c r="K935" t="s">
        <v>53</v>
      </c>
      <c r="L935" t="s">
        <v>53</v>
      </c>
      <c r="M935" t="s">
        <v>53</v>
      </c>
      <c r="N935">
        <v>10.52</v>
      </c>
      <c r="O935">
        <v>67.112499999999997</v>
      </c>
      <c r="P935">
        <v>60.057500000000005</v>
      </c>
      <c r="Q935" s="18">
        <v>1132861</v>
      </c>
      <c r="R935" s="109">
        <v>23187</v>
      </c>
      <c r="S935" s="107" t="s">
        <v>53</v>
      </c>
      <c r="T935" s="18">
        <v>28876</v>
      </c>
      <c r="U935">
        <v>1</v>
      </c>
      <c r="V935">
        <v>11.795000000000002</v>
      </c>
      <c r="W935">
        <f>R935/20053</f>
        <v>1.156285842517329</v>
      </c>
      <c r="X935">
        <f>N935/8.26</f>
        <v>1.2736077481840193</v>
      </c>
      <c r="Y935">
        <f>I935/38.95</f>
        <v>0.98350449293966613</v>
      </c>
      <c r="Z935">
        <f t="shared" si="128"/>
        <v>510.98827244023454</v>
      </c>
      <c r="AA935">
        <v>2217</v>
      </c>
      <c r="AB935">
        <f t="shared" si="129"/>
        <v>1.0752051048313584</v>
      </c>
      <c r="AC935">
        <v>10.97</v>
      </c>
      <c r="AD935">
        <f t="shared" si="124"/>
        <v>2.5489446631140097E-2</v>
      </c>
      <c r="AE935" s="2" t="s">
        <v>53</v>
      </c>
    </row>
    <row r="936" spans="1:31">
      <c r="A936" t="s">
        <v>49</v>
      </c>
      <c r="B936" s="2">
        <v>2005</v>
      </c>
      <c r="C936">
        <v>0</v>
      </c>
      <c r="D936">
        <v>-4</v>
      </c>
      <c r="E936">
        <v>-4</v>
      </c>
      <c r="F936" t="s">
        <v>53</v>
      </c>
      <c r="G936">
        <v>10.68</v>
      </c>
      <c r="H936">
        <v>45.932499999999997</v>
      </c>
      <c r="I936">
        <v>41.02</v>
      </c>
      <c r="J936" s="96" t="s">
        <v>53</v>
      </c>
      <c r="K936" t="s">
        <v>53</v>
      </c>
      <c r="L936" t="s">
        <v>53</v>
      </c>
      <c r="M936" t="s">
        <v>53</v>
      </c>
      <c r="N936">
        <v>6.9649999999999999</v>
      </c>
      <c r="O936">
        <v>67.279999999999987</v>
      </c>
      <c r="P936">
        <v>62.597499999999997</v>
      </c>
      <c r="Q936" s="18">
        <v>1136181</v>
      </c>
      <c r="R936" s="109">
        <v>24887</v>
      </c>
      <c r="S936" s="107" t="s">
        <v>53</v>
      </c>
      <c r="T936" s="18">
        <v>36217</v>
      </c>
      <c r="U936">
        <v>1</v>
      </c>
      <c r="V936">
        <v>8.5374999999999996</v>
      </c>
      <c r="W936">
        <f>R936/21239</f>
        <v>1.1717594990347944</v>
      </c>
      <c r="X936">
        <f>N936/7.14</f>
        <v>0.97549019607843135</v>
      </c>
      <c r="Y936">
        <f>I936/41.39</f>
        <v>0.99106064266731098</v>
      </c>
      <c r="Z936">
        <f t="shared" si="128"/>
        <v>512.4857916102842</v>
      </c>
      <c r="AA936">
        <v>2217</v>
      </c>
      <c r="AB936">
        <f t="shared" si="129"/>
        <v>0.93306010928961736</v>
      </c>
      <c r="AC936">
        <v>9.15</v>
      </c>
      <c r="AD936">
        <f t="shared" si="124"/>
        <v>3.1876083124079704E-2</v>
      </c>
      <c r="AE936" s="2" t="s">
        <v>53</v>
      </c>
    </row>
    <row r="937" spans="1:31">
      <c r="A937" t="s">
        <v>49</v>
      </c>
      <c r="B937" s="2">
        <v>2006</v>
      </c>
      <c r="C937">
        <v>0</v>
      </c>
      <c r="D937">
        <v>-8</v>
      </c>
      <c r="E937">
        <v>-8</v>
      </c>
      <c r="F937" t="s">
        <v>53</v>
      </c>
      <c r="G937">
        <v>9.4250000000000007</v>
      </c>
      <c r="H937">
        <v>48.317500000000003</v>
      </c>
      <c r="I937">
        <v>43.77</v>
      </c>
      <c r="J937" s="96" t="s">
        <v>53</v>
      </c>
      <c r="K937" t="s">
        <v>53</v>
      </c>
      <c r="L937" t="s">
        <v>53</v>
      </c>
      <c r="M937" t="s">
        <v>53</v>
      </c>
      <c r="N937">
        <v>6.8825000000000003</v>
      </c>
      <c r="O937">
        <v>67.487499999999997</v>
      </c>
      <c r="P937">
        <v>62.842500000000001</v>
      </c>
      <c r="Q937" s="18">
        <v>1139863</v>
      </c>
      <c r="R937" s="109">
        <v>26296</v>
      </c>
      <c r="S937" s="107" t="s">
        <v>53</v>
      </c>
      <c r="T937" s="18">
        <v>43395</v>
      </c>
      <c r="U937">
        <v>1</v>
      </c>
      <c r="V937">
        <v>7.9850000000000003</v>
      </c>
      <c r="W937">
        <f>R937/22629</f>
        <v>1.1620486985726279</v>
      </c>
      <c r="X937">
        <f>N937/6.35</f>
        <v>1.0838582677165356</v>
      </c>
      <c r="Y937">
        <f>I937/42.96</f>
        <v>1.0188547486033519</v>
      </c>
      <c r="Z937">
        <f t="shared" si="128"/>
        <v>514.14659449706812</v>
      </c>
      <c r="AA937">
        <v>2217</v>
      </c>
      <c r="AB937">
        <f t="shared" si="129"/>
        <v>0.94497041420118355</v>
      </c>
      <c r="AC937">
        <v>8.4499999999999993</v>
      </c>
      <c r="AD937">
        <f t="shared" si="124"/>
        <v>3.8070364596447116E-2</v>
      </c>
      <c r="AE937" s="2" t="s">
        <v>53</v>
      </c>
    </row>
    <row r="938" spans="1:31">
      <c r="A938" t="s">
        <v>49</v>
      </c>
      <c r="B938" s="2">
        <v>2007</v>
      </c>
      <c r="C938">
        <v>0</v>
      </c>
      <c r="D938">
        <v>-1</v>
      </c>
      <c r="E938">
        <v>-1</v>
      </c>
      <c r="F938" t="s">
        <v>53</v>
      </c>
      <c r="G938">
        <v>8.6375000000000011</v>
      </c>
      <c r="H938">
        <v>47.922499999999999</v>
      </c>
      <c r="I938">
        <v>43.784999999999997</v>
      </c>
      <c r="J938" s="17">
        <v>243</v>
      </c>
      <c r="K938" t="s">
        <v>53</v>
      </c>
      <c r="L938" s="92">
        <v>243</v>
      </c>
      <c r="M938" t="s">
        <v>53</v>
      </c>
      <c r="N938">
        <v>6</v>
      </c>
      <c r="O938">
        <v>65.502499999999998</v>
      </c>
      <c r="P938">
        <v>61.565000000000005</v>
      </c>
      <c r="Q938" s="18">
        <v>1141457</v>
      </c>
      <c r="R938" s="109">
        <v>27705</v>
      </c>
      <c r="S938" s="107" t="s">
        <v>53</v>
      </c>
      <c r="T938" s="18">
        <v>50092</v>
      </c>
      <c r="U938">
        <v>1</v>
      </c>
      <c r="V938">
        <v>7.1624999999999996</v>
      </c>
      <c r="W938">
        <f>R938/23776</f>
        <v>1.1652506729475101</v>
      </c>
      <c r="X938">
        <f>N938/6.41</f>
        <v>0.93603744149765988</v>
      </c>
      <c r="Y938">
        <f>I938/44.21</f>
        <v>0.99038679031893229</v>
      </c>
      <c r="Z938">
        <f t="shared" si="128"/>
        <v>514.86558412268835</v>
      </c>
      <c r="AA938">
        <v>2217</v>
      </c>
      <c r="AB938">
        <f t="shared" si="129"/>
        <v>0.87029161603888205</v>
      </c>
      <c r="AC938">
        <v>8.23</v>
      </c>
      <c r="AD938">
        <f t="shared" si="124"/>
        <v>4.3884263708575968E-2</v>
      </c>
      <c r="AE938" s="2" t="s">
        <v>53</v>
      </c>
    </row>
    <row r="939" spans="1:31">
      <c r="A939" t="s">
        <v>49</v>
      </c>
      <c r="B939" s="2">
        <v>2008</v>
      </c>
      <c r="C939">
        <v>0</v>
      </c>
      <c r="D939">
        <v>-6</v>
      </c>
      <c r="E939">
        <v>-6</v>
      </c>
      <c r="F939" t="s">
        <v>53</v>
      </c>
      <c r="G939">
        <v>9.0274999999999999</v>
      </c>
      <c r="H939">
        <v>48.472499999999997</v>
      </c>
      <c r="I939">
        <v>44.09</v>
      </c>
      <c r="J939" s="17">
        <v>1112</v>
      </c>
      <c r="K939" t="s">
        <v>53</v>
      </c>
      <c r="L939" s="93">
        <v>1112</v>
      </c>
      <c r="M939" t="s">
        <v>53</v>
      </c>
      <c r="N939">
        <v>7.0449999999999999</v>
      </c>
      <c r="O939">
        <v>65.38</v>
      </c>
      <c r="P939">
        <v>60.782499999999999</v>
      </c>
      <c r="Q939" s="18">
        <v>1146421</v>
      </c>
      <c r="R939" s="109">
        <v>28971</v>
      </c>
      <c r="S939" s="107" t="s">
        <v>53</v>
      </c>
      <c r="T939" s="18">
        <v>58562</v>
      </c>
      <c r="U939">
        <v>1</v>
      </c>
      <c r="V939">
        <v>7.9174999999999995</v>
      </c>
      <c r="W939">
        <f>R939/24129</f>
        <v>1.2006713912719134</v>
      </c>
      <c r="X939">
        <f>N939/10.05</f>
        <v>0.70099502487562182</v>
      </c>
      <c r="Y939">
        <f>I939/44.4</f>
        <v>0.99301801801801814</v>
      </c>
      <c r="Z939">
        <f t="shared" si="128"/>
        <v>517.10464591790708</v>
      </c>
      <c r="AA939">
        <v>2217</v>
      </c>
      <c r="AB939">
        <f t="shared" si="129"/>
        <v>0.70377777777777772</v>
      </c>
      <c r="AC939">
        <v>11.25</v>
      </c>
      <c r="AD939">
        <f t="shared" si="124"/>
        <v>5.108245574705976E-2</v>
      </c>
      <c r="AE939" s="2" t="s">
        <v>53</v>
      </c>
    </row>
    <row r="940" spans="1:31">
      <c r="A940" t="s">
        <v>49</v>
      </c>
      <c r="B940" s="2">
        <v>2009</v>
      </c>
      <c r="C940">
        <v>0</v>
      </c>
      <c r="D940">
        <v>1</v>
      </c>
      <c r="E940">
        <v>1</v>
      </c>
      <c r="F940" t="s">
        <v>53</v>
      </c>
      <c r="G940">
        <v>13.06</v>
      </c>
      <c r="H940">
        <v>49.002499999999998</v>
      </c>
      <c r="I940">
        <v>42.599999999999994</v>
      </c>
      <c r="J940" s="17">
        <v>1060</v>
      </c>
      <c r="K940" t="s">
        <v>53</v>
      </c>
      <c r="L940" s="93">
        <v>1060</v>
      </c>
      <c r="M940">
        <v>2246</v>
      </c>
      <c r="N940">
        <v>12.055</v>
      </c>
      <c r="O940">
        <v>64.259999999999991</v>
      </c>
      <c r="P940">
        <v>56.517500000000005</v>
      </c>
      <c r="Q940" s="18">
        <v>1152658</v>
      </c>
      <c r="R940" s="109">
        <v>28058</v>
      </c>
      <c r="S940" s="107" t="s">
        <v>53</v>
      </c>
      <c r="T940" s="18">
        <v>65985</v>
      </c>
      <c r="U940">
        <v>1</v>
      </c>
      <c r="V940">
        <v>12.51</v>
      </c>
      <c r="W940">
        <f>R940/23062</f>
        <v>1.216633422946839</v>
      </c>
      <c r="X940">
        <f>N940/17.65</f>
        <v>0.68300283286118979</v>
      </c>
      <c r="Y940">
        <f>I940/42.58</f>
        <v>1.0004697040864254</v>
      </c>
      <c r="Z940">
        <f t="shared" si="128"/>
        <v>519.91790708164183</v>
      </c>
      <c r="AA940">
        <v>2217</v>
      </c>
      <c r="AB940">
        <f t="shared" si="129"/>
        <v>0.70044792833146696</v>
      </c>
      <c r="AC940">
        <v>17.86</v>
      </c>
      <c r="AD940">
        <f t="shared" si="124"/>
        <v>5.7245948060916596E-2</v>
      </c>
      <c r="AE940" s="2" t="s">
        <v>53</v>
      </c>
    </row>
    <row r="941" spans="1:31">
      <c r="A941" t="s">
        <v>49</v>
      </c>
      <c r="B941" s="2">
        <v>2010</v>
      </c>
      <c r="C941">
        <v>0</v>
      </c>
      <c r="D941">
        <v>2</v>
      </c>
      <c r="E941">
        <v>2</v>
      </c>
      <c r="F941" t="s">
        <v>53</v>
      </c>
      <c r="G941">
        <v>12.662500000000001</v>
      </c>
      <c r="H941">
        <v>50.332499999999996</v>
      </c>
      <c r="I941">
        <v>43.957500000000003</v>
      </c>
      <c r="J941" s="17">
        <v>1075</v>
      </c>
      <c r="K941" t="s">
        <v>53</v>
      </c>
      <c r="L941" s="93">
        <v>1075</v>
      </c>
      <c r="M941">
        <v>1903</v>
      </c>
      <c r="N941">
        <v>11.662499999999998</v>
      </c>
      <c r="O941">
        <v>64.997500000000002</v>
      </c>
      <c r="P941">
        <v>57.417500000000004</v>
      </c>
      <c r="Q941" s="18">
        <v>1153724</v>
      </c>
      <c r="R941" s="109">
        <v>28442</v>
      </c>
      <c r="S941" s="107">
        <v>50967</v>
      </c>
      <c r="T941" s="18">
        <v>68710</v>
      </c>
      <c r="U941">
        <v>1</v>
      </c>
      <c r="V941">
        <v>12.11</v>
      </c>
      <c r="W941">
        <f>R941/23038</f>
        <v>1.2345689730011287</v>
      </c>
      <c r="X941">
        <f>N941/19.57</f>
        <v>0.59593765968318846</v>
      </c>
      <c r="Y941">
        <f>I941/42.04</f>
        <v>1.0456113225499526</v>
      </c>
      <c r="Z941">
        <f t="shared" si="128"/>
        <v>520.39873703202522</v>
      </c>
      <c r="AA941">
        <v>2217</v>
      </c>
      <c r="AB941">
        <f t="shared" si="129"/>
        <v>0.60976837865055389</v>
      </c>
      <c r="AC941">
        <v>19.86</v>
      </c>
      <c r="AD941">
        <f t="shared" si="124"/>
        <v>5.955497155298841E-2</v>
      </c>
      <c r="AE941">
        <f t="shared" si="125"/>
        <v>4.4176076773994474E-2</v>
      </c>
    </row>
    <row r="942" spans="1:31">
      <c r="A942" t="s">
        <v>49</v>
      </c>
      <c r="B942" s="2">
        <v>2011</v>
      </c>
      <c r="C942">
        <v>0</v>
      </c>
      <c r="D942">
        <v>-1</v>
      </c>
      <c r="E942">
        <v>-1</v>
      </c>
      <c r="F942" t="s">
        <v>53</v>
      </c>
      <c r="G942">
        <v>13.8675</v>
      </c>
      <c r="H942">
        <v>52.805</v>
      </c>
      <c r="I942">
        <v>45.48</v>
      </c>
      <c r="J942" s="17">
        <v>1142</v>
      </c>
      <c r="K942" t="s">
        <v>53</v>
      </c>
      <c r="L942" s="93">
        <v>1142</v>
      </c>
      <c r="M942">
        <v>2156</v>
      </c>
      <c r="N942">
        <v>14.414999999999999</v>
      </c>
      <c r="O942">
        <v>63.604999999999997</v>
      </c>
      <c r="P942">
        <v>54.44</v>
      </c>
      <c r="Q942" s="18">
        <v>1155772</v>
      </c>
      <c r="R942" s="109">
        <v>27933</v>
      </c>
      <c r="S942" s="107">
        <v>51140</v>
      </c>
      <c r="T942" s="18">
        <v>72256</v>
      </c>
      <c r="U942">
        <v>1</v>
      </c>
      <c r="V942">
        <v>14.157500000000001</v>
      </c>
      <c r="W942">
        <f>R942/22761</f>
        <v>1.2272307895083696</v>
      </c>
      <c r="X942">
        <f>N942/21.05</f>
        <v>0.68479809976247019</v>
      </c>
      <c r="Y942">
        <f>I942/41.74</f>
        <v>1.0896022999520842</v>
      </c>
      <c r="Z942">
        <f t="shared" si="128"/>
        <v>521.32250789354987</v>
      </c>
      <c r="AA942">
        <v>2217</v>
      </c>
      <c r="AB942">
        <f t="shared" si="129"/>
        <v>0.66187470780738666</v>
      </c>
      <c r="AC942">
        <v>21.39</v>
      </c>
      <c r="AD942">
        <f t="shared" si="124"/>
        <v>6.2517520756689038E-2</v>
      </c>
      <c r="AE942">
        <f t="shared" si="125"/>
        <v>4.4247481337149543E-2</v>
      </c>
    </row>
    <row r="943" spans="1:31">
      <c r="A943" t="s">
        <v>49</v>
      </c>
      <c r="B943" s="2">
        <v>2012</v>
      </c>
      <c r="C943">
        <v>0</v>
      </c>
      <c r="D943">
        <v>-5</v>
      </c>
      <c r="E943">
        <v>-5</v>
      </c>
      <c r="F943" t="s">
        <v>53</v>
      </c>
      <c r="G943">
        <v>16.389999999999997</v>
      </c>
      <c r="H943">
        <v>52.377499999999998</v>
      </c>
      <c r="I943">
        <v>43.787500000000009</v>
      </c>
      <c r="J943" s="17">
        <v>821</v>
      </c>
      <c r="K943" t="s">
        <v>53</v>
      </c>
      <c r="L943" s="92">
        <v>821</v>
      </c>
      <c r="M943">
        <v>2144</v>
      </c>
      <c r="N943">
        <v>17.34</v>
      </c>
      <c r="O943">
        <v>63.737499999999997</v>
      </c>
      <c r="P943">
        <v>52.685000000000002</v>
      </c>
      <c r="Q943" s="18">
        <v>1158439</v>
      </c>
      <c r="R943" s="109">
        <v>27316</v>
      </c>
      <c r="S943" s="107">
        <v>54144</v>
      </c>
      <c r="T943" s="18">
        <v>75534</v>
      </c>
      <c r="U943">
        <v>1</v>
      </c>
      <c r="V943">
        <v>16.89</v>
      </c>
      <c r="W943">
        <f>R943/22048</f>
        <v>1.2389332365747461</v>
      </c>
      <c r="X943">
        <f>N943/24.58</f>
        <v>0.70545158665581775</v>
      </c>
      <c r="Y943">
        <f>I943/40.47</f>
        <v>1.0819743019520636</v>
      </c>
      <c r="Z943">
        <f t="shared" si="128"/>
        <v>522.52548488949026</v>
      </c>
      <c r="AA943">
        <v>2217</v>
      </c>
      <c r="AB943">
        <f t="shared" si="129"/>
        <v>0.68132311415893509</v>
      </c>
      <c r="AC943">
        <v>24.79</v>
      </c>
      <c r="AD943">
        <f t="shared" si="124"/>
        <v>6.5203260594645041E-2</v>
      </c>
      <c r="AE943">
        <f t="shared" si="125"/>
        <v>4.6738757932010232E-2</v>
      </c>
    </row>
    <row r="944" spans="1:31">
      <c r="A944" t="s">
        <v>49</v>
      </c>
      <c r="B944" s="2">
        <v>2013</v>
      </c>
      <c r="C944">
        <v>0</v>
      </c>
      <c r="D944">
        <v>12</v>
      </c>
      <c r="E944">
        <v>12</v>
      </c>
      <c r="F944" t="s">
        <v>53</v>
      </c>
      <c r="G944">
        <v>17.234999999999999</v>
      </c>
      <c r="H944">
        <v>51.577500000000001</v>
      </c>
      <c r="I944">
        <v>42.692500000000003</v>
      </c>
      <c r="J944" s="17">
        <v>848</v>
      </c>
      <c r="K944" t="s">
        <v>53</v>
      </c>
      <c r="L944" s="92">
        <v>848</v>
      </c>
      <c r="M944">
        <v>2222</v>
      </c>
      <c r="N944">
        <v>18.234999999999999</v>
      </c>
      <c r="O944">
        <v>63.23</v>
      </c>
      <c r="P944">
        <v>51.695000000000007</v>
      </c>
      <c r="Q944" s="18">
        <v>1156447</v>
      </c>
      <c r="R944" s="109">
        <v>26939</v>
      </c>
      <c r="S944" s="107">
        <v>53731</v>
      </c>
      <c r="T944" s="18">
        <v>73868</v>
      </c>
      <c r="U944">
        <v>1</v>
      </c>
      <c r="V944">
        <v>17.762499999999999</v>
      </c>
      <c r="W944">
        <f>R944/21899</f>
        <v>1.2301474953194209</v>
      </c>
      <c r="X944">
        <f>N944/25.6</f>
        <v>0.71230468749999998</v>
      </c>
      <c r="Y944">
        <f>I944/39.56</f>
        <v>1.0791835187057635</v>
      </c>
      <c r="Z944">
        <f t="shared" si="128"/>
        <v>521.62697338746057</v>
      </c>
      <c r="AA944">
        <v>2217</v>
      </c>
      <c r="AB944">
        <f t="shared" si="129"/>
        <v>0.68055555555555547</v>
      </c>
      <c r="AC944">
        <v>26.1</v>
      </c>
      <c r="AD944">
        <f t="shared" si="124"/>
        <v>6.3874954926598448E-2</v>
      </c>
      <c r="AE944">
        <f t="shared" si="125"/>
        <v>4.64621379103409E-2</v>
      </c>
    </row>
    <row r="945" spans="1:31">
      <c r="A945" t="s">
        <v>49</v>
      </c>
      <c r="B945" s="2">
        <v>2014</v>
      </c>
      <c r="C945">
        <v>0</v>
      </c>
      <c r="D945">
        <v>2</v>
      </c>
      <c r="E945">
        <v>2</v>
      </c>
      <c r="F945" t="s">
        <v>53</v>
      </c>
      <c r="G945">
        <v>16.475000000000001</v>
      </c>
      <c r="H945">
        <v>50.94</v>
      </c>
      <c r="I945">
        <v>42.542499999999997</v>
      </c>
      <c r="J945" s="17">
        <v>1175</v>
      </c>
      <c r="K945" t="s">
        <v>53</v>
      </c>
      <c r="L945" t="s">
        <v>53</v>
      </c>
      <c r="M945">
        <v>2243</v>
      </c>
      <c r="N945">
        <v>18.0625</v>
      </c>
      <c r="O945">
        <v>62.75</v>
      </c>
      <c r="P945">
        <v>51.417500000000004</v>
      </c>
      <c r="Q945" s="18">
        <v>1151905</v>
      </c>
      <c r="R945" s="109">
        <v>27646</v>
      </c>
      <c r="S945" s="107">
        <v>51597</v>
      </c>
      <c r="T945" s="18">
        <v>68159</v>
      </c>
      <c r="U945">
        <v>1</v>
      </c>
      <c r="V945">
        <v>17.314999999999998</v>
      </c>
      <c r="W945">
        <f>R945/22218</f>
        <v>1.2443064182194616</v>
      </c>
      <c r="X945">
        <f>N945/23.6</f>
        <v>0.76536016949152541</v>
      </c>
      <c r="Y945">
        <f>I945/40.03</f>
        <v>1.0627654259305519</v>
      </c>
      <c r="Z945">
        <f t="shared" si="128"/>
        <v>519.5782589084348</v>
      </c>
      <c r="AA945">
        <v>2217</v>
      </c>
      <c r="AB945">
        <f t="shared" si="129"/>
        <v>0.70846972176759393</v>
      </c>
      <c r="AC945">
        <v>24.44</v>
      </c>
      <c r="AD945">
        <f t="shared" si="124"/>
        <v>5.9170678137520021E-2</v>
      </c>
      <c r="AE945">
        <f t="shared" si="125"/>
        <v>4.4792756347094592E-2</v>
      </c>
    </row>
    <row r="946" spans="1:31">
      <c r="A946" t="s">
        <v>49</v>
      </c>
      <c r="B946" s="2">
        <v>2015</v>
      </c>
      <c r="C946">
        <v>0</v>
      </c>
      <c r="D946">
        <v>6</v>
      </c>
      <c r="E946">
        <v>6</v>
      </c>
      <c r="F946" t="s">
        <v>53</v>
      </c>
      <c r="G946">
        <v>15.045</v>
      </c>
      <c r="H946">
        <v>50.042500000000004</v>
      </c>
      <c r="I946">
        <v>42.507499999999993</v>
      </c>
      <c r="J946" s="17">
        <v>1364</v>
      </c>
      <c r="K946" t="s">
        <v>53</v>
      </c>
      <c r="L946" t="s">
        <v>53</v>
      </c>
      <c r="M946">
        <v>2266</v>
      </c>
      <c r="N946">
        <v>16.802500000000002</v>
      </c>
      <c r="O946">
        <v>62.674999999999997</v>
      </c>
      <c r="P946">
        <v>52.14</v>
      </c>
      <c r="Q946" s="18">
        <v>1148775</v>
      </c>
      <c r="R946" s="109">
        <v>28931</v>
      </c>
      <c r="S946" s="107">
        <v>49457</v>
      </c>
      <c r="T946" s="18">
        <v>65255</v>
      </c>
      <c r="U946">
        <v>1</v>
      </c>
      <c r="V946">
        <v>15.984999999999999</v>
      </c>
      <c r="W946">
        <f>R946/23219</f>
        <v>1.2460054265902925</v>
      </c>
      <c r="X946">
        <f>N946/20.77</f>
        <v>0.80897929706307181</v>
      </c>
      <c r="Y946">
        <f>I946/41.06</f>
        <v>1.0352532878714076</v>
      </c>
      <c r="Z946">
        <f t="shared" si="128"/>
        <v>518.16644113667121</v>
      </c>
      <c r="AA946">
        <v>2217</v>
      </c>
      <c r="AB946">
        <f t="shared" si="129"/>
        <v>0.72461468721668176</v>
      </c>
      <c r="AC946">
        <v>22.06</v>
      </c>
      <c r="AD946">
        <f t="shared" si="124"/>
        <v>5.6803986855563537E-2</v>
      </c>
      <c r="AE946">
        <f t="shared" si="125"/>
        <v>4.3051946638810908E-2</v>
      </c>
    </row>
    <row r="947" spans="1:31">
      <c r="A947" t="s">
        <v>49</v>
      </c>
      <c r="B947" s="2">
        <v>2016</v>
      </c>
      <c r="C947">
        <v>0</v>
      </c>
      <c r="D947">
        <v>6</v>
      </c>
      <c r="E947">
        <v>6</v>
      </c>
      <c r="F947" t="s">
        <v>53</v>
      </c>
      <c r="G947">
        <v>14.295</v>
      </c>
      <c r="H947">
        <v>51.472499999999997</v>
      </c>
      <c r="I947">
        <v>44.107500000000002</v>
      </c>
      <c r="J947" s="17">
        <v>1350</v>
      </c>
      <c r="K947">
        <v>1</v>
      </c>
      <c r="L947" t="s">
        <v>53</v>
      </c>
      <c r="M947">
        <v>2573</v>
      </c>
      <c r="N947">
        <v>14.120000000000001</v>
      </c>
      <c r="O947">
        <v>62.152500000000003</v>
      </c>
      <c r="P947">
        <v>53.38</v>
      </c>
      <c r="Q947" s="18">
        <v>1147576</v>
      </c>
      <c r="R947" s="109">
        <v>30098</v>
      </c>
      <c r="S947" s="107">
        <v>48876</v>
      </c>
      <c r="T947" s="18">
        <v>66286</v>
      </c>
      <c r="U947">
        <v>1</v>
      </c>
      <c r="V947">
        <v>14.209999999999999</v>
      </c>
      <c r="W947">
        <f>R947/23979</f>
        <v>1.2551816172484258</v>
      </c>
      <c r="X947">
        <f>N947/18.12</f>
        <v>0.77924944812362029</v>
      </c>
      <c r="Y947">
        <f>I947/42.17</f>
        <v>1.0459449845861988</v>
      </c>
      <c r="Z947">
        <f t="shared" si="128"/>
        <v>517.6256202074876</v>
      </c>
      <c r="AA947">
        <v>2217</v>
      </c>
      <c r="AB947">
        <f t="shared" si="129"/>
        <v>0.72352342158859462</v>
      </c>
      <c r="AC947">
        <v>19.64</v>
      </c>
      <c r="AD947">
        <f t="shared" si="124"/>
        <v>5.7761751727118726E-2</v>
      </c>
      <c r="AE947">
        <f t="shared" si="125"/>
        <v>4.2590643234086456E-2</v>
      </c>
    </row>
    <row r="948" spans="1:31">
      <c r="A948" t="s">
        <v>49</v>
      </c>
      <c r="B948" s="2">
        <v>2017</v>
      </c>
      <c r="C948">
        <v>0</v>
      </c>
      <c r="D948">
        <v>-5</v>
      </c>
      <c r="E948">
        <v>-5</v>
      </c>
      <c r="F948" t="s">
        <v>53</v>
      </c>
      <c r="G948">
        <v>12.7575</v>
      </c>
      <c r="H948">
        <v>51.977499999999999</v>
      </c>
      <c r="I948">
        <v>45.344999999999999</v>
      </c>
      <c r="J948" s="17">
        <v>1199</v>
      </c>
      <c r="K948" t="s">
        <v>53</v>
      </c>
      <c r="L948" t="s">
        <v>53</v>
      </c>
      <c r="M948">
        <v>2926</v>
      </c>
      <c r="N948">
        <v>12.6525</v>
      </c>
      <c r="O948">
        <v>61.257499999999993</v>
      </c>
      <c r="P948">
        <v>53.504999999999995</v>
      </c>
      <c r="Q948" s="18">
        <v>1148302</v>
      </c>
      <c r="R948" s="109">
        <v>30681</v>
      </c>
      <c r="S948" s="107">
        <v>49268</v>
      </c>
      <c r="T948" s="18">
        <v>67750</v>
      </c>
      <c r="U948">
        <v>1</v>
      </c>
      <c r="V948">
        <v>12.7</v>
      </c>
      <c r="W948">
        <f>R948/24969</f>
        <v>1.2287636669470143</v>
      </c>
      <c r="X948">
        <f>N948/15.66</f>
        <v>0.80795019157088122</v>
      </c>
      <c r="Y948">
        <f>I948/43.11</f>
        <v>1.0518441196938064</v>
      </c>
      <c r="Z948">
        <f t="shared" si="128"/>
        <v>517.95308976093816</v>
      </c>
      <c r="AA948">
        <v>2217</v>
      </c>
      <c r="AB948">
        <f t="shared" si="129"/>
        <v>0.73708647707486941</v>
      </c>
      <c r="AC948">
        <v>17.23</v>
      </c>
      <c r="AD948">
        <f t="shared" si="124"/>
        <v>5.9000158494890716E-2</v>
      </c>
      <c r="AE948">
        <f t="shared" si="125"/>
        <v>4.290508942769411E-2</v>
      </c>
    </row>
    <row r="949" spans="1:31">
      <c r="A949" t="s">
        <v>49</v>
      </c>
      <c r="B949" s="2">
        <v>2018</v>
      </c>
      <c r="C949">
        <v>0</v>
      </c>
      <c r="D949">
        <v>2</v>
      </c>
      <c r="E949">
        <v>2</v>
      </c>
      <c r="F949" t="s">
        <v>53</v>
      </c>
      <c r="G949">
        <v>10.584999999999999</v>
      </c>
      <c r="H949">
        <v>51.735000000000007</v>
      </c>
      <c r="I949">
        <v>46.257500000000007</v>
      </c>
      <c r="J949" s="17">
        <v>1152</v>
      </c>
      <c r="K949">
        <v>1</v>
      </c>
      <c r="L949" s="92">
        <v>33</v>
      </c>
      <c r="M949">
        <v>3248</v>
      </c>
      <c r="N949">
        <v>12.65</v>
      </c>
      <c r="O949">
        <v>60.112499999999997</v>
      </c>
      <c r="P949">
        <v>52.515000000000001</v>
      </c>
      <c r="Q949" s="18">
        <v>1149628</v>
      </c>
      <c r="R949" s="109">
        <v>31792</v>
      </c>
      <c r="S949" s="107">
        <v>53655</v>
      </c>
      <c r="T949" s="18">
        <v>72014</v>
      </c>
      <c r="U949">
        <v>1</v>
      </c>
      <c r="V949">
        <v>11.647500000000001</v>
      </c>
      <c r="W949">
        <f>R949/25771</f>
        <v>1.2336347056769237</v>
      </c>
      <c r="X949">
        <f>N949/13.72</f>
        <v>0.92201166180758021</v>
      </c>
      <c r="Y949">
        <f>I949/44.03</f>
        <v>1.0505905064728596</v>
      </c>
      <c r="Z949">
        <f t="shared" si="128"/>
        <v>518.55119530897605</v>
      </c>
      <c r="AA949">
        <v>2217</v>
      </c>
      <c r="AB949">
        <f t="shared" si="129"/>
        <v>0.76326998689384018</v>
      </c>
      <c r="AC949">
        <v>15.26</v>
      </c>
      <c r="AD949">
        <f t="shared" si="124"/>
        <v>6.264113260985292E-2</v>
      </c>
      <c r="AE949">
        <f t="shared" si="125"/>
        <v>4.6671618993274343E-2</v>
      </c>
    </row>
    <row r="950" spans="1:31">
      <c r="A950" t="s">
        <v>49</v>
      </c>
      <c r="B950" s="2">
        <v>2019</v>
      </c>
      <c r="C950">
        <v>0</v>
      </c>
      <c r="D950">
        <v>0</v>
      </c>
      <c r="E950">
        <v>0</v>
      </c>
      <c r="F950" t="s">
        <v>53</v>
      </c>
      <c r="G950">
        <v>10.7325</v>
      </c>
      <c r="H950">
        <v>51.842500000000001</v>
      </c>
      <c r="I950">
        <v>46.274999999999999</v>
      </c>
      <c r="J950" s="17">
        <v>1009</v>
      </c>
      <c r="K950" t="s">
        <v>53</v>
      </c>
      <c r="L950" s="92">
        <v>1</v>
      </c>
      <c r="M950">
        <v>3241</v>
      </c>
      <c r="N950">
        <v>10.475</v>
      </c>
      <c r="O950">
        <v>60.09</v>
      </c>
      <c r="P950">
        <v>53.797499999999999</v>
      </c>
      <c r="Q950" s="18">
        <v>1152651</v>
      </c>
      <c r="R950" s="107" t="s">
        <v>53</v>
      </c>
      <c r="S950" s="107">
        <v>56509</v>
      </c>
      <c r="T950" s="18">
        <v>78178</v>
      </c>
      <c r="U950" s="107" t="s">
        <v>53</v>
      </c>
      <c r="V950">
        <v>10.605</v>
      </c>
      <c r="W950" s="107" t="s">
        <v>53</v>
      </c>
      <c r="X950">
        <f>N950/12.45</f>
        <v>0.84136546184738958</v>
      </c>
      <c r="Y950">
        <f>I950/44.78</f>
        <v>1.0333854399285394</v>
      </c>
      <c r="Z950">
        <f t="shared" si="128"/>
        <v>519.91474966170506</v>
      </c>
      <c r="AA950">
        <v>2217</v>
      </c>
      <c r="AB950">
        <f t="shared" si="129"/>
        <v>0.75159461374911418</v>
      </c>
      <c r="AC950">
        <v>14.11</v>
      </c>
      <c r="AD950">
        <f t="shared" si="124"/>
        <v>6.7824519303761502E-2</v>
      </c>
      <c r="AE950">
        <f t="shared" si="125"/>
        <v>4.9025247017527425E-2</v>
      </c>
    </row>
    <row r="951" spans="1:31">
      <c r="A951" t="s">
        <v>49</v>
      </c>
      <c r="B951" s="2">
        <v>2020</v>
      </c>
      <c r="C951">
        <v>0</v>
      </c>
      <c r="D951">
        <v>-3</v>
      </c>
      <c r="E951">
        <v>-3</v>
      </c>
      <c r="F951" t="s">
        <v>53</v>
      </c>
      <c r="G951">
        <v>11.6225</v>
      </c>
      <c r="H951">
        <v>50.98</v>
      </c>
      <c r="I951">
        <v>45.052500000000002</v>
      </c>
      <c r="J951" s="17">
        <v>1067</v>
      </c>
      <c r="K951" t="s">
        <v>53</v>
      </c>
      <c r="L951" s="92">
        <v>2</v>
      </c>
      <c r="M951">
        <v>3028</v>
      </c>
      <c r="N951">
        <v>10.897499999999999</v>
      </c>
      <c r="O951">
        <v>58.457499999999996</v>
      </c>
      <c r="P951">
        <v>52.082500000000003</v>
      </c>
      <c r="Q951" s="18">
        <v>1159443</v>
      </c>
      <c r="R951" s="107" t="s">
        <v>53</v>
      </c>
      <c r="S951" s="107" t="s">
        <v>53</v>
      </c>
      <c r="T951" s="18">
        <v>87551</v>
      </c>
      <c r="U951" s="107" t="s">
        <v>53</v>
      </c>
      <c r="V951">
        <v>11.2575</v>
      </c>
      <c r="W951" s="107" t="s">
        <v>53</v>
      </c>
      <c r="X951">
        <f>N951/13.87</f>
        <v>0.78568853640951697</v>
      </c>
      <c r="Y951">
        <f>I951/43.14</f>
        <v>1.0443324061196106</v>
      </c>
      <c r="Z951">
        <f t="shared" si="128"/>
        <v>522.97834912043299</v>
      </c>
      <c r="AA951">
        <v>2217</v>
      </c>
      <c r="AB951">
        <f t="shared" si="129"/>
        <v>0.72488731487443658</v>
      </c>
      <c r="AC951">
        <v>15.53</v>
      </c>
      <c r="AD951">
        <f t="shared" si="124"/>
        <v>7.5511258423225633E-2</v>
      </c>
      <c r="AE951" s="2" t="s">
        <v>53</v>
      </c>
    </row>
    <row r="952" spans="1:31">
      <c r="A952" t="s">
        <v>50</v>
      </c>
      <c r="B952" s="2">
        <v>2002</v>
      </c>
      <c r="C952">
        <v>0</v>
      </c>
      <c r="E952" s="2">
        <v>18</v>
      </c>
      <c r="F952" t="s">
        <v>53</v>
      </c>
      <c r="G952">
        <v>15.7475</v>
      </c>
      <c r="H952">
        <v>25.315000000000001</v>
      </c>
      <c r="I952">
        <v>21.324999999999999</v>
      </c>
      <c r="J952" s="96" t="s">
        <v>53</v>
      </c>
      <c r="K952" t="s">
        <v>53</v>
      </c>
      <c r="L952" t="s">
        <v>53</v>
      </c>
      <c r="M952" t="s">
        <v>53</v>
      </c>
      <c r="N952">
        <v>6.7824999999999998</v>
      </c>
      <c r="O952">
        <v>56.242500000000007</v>
      </c>
      <c r="P952">
        <v>52.43</v>
      </c>
      <c r="Q952" s="18">
        <v>200678</v>
      </c>
      <c r="R952" s="109">
        <v>12874</v>
      </c>
      <c r="S952" s="107" t="s">
        <v>53</v>
      </c>
      <c r="T952" s="18">
        <v>1553</v>
      </c>
      <c r="U952">
        <v>0</v>
      </c>
      <c r="V952">
        <v>9.6325000000000003</v>
      </c>
      <c r="W952">
        <f>R952/18095</f>
        <v>0.71146725614810724</v>
      </c>
      <c r="X952">
        <f>N952/8.3</f>
        <v>0.81716867469879506</v>
      </c>
      <c r="Y952">
        <f>I952/35.8425</f>
        <v>0.59496407895654602</v>
      </c>
      <c r="Z952">
        <f t="shared" ref="Z952:Z970" si="130">Q952/10561</f>
        <v>19.001799072057569</v>
      </c>
      <c r="AA952">
        <v>10561</v>
      </c>
      <c r="AB952">
        <f>V952/AC952</f>
        <v>0.8412663755458516</v>
      </c>
      <c r="AC952">
        <v>11.45</v>
      </c>
      <c r="AD952">
        <f t="shared" si="124"/>
        <v>7.7387655846679754E-3</v>
      </c>
      <c r="AE952" s="2" t="s">
        <v>53</v>
      </c>
    </row>
    <row r="953" spans="1:31">
      <c r="A953" t="s">
        <v>50</v>
      </c>
      <c r="B953" s="2">
        <v>2003</v>
      </c>
      <c r="C953">
        <v>0</v>
      </c>
      <c r="E953" s="2">
        <v>11</v>
      </c>
      <c r="F953" t="s">
        <v>53</v>
      </c>
      <c r="G953">
        <v>24.46</v>
      </c>
      <c r="H953">
        <v>28.122499999999999</v>
      </c>
      <c r="I953">
        <v>21.2425</v>
      </c>
      <c r="J953" s="96" t="s">
        <v>53</v>
      </c>
      <c r="K953" t="s">
        <v>53</v>
      </c>
      <c r="L953" t="s">
        <v>53</v>
      </c>
      <c r="M953" t="s">
        <v>53</v>
      </c>
      <c r="N953">
        <v>7.6549999999999994</v>
      </c>
      <c r="O953">
        <v>55.980000000000004</v>
      </c>
      <c r="P953">
        <v>51.685000000000002</v>
      </c>
      <c r="Q953" s="18">
        <v>199688</v>
      </c>
      <c r="R953" s="109">
        <v>13822</v>
      </c>
      <c r="S953" s="107" t="s">
        <v>53</v>
      </c>
      <c r="T953" s="18">
        <v>2102</v>
      </c>
      <c r="U953">
        <v>0</v>
      </c>
      <c r="V953">
        <v>13.397500000000001</v>
      </c>
      <c r="W953">
        <f>R953/19013</f>
        <v>0.72697627938778731</v>
      </c>
      <c r="X953">
        <f>N953/8.5</f>
        <v>0.90058823529411758</v>
      </c>
      <c r="Y953">
        <f>I953/37.35</f>
        <v>0.56874163319946447</v>
      </c>
      <c r="Z953">
        <f t="shared" si="130"/>
        <v>18.908057949057856</v>
      </c>
      <c r="AA953">
        <v>10561</v>
      </c>
      <c r="AB953">
        <f t="shared" ref="AB953:AB970" si="131">V953/AC953</f>
        <v>1.1660139251523065</v>
      </c>
      <c r="AC953">
        <v>11.49</v>
      </c>
      <c r="AD953">
        <f t="shared" si="124"/>
        <v>1.0526421217098673E-2</v>
      </c>
      <c r="AE953" s="2" t="s">
        <v>53</v>
      </c>
    </row>
    <row r="954" spans="1:31">
      <c r="A954" t="s">
        <v>50</v>
      </c>
      <c r="B954" s="2">
        <v>2004</v>
      </c>
      <c r="C954">
        <v>0</v>
      </c>
      <c r="E954" s="2">
        <v>16</v>
      </c>
      <c r="F954" t="s">
        <v>53</v>
      </c>
      <c r="G954">
        <v>18.704999999999998</v>
      </c>
      <c r="H954">
        <v>31.729999999999997</v>
      </c>
      <c r="I954">
        <v>25.797499999999999</v>
      </c>
      <c r="J954" s="96" t="s">
        <v>53</v>
      </c>
      <c r="K954" t="s">
        <v>53</v>
      </c>
      <c r="L954" t="s">
        <v>53</v>
      </c>
      <c r="M954" t="s">
        <v>53</v>
      </c>
      <c r="N954">
        <v>8.2050000000000001</v>
      </c>
      <c r="O954">
        <v>56.275000000000006</v>
      </c>
      <c r="P954">
        <v>51.662500000000001</v>
      </c>
      <c r="Q954" s="18">
        <v>198524</v>
      </c>
      <c r="R954" s="109">
        <v>14928</v>
      </c>
      <c r="S954" s="107" t="s">
        <v>53</v>
      </c>
      <c r="T954" s="18">
        <v>2623</v>
      </c>
      <c r="U954">
        <v>0</v>
      </c>
      <c r="V954">
        <v>12.065</v>
      </c>
      <c r="W954">
        <f>R954/20053</f>
        <v>0.74442726774048773</v>
      </c>
      <c r="X954">
        <f>N954/8.26</f>
        <v>0.9933414043583535</v>
      </c>
      <c r="Y954">
        <f>I954/38.95</f>
        <v>0.66232349165596915</v>
      </c>
      <c r="Z954">
        <f t="shared" si="130"/>
        <v>18.797841113530914</v>
      </c>
      <c r="AA954">
        <v>10561</v>
      </c>
      <c r="AB954">
        <f t="shared" si="131"/>
        <v>1.0998176845943481</v>
      </c>
      <c r="AC954">
        <v>10.97</v>
      </c>
      <c r="AD954">
        <f t="shared" si="124"/>
        <v>1.3212508311337672E-2</v>
      </c>
      <c r="AE954" s="2" t="s">
        <v>53</v>
      </c>
    </row>
    <row r="955" spans="1:31">
      <c r="A955" t="s">
        <v>50</v>
      </c>
      <c r="B955" s="2">
        <v>2005</v>
      </c>
      <c r="C955">
        <v>0</v>
      </c>
      <c r="E955" s="2">
        <v>12</v>
      </c>
      <c r="F955" t="s">
        <v>53</v>
      </c>
      <c r="G955">
        <v>17.189999999999998</v>
      </c>
      <c r="H955">
        <v>34.897500000000001</v>
      </c>
      <c r="I955">
        <v>28.877500000000001</v>
      </c>
      <c r="J955" s="96" t="s">
        <v>53</v>
      </c>
      <c r="K955" t="s">
        <v>53</v>
      </c>
      <c r="L955" t="s">
        <v>53</v>
      </c>
      <c r="M955" t="s">
        <v>53</v>
      </c>
      <c r="N955">
        <v>6.0824999999999996</v>
      </c>
      <c r="O955">
        <v>60.225000000000001</v>
      </c>
      <c r="P955">
        <v>56.572500000000005</v>
      </c>
      <c r="Q955" s="18">
        <v>198045</v>
      </c>
      <c r="R955" s="109">
        <v>15294</v>
      </c>
      <c r="S955" s="107" t="s">
        <v>53</v>
      </c>
      <c r="T955" s="18">
        <v>3717</v>
      </c>
      <c r="U955">
        <v>0</v>
      </c>
      <c r="V955">
        <v>10.227499999999999</v>
      </c>
      <c r="W955">
        <f>R955/21239</f>
        <v>0.72009039973633415</v>
      </c>
      <c r="X955">
        <f>N955/7.14</f>
        <v>0.85189075630252098</v>
      </c>
      <c r="Y955">
        <f>I955/41.39</f>
        <v>0.69769267939115731</v>
      </c>
      <c r="Z955">
        <f t="shared" si="130"/>
        <v>18.752485560079538</v>
      </c>
      <c r="AA955">
        <v>10561</v>
      </c>
      <c r="AB955">
        <f t="shared" si="131"/>
        <v>1.11775956284153</v>
      </c>
      <c r="AC955">
        <v>9.15</v>
      </c>
      <c r="AD955">
        <f t="shared" si="124"/>
        <v>1.8768461713246989E-2</v>
      </c>
      <c r="AE955" s="2" t="s">
        <v>53</v>
      </c>
    </row>
    <row r="956" spans="1:31">
      <c r="A956" t="s">
        <v>50</v>
      </c>
      <c r="B956" s="2">
        <v>2006</v>
      </c>
      <c r="C956">
        <v>0</v>
      </c>
      <c r="E956" s="2">
        <v>15</v>
      </c>
      <c r="F956" t="s">
        <v>53</v>
      </c>
      <c r="G956">
        <v>15.9825</v>
      </c>
      <c r="H956">
        <v>36.1175</v>
      </c>
      <c r="I956">
        <v>30.342500000000001</v>
      </c>
      <c r="J956" s="96" t="s">
        <v>53</v>
      </c>
      <c r="K956" t="s">
        <v>53</v>
      </c>
      <c r="L956" t="s">
        <v>53</v>
      </c>
      <c r="M956" t="s">
        <v>53</v>
      </c>
      <c r="N956">
        <v>4.8449999999999998</v>
      </c>
      <c r="O956">
        <v>59.212499999999999</v>
      </c>
      <c r="P956">
        <v>56.342500000000001</v>
      </c>
      <c r="Q956" s="18">
        <v>197492</v>
      </c>
      <c r="R956" s="109">
        <v>16867</v>
      </c>
      <c r="S956" s="107" t="s">
        <v>53</v>
      </c>
      <c r="T956" s="18">
        <v>4688</v>
      </c>
      <c r="U956">
        <v>0</v>
      </c>
      <c r="V956">
        <v>9.1325000000000003</v>
      </c>
      <c r="W956">
        <f>R956/22629</f>
        <v>0.74537098413540148</v>
      </c>
      <c r="X956">
        <f>N956/6.35</f>
        <v>0.76299212598425192</v>
      </c>
      <c r="Y956">
        <f>I956/42.96</f>
        <v>0.70629655493482313</v>
      </c>
      <c r="Z956">
        <f t="shared" si="130"/>
        <v>18.700123094403938</v>
      </c>
      <c r="AA956">
        <v>10561</v>
      </c>
      <c r="AB956">
        <f t="shared" si="131"/>
        <v>1.0807692307692309</v>
      </c>
      <c r="AC956">
        <v>8.4499999999999993</v>
      </c>
      <c r="AD956">
        <f t="shared" si="124"/>
        <v>2.3737670386648573E-2</v>
      </c>
      <c r="AE956" s="2" t="s">
        <v>53</v>
      </c>
    </row>
    <row r="957" spans="1:31">
      <c r="A957" t="s">
        <v>50</v>
      </c>
      <c r="B957" s="2">
        <v>2007</v>
      </c>
      <c r="C957">
        <v>0</v>
      </c>
      <c r="E957" s="2">
        <v>20</v>
      </c>
      <c r="F957" t="s">
        <v>53</v>
      </c>
      <c r="G957">
        <v>14.290000000000001</v>
      </c>
      <c r="H957">
        <v>36.1325</v>
      </c>
      <c r="I957">
        <v>30.975000000000001</v>
      </c>
      <c r="J957" s="17">
        <v>39</v>
      </c>
      <c r="K957" t="s">
        <v>53</v>
      </c>
      <c r="L957" s="92">
        <v>39</v>
      </c>
      <c r="M957" t="s">
        <v>53</v>
      </c>
      <c r="N957">
        <v>4.6999999999999993</v>
      </c>
      <c r="O957">
        <v>58.657500000000006</v>
      </c>
      <c r="P957">
        <v>55.907499999999999</v>
      </c>
      <c r="Q957" s="18">
        <v>197237</v>
      </c>
      <c r="R957" s="109">
        <v>17952</v>
      </c>
      <c r="S957" s="107" t="s">
        <v>53</v>
      </c>
      <c r="T957" s="18">
        <v>5727</v>
      </c>
      <c r="U957">
        <v>0</v>
      </c>
      <c r="V957">
        <v>8.3974999999999991</v>
      </c>
      <c r="W957">
        <f>R957/23776</f>
        <v>0.7550471063257066</v>
      </c>
      <c r="X957">
        <f>N957/6.41</f>
        <v>0.73322932917316685</v>
      </c>
      <c r="Y957">
        <f>I957/44.21</f>
        <v>0.70063334087310569</v>
      </c>
      <c r="Z957">
        <f t="shared" si="130"/>
        <v>18.675977653631286</v>
      </c>
      <c r="AA957">
        <v>10561</v>
      </c>
      <c r="AB957">
        <f t="shared" si="131"/>
        <v>1.0203523693803158</v>
      </c>
      <c r="AC957">
        <v>8.23</v>
      </c>
      <c r="AD957">
        <f t="shared" si="124"/>
        <v>2.903613419388857E-2</v>
      </c>
      <c r="AE957" s="2" t="s">
        <v>53</v>
      </c>
    </row>
    <row r="958" spans="1:31">
      <c r="A958" t="s">
        <v>50</v>
      </c>
      <c r="B958" s="2">
        <v>2008</v>
      </c>
      <c r="C958">
        <v>0</v>
      </c>
      <c r="E958" s="2">
        <v>15</v>
      </c>
      <c r="F958" t="s">
        <v>53</v>
      </c>
      <c r="G958">
        <v>15.849999999999998</v>
      </c>
      <c r="H958">
        <v>37.184999999999995</v>
      </c>
      <c r="I958">
        <v>31.287500000000001</v>
      </c>
      <c r="J958" s="17">
        <v>210</v>
      </c>
      <c r="K958" t="s">
        <v>53</v>
      </c>
      <c r="L958" s="92">
        <v>210</v>
      </c>
      <c r="M958" t="s">
        <v>53</v>
      </c>
      <c r="N958">
        <v>5.4649999999999999</v>
      </c>
      <c r="O958">
        <v>59.227499999999999</v>
      </c>
      <c r="P958">
        <v>55.984999999999999</v>
      </c>
      <c r="Q958" s="18">
        <v>197221</v>
      </c>
      <c r="R958" s="109">
        <v>18308</v>
      </c>
      <c r="S958" s="107" t="s">
        <v>53</v>
      </c>
      <c r="T958" s="18">
        <v>7669</v>
      </c>
      <c r="U958">
        <v>0</v>
      </c>
      <c r="V958">
        <v>9.4849999999999994</v>
      </c>
      <c r="W958">
        <f>R958/24129</f>
        <v>0.75875502507356296</v>
      </c>
      <c r="X958">
        <f>N958/10.05</f>
        <v>0.54378109452736312</v>
      </c>
      <c r="Y958">
        <f>I958/44.4</f>
        <v>0.70467342342342343</v>
      </c>
      <c r="Z958">
        <f t="shared" si="130"/>
        <v>18.674462645582803</v>
      </c>
      <c r="AA958">
        <v>10561</v>
      </c>
      <c r="AB958">
        <f t="shared" si="131"/>
        <v>0.84311111111111103</v>
      </c>
      <c r="AC958">
        <v>11.25</v>
      </c>
      <c r="AD958">
        <f t="shared" si="124"/>
        <v>3.8885311401929815E-2</v>
      </c>
      <c r="AE958" s="2" t="s">
        <v>53</v>
      </c>
    </row>
    <row r="959" spans="1:31">
      <c r="A959" t="s">
        <v>50</v>
      </c>
      <c r="B959" s="2">
        <v>2009</v>
      </c>
      <c r="C959">
        <v>0</v>
      </c>
      <c r="E959" s="2">
        <v>27</v>
      </c>
      <c r="F959" t="s">
        <v>53</v>
      </c>
      <c r="G959">
        <v>19.557500000000001</v>
      </c>
      <c r="H959">
        <v>36.552500000000002</v>
      </c>
      <c r="I959">
        <v>29.364999999999998</v>
      </c>
      <c r="J959" s="17">
        <v>251</v>
      </c>
      <c r="K959" t="s">
        <v>53</v>
      </c>
      <c r="L959" s="92">
        <v>251</v>
      </c>
      <c r="M959" s="13">
        <v>293</v>
      </c>
      <c r="N959">
        <v>10.767500000000002</v>
      </c>
      <c r="O959">
        <v>57.67</v>
      </c>
      <c r="P959">
        <v>51.447500000000005</v>
      </c>
      <c r="Q959" s="18">
        <v>195665</v>
      </c>
      <c r="R959" s="109">
        <v>17957</v>
      </c>
      <c r="S959" s="107" t="s">
        <v>53</v>
      </c>
      <c r="T959" s="18">
        <v>7992</v>
      </c>
      <c r="U959">
        <v>0</v>
      </c>
      <c r="V959">
        <v>14.205000000000002</v>
      </c>
      <c r="W959">
        <f>R959/23062</f>
        <v>0.77864018732113438</v>
      </c>
      <c r="X959">
        <f>N959/17.65</f>
        <v>0.61005665722379621</v>
      </c>
      <c r="Y959">
        <f>I959/42.58</f>
        <v>0.68964302489431661</v>
      </c>
      <c r="Z959">
        <f t="shared" si="130"/>
        <v>18.527128112868098</v>
      </c>
      <c r="AA959">
        <v>10561</v>
      </c>
      <c r="AB959">
        <f t="shared" si="131"/>
        <v>0.79535274356103036</v>
      </c>
      <c r="AC959">
        <v>17.86</v>
      </c>
      <c r="AD959">
        <f t="shared" si="124"/>
        <v>4.0845322362200703E-2</v>
      </c>
      <c r="AE959" s="2" t="s">
        <v>53</v>
      </c>
    </row>
    <row r="960" spans="1:31">
      <c r="A960" t="s">
        <v>50</v>
      </c>
      <c r="B960" s="2">
        <v>2010</v>
      </c>
      <c r="C960">
        <v>0</v>
      </c>
      <c r="E960" s="2">
        <v>25</v>
      </c>
      <c r="F960" t="s">
        <v>53</v>
      </c>
      <c r="G960">
        <v>19.5625</v>
      </c>
      <c r="H960">
        <v>38.765000000000001</v>
      </c>
      <c r="I960">
        <v>31.162500000000001</v>
      </c>
      <c r="J960" s="17">
        <v>310</v>
      </c>
      <c r="K960" t="s">
        <v>53</v>
      </c>
      <c r="L960" s="92">
        <v>310</v>
      </c>
      <c r="M960" s="13">
        <v>269</v>
      </c>
      <c r="N960">
        <v>15.49</v>
      </c>
      <c r="O960">
        <v>59.625</v>
      </c>
      <c r="P960">
        <v>50.379999999999995</v>
      </c>
      <c r="Q960" s="18">
        <v>194214</v>
      </c>
      <c r="R960" s="109">
        <v>18373</v>
      </c>
      <c r="S960" s="107">
        <v>4321</v>
      </c>
      <c r="T960" s="18">
        <v>8041</v>
      </c>
      <c r="U960">
        <v>0</v>
      </c>
      <c r="V960">
        <v>17.122499999999999</v>
      </c>
      <c r="W960">
        <f>R960/23038</f>
        <v>0.79750846427641287</v>
      </c>
      <c r="X960">
        <f>N960/19.57</f>
        <v>0.79151762902401634</v>
      </c>
      <c r="Y960">
        <f>I960/42.04</f>
        <v>0.74125832540437686</v>
      </c>
      <c r="Z960">
        <f t="shared" si="130"/>
        <v>18.389735820471547</v>
      </c>
      <c r="AA960">
        <v>10561</v>
      </c>
      <c r="AB960">
        <f t="shared" si="131"/>
        <v>0.86216012084592142</v>
      </c>
      <c r="AC960">
        <v>19.86</v>
      </c>
      <c r="AD960">
        <f t="shared" si="124"/>
        <v>4.140278249765722E-2</v>
      </c>
      <c r="AE960">
        <f t="shared" si="125"/>
        <v>2.2248653547118129E-2</v>
      </c>
    </row>
    <row r="961" spans="1:31">
      <c r="A961" t="s">
        <v>50</v>
      </c>
      <c r="B961" s="2">
        <v>2011</v>
      </c>
      <c r="C961">
        <v>0</v>
      </c>
      <c r="E961" s="2">
        <v>30</v>
      </c>
      <c r="F961" t="s">
        <v>53</v>
      </c>
      <c r="G961">
        <v>21.092500000000001</v>
      </c>
      <c r="H961">
        <v>38.707499999999996</v>
      </c>
      <c r="I961">
        <v>30.53</v>
      </c>
      <c r="J961" s="17">
        <v>220</v>
      </c>
      <c r="K961" t="s">
        <v>53</v>
      </c>
      <c r="L961" s="92">
        <v>220</v>
      </c>
      <c r="M961" s="13">
        <v>318</v>
      </c>
      <c r="N961">
        <v>16.712499999999999</v>
      </c>
      <c r="O961">
        <v>59.3675</v>
      </c>
      <c r="P961">
        <v>49.444999999999993</v>
      </c>
      <c r="Q961" s="18">
        <v>193383</v>
      </c>
      <c r="R961" s="109">
        <v>18730</v>
      </c>
      <c r="S961" s="107">
        <v>4621</v>
      </c>
      <c r="T961" s="18">
        <v>8406</v>
      </c>
      <c r="U961">
        <v>0</v>
      </c>
      <c r="V961">
        <v>18.452500000000001</v>
      </c>
      <c r="W961">
        <f>R961/22761</f>
        <v>0.82289881815385968</v>
      </c>
      <c r="X961">
        <f>N961/21.05</f>
        <v>0.79394299287410919</v>
      </c>
      <c r="Y961">
        <f>I961/41.74</f>
        <v>0.73143267848586491</v>
      </c>
      <c r="Z961">
        <f t="shared" si="130"/>
        <v>18.311050089953604</v>
      </c>
      <c r="AA961">
        <v>10561</v>
      </c>
      <c r="AB961">
        <f t="shared" si="131"/>
        <v>0.86266947171575503</v>
      </c>
      <c r="AC961">
        <v>21.39</v>
      </c>
      <c r="AD961">
        <f t="shared" si="124"/>
        <v>4.3468143528645226E-2</v>
      </c>
      <c r="AE961">
        <f t="shared" si="125"/>
        <v>2.3895585444428932E-2</v>
      </c>
    </row>
    <row r="962" spans="1:31">
      <c r="A962" t="s">
        <v>50</v>
      </c>
      <c r="B962" s="2">
        <v>2012</v>
      </c>
      <c r="C962">
        <v>0</v>
      </c>
      <c r="E962" s="2">
        <v>21</v>
      </c>
      <c r="F962" t="s">
        <v>53</v>
      </c>
      <c r="G962">
        <v>24.790000000000003</v>
      </c>
      <c r="H962">
        <v>38.677499999999995</v>
      </c>
      <c r="I962">
        <v>29.077500000000001</v>
      </c>
      <c r="J962" s="17">
        <v>199</v>
      </c>
      <c r="K962" t="s">
        <v>53</v>
      </c>
      <c r="L962" s="92">
        <v>199</v>
      </c>
      <c r="M962" s="13">
        <v>304</v>
      </c>
      <c r="N962">
        <v>22.067499999999999</v>
      </c>
      <c r="O962">
        <v>55.877499999999998</v>
      </c>
      <c r="P962">
        <v>43.5625</v>
      </c>
      <c r="Q962" s="18">
        <v>191612</v>
      </c>
      <c r="R962" s="109">
        <v>18767</v>
      </c>
      <c r="S962" s="107">
        <v>4960</v>
      </c>
      <c r="T962" s="18">
        <v>8803</v>
      </c>
      <c r="U962">
        <v>0</v>
      </c>
      <c r="V962">
        <v>23.215</v>
      </c>
      <c r="W962">
        <f>R962/22048</f>
        <v>0.85118831640058057</v>
      </c>
      <c r="X962">
        <f>N962/24.58</f>
        <v>0.89778275020341747</v>
      </c>
      <c r="Y962">
        <f>I962/40.47</f>
        <v>0.71849518161601189</v>
      </c>
      <c r="Z962">
        <f t="shared" si="130"/>
        <v>18.143357636587446</v>
      </c>
      <c r="AA962">
        <v>10561</v>
      </c>
      <c r="AB962">
        <f t="shared" si="131"/>
        <v>0.93646631706333205</v>
      </c>
      <c r="AC962">
        <v>24.79</v>
      </c>
      <c r="AD962">
        <f t="shared" si="124"/>
        <v>4.5941799052251424E-2</v>
      </c>
      <c r="AE962">
        <f t="shared" si="125"/>
        <v>2.5885643905392147E-2</v>
      </c>
    </row>
    <row r="963" spans="1:31">
      <c r="A963" t="s">
        <v>50</v>
      </c>
      <c r="B963" s="2">
        <v>2013</v>
      </c>
      <c r="C963">
        <v>0</v>
      </c>
      <c r="E963" s="2">
        <v>22</v>
      </c>
      <c r="F963" t="s">
        <v>53</v>
      </c>
      <c r="G963">
        <v>27.6525</v>
      </c>
      <c r="H963">
        <v>40.830000000000005</v>
      </c>
      <c r="I963">
        <v>29.555</v>
      </c>
      <c r="J963" s="17">
        <v>183</v>
      </c>
      <c r="K963" t="s">
        <v>53</v>
      </c>
      <c r="L963" s="92">
        <v>183</v>
      </c>
      <c r="M963" s="13">
        <v>247</v>
      </c>
      <c r="N963">
        <v>25.05</v>
      </c>
      <c r="O963">
        <v>54.1</v>
      </c>
      <c r="P963">
        <v>40.545000000000002</v>
      </c>
      <c r="Q963" s="18">
        <v>188270</v>
      </c>
      <c r="R963" s="109">
        <v>18204</v>
      </c>
      <c r="S963" s="107">
        <v>4590</v>
      </c>
      <c r="T963" s="18">
        <v>8105</v>
      </c>
      <c r="U963">
        <v>0</v>
      </c>
      <c r="V963">
        <v>26.164999999999999</v>
      </c>
      <c r="W963">
        <f>R963/21899</f>
        <v>0.83127083428467052</v>
      </c>
      <c r="X963">
        <f>N963/25.6</f>
        <v>0.978515625</v>
      </c>
      <c r="Y963">
        <f>I963/39.56</f>
        <v>0.74709302325581395</v>
      </c>
      <c r="Z963">
        <f t="shared" si="130"/>
        <v>17.826910330461132</v>
      </c>
      <c r="AA963">
        <v>10561</v>
      </c>
      <c r="AB963">
        <f t="shared" si="131"/>
        <v>1.0024904214559387</v>
      </c>
      <c r="AC963">
        <v>26.1</v>
      </c>
      <c r="AD963">
        <f t="shared" ref="AD963:AD989" si="132">T963/Q963</f>
        <v>4.304987517926382E-2</v>
      </c>
      <c r="AE963">
        <f t="shared" ref="AE963:AE988" si="133">S963/Q963</f>
        <v>2.4379879959632443E-2</v>
      </c>
    </row>
    <row r="964" spans="1:31">
      <c r="A964" t="s">
        <v>50</v>
      </c>
      <c r="B964" s="2">
        <v>2014</v>
      </c>
      <c r="C964">
        <v>0</v>
      </c>
      <c r="E964" s="2">
        <v>24</v>
      </c>
      <c r="F964" t="s">
        <v>53</v>
      </c>
      <c r="G964">
        <v>27.927499999999998</v>
      </c>
      <c r="H964">
        <v>45.325000000000003</v>
      </c>
      <c r="I964">
        <v>32.657499999999999</v>
      </c>
      <c r="J964" s="17">
        <v>198</v>
      </c>
      <c r="K964">
        <v>1</v>
      </c>
      <c r="L964" t="s">
        <v>53</v>
      </c>
      <c r="M964" s="13">
        <v>315</v>
      </c>
      <c r="N964">
        <v>24.962499999999999</v>
      </c>
      <c r="O964">
        <v>57.422499999999999</v>
      </c>
      <c r="P964">
        <v>43.082499999999996</v>
      </c>
      <c r="Q964" s="18">
        <v>185432</v>
      </c>
      <c r="R964" s="109">
        <v>18195</v>
      </c>
      <c r="S964" s="107">
        <v>4526</v>
      </c>
      <c r="T964" s="18">
        <v>7163</v>
      </c>
      <c r="U964">
        <v>0</v>
      </c>
      <c r="V964">
        <v>26.272500000000001</v>
      </c>
      <c r="W964">
        <f>R964/22218</f>
        <v>0.81893059681339453</v>
      </c>
      <c r="X964">
        <f>N964/23.6</f>
        <v>1.0577330508474576</v>
      </c>
      <c r="Y964">
        <f>I964/40.03</f>
        <v>0.81582563077691728</v>
      </c>
      <c r="Z964">
        <f t="shared" si="130"/>
        <v>17.558185777861944</v>
      </c>
      <c r="AA964">
        <v>10561</v>
      </c>
      <c r="AB964">
        <f t="shared" si="131"/>
        <v>1.0749795417348609</v>
      </c>
      <c r="AC964">
        <v>24.44</v>
      </c>
      <c r="AD964">
        <f t="shared" si="132"/>
        <v>3.8628715647784632E-2</v>
      </c>
      <c r="AE964">
        <f t="shared" si="133"/>
        <v>2.4407869191940983E-2</v>
      </c>
    </row>
    <row r="965" spans="1:31">
      <c r="A965" t="s">
        <v>50</v>
      </c>
      <c r="B965" s="2">
        <v>2015</v>
      </c>
      <c r="C965">
        <v>1</v>
      </c>
      <c r="E965" s="2">
        <v>24</v>
      </c>
      <c r="F965" t="s">
        <v>53</v>
      </c>
      <c r="G965">
        <v>26.855</v>
      </c>
      <c r="H965">
        <v>44.732500000000002</v>
      </c>
      <c r="I965">
        <v>32.692499999999995</v>
      </c>
      <c r="J965" s="17">
        <v>237</v>
      </c>
      <c r="K965" t="s">
        <v>53</v>
      </c>
      <c r="L965" t="s">
        <v>53</v>
      </c>
      <c r="M965" s="13">
        <v>337</v>
      </c>
      <c r="N965">
        <v>18.107499999999998</v>
      </c>
      <c r="O965">
        <v>57.92</v>
      </c>
      <c r="P965">
        <v>47.397499999999994</v>
      </c>
      <c r="Q965" s="18">
        <v>183436</v>
      </c>
      <c r="R965" s="109">
        <v>19017</v>
      </c>
      <c r="S965" s="107">
        <v>4498</v>
      </c>
      <c r="T965" s="18">
        <v>6786</v>
      </c>
      <c r="U965">
        <v>0</v>
      </c>
      <c r="V965">
        <v>21.927499999999998</v>
      </c>
      <c r="W965">
        <f>R965/23219</f>
        <v>0.81902752056505446</v>
      </c>
      <c r="X965">
        <f>N965/20.77</f>
        <v>0.87181030332209908</v>
      </c>
      <c r="Y965">
        <f>I965/41.06</f>
        <v>0.79621285923039442</v>
      </c>
      <c r="Z965">
        <f t="shared" si="130"/>
        <v>17.369188523814032</v>
      </c>
      <c r="AA965">
        <v>10561</v>
      </c>
      <c r="AB965">
        <f t="shared" si="131"/>
        <v>0.99399365367180414</v>
      </c>
      <c r="AC965">
        <v>22.06</v>
      </c>
      <c r="AD965">
        <f t="shared" si="132"/>
        <v>3.6993828910355658E-2</v>
      </c>
      <c r="AE965">
        <f t="shared" si="133"/>
        <v>2.4520813798818115E-2</v>
      </c>
    </row>
    <row r="966" spans="1:31">
      <c r="A966" t="s">
        <v>50</v>
      </c>
      <c r="B966" s="2">
        <v>2016</v>
      </c>
      <c r="C966">
        <v>1</v>
      </c>
      <c r="E966" s="2">
        <v>26</v>
      </c>
      <c r="F966" t="s">
        <v>53</v>
      </c>
      <c r="G966">
        <v>24.419999999999998</v>
      </c>
      <c r="H966">
        <v>46.67</v>
      </c>
      <c r="I966">
        <v>35.282500000000006</v>
      </c>
      <c r="J966" s="17">
        <v>232</v>
      </c>
      <c r="K966" t="s">
        <v>53</v>
      </c>
      <c r="L966" t="s">
        <v>53</v>
      </c>
      <c r="M966" s="13">
        <v>309</v>
      </c>
      <c r="N966">
        <v>14.270000000000001</v>
      </c>
      <c r="O966">
        <v>56.430000000000007</v>
      </c>
      <c r="P966">
        <v>48.394999999999996</v>
      </c>
      <c r="Q966" s="18">
        <v>180406</v>
      </c>
      <c r="R966" s="109">
        <v>19581</v>
      </c>
      <c r="S966" s="107">
        <v>4440</v>
      </c>
      <c r="T966" s="18">
        <v>6372</v>
      </c>
      <c r="U966">
        <v>0</v>
      </c>
      <c r="V966">
        <v>18.887500000000003</v>
      </c>
      <c r="W966">
        <f>R966/23979</f>
        <v>0.81658951582634809</v>
      </c>
      <c r="X966">
        <f>N966/18.12</f>
        <v>0.78752759381898463</v>
      </c>
      <c r="Y966">
        <f>I966/42.17</f>
        <v>0.83667299027744857</v>
      </c>
      <c r="Z966">
        <f t="shared" si="130"/>
        <v>17.082283874633085</v>
      </c>
      <c r="AA966">
        <v>10561</v>
      </c>
      <c r="AB966">
        <f t="shared" si="131"/>
        <v>0.96168533604887996</v>
      </c>
      <c r="AC966">
        <v>19.64</v>
      </c>
      <c r="AD966">
        <f t="shared" si="132"/>
        <v>3.5320333026617738E-2</v>
      </c>
      <c r="AE966">
        <f t="shared" si="133"/>
        <v>2.4611154839639479E-2</v>
      </c>
    </row>
    <row r="967" spans="1:31">
      <c r="A967" t="s">
        <v>50</v>
      </c>
      <c r="B967" s="2">
        <v>2017</v>
      </c>
      <c r="C967">
        <v>1</v>
      </c>
      <c r="E967" s="2">
        <v>16</v>
      </c>
      <c r="F967" t="s">
        <v>53</v>
      </c>
      <c r="G967">
        <v>20.525000000000002</v>
      </c>
      <c r="H967">
        <v>45.805</v>
      </c>
      <c r="I967">
        <v>36.405000000000001</v>
      </c>
      <c r="J967" s="17">
        <v>190</v>
      </c>
      <c r="K967" t="s">
        <v>53</v>
      </c>
      <c r="L967" t="s">
        <v>53</v>
      </c>
      <c r="M967" s="13">
        <v>309</v>
      </c>
      <c r="N967">
        <v>12.98</v>
      </c>
      <c r="O967">
        <v>59.357500000000002</v>
      </c>
      <c r="P967">
        <v>51.675000000000004</v>
      </c>
      <c r="Q967" s="18">
        <v>177404</v>
      </c>
      <c r="R967" s="109">
        <v>18709</v>
      </c>
      <c r="S967" s="107">
        <v>4557</v>
      </c>
      <c r="T967" s="18">
        <v>5871</v>
      </c>
      <c r="U967">
        <v>0</v>
      </c>
      <c r="V967">
        <v>16.252499999999998</v>
      </c>
      <c r="W967">
        <f>R967/24969</f>
        <v>0.74928911850694857</v>
      </c>
      <c r="X967">
        <f>N967/15.66</f>
        <v>0.82886334610472545</v>
      </c>
      <c r="Y967">
        <f>I967/43.11</f>
        <v>0.8444676409185804</v>
      </c>
      <c r="Z967">
        <f t="shared" si="130"/>
        <v>16.798030489536977</v>
      </c>
      <c r="AA967">
        <v>10561</v>
      </c>
      <c r="AB967">
        <f t="shared" si="131"/>
        <v>0.94326755658734751</v>
      </c>
      <c r="AC967">
        <v>17.23</v>
      </c>
      <c r="AD967">
        <f t="shared" si="132"/>
        <v>3.3093955040472592E-2</v>
      </c>
      <c r="AE967">
        <f t="shared" si="133"/>
        <v>2.5687132195440915E-2</v>
      </c>
    </row>
    <row r="968" spans="1:31">
      <c r="A968" t="s">
        <v>50</v>
      </c>
      <c r="B968" s="2">
        <v>2018</v>
      </c>
      <c r="C968">
        <v>1</v>
      </c>
      <c r="E968" s="2">
        <v>9</v>
      </c>
      <c r="F968" t="s">
        <v>53</v>
      </c>
      <c r="G968">
        <v>21.074999999999999</v>
      </c>
      <c r="H968">
        <v>42.78</v>
      </c>
      <c r="I968">
        <v>33.772500000000001</v>
      </c>
      <c r="J968" s="17">
        <v>191</v>
      </c>
      <c r="K968" t="s">
        <v>53</v>
      </c>
      <c r="L968">
        <v>4</v>
      </c>
      <c r="M968" s="13">
        <v>314</v>
      </c>
      <c r="N968">
        <v>14.215</v>
      </c>
      <c r="O968">
        <v>58.83</v>
      </c>
      <c r="P968">
        <v>50.477499999999999</v>
      </c>
      <c r="Q968" s="18">
        <v>174549</v>
      </c>
      <c r="R968" s="109">
        <v>19813</v>
      </c>
      <c r="S968" s="107">
        <v>4591</v>
      </c>
      <c r="T968" s="18">
        <v>5728</v>
      </c>
      <c r="U968">
        <v>0</v>
      </c>
      <c r="V968">
        <v>17.119999999999997</v>
      </c>
      <c r="W968">
        <f>R968/25771</f>
        <v>0.76880990260370186</v>
      </c>
      <c r="X968">
        <f>N968/13.72</f>
        <v>1.0360787172011661</v>
      </c>
      <c r="Y968">
        <f>I968/44.03</f>
        <v>0.7670338405632523</v>
      </c>
      <c r="Z968">
        <f t="shared" si="130"/>
        <v>16.527696240886279</v>
      </c>
      <c r="AA968">
        <v>10561</v>
      </c>
      <c r="AB968">
        <f t="shared" si="131"/>
        <v>1.1218872870249015</v>
      </c>
      <c r="AC968">
        <v>15.26</v>
      </c>
      <c r="AD968">
        <f t="shared" si="132"/>
        <v>3.2816000091664806E-2</v>
      </c>
      <c r="AE968">
        <f t="shared" si="133"/>
        <v>2.6302069905871705E-2</v>
      </c>
    </row>
    <row r="969" spans="1:31">
      <c r="A969" t="s">
        <v>50</v>
      </c>
      <c r="B969" s="2">
        <v>2019</v>
      </c>
      <c r="C969">
        <v>1</v>
      </c>
      <c r="E969" s="2">
        <v>23</v>
      </c>
      <c r="F969" t="s">
        <v>53</v>
      </c>
      <c r="G969">
        <v>16.399999999999999</v>
      </c>
      <c r="H969">
        <v>45.015000000000001</v>
      </c>
      <c r="I969">
        <v>37.635000000000005</v>
      </c>
      <c r="J969" s="17">
        <v>224</v>
      </c>
      <c r="K969" t="s">
        <v>53</v>
      </c>
      <c r="L969" t="s">
        <v>53</v>
      </c>
      <c r="M969" s="13">
        <v>295</v>
      </c>
      <c r="N969">
        <v>12.105</v>
      </c>
      <c r="O969">
        <v>54.984999999999999</v>
      </c>
      <c r="P969">
        <v>48.335000000000001</v>
      </c>
      <c r="Q969" s="18">
        <v>172539</v>
      </c>
      <c r="R969" s="107" t="s">
        <v>53</v>
      </c>
      <c r="S969" s="107">
        <v>4580</v>
      </c>
      <c r="T969" s="18">
        <v>5782</v>
      </c>
      <c r="U969" s="107" t="s">
        <v>53</v>
      </c>
      <c r="V969">
        <v>14.049999999999999</v>
      </c>
      <c r="W969" s="107" t="s">
        <v>53</v>
      </c>
      <c r="X969">
        <f>N969/12.45</f>
        <v>0.97228915662650617</v>
      </c>
      <c r="Y969">
        <f>I969/44.78</f>
        <v>0.84044216167932118</v>
      </c>
      <c r="Z969">
        <f t="shared" si="130"/>
        <v>16.337373354795947</v>
      </c>
      <c r="AA969">
        <v>10561</v>
      </c>
      <c r="AB969">
        <f t="shared" si="131"/>
        <v>0.99574769666902907</v>
      </c>
      <c r="AC969">
        <v>14.11</v>
      </c>
      <c r="AD969">
        <f t="shared" si="132"/>
        <v>3.3511264119996061E-2</v>
      </c>
      <c r="AE969">
        <f t="shared" si="133"/>
        <v>2.6544723221996188E-2</v>
      </c>
    </row>
    <row r="970" spans="1:31">
      <c r="A970" t="s">
        <v>50</v>
      </c>
      <c r="B970" s="2">
        <v>2020</v>
      </c>
      <c r="C970">
        <v>1</v>
      </c>
      <c r="D970" t="s">
        <v>53</v>
      </c>
      <c r="E970">
        <v>21</v>
      </c>
      <c r="F970" t="s">
        <v>53</v>
      </c>
      <c r="G970">
        <v>15.1875</v>
      </c>
      <c r="H970">
        <v>44.684999999999995</v>
      </c>
      <c r="I970">
        <v>37.905000000000001</v>
      </c>
      <c r="J970" s="17">
        <v>175</v>
      </c>
      <c r="K970" t="s">
        <v>53</v>
      </c>
      <c r="L970" t="s">
        <v>53</v>
      </c>
      <c r="M970" s="13">
        <v>290</v>
      </c>
      <c r="N970">
        <v>11.555</v>
      </c>
      <c r="O970">
        <v>54.377499999999998</v>
      </c>
      <c r="P970">
        <v>48.11</v>
      </c>
      <c r="Q970" s="18">
        <v>170588</v>
      </c>
      <c r="R970" s="107" t="s">
        <v>53</v>
      </c>
      <c r="S970" s="107" t="s">
        <v>53</v>
      </c>
      <c r="T970" s="18">
        <v>6097</v>
      </c>
      <c r="U970" s="107" t="s">
        <v>53</v>
      </c>
      <c r="V970">
        <v>13.185</v>
      </c>
      <c r="W970" s="107" t="s">
        <v>53</v>
      </c>
      <c r="X970">
        <f>N970/13.87</f>
        <v>0.83309300648882478</v>
      </c>
      <c r="Y970">
        <f>I970/43.14</f>
        <v>0.87865090403337975</v>
      </c>
      <c r="Z970">
        <f t="shared" si="130"/>
        <v>16.152637060884388</v>
      </c>
      <c r="AA970">
        <v>10561</v>
      </c>
      <c r="AB970">
        <f t="shared" si="131"/>
        <v>0.84900193174500971</v>
      </c>
      <c r="AC970">
        <v>15.53</v>
      </c>
      <c r="AD970">
        <f t="shared" si="132"/>
        <v>3.5741083780805212E-2</v>
      </c>
      <c r="AE970" s="2" t="s">
        <v>53</v>
      </c>
    </row>
    <row r="971" spans="1:31">
      <c r="A971" t="s">
        <v>51</v>
      </c>
      <c r="B971" s="2">
        <v>2002</v>
      </c>
      <c r="C971">
        <v>0</v>
      </c>
      <c r="D971" t="s">
        <v>53</v>
      </c>
      <c r="E971" t="s">
        <v>53</v>
      </c>
      <c r="F971" t="s">
        <v>53</v>
      </c>
      <c r="G971">
        <v>9.7925000000000004</v>
      </c>
      <c r="H971">
        <v>39.69</v>
      </c>
      <c r="I971">
        <v>35.792500000000004</v>
      </c>
      <c r="J971" s="96" t="s">
        <v>53</v>
      </c>
      <c r="K971" t="s">
        <v>53</v>
      </c>
      <c r="L971" t="s">
        <v>53</v>
      </c>
      <c r="M971" t="s">
        <v>53</v>
      </c>
      <c r="N971">
        <v>3.8849999999999998</v>
      </c>
      <c r="O971">
        <v>65.972500000000011</v>
      </c>
      <c r="P971">
        <v>63.405000000000001</v>
      </c>
      <c r="Q971" s="18">
        <v>871209</v>
      </c>
      <c r="R971" s="109">
        <v>19236</v>
      </c>
      <c r="S971" s="107" t="s">
        <v>53</v>
      </c>
      <c r="T971" s="18">
        <v>33844</v>
      </c>
      <c r="U971">
        <v>1</v>
      </c>
      <c r="V971">
        <v>6.1749999999999998</v>
      </c>
      <c r="W971">
        <f>R971/18095</f>
        <v>1.0630560928433268</v>
      </c>
      <c r="X971">
        <f>N971/8.3</f>
        <v>0.46807228915662646</v>
      </c>
      <c r="Y971">
        <f>I971/35.8425</f>
        <v>0.998605008021204</v>
      </c>
      <c r="Z971">
        <f t="shared" ref="Z971:Z989" si="134">Q971/17274</f>
        <v>50.434699548454326</v>
      </c>
      <c r="AA971">
        <v>17274</v>
      </c>
      <c r="AB971">
        <f>V971/AC971</f>
        <v>0.5393013100436681</v>
      </c>
      <c r="AC971">
        <v>11.45</v>
      </c>
      <c r="AD971">
        <f t="shared" si="132"/>
        <v>3.8847165261148585E-2</v>
      </c>
      <c r="AE971" s="2" t="s">
        <v>53</v>
      </c>
    </row>
    <row r="972" spans="1:31">
      <c r="A972" t="s">
        <v>51</v>
      </c>
      <c r="B972" s="2">
        <v>2003</v>
      </c>
      <c r="C972">
        <v>1</v>
      </c>
      <c r="D972">
        <v>-3</v>
      </c>
      <c r="E972">
        <v>-3</v>
      </c>
      <c r="F972" t="s">
        <v>53</v>
      </c>
      <c r="G972">
        <v>10.6675</v>
      </c>
      <c r="H972">
        <v>43.015000000000001</v>
      </c>
      <c r="I972">
        <v>38.422499999999999</v>
      </c>
      <c r="J972" s="96" t="s">
        <v>53</v>
      </c>
      <c r="K972" t="s">
        <v>53</v>
      </c>
      <c r="L972" t="s">
        <v>53</v>
      </c>
      <c r="M972" t="s">
        <v>53</v>
      </c>
      <c r="N972">
        <v>5.4124999999999996</v>
      </c>
      <c r="O972">
        <v>66.987499999999997</v>
      </c>
      <c r="P972">
        <v>63.36</v>
      </c>
      <c r="Q972" s="18">
        <v>880118</v>
      </c>
      <c r="R972" s="109">
        <v>20419</v>
      </c>
      <c r="S972" s="107" t="s">
        <v>53</v>
      </c>
      <c r="T972" s="18">
        <v>46202</v>
      </c>
      <c r="U972">
        <v>1</v>
      </c>
      <c r="V972">
        <v>7.5274999999999999</v>
      </c>
      <c r="W972">
        <f>R972/19013</f>
        <v>1.0739494030400252</v>
      </c>
      <c r="X972">
        <f>N972/8.5</f>
        <v>0.6367647058823529</v>
      </c>
      <c r="Y972">
        <f>I972/37.35</f>
        <v>1.0287148594377509</v>
      </c>
      <c r="Z972">
        <f t="shared" si="134"/>
        <v>50.950445756628461</v>
      </c>
      <c r="AA972">
        <v>17274</v>
      </c>
      <c r="AB972">
        <f t="shared" ref="AB972:AB989" si="135">V972/AC972</f>
        <v>0.65513489991296781</v>
      </c>
      <c r="AC972">
        <v>11.49</v>
      </c>
      <c r="AD972">
        <f t="shared" si="132"/>
        <v>5.2495233593677214E-2</v>
      </c>
      <c r="AE972" s="2" t="s">
        <v>53</v>
      </c>
    </row>
    <row r="973" spans="1:31">
      <c r="A973" t="s">
        <v>51</v>
      </c>
      <c r="B973" s="2">
        <v>2004</v>
      </c>
      <c r="C973">
        <v>1</v>
      </c>
      <c r="D973">
        <v>-2</v>
      </c>
      <c r="E973">
        <v>-2</v>
      </c>
      <c r="F973" t="s">
        <v>53</v>
      </c>
      <c r="G973">
        <v>8.39</v>
      </c>
      <c r="H973">
        <v>44.82</v>
      </c>
      <c r="I973">
        <v>41.064999999999998</v>
      </c>
      <c r="J973" s="96" t="s">
        <v>53</v>
      </c>
      <c r="K973" t="s">
        <v>53</v>
      </c>
      <c r="L973" t="s">
        <v>53</v>
      </c>
      <c r="M973" t="s">
        <v>53</v>
      </c>
      <c r="N973">
        <v>4.1575000000000006</v>
      </c>
      <c r="O973">
        <v>68.057500000000005</v>
      </c>
      <c r="P973">
        <v>65.224999999999994</v>
      </c>
      <c r="Q973" s="18">
        <v>897350</v>
      </c>
      <c r="R973" s="109">
        <v>21627</v>
      </c>
      <c r="S973" s="107" t="s">
        <v>53</v>
      </c>
      <c r="T973" s="18">
        <v>58212</v>
      </c>
      <c r="U973">
        <v>1</v>
      </c>
      <c r="V973">
        <v>5.8825000000000003</v>
      </c>
      <c r="W973">
        <f>R973/20053</f>
        <v>1.0784919962100434</v>
      </c>
      <c r="X973">
        <f>N973/8.26</f>
        <v>0.50332929782082336</v>
      </c>
      <c r="Y973">
        <f>I973/38.95</f>
        <v>1.0543003851091142</v>
      </c>
      <c r="Z973">
        <f t="shared" si="134"/>
        <v>51.948014356836865</v>
      </c>
      <c r="AA973">
        <v>17274</v>
      </c>
      <c r="AB973">
        <f t="shared" si="135"/>
        <v>0.53623518687329075</v>
      </c>
      <c r="AC973">
        <v>10.97</v>
      </c>
      <c r="AD973">
        <f t="shared" si="132"/>
        <v>6.487100908229787E-2</v>
      </c>
      <c r="AE973" s="2" t="s">
        <v>53</v>
      </c>
    </row>
    <row r="974" spans="1:31">
      <c r="A974" t="s">
        <v>51</v>
      </c>
      <c r="B974" s="2">
        <v>2005</v>
      </c>
      <c r="C974">
        <v>1</v>
      </c>
      <c r="D974">
        <v>-2</v>
      </c>
      <c r="E974">
        <v>-2</v>
      </c>
      <c r="F974" t="s">
        <v>53</v>
      </c>
      <c r="G974">
        <v>8.2650000000000006</v>
      </c>
      <c r="H974">
        <v>46.775000000000006</v>
      </c>
      <c r="I974">
        <v>42.905000000000001</v>
      </c>
      <c r="J974" s="96" t="s">
        <v>53</v>
      </c>
      <c r="K974" t="s">
        <v>53</v>
      </c>
      <c r="L974" t="s">
        <v>53</v>
      </c>
      <c r="M974" t="s">
        <v>53</v>
      </c>
      <c r="N974">
        <v>4.1675000000000004</v>
      </c>
      <c r="O974">
        <v>69.967500000000001</v>
      </c>
      <c r="P974">
        <v>67.052500000000009</v>
      </c>
      <c r="Q974" s="18">
        <v>912072</v>
      </c>
      <c r="R974" s="109">
        <v>22964</v>
      </c>
      <c r="S974" s="107" t="s">
        <v>53</v>
      </c>
      <c r="T974" s="18">
        <v>71960</v>
      </c>
      <c r="U974">
        <v>1</v>
      </c>
      <c r="V974">
        <v>5.8475000000000001</v>
      </c>
      <c r="W974">
        <f>R974/21239</f>
        <v>1.0812185131126701</v>
      </c>
      <c r="X974">
        <f>N974/7.14</f>
        <v>0.58368347338935578</v>
      </c>
      <c r="Y974">
        <f>I974/41.39</f>
        <v>1.0366030442135781</v>
      </c>
      <c r="Z974">
        <f t="shared" si="134"/>
        <v>52.800277874261894</v>
      </c>
      <c r="AA974">
        <v>17274</v>
      </c>
      <c r="AB974">
        <f t="shared" si="135"/>
        <v>0.63907103825136613</v>
      </c>
      <c r="AC974">
        <v>9.15</v>
      </c>
      <c r="AD974">
        <f t="shared" si="132"/>
        <v>7.8897280039295137E-2</v>
      </c>
      <c r="AE974" s="2" t="s">
        <v>53</v>
      </c>
    </row>
    <row r="975" spans="1:31">
      <c r="A975" t="s">
        <v>51</v>
      </c>
      <c r="B975" s="2">
        <v>2006</v>
      </c>
      <c r="C975">
        <v>1</v>
      </c>
      <c r="D975">
        <v>6</v>
      </c>
      <c r="E975">
        <v>6</v>
      </c>
      <c r="F975" t="s">
        <v>53</v>
      </c>
      <c r="G975">
        <v>7.9074999999999998</v>
      </c>
      <c r="H975">
        <v>47.797499999999999</v>
      </c>
      <c r="I975">
        <v>44.034999999999997</v>
      </c>
      <c r="J975" s="96" t="s">
        <v>53</v>
      </c>
      <c r="K975" t="s">
        <v>53</v>
      </c>
      <c r="L975" t="s">
        <v>53</v>
      </c>
      <c r="M975" t="s">
        <v>53</v>
      </c>
      <c r="N975">
        <v>4.2625000000000002</v>
      </c>
      <c r="O975">
        <v>68.862499999999997</v>
      </c>
      <c r="P975">
        <v>65.930000000000007</v>
      </c>
      <c r="Q975" s="18">
        <v>917288</v>
      </c>
      <c r="R975" s="109">
        <v>24553</v>
      </c>
      <c r="S975" s="107" t="s">
        <v>53</v>
      </c>
      <c r="T975" s="18">
        <v>76847</v>
      </c>
      <c r="U975">
        <v>1</v>
      </c>
      <c r="V975">
        <v>5.78</v>
      </c>
      <c r="W975">
        <f>R975/22629</f>
        <v>1.0850236422289983</v>
      </c>
      <c r="X975">
        <f>N975/6.35</f>
        <v>0.67125984251968507</v>
      </c>
      <c r="Y975">
        <f>I975/42.96</f>
        <v>1.0250232774674115</v>
      </c>
      <c r="Z975">
        <f t="shared" si="134"/>
        <v>53.102234572189417</v>
      </c>
      <c r="AA975">
        <v>17274</v>
      </c>
      <c r="AB975">
        <f t="shared" si="135"/>
        <v>0.68402366863905339</v>
      </c>
      <c r="AC975">
        <v>8.4499999999999993</v>
      </c>
      <c r="AD975">
        <f t="shared" si="132"/>
        <v>8.3776305805810164E-2</v>
      </c>
      <c r="AE975" s="2" t="s">
        <v>53</v>
      </c>
    </row>
    <row r="976" spans="1:31">
      <c r="A976" t="s">
        <v>51</v>
      </c>
      <c r="B976" s="2">
        <v>2007</v>
      </c>
      <c r="C976">
        <v>1</v>
      </c>
      <c r="D976">
        <v>-6</v>
      </c>
      <c r="E976">
        <v>-6</v>
      </c>
      <c r="F976" t="s">
        <v>53</v>
      </c>
      <c r="G976">
        <v>7.4350000000000005</v>
      </c>
      <c r="H976">
        <v>52.344999999999999</v>
      </c>
      <c r="I976">
        <v>48.46</v>
      </c>
      <c r="J976" s="17">
        <v>197</v>
      </c>
      <c r="K976" t="s">
        <v>53</v>
      </c>
      <c r="L976" s="92">
        <v>197</v>
      </c>
      <c r="M976" t="s">
        <v>53</v>
      </c>
      <c r="N976">
        <v>4.3574999999999999</v>
      </c>
      <c r="O976">
        <v>69.732500000000002</v>
      </c>
      <c r="P976">
        <v>66.697500000000005</v>
      </c>
      <c r="Q976" s="18">
        <v>932502</v>
      </c>
      <c r="R976" s="109">
        <v>26082</v>
      </c>
      <c r="S976" s="107" t="s">
        <v>53</v>
      </c>
      <c r="T976" s="18">
        <v>91126</v>
      </c>
      <c r="U976">
        <v>1</v>
      </c>
      <c r="V976">
        <v>5.6975000000000007</v>
      </c>
      <c r="W976">
        <f>R976/23776</f>
        <v>1.0969885598923284</v>
      </c>
      <c r="X976">
        <f>N976/6.41</f>
        <v>0.67979719188767551</v>
      </c>
      <c r="Y976">
        <f>I976/44.21</f>
        <v>1.0961320968106762</v>
      </c>
      <c r="Z976">
        <f t="shared" si="134"/>
        <v>53.982980201458837</v>
      </c>
      <c r="AA976">
        <v>17274</v>
      </c>
      <c r="AB976">
        <f t="shared" si="135"/>
        <v>0.69228432563791009</v>
      </c>
      <c r="AC976">
        <v>8.23</v>
      </c>
      <c r="AD976">
        <f t="shared" si="132"/>
        <v>9.7722042419211966E-2</v>
      </c>
      <c r="AE976" s="2" t="s">
        <v>53</v>
      </c>
    </row>
    <row r="977" spans="1:31">
      <c r="A977" t="s">
        <v>51</v>
      </c>
      <c r="B977" s="2">
        <v>2008</v>
      </c>
      <c r="C977">
        <v>1</v>
      </c>
      <c r="D977" t="s">
        <v>53</v>
      </c>
      <c r="E977" t="s">
        <v>53</v>
      </c>
      <c r="F977" t="s">
        <v>53</v>
      </c>
      <c r="G977">
        <v>8.5175000000000001</v>
      </c>
      <c r="H977">
        <v>51.94</v>
      </c>
      <c r="I977">
        <v>47.512499999999996</v>
      </c>
      <c r="J977" s="17">
        <v>1126</v>
      </c>
      <c r="K977" t="s">
        <v>53</v>
      </c>
      <c r="L977" s="93">
        <v>1126</v>
      </c>
      <c r="M977" t="s">
        <v>53</v>
      </c>
      <c r="N977">
        <v>7.3549999999999995</v>
      </c>
      <c r="O977">
        <v>69.514999999999986</v>
      </c>
      <c r="P977">
        <v>64.41</v>
      </c>
      <c r="Q977" s="18">
        <v>955323</v>
      </c>
      <c r="R977" s="109">
        <v>26240</v>
      </c>
      <c r="S977" s="107" t="s">
        <v>53</v>
      </c>
      <c r="T977" s="18">
        <v>113486</v>
      </c>
      <c r="U977">
        <v>1</v>
      </c>
      <c r="V977">
        <v>7.85</v>
      </c>
      <c r="W977">
        <f>R977/24129</f>
        <v>1.0874880848771189</v>
      </c>
      <c r="X977">
        <f>N977/10.05</f>
        <v>0.73184079601990037</v>
      </c>
      <c r="Y977">
        <f>I977/44.4</f>
        <v>1.0701013513513513</v>
      </c>
      <c r="Z977">
        <f t="shared" si="134"/>
        <v>55.30409864536297</v>
      </c>
      <c r="AA977">
        <v>17274</v>
      </c>
      <c r="AB977">
        <f t="shared" si="135"/>
        <v>0.69777777777777772</v>
      </c>
      <c r="AC977">
        <v>11.25</v>
      </c>
      <c r="AD977">
        <f t="shared" si="132"/>
        <v>0.11879332958590968</v>
      </c>
      <c r="AE977" s="2" t="s">
        <v>53</v>
      </c>
    </row>
    <row r="978" spans="1:31">
      <c r="A978" t="s">
        <v>51</v>
      </c>
      <c r="B978" s="2">
        <v>2009</v>
      </c>
      <c r="C978">
        <v>1</v>
      </c>
      <c r="D978">
        <v>-8</v>
      </c>
      <c r="E978">
        <v>-8</v>
      </c>
      <c r="F978" t="s">
        <v>53</v>
      </c>
      <c r="G978">
        <v>12.627499999999998</v>
      </c>
      <c r="H978">
        <v>52.135000000000005</v>
      </c>
      <c r="I978">
        <v>45.552499999999995</v>
      </c>
      <c r="J978" s="17">
        <v>1126</v>
      </c>
      <c r="K978" t="s">
        <v>53</v>
      </c>
      <c r="L978" s="93">
        <v>1126</v>
      </c>
      <c r="M978" s="14">
        <v>2322</v>
      </c>
      <c r="N978">
        <v>15</v>
      </c>
      <c r="O978">
        <v>68.384999999999991</v>
      </c>
      <c r="P978">
        <v>58.13</v>
      </c>
      <c r="Q978" s="18">
        <v>970313</v>
      </c>
      <c r="R978" s="109">
        <v>25022</v>
      </c>
      <c r="S978" s="107" t="s">
        <v>53</v>
      </c>
      <c r="T978" s="18">
        <v>126440</v>
      </c>
      <c r="U978">
        <v>1</v>
      </c>
      <c r="V978">
        <v>13.955</v>
      </c>
      <c r="W978">
        <f>R978/23062</f>
        <v>1.0849882924291041</v>
      </c>
      <c r="X978">
        <f>N978/17.65</f>
        <v>0.84985835694050993</v>
      </c>
      <c r="Y978">
        <f>I978/42.58</f>
        <v>1.0698097698449975</v>
      </c>
      <c r="Z978">
        <f t="shared" si="134"/>
        <v>56.171876809077226</v>
      </c>
      <c r="AA978">
        <v>17274</v>
      </c>
      <c r="AB978">
        <f t="shared" si="135"/>
        <v>0.78135498320268759</v>
      </c>
      <c r="AC978">
        <v>17.86</v>
      </c>
      <c r="AD978">
        <f t="shared" si="132"/>
        <v>0.1303084674738976</v>
      </c>
      <c r="AE978" s="2" t="s">
        <v>53</v>
      </c>
    </row>
    <row r="979" spans="1:31">
      <c r="A979" t="s">
        <v>51</v>
      </c>
      <c r="B979" s="2">
        <v>2010</v>
      </c>
      <c r="C979">
        <v>1</v>
      </c>
      <c r="D979">
        <v>-5</v>
      </c>
      <c r="E979">
        <v>-5</v>
      </c>
      <c r="F979" t="s">
        <v>53</v>
      </c>
      <c r="G979">
        <v>16.62</v>
      </c>
      <c r="H979">
        <v>51.78</v>
      </c>
      <c r="I979">
        <v>43.17</v>
      </c>
      <c r="J979" s="17">
        <v>1075</v>
      </c>
      <c r="K979" t="s">
        <v>53</v>
      </c>
      <c r="L979" s="93">
        <v>1075</v>
      </c>
      <c r="M979" s="14">
        <v>2056</v>
      </c>
      <c r="N979">
        <v>15.157499999999999</v>
      </c>
      <c r="O979">
        <v>67.64</v>
      </c>
      <c r="P979">
        <v>57.39</v>
      </c>
      <c r="Q979" s="18">
        <v>973252</v>
      </c>
      <c r="R979" s="109">
        <v>25171</v>
      </c>
      <c r="S979" s="107">
        <v>41869</v>
      </c>
      <c r="T979" s="18">
        <v>127642</v>
      </c>
      <c r="U979">
        <v>1</v>
      </c>
      <c r="V979">
        <v>15.8025</v>
      </c>
      <c r="W979">
        <f>R979/23038</f>
        <v>1.0925861619932287</v>
      </c>
      <c r="X979">
        <f>N979/19.57</f>
        <v>0.77452733776188032</v>
      </c>
      <c r="Y979">
        <f>I979/42.04</f>
        <v>1.0268791627021885</v>
      </c>
      <c r="Z979">
        <f t="shared" si="134"/>
        <v>56.342016904017598</v>
      </c>
      <c r="AA979">
        <v>17274</v>
      </c>
      <c r="AB979">
        <f t="shared" si="135"/>
        <v>0.79569486404833845</v>
      </c>
      <c r="AC979">
        <v>19.86</v>
      </c>
      <c r="AD979">
        <f t="shared" si="132"/>
        <v>0.13115000020549664</v>
      </c>
      <c r="AE979">
        <f t="shared" si="133"/>
        <v>4.3019690686482023E-2</v>
      </c>
    </row>
    <row r="980" spans="1:31">
      <c r="A980" t="s">
        <v>51</v>
      </c>
      <c r="B980" s="2">
        <v>2011</v>
      </c>
      <c r="C980">
        <v>1</v>
      </c>
      <c r="D980">
        <v>-7</v>
      </c>
      <c r="E980">
        <v>-7</v>
      </c>
      <c r="F980" t="s">
        <v>53</v>
      </c>
      <c r="G980">
        <v>17.962499999999999</v>
      </c>
      <c r="H980">
        <v>52.447500000000005</v>
      </c>
      <c r="I980">
        <v>43.032500000000006</v>
      </c>
      <c r="J980" s="17">
        <v>1147</v>
      </c>
      <c r="K980" t="s">
        <v>53</v>
      </c>
      <c r="L980" s="93">
        <v>1147</v>
      </c>
      <c r="M980" s="14">
        <v>2845</v>
      </c>
      <c r="N980">
        <v>18.602499999999999</v>
      </c>
      <c r="O980">
        <v>66.795000000000002</v>
      </c>
      <c r="P980">
        <v>54.372500000000002</v>
      </c>
      <c r="Q980" s="18">
        <v>973325</v>
      </c>
      <c r="R980" s="109">
        <v>24750</v>
      </c>
      <c r="S980" s="107">
        <v>40769</v>
      </c>
      <c r="T980" s="18">
        <v>125813</v>
      </c>
      <c r="U980">
        <v>1</v>
      </c>
      <c r="V980">
        <v>18.310000000000002</v>
      </c>
      <c r="W980">
        <f>R980/22761</f>
        <v>1.0873863187030446</v>
      </c>
      <c r="X980">
        <f>N980/21.05</f>
        <v>0.88372921615201894</v>
      </c>
      <c r="Y980">
        <f>I980/41.74</f>
        <v>1.0309655007187351</v>
      </c>
      <c r="Z980">
        <f t="shared" si="134"/>
        <v>56.346242908417274</v>
      </c>
      <c r="AA980">
        <v>17274</v>
      </c>
      <c r="AB980">
        <f t="shared" si="135"/>
        <v>0.85600748013090233</v>
      </c>
      <c r="AC980">
        <v>21.39</v>
      </c>
      <c r="AD980">
        <f t="shared" si="132"/>
        <v>0.12926103819382015</v>
      </c>
      <c r="AE980">
        <f t="shared" si="133"/>
        <v>4.188631751984178E-2</v>
      </c>
    </row>
    <row r="981" spans="1:31">
      <c r="A981" t="s">
        <v>51</v>
      </c>
      <c r="B981" s="2">
        <v>2012</v>
      </c>
      <c r="C981">
        <v>1</v>
      </c>
      <c r="D981">
        <v>-13</v>
      </c>
      <c r="E981">
        <v>-13</v>
      </c>
      <c r="F981" t="s">
        <v>53</v>
      </c>
      <c r="G981">
        <v>20.697500000000002</v>
      </c>
      <c r="H981">
        <v>54.712499999999999</v>
      </c>
      <c r="I981">
        <v>43.384999999999998</v>
      </c>
      <c r="J981" s="17">
        <v>832</v>
      </c>
      <c r="K981" t="s">
        <v>53</v>
      </c>
      <c r="L981" s="92">
        <v>832</v>
      </c>
      <c r="M981" s="14">
        <v>2793</v>
      </c>
      <c r="N981">
        <v>19.259999999999998</v>
      </c>
      <c r="O981">
        <v>67.277500000000003</v>
      </c>
      <c r="P981">
        <v>54.32</v>
      </c>
      <c r="Q981" s="18">
        <v>978130</v>
      </c>
      <c r="R981" s="109">
        <v>23714</v>
      </c>
      <c r="S981" s="107">
        <v>37334</v>
      </c>
      <c r="T981" s="18">
        <v>127473</v>
      </c>
      <c r="U981">
        <v>1</v>
      </c>
      <c r="V981">
        <v>19.919999999999998</v>
      </c>
      <c r="W981">
        <f>R981/22048</f>
        <v>1.0755624092888243</v>
      </c>
      <c r="X981">
        <f>N981/24.58</f>
        <v>0.7835638730675345</v>
      </c>
      <c r="Y981">
        <f>I981/40.47</f>
        <v>1.0720286632073139</v>
      </c>
      <c r="Z981">
        <f t="shared" si="134"/>
        <v>56.624406622669909</v>
      </c>
      <c r="AA981">
        <v>17274</v>
      </c>
      <c r="AB981">
        <f t="shared" si="135"/>
        <v>0.80354981847519158</v>
      </c>
      <c r="AC981">
        <v>24.79</v>
      </c>
      <c r="AD981">
        <f t="shared" si="132"/>
        <v>0.13032316767709815</v>
      </c>
      <c r="AE981">
        <f t="shared" si="133"/>
        <v>3.8168750575076932E-2</v>
      </c>
    </row>
    <row r="982" spans="1:31">
      <c r="A982" t="s">
        <v>51</v>
      </c>
      <c r="B982" s="2">
        <v>2013</v>
      </c>
      <c r="C982">
        <v>1</v>
      </c>
      <c r="D982" t="s">
        <v>53</v>
      </c>
      <c r="E982" t="s">
        <v>53</v>
      </c>
      <c r="F982" t="s">
        <v>53</v>
      </c>
      <c r="G982">
        <v>23.687500000000004</v>
      </c>
      <c r="H982">
        <v>54.682500000000005</v>
      </c>
      <c r="I982">
        <v>41.732500000000002</v>
      </c>
      <c r="J982" s="17">
        <v>984</v>
      </c>
      <c r="K982" t="s">
        <v>53</v>
      </c>
      <c r="L982" s="92">
        <v>984</v>
      </c>
      <c r="M982" s="14">
        <v>2632</v>
      </c>
      <c r="N982">
        <v>21.505000000000003</v>
      </c>
      <c r="O982">
        <v>66.364999999999995</v>
      </c>
      <c r="P982">
        <v>52.092500000000001</v>
      </c>
      <c r="Q982" s="18">
        <v>978638</v>
      </c>
      <c r="R982" s="109">
        <v>23751</v>
      </c>
      <c r="S982" s="107">
        <v>33997</v>
      </c>
      <c r="T982" s="18">
        <v>128865</v>
      </c>
      <c r="U982">
        <v>1</v>
      </c>
      <c r="V982">
        <v>22.515000000000001</v>
      </c>
      <c r="W982">
        <f>R982/21899</f>
        <v>1.0845700716927713</v>
      </c>
      <c r="X982">
        <f>N982/25.6</f>
        <v>0.84003906250000004</v>
      </c>
      <c r="Y982">
        <f>I982/39.56</f>
        <v>1.0549165824064712</v>
      </c>
      <c r="Z982">
        <f t="shared" si="134"/>
        <v>56.653814982053952</v>
      </c>
      <c r="AA982">
        <v>17274</v>
      </c>
      <c r="AB982">
        <f t="shared" si="135"/>
        <v>0.86264367816091947</v>
      </c>
      <c r="AC982">
        <v>26.1</v>
      </c>
      <c r="AD982">
        <f t="shared" si="132"/>
        <v>0.13167790337182902</v>
      </c>
      <c r="AE982">
        <f t="shared" si="133"/>
        <v>3.4739096581166889E-2</v>
      </c>
    </row>
    <row r="983" spans="1:31">
      <c r="A983" t="s">
        <v>51</v>
      </c>
      <c r="B983" s="2">
        <v>2014</v>
      </c>
      <c r="C983">
        <v>1</v>
      </c>
      <c r="D983" t="s">
        <v>53</v>
      </c>
      <c r="E983" t="s">
        <v>53</v>
      </c>
      <c r="F983" t="s">
        <v>53</v>
      </c>
      <c r="G983">
        <v>23.272500000000001</v>
      </c>
      <c r="H983">
        <v>53.664999999999999</v>
      </c>
      <c r="I983">
        <v>41.167500000000004</v>
      </c>
      <c r="J983" s="17">
        <v>1053</v>
      </c>
      <c r="K983">
        <v>2</v>
      </c>
      <c r="L983" t="s">
        <v>53</v>
      </c>
      <c r="M983" s="14">
        <v>2791</v>
      </c>
      <c r="N983">
        <v>18.792499999999997</v>
      </c>
      <c r="O983">
        <v>66.367500000000007</v>
      </c>
      <c r="P983">
        <v>53.885000000000005</v>
      </c>
      <c r="Q983" s="18">
        <v>960111</v>
      </c>
      <c r="R983" s="109">
        <v>24112</v>
      </c>
      <c r="S983" s="107">
        <v>32146</v>
      </c>
      <c r="T983" s="18">
        <v>108279</v>
      </c>
      <c r="U983">
        <v>1</v>
      </c>
      <c r="V983">
        <v>20.85</v>
      </c>
      <c r="W983">
        <f>R983/22218</f>
        <v>1.0852461967773877</v>
      </c>
      <c r="X983">
        <f>N983/23.6</f>
        <v>0.79629237288135579</v>
      </c>
      <c r="Y983">
        <f>I983/40.03</f>
        <v>1.0284161878591058</v>
      </c>
      <c r="Z983">
        <f t="shared" si="134"/>
        <v>55.581278221604727</v>
      </c>
      <c r="AA983">
        <v>17274</v>
      </c>
      <c r="AB983">
        <f t="shared" si="135"/>
        <v>0.85310965630114566</v>
      </c>
      <c r="AC983">
        <v>24.44</v>
      </c>
      <c r="AD983">
        <f t="shared" si="132"/>
        <v>0.11277758509172377</v>
      </c>
      <c r="AE983">
        <f t="shared" si="133"/>
        <v>3.3481545362984075E-2</v>
      </c>
    </row>
    <row r="984" spans="1:31">
      <c r="A984" t="s">
        <v>51</v>
      </c>
      <c r="B984" s="2">
        <v>2015</v>
      </c>
      <c r="C984">
        <v>1</v>
      </c>
      <c r="D984" t="s">
        <v>53</v>
      </c>
      <c r="E984" t="s">
        <v>53</v>
      </c>
      <c r="F984" t="s">
        <v>53</v>
      </c>
      <c r="G984">
        <v>20.022500000000001</v>
      </c>
      <c r="H984">
        <v>52.515000000000001</v>
      </c>
      <c r="I984">
        <v>42.000000000000007</v>
      </c>
      <c r="J984" s="17">
        <v>1361</v>
      </c>
      <c r="K984">
        <v>2</v>
      </c>
      <c r="L984" t="s">
        <v>53</v>
      </c>
      <c r="M984" s="14">
        <v>2189</v>
      </c>
      <c r="N984">
        <v>13.737500000000001</v>
      </c>
      <c r="O984">
        <v>65.88</v>
      </c>
      <c r="P984">
        <v>56.835000000000001</v>
      </c>
      <c r="Q984" s="18">
        <v>956006</v>
      </c>
      <c r="R984" s="109">
        <v>24852</v>
      </c>
      <c r="S984" s="107">
        <v>30739</v>
      </c>
      <c r="T984" s="18">
        <v>101611</v>
      </c>
      <c r="U984">
        <v>1</v>
      </c>
      <c r="V984">
        <v>16.605</v>
      </c>
      <c r="W984">
        <f>R984/23219</f>
        <v>1.0703303329170075</v>
      </c>
      <c r="X984">
        <f>N984/20.77</f>
        <v>0.66141068849301887</v>
      </c>
      <c r="Y984">
        <f>I984/41.06</f>
        <v>1.0228933268387725</v>
      </c>
      <c r="Z984">
        <f t="shared" si="134"/>
        <v>55.343637837211993</v>
      </c>
      <c r="AA984">
        <v>17274</v>
      </c>
      <c r="AB984">
        <f t="shared" si="135"/>
        <v>0.75271985494106985</v>
      </c>
      <c r="AC984">
        <v>22.06</v>
      </c>
      <c r="AD984">
        <f t="shared" si="132"/>
        <v>0.10628698983060776</v>
      </c>
      <c r="AE984">
        <f t="shared" si="133"/>
        <v>3.2153563889766382E-2</v>
      </c>
    </row>
    <row r="985" spans="1:31">
      <c r="A985" t="s">
        <v>51</v>
      </c>
      <c r="B985" s="2">
        <v>2016</v>
      </c>
      <c r="C985">
        <v>1</v>
      </c>
      <c r="D985" t="s">
        <v>53</v>
      </c>
      <c r="E985" t="s">
        <v>53</v>
      </c>
      <c r="F985" t="s">
        <v>53</v>
      </c>
      <c r="G985">
        <v>18.567499999999999</v>
      </c>
      <c r="H985">
        <v>53.982500000000002</v>
      </c>
      <c r="I985">
        <v>43.959999999999994</v>
      </c>
      <c r="J985" s="17">
        <v>1406</v>
      </c>
      <c r="K985" t="s">
        <v>53</v>
      </c>
      <c r="L985" t="s">
        <v>53</v>
      </c>
      <c r="M985" s="14">
        <v>2684</v>
      </c>
      <c r="N985">
        <v>12.7</v>
      </c>
      <c r="O985">
        <v>66.295000000000002</v>
      </c>
      <c r="P985">
        <v>57.877499999999998</v>
      </c>
      <c r="Q985" s="18">
        <v>950507</v>
      </c>
      <c r="R985" s="109">
        <v>26036</v>
      </c>
      <c r="S985" s="107">
        <v>30628</v>
      </c>
      <c r="T985" s="18">
        <v>95719</v>
      </c>
      <c r="U985">
        <v>1</v>
      </c>
      <c r="V985">
        <v>15.412500000000001</v>
      </c>
      <c r="W985">
        <f>R985/23979</f>
        <v>1.0857833938029109</v>
      </c>
      <c r="X985">
        <f>N985/18.12</f>
        <v>0.70088300220750543</v>
      </c>
      <c r="Y985">
        <f>I985/42.17</f>
        <v>1.0424472373725395</v>
      </c>
      <c r="Z985">
        <f t="shared" si="134"/>
        <v>55.025298135926825</v>
      </c>
      <c r="AA985">
        <v>17274</v>
      </c>
      <c r="AB985">
        <f t="shared" si="135"/>
        <v>0.78475050916496947</v>
      </c>
      <c r="AC985">
        <v>19.64</v>
      </c>
      <c r="AD985">
        <f t="shared" si="132"/>
        <v>0.10070309845166843</v>
      </c>
      <c r="AE985">
        <f t="shared" si="133"/>
        <v>3.2222803198713949E-2</v>
      </c>
    </row>
    <row r="986" spans="1:31">
      <c r="A986" t="s">
        <v>51</v>
      </c>
      <c r="B986" s="2">
        <v>2017</v>
      </c>
      <c r="C986">
        <v>1</v>
      </c>
      <c r="D986" t="s">
        <v>53</v>
      </c>
      <c r="E986" t="s">
        <v>53</v>
      </c>
      <c r="F986" t="s">
        <v>53</v>
      </c>
      <c r="G986">
        <v>15.43</v>
      </c>
      <c r="H986">
        <v>53.452500000000001</v>
      </c>
      <c r="I986">
        <v>45.202500000000001</v>
      </c>
      <c r="J986" s="17">
        <v>1193</v>
      </c>
      <c r="K986" t="s">
        <v>53</v>
      </c>
      <c r="L986" t="s">
        <v>53</v>
      </c>
      <c r="M986" s="14">
        <v>3258</v>
      </c>
      <c r="N986">
        <v>9.3424999999999994</v>
      </c>
      <c r="O986">
        <v>65.262500000000003</v>
      </c>
      <c r="P986">
        <v>59.164999999999999</v>
      </c>
      <c r="Q986" s="18">
        <v>953486</v>
      </c>
      <c r="R986" s="109">
        <v>27486</v>
      </c>
      <c r="S986" s="107">
        <v>30528</v>
      </c>
      <c r="T986" s="18">
        <v>97290</v>
      </c>
      <c r="U986">
        <v>1</v>
      </c>
      <c r="V986">
        <v>12.17</v>
      </c>
      <c r="W986">
        <f>R986/24969</f>
        <v>1.1008049981977652</v>
      </c>
      <c r="X986">
        <f>N986/15.66</f>
        <v>0.59658365261813529</v>
      </c>
      <c r="Y986">
        <f>I986/43.11</f>
        <v>1.0485386221294364</v>
      </c>
      <c r="Z986">
        <f t="shared" si="134"/>
        <v>55.197753849716335</v>
      </c>
      <c r="AA986">
        <v>17274</v>
      </c>
      <c r="AB986">
        <f t="shared" si="135"/>
        <v>0.70632617527568198</v>
      </c>
      <c r="AC986">
        <v>17.23</v>
      </c>
      <c r="AD986">
        <f t="shared" si="132"/>
        <v>0.10203610750446257</v>
      </c>
      <c r="AE986">
        <f t="shared" si="133"/>
        <v>3.2017250384379005E-2</v>
      </c>
    </row>
    <row r="987" spans="1:31">
      <c r="A987" t="s">
        <v>51</v>
      </c>
      <c r="B987" s="2">
        <v>2018</v>
      </c>
      <c r="C987">
        <v>1</v>
      </c>
      <c r="D987" t="s">
        <v>53</v>
      </c>
      <c r="E987" t="s">
        <v>53</v>
      </c>
      <c r="F987" t="s">
        <v>53</v>
      </c>
      <c r="G987">
        <v>12.392499999999998</v>
      </c>
      <c r="H987">
        <v>53.757499999999993</v>
      </c>
      <c r="I987">
        <v>47.092500000000001</v>
      </c>
      <c r="J987" s="17">
        <v>1168</v>
      </c>
      <c r="K987">
        <v>3</v>
      </c>
      <c r="L987">
        <v>37</v>
      </c>
      <c r="M987" s="14">
        <v>3384</v>
      </c>
      <c r="N987">
        <v>9.93</v>
      </c>
      <c r="O987">
        <v>64.935000000000002</v>
      </c>
      <c r="P987">
        <v>58.487500000000004</v>
      </c>
      <c r="Q987" s="18">
        <v>954811</v>
      </c>
      <c r="R987" s="109">
        <v>28386</v>
      </c>
      <c r="S987" s="107">
        <v>32547</v>
      </c>
      <c r="T987" s="18">
        <v>99979</v>
      </c>
      <c r="U987">
        <v>1</v>
      </c>
      <c r="V987">
        <v>11.079999999999998</v>
      </c>
      <c r="W987">
        <f>R987/25771</f>
        <v>1.1014706452989795</v>
      </c>
      <c r="X987">
        <f>N987/13.72</f>
        <v>0.72376093294460631</v>
      </c>
      <c r="Y987">
        <f>I987/44.03</f>
        <v>1.0695548489666136</v>
      </c>
      <c r="Z987">
        <f t="shared" si="134"/>
        <v>55.274458724094011</v>
      </c>
      <c r="AA987">
        <v>17274</v>
      </c>
      <c r="AB987">
        <f t="shared" si="135"/>
        <v>0.72608125819134983</v>
      </c>
      <c r="AC987">
        <v>15.26</v>
      </c>
      <c r="AD987">
        <f t="shared" si="132"/>
        <v>0.10471077522148363</v>
      </c>
      <c r="AE987">
        <f t="shared" si="133"/>
        <v>3.4087374359951864E-2</v>
      </c>
    </row>
    <row r="988" spans="1:31">
      <c r="A988" t="s">
        <v>51</v>
      </c>
      <c r="B988" s="2">
        <v>2019</v>
      </c>
      <c r="C988">
        <v>0</v>
      </c>
      <c r="D988" t="s">
        <v>53</v>
      </c>
      <c r="E988" t="s">
        <v>53</v>
      </c>
      <c r="F988" t="s">
        <v>53</v>
      </c>
      <c r="G988">
        <v>11.899999999999999</v>
      </c>
      <c r="H988">
        <v>53.737499999999997</v>
      </c>
      <c r="I988">
        <v>47.342500000000001</v>
      </c>
      <c r="J988" s="17">
        <v>1092</v>
      </c>
      <c r="K988" t="s">
        <v>53</v>
      </c>
      <c r="L988" t="s">
        <v>53</v>
      </c>
      <c r="M988" s="14">
        <v>3626</v>
      </c>
      <c r="N988">
        <v>8.89</v>
      </c>
      <c r="O988">
        <v>65.737499999999997</v>
      </c>
      <c r="P988">
        <v>59.89</v>
      </c>
      <c r="Q988" s="18">
        <v>964693</v>
      </c>
      <c r="R988" s="107" t="s">
        <v>53</v>
      </c>
      <c r="S988" s="107">
        <v>34286</v>
      </c>
      <c r="T988" s="18">
        <v>110378</v>
      </c>
      <c r="U988" s="107" t="s">
        <v>53</v>
      </c>
      <c r="V988">
        <v>10.2875</v>
      </c>
      <c r="W988" s="107" t="s">
        <v>53</v>
      </c>
      <c r="X988">
        <f>N988/12.45</f>
        <v>0.71405622489959852</v>
      </c>
      <c r="Y988">
        <f>I988/44.78</f>
        <v>1.057224207235373</v>
      </c>
      <c r="Z988">
        <f t="shared" si="134"/>
        <v>55.846532360773416</v>
      </c>
      <c r="AA988">
        <v>17274</v>
      </c>
      <c r="AB988">
        <f t="shared" si="135"/>
        <v>0.7290928419560595</v>
      </c>
      <c r="AC988">
        <v>14.11</v>
      </c>
      <c r="AD988">
        <f t="shared" si="132"/>
        <v>0.11441774740772453</v>
      </c>
      <c r="AE988">
        <f t="shared" si="133"/>
        <v>3.5540840453906063E-2</v>
      </c>
    </row>
    <row r="989" spans="1:31">
      <c r="A989" t="s">
        <v>51</v>
      </c>
      <c r="B989" s="2">
        <v>2020</v>
      </c>
      <c r="C989">
        <v>0</v>
      </c>
      <c r="D989" t="s">
        <v>53</v>
      </c>
      <c r="E989" t="s">
        <v>53</v>
      </c>
      <c r="F989" t="s">
        <v>53</v>
      </c>
      <c r="G989">
        <v>14.195</v>
      </c>
      <c r="H989">
        <v>53.71</v>
      </c>
      <c r="I989">
        <v>46.085000000000001</v>
      </c>
      <c r="J989" s="17">
        <v>1264</v>
      </c>
      <c r="K989">
        <v>4</v>
      </c>
      <c r="L989">
        <v>1</v>
      </c>
      <c r="M989" s="14">
        <v>2727</v>
      </c>
      <c r="N989">
        <v>10.1525</v>
      </c>
      <c r="O989">
        <v>63.6175</v>
      </c>
      <c r="P989">
        <v>57.162499999999994</v>
      </c>
      <c r="Q989" s="18">
        <v>972528</v>
      </c>
      <c r="R989" s="107" t="s">
        <v>53</v>
      </c>
      <c r="S989" s="107" t="s">
        <v>53</v>
      </c>
      <c r="T989" s="18">
        <v>119467</v>
      </c>
      <c r="U989" s="107" t="s">
        <v>53</v>
      </c>
      <c r="V989">
        <v>12.0625</v>
      </c>
      <c r="W989" s="107" t="s">
        <v>53</v>
      </c>
      <c r="X989">
        <f>N989/13.87</f>
        <v>0.73197548666186019</v>
      </c>
      <c r="Y989">
        <f>I989/43.14</f>
        <v>1.068266110338433</v>
      </c>
      <c r="Z989">
        <f t="shared" si="134"/>
        <v>56.30010420284821</v>
      </c>
      <c r="AA989">
        <v>17274</v>
      </c>
      <c r="AB989">
        <f t="shared" si="135"/>
        <v>0.77672247263361238</v>
      </c>
      <c r="AC989">
        <v>15.53</v>
      </c>
      <c r="AD989">
        <f t="shared" si="132"/>
        <v>0.12284170738528866</v>
      </c>
      <c r="AE989" t="s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BE11B-9849-0C4F-9349-CCE286DDF47C}">
  <dimension ref="A1:AP45"/>
  <sheetViews>
    <sheetView topLeftCell="X1" zoomScale="101" workbookViewId="0">
      <selection activeCell="Y1" sqref="Y1"/>
    </sheetView>
  </sheetViews>
  <sheetFormatPr baseColWidth="10" defaultRowHeight="16"/>
  <cols>
    <col min="1" max="1" width="65.33203125" customWidth="1"/>
    <col min="2" max="2" width="21.6640625" customWidth="1"/>
  </cols>
  <sheetData>
    <row r="1" spans="1:42">
      <c r="A1" s="3" t="s">
        <v>354</v>
      </c>
      <c r="B1" s="8" t="s">
        <v>355</v>
      </c>
      <c r="C1" s="8" t="s">
        <v>356</v>
      </c>
      <c r="D1" s="8" t="s">
        <v>357</v>
      </c>
      <c r="E1" s="8" t="s">
        <v>358</v>
      </c>
      <c r="F1" s="8" t="s">
        <v>359</v>
      </c>
      <c r="G1" s="8" t="s">
        <v>360</v>
      </c>
      <c r="H1" s="8" t="s">
        <v>361</v>
      </c>
      <c r="I1" s="8" t="s">
        <v>362</v>
      </c>
      <c r="J1" s="8" t="s">
        <v>363</v>
      </c>
      <c r="K1" s="8" t="s">
        <v>364</v>
      </c>
      <c r="L1" s="8" t="s">
        <v>365</v>
      </c>
      <c r="M1" s="8" t="s">
        <v>366</v>
      </c>
      <c r="N1" s="8" t="s">
        <v>367</v>
      </c>
      <c r="O1" s="8" t="s">
        <v>368</v>
      </c>
      <c r="P1" s="8" t="s">
        <v>369</v>
      </c>
      <c r="Q1" s="8" t="s">
        <v>370</v>
      </c>
      <c r="R1" s="8" t="s">
        <v>371</v>
      </c>
      <c r="S1" s="8" t="s">
        <v>372</v>
      </c>
      <c r="T1" s="8" t="s">
        <v>373</v>
      </c>
      <c r="U1" s="8" t="s">
        <v>374</v>
      </c>
      <c r="V1" s="8" t="s">
        <v>375</v>
      </c>
      <c r="W1" s="8" t="s">
        <v>376</v>
      </c>
      <c r="X1" s="8" t="s">
        <v>377</v>
      </c>
      <c r="Y1" s="8" t="s">
        <v>378</v>
      </c>
      <c r="Z1" s="8" t="s">
        <v>379</v>
      </c>
      <c r="AA1" s="8" t="s">
        <v>380</v>
      </c>
      <c r="AB1" s="8" t="s">
        <v>381</v>
      </c>
      <c r="AC1" s="8" t="s">
        <v>382</v>
      </c>
      <c r="AD1" s="8" t="s">
        <v>383</v>
      </c>
      <c r="AE1" s="8" t="s">
        <v>384</v>
      </c>
      <c r="AF1" s="8" t="s">
        <v>385</v>
      </c>
      <c r="AG1" s="8" t="s">
        <v>386</v>
      </c>
      <c r="AH1" s="8" t="s">
        <v>387</v>
      </c>
      <c r="AI1" s="8" t="s">
        <v>388</v>
      </c>
      <c r="AJ1" s="8" t="s">
        <v>389</v>
      </c>
      <c r="AK1" s="8" t="s">
        <v>390</v>
      </c>
      <c r="AL1" s="8" t="s">
        <v>391</v>
      </c>
      <c r="AM1" s="8" t="s">
        <v>392</v>
      </c>
      <c r="AN1" s="8" t="s">
        <v>393</v>
      </c>
      <c r="AO1" s="8" t="s">
        <v>394</v>
      </c>
      <c r="AP1" s="8" t="s">
        <v>395</v>
      </c>
    </row>
    <row r="2" spans="1:42" ht="21">
      <c r="A2" s="55" t="s">
        <v>396</v>
      </c>
      <c r="B2">
        <v>-11</v>
      </c>
      <c r="C2" t="s">
        <v>54</v>
      </c>
      <c r="D2">
        <v>2</v>
      </c>
      <c r="E2">
        <v>-1</v>
      </c>
      <c r="F2">
        <v>3</v>
      </c>
      <c r="G2">
        <v>2</v>
      </c>
      <c r="H2">
        <v>6</v>
      </c>
      <c r="I2">
        <v>12</v>
      </c>
      <c r="J2">
        <v>-4</v>
      </c>
      <c r="K2" t="s">
        <v>54</v>
      </c>
      <c r="L2" t="s">
        <v>54</v>
      </c>
      <c r="M2" t="s">
        <v>54</v>
      </c>
      <c r="N2">
        <v>0</v>
      </c>
      <c r="O2">
        <v>-3</v>
      </c>
      <c r="P2">
        <v>-3</v>
      </c>
      <c r="Q2">
        <v>16</v>
      </c>
      <c r="R2">
        <v>-7</v>
      </c>
      <c r="S2">
        <v>-15</v>
      </c>
      <c r="T2">
        <v>18</v>
      </c>
      <c r="U2">
        <v>-7</v>
      </c>
      <c r="V2">
        <v>-1</v>
      </c>
      <c r="W2">
        <v>5</v>
      </c>
      <c r="X2">
        <v>-4</v>
      </c>
      <c r="Y2">
        <v>-4</v>
      </c>
      <c r="Z2" t="s">
        <v>54</v>
      </c>
      <c r="AA2" t="s">
        <v>54</v>
      </c>
      <c r="AB2" t="s">
        <v>54</v>
      </c>
      <c r="AC2" t="s">
        <v>54</v>
      </c>
      <c r="AD2" t="s">
        <v>54</v>
      </c>
      <c r="AE2" t="s">
        <v>54</v>
      </c>
      <c r="AF2" t="s">
        <v>54</v>
      </c>
      <c r="AG2" t="s">
        <v>54</v>
      </c>
      <c r="AH2" t="s">
        <v>54</v>
      </c>
      <c r="AI2" t="s">
        <v>54</v>
      </c>
      <c r="AJ2" t="s">
        <v>54</v>
      </c>
      <c r="AK2" t="s">
        <v>54</v>
      </c>
      <c r="AL2" t="s">
        <v>54</v>
      </c>
      <c r="AM2" t="s">
        <v>54</v>
      </c>
      <c r="AN2" t="s">
        <v>54</v>
      </c>
      <c r="AO2" t="s">
        <v>54</v>
      </c>
      <c r="AP2" t="s">
        <v>54</v>
      </c>
    </row>
    <row r="3" spans="1:42" ht="21">
      <c r="A3" s="55" t="s">
        <v>397</v>
      </c>
      <c r="B3" t="s">
        <v>54</v>
      </c>
      <c r="C3">
        <v>-4</v>
      </c>
      <c r="D3">
        <v>3</v>
      </c>
      <c r="E3">
        <v>2</v>
      </c>
      <c r="F3">
        <v>13</v>
      </c>
      <c r="G3">
        <v>1</v>
      </c>
      <c r="H3">
        <v>-8</v>
      </c>
      <c r="I3">
        <v>12</v>
      </c>
      <c r="J3">
        <v>-8</v>
      </c>
      <c r="K3" t="s">
        <v>54</v>
      </c>
      <c r="L3" t="s">
        <v>54</v>
      </c>
      <c r="M3" t="s">
        <v>54</v>
      </c>
      <c r="N3">
        <v>-2</v>
      </c>
      <c r="O3">
        <v>-2</v>
      </c>
      <c r="P3">
        <v>-1</v>
      </c>
      <c r="Q3">
        <v>-3</v>
      </c>
      <c r="R3">
        <v>-6</v>
      </c>
      <c r="S3" t="s">
        <v>54</v>
      </c>
      <c r="T3">
        <v>11</v>
      </c>
      <c r="U3" t="s">
        <v>54</v>
      </c>
      <c r="V3">
        <v>1</v>
      </c>
      <c r="W3">
        <v>16</v>
      </c>
      <c r="X3">
        <v>-7</v>
      </c>
      <c r="Y3">
        <v>1</v>
      </c>
      <c r="Z3" t="s">
        <v>54</v>
      </c>
      <c r="AA3">
        <v>-3</v>
      </c>
      <c r="AB3">
        <v>-17</v>
      </c>
      <c r="AC3" t="s">
        <v>54</v>
      </c>
      <c r="AD3" t="s">
        <v>54</v>
      </c>
      <c r="AE3" t="s">
        <v>54</v>
      </c>
      <c r="AF3" t="s">
        <v>54</v>
      </c>
      <c r="AG3" t="s">
        <v>54</v>
      </c>
      <c r="AH3" t="s">
        <v>54</v>
      </c>
      <c r="AI3" t="s">
        <v>54</v>
      </c>
      <c r="AJ3" t="s">
        <v>54</v>
      </c>
      <c r="AK3" t="s">
        <v>54</v>
      </c>
      <c r="AL3" t="s">
        <v>54</v>
      </c>
      <c r="AM3" t="s">
        <v>54</v>
      </c>
      <c r="AN3" t="s">
        <v>54</v>
      </c>
      <c r="AO3" t="s">
        <v>54</v>
      </c>
      <c r="AP3" t="s">
        <v>54</v>
      </c>
    </row>
    <row r="4" spans="1:42" ht="21">
      <c r="A4" s="55" t="s">
        <v>398</v>
      </c>
      <c r="B4" t="s">
        <v>54</v>
      </c>
      <c r="C4">
        <v>-16</v>
      </c>
      <c r="D4">
        <v>-1</v>
      </c>
      <c r="E4">
        <v>-1</v>
      </c>
      <c r="F4">
        <v>21</v>
      </c>
      <c r="G4">
        <v>8</v>
      </c>
      <c r="H4" t="s">
        <v>54</v>
      </c>
      <c r="I4">
        <v>1</v>
      </c>
      <c r="J4">
        <v>6</v>
      </c>
      <c r="K4" t="s">
        <v>54</v>
      </c>
      <c r="L4">
        <v>-3</v>
      </c>
      <c r="M4" t="s">
        <v>54</v>
      </c>
      <c r="N4">
        <v>-10</v>
      </c>
      <c r="O4">
        <v>-2</v>
      </c>
      <c r="P4">
        <v>-4</v>
      </c>
      <c r="Q4">
        <v>-4</v>
      </c>
      <c r="R4">
        <v>-6</v>
      </c>
      <c r="S4" t="s">
        <v>54</v>
      </c>
      <c r="T4">
        <v>16</v>
      </c>
      <c r="U4" t="s">
        <v>54</v>
      </c>
      <c r="V4">
        <v>5</v>
      </c>
      <c r="W4">
        <v>8</v>
      </c>
      <c r="X4" t="s">
        <v>54</v>
      </c>
      <c r="Y4">
        <v>9</v>
      </c>
      <c r="Z4">
        <v>-10</v>
      </c>
      <c r="AA4">
        <v>-2</v>
      </c>
      <c r="AB4" t="s">
        <v>54</v>
      </c>
      <c r="AC4">
        <v>-15</v>
      </c>
      <c r="AD4" t="s">
        <v>54</v>
      </c>
      <c r="AE4" t="s">
        <v>54</v>
      </c>
      <c r="AF4" t="s">
        <v>54</v>
      </c>
      <c r="AG4" t="s">
        <v>54</v>
      </c>
      <c r="AH4" t="s">
        <v>54</v>
      </c>
      <c r="AI4" t="s">
        <v>54</v>
      </c>
      <c r="AJ4" t="s">
        <v>54</v>
      </c>
      <c r="AK4" t="s">
        <v>54</v>
      </c>
      <c r="AL4" t="s">
        <v>54</v>
      </c>
      <c r="AM4" t="s">
        <v>54</v>
      </c>
      <c r="AN4" t="s">
        <v>54</v>
      </c>
      <c r="AO4" t="s">
        <v>54</v>
      </c>
      <c r="AP4" t="s">
        <v>54</v>
      </c>
    </row>
    <row r="5" spans="1:42" ht="21">
      <c r="A5" s="55" t="s">
        <v>399</v>
      </c>
      <c r="B5">
        <v>-8</v>
      </c>
      <c r="C5" t="s">
        <v>54</v>
      </c>
      <c r="D5">
        <v>-4</v>
      </c>
      <c r="E5">
        <v>1</v>
      </c>
      <c r="F5">
        <v>19</v>
      </c>
      <c r="G5">
        <v>-6</v>
      </c>
      <c r="H5">
        <v>6</v>
      </c>
      <c r="I5">
        <v>2</v>
      </c>
      <c r="J5">
        <v>-7</v>
      </c>
      <c r="K5" t="s">
        <v>54</v>
      </c>
      <c r="L5">
        <v>1</v>
      </c>
      <c r="M5" t="s">
        <v>54</v>
      </c>
      <c r="N5">
        <v>-5</v>
      </c>
      <c r="O5">
        <v>-19</v>
      </c>
      <c r="P5">
        <v>9</v>
      </c>
      <c r="Q5">
        <v>-9</v>
      </c>
      <c r="R5">
        <v>-7</v>
      </c>
      <c r="S5" t="s">
        <v>54</v>
      </c>
      <c r="T5">
        <v>12</v>
      </c>
      <c r="U5" t="s">
        <v>54</v>
      </c>
      <c r="V5">
        <v>10</v>
      </c>
      <c r="W5">
        <v>12</v>
      </c>
      <c r="X5" t="s">
        <v>54</v>
      </c>
      <c r="Y5">
        <v>5</v>
      </c>
      <c r="Z5" t="s">
        <v>54</v>
      </c>
      <c r="AA5">
        <v>-2</v>
      </c>
      <c r="AB5" t="s">
        <v>54</v>
      </c>
      <c r="AC5" t="s">
        <v>54</v>
      </c>
      <c r="AD5">
        <v>-10</v>
      </c>
      <c r="AE5" t="s">
        <v>54</v>
      </c>
      <c r="AF5" t="s">
        <v>54</v>
      </c>
      <c r="AG5" t="s">
        <v>54</v>
      </c>
      <c r="AH5" t="s">
        <v>54</v>
      </c>
      <c r="AI5" t="s">
        <v>54</v>
      </c>
      <c r="AJ5" t="s">
        <v>54</v>
      </c>
      <c r="AK5" t="s">
        <v>54</v>
      </c>
      <c r="AL5" t="s">
        <v>54</v>
      </c>
      <c r="AM5" t="s">
        <v>54</v>
      </c>
      <c r="AN5" t="s">
        <v>54</v>
      </c>
      <c r="AO5" t="s">
        <v>54</v>
      </c>
      <c r="AP5" t="s">
        <v>54</v>
      </c>
    </row>
    <row r="6" spans="1:42" ht="21">
      <c r="A6" s="55" t="s">
        <v>400</v>
      </c>
      <c r="B6" t="s">
        <v>54</v>
      </c>
      <c r="C6" t="s">
        <v>54</v>
      </c>
      <c r="D6">
        <v>-8</v>
      </c>
      <c r="E6">
        <v>5</v>
      </c>
      <c r="F6">
        <v>16</v>
      </c>
      <c r="G6">
        <v>-6</v>
      </c>
      <c r="H6">
        <v>-9</v>
      </c>
      <c r="I6">
        <v>-3</v>
      </c>
      <c r="J6">
        <v>-1</v>
      </c>
      <c r="K6" t="s">
        <v>54</v>
      </c>
      <c r="L6">
        <v>0</v>
      </c>
      <c r="M6" t="s">
        <v>54</v>
      </c>
      <c r="N6">
        <v>-3</v>
      </c>
      <c r="O6" t="s">
        <v>54</v>
      </c>
      <c r="P6">
        <v>-5</v>
      </c>
      <c r="Q6">
        <v>-11</v>
      </c>
      <c r="R6">
        <v>0</v>
      </c>
      <c r="S6" t="s">
        <v>54</v>
      </c>
      <c r="T6">
        <v>15</v>
      </c>
      <c r="U6">
        <v>1</v>
      </c>
      <c r="V6">
        <v>12</v>
      </c>
      <c r="W6">
        <v>8</v>
      </c>
      <c r="X6" t="s">
        <v>54</v>
      </c>
      <c r="Y6">
        <v>6</v>
      </c>
      <c r="Z6">
        <v>-6</v>
      </c>
      <c r="AA6">
        <v>6</v>
      </c>
      <c r="AB6" t="s">
        <v>54</v>
      </c>
      <c r="AC6" t="s">
        <v>54</v>
      </c>
      <c r="AD6" t="s">
        <v>54</v>
      </c>
      <c r="AE6">
        <v>-17</v>
      </c>
      <c r="AF6" t="s">
        <v>54</v>
      </c>
      <c r="AG6" t="s">
        <v>54</v>
      </c>
      <c r="AH6" t="s">
        <v>54</v>
      </c>
      <c r="AI6" t="s">
        <v>54</v>
      </c>
      <c r="AJ6" t="s">
        <v>54</v>
      </c>
      <c r="AK6" t="s">
        <v>54</v>
      </c>
      <c r="AL6" t="s">
        <v>54</v>
      </c>
      <c r="AM6" t="s">
        <v>54</v>
      </c>
      <c r="AN6" t="s">
        <v>54</v>
      </c>
      <c r="AO6" t="s">
        <v>54</v>
      </c>
      <c r="AP6" t="s">
        <v>54</v>
      </c>
    </row>
    <row r="7" spans="1:42" ht="21">
      <c r="A7" s="55" t="s">
        <v>401</v>
      </c>
      <c r="B7" t="s">
        <v>54</v>
      </c>
      <c r="C7" t="s">
        <v>54</v>
      </c>
      <c r="D7">
        <v>-1</v>
      </c>
      <c r="E7">
        <v>7</v>
      </c>
      <c r="F7">
        <v>10</v>
      </c>
      <c r="G7">
        <v>-3</v>
      </c>
      <c r="H7" t="s">
        <v>54</v>
      </c>
      <c r="I7">
        <v>-1</v>
      </c>
      <c r="J7">
        <v>-3</v>
      </c>
      <c r="K7" t="s">
        <v>54</v>
      </c>
      <c r="L7">
        <v>-3</v>
      </c>
      <c r="M7" t="s">
        <v>54</v>
      </c>
      <c r="N7">
        <v>6</v>
      </c>
      <c r="O7" t="s">
        <v>54</v>
      </c>
      <c r="P7">
        <v>-7</v>
      </c>
      <c r="Q7" t="s">
        <v>54</v>
      </c>
      <c r="R7">
        <v>5</v>
      </c>
      <c r="S7" t="s">
        <v>54</v>
      </c>
      <c r="T7">
        <v>20</v>
      </c>
      <c r="U7">
        <v>-5</v>
      </c>
      <c r="V7">
        <v>6</v>
      </c>
      <c r="W7">
        <v>-2</v>
      </c>
      <c r="X7">
        <v>-4</v>
      </c>
      <c r="Y7">
        <v>15</v>
      </c>
      <c r="Z7">
        <v>-19</v>
      </c>
      <c r="AA7">
        <v>-6</v>
      </c>
      <c r="AB7">
        <v>-15</v>
      </c>
      <c r="AC7" t="s">
        <v>54</v>
      </c>
      <c r="AD7" t="s">
        <v>54</v>
      </c>
      <c r="AE7" t="s">
        <v>54</v>
      </c>
      <c r="AF7">
        <v>0</v>
      </c>
      <c r="AG7" t="s">
        <v>54</v>
      </c>
      <c r="AH7" t="s">
        <v>54</v>
      </c>
      <c r="AI7" t="s">
        <v>54</v>
      </c>
      <c r="AJ7" t="s">
        <v>54</v>
      </c>
      <c r="AK7" t="s">
        <v>54</v>
      </c>
      <c r="AL7" t="s">
        <v>54</v>
      </c>
      <c r="AM7" t="s">
        <v>54</v>
      </c>
      <c r="AN7" t="s">
        <v>54</v>
      </c>
      <c r="AO7" t="s">
        <v>54</v>
      </c>
      <c r="AP7" t="s">
        <v>54</v>
      </c>
    </row>
    <row r="8" spans="1:42" ht="21">
      <c r="A8" s="55" t="s">
        <v>402</v>
      </c>
      <c r="B8" t="s">
        <v>54</v>
      </c>
      <c r="C8" t="s">
        <v>54</v>
      </c>
      <c r="D8">
        <v>-6</v>
      </c>
      <c r="E8">
        <v>9</v>
      </c>
      <c r="F8">
        <v>22</v>
      </c>
      <c r="G8">
        <v>-6</v>
      </c>
      <c r="H8" t="s">
        <v>54</v>
      </c>
      <c r="I8">
        <v>14</v>
      </c>
      <c r="J8">
        <v>-3</v>
      </c>
      <c r="K8" t="s">
        <v>54</v>
      </c>
      <c r="L8">
        <v>-6</v>
      </c>
      <c r="M8" t="s">
        <v>54</v>
      </c>
      <c r="N8">
        <v>0</v>
      </c>
      <c r="O8">
        <v>2</v>
      </c>
      <c r="P8">
        <v>-5</v>
      </c>
      <c r="Q8" t="s">
        <v>54</v>
      </c>
      <c r="R8">
        <v>-4</v>
      </c>
      <c r="S8" t="s">
        <v>54</v>
      </c>
      <c r="T8">
        <v>15</v>
      </c>
      <c r="U8">
        <v>-14</v>
      </c>
      <c r="V8">
        <v>11</v>
      </c>
      <c r="W8">
        <v>6</v>
      </c>
      <c r="X8">
        <v>-7</v>
      </c>
      <c r="Y8">
        <v>9</v>
      </c>
      <c r="Z8" t="s">
        <v>54</v>
      </c>
      <c r="AA8" t="s">
        <v>54</v>
      </c>
      <c r="AB8" t="s">
        <v>54</v>
      </c>
      <c r="AC8">
        <v>-13</v>
      </c>
      <c r="AD8" t="s">
        <v>54</v>
      </c>
      <c r="AE8" t="s">
        <v>54</v>
      </c>
      <c r="AF8">
        <v>-5</v>
      </c>
      <c r="AG8">
        <v>-9</v>
      </c>
      <c r="AH8" t="s">
        <v>54</v>
      </c>
      <c r="AI8" t="s">
        <v>54</v>
      </c>
      <c r="AJ8" t="s">
        <v>54</v>
      </c>
      <c r="AK8" t="s">
        <v>54</v>
      </c>
      <c r="AL8" t="s">
        <v>54</v>
      </c>
      <c r="AM8" t="s">
        <v>54</v>
      </c>
      <c r="AN8" t="s">
        <v>54</v>
      </c>
      <c r="AO8" t="s">
        <v>54</v>
      </c>
      <c r="AP8" t="s">
        <v>54</v>
      </c>
    </row>
    <row r="9" spans="1:42" ht="21">
      <c r="A9" s="55" t="s">
        <v>403</v>
      </c>
      <c r="B9" t="s">
        <v>54</v>
      </c>
      <c r="C9" t="s">
        <v>54</v>
      </c>
      <c r="D9">
        <v>1</v>
      </c>
      <c r="E9">
        <v>-4</v>
      </c>
      <c r="F9">
        <v>30</v>
      </c>
      <c r="G9" t="s">
        <v>54</v>
      </c>
      <c r="H9" t="s">
        <v>54</v>
      </c>
      <c r="I9">
        <v>-4</v>
      </c>
      <c r="J9">
        <v>-5</v>
      </c>
      <c r="K9" t="s">
        <v>54</v>
      </c>
      <c r="L9">
        <v>3</v>
      </c>
      <c r="M9" t="s">
        <v>54</v>
      </c>
      <c r="N9">
        <v>6</v>
      </c>
      <c r="O9">
        <v>-8</v>
      </c>
      <c r="P9">
        <v>-6</v>
      </c>
      <c r="Q9" t="s">
        <v>54</v>
      </c>
      <c r="R9">
        <v>-8</v>
      </c>
      <c r="S9" t="s">
        <v>54</v>
      </c>
      <c r="T9">
        <v>27</v>
      </c>
      <c r="U9" t="s">
        <v>54</v>
      </c>
      <c r="V9">
        <v>6</v>
      </c>
      <c r="W9">
        <v>12</v>
      </c>
      <c r="X9">
        <v>-9</v>
      </c>
      <c r="Y9">
        <v>2</v>
      </c>
      <c r="Z9" t="s">
        <v>54</v>
      </c>
      <c r="AA9">
        <v>-8</v>
      </c>
      <c r="AB9" t="s">
        <v>54</v>
      </c>
      <c r="AC9" t="s">
        <v>54</v>
      </c>
      <c r="AD9" t="s">
        <v>54</v>
      </c>
      <c r="AE9" t="s">
        <v>54</v>
      </c>
      <c r="AF9">
        <v>-6</v>
      </c>
      <c r="AG9">
        <v>-7</v>
      </c>
      <c r="AH9">
        <v>-12</v>
      </c>
      <c r="AI9">
        <v>-12</v>
      </c>
      <c r="AJ9" t="s">
        <v>54</v>
      </c>
      <c r="AK9" t="s">
        <v>54</v>
      </c>
      <c r="AL9" t="s">
        <v>54</v>
      </c>
      <c r="AM9" t="s">
        <v>54</v>
      </c>
      <c r="AN9" t="s">
        <v>54</v>
      </c>
      <c r="AO9" t="s">
        <v>54</v>
      </c>
      <c r="AP9" t="s">
        <v>54</v>
      </c>
    </row>
    <row r="10" spans="1:42" ht="21">
      <c r="A10" s="55" t="s">
        <v>404</v>
      </c>
      <c r="B10" t="s">
        <v>54</v>
      </c>
      <c r="C10" t="s">
        <v>54</v>
      </c>
      <c r="D10">
        <v>2</v>
      </c>
      <c r="E10">
        <v>3</v>
      </c>
      <c r="F10">
        <v>28</v>
      </c>
      <c r="G10" t="s">
        <v>54</v>
      </c>
      <c r="H10" t="s">
        <v>54</v>
      </c>
      <c r="I10">
        <v>-5</v>
      </c>
      <c r="J10">
        <v>-4</v>
      </c>
      <c r="K10" t="s">
        <v>54</v>
      </c>
      <c r="L10">
        <v>-6</v>
      </c>
      <c r="M10" t="s">
        <v>54</v>
      </c>
      <c r="N10">
        <v>-8</v>
      </c>
      <c r="O10">
        <v>-5</v>
      </c>
      <c r="P10">
        <v>-4</v>
      </c>
      <c r="Q10">
        <v>-7</v>
      </c>
      <c r="R10">
        <v>-4</v>
      </c>
      <c r="S10" t="s">
        <v>54</v>
      </c>
      <c r="T10">
        <v>25</v>
      </c>
      <c r="U10" t="s">
        <v>54</v>
      </c>
      <c r="V10">
        <v>3</v>
      </c>
      <c r="W10">
        <v>12</v>
      </c>
      <c r="X10" t="s">
        <v>54</v>
      </c>
      <c r="Y10">
        <v>6</v>
      </c>
      <c r="Z10">
        <v>-5</v>
      </c>
      <c r="AA10">
        <v>-5</v>
      </c>
      <c r="AB10" t="s">
        <v>54</v>
      </c>
      <c r="AC10" t="s">
        <v>54</v>
      </c>
      <c r="AD10" t="s">
        <v>54</v>
      </c>
      <c r="AE10" t="s">
        <v>54</v>
      </c>
      <c r="AF10">
        <v>-14</v>
      </c>
      <c r="AG10">
        <v>-2</v>
      </c>
      <c r="AH10" t="s">
        <v>54</v>
      </c>
      <c r="AI10" t="s">
        <v>54</v>
      </c>
      <c r="AJ10">
        <v>-12</v>
      </c>
      <c r="AK10" t="s">
        <v>54</v>
      </c>
      <c r="AL10" t="s">
        <v>54</v>
      </c>
      <c r="AM10" t="s">
        <v>54</v>
      </c>
      <c r="AN10" t="s">
        <v>54</v>
      </c>
      <c r="AO10" t="s">
        <v>54</v>
      </c>
      <c r="AP10" t="s">
        <v>54</v>
      </c>
    </row>
    <row r="11" spans="1:42" ht="21">
      <c r="A11" s="55" t="s">
        <v>405</v>
      </c>
      <c r="B11" t="s">
        <v>54</v>
      </c>
      <c r="C11" t="s">
        <v>54</v>
      </c>
      <c r="D11">
        <v>-1</v>
      </c>
      <c r="E11">
        <v>3</v>
      </c>
      <c r="F11">
        <v>25</v>
      </c>
      <c r="G11">
        <v>-4</v>
      </c>
      <c r="H11" t="s">
        <v>54</v>
      </c>
      <c r="I11" t="s">
        <v>54</v>
      </c>
      <c r="J11">
        <v>-4</v>
      </c>
      <c r="K11">
        <v>-8</v>
      </c>
      <c r="L11">
        <v>-3</v>
      </c>
      <c r="M11" t="s">
        <v>54</v>
      </c>
      <c r="N11">
        <v>0</v>
      </c>
      <c r="O11">
        <v>3</v>
      </c>
      <c r="P11">
        <v>3</v>
      </c>
      <c r="Q11">
        <v>-3</v>
      </c>
      <c r="R11">
        <v>-15</v>
      </c>
      <c r="S11">
        <v>-8</v>
      </c>
      <c r="T11">
        <v>30</v>
      </c>
      <c r="U11" t="s">
        <v>54</v>
      </c>
      <c r="V11">
        <v>-1</v>
      </c>
      <c r="W11">
        <v>6</v>
      </c>
      <c r="X11" t="s">
        <v>54</v>
      </c>
      <c r="Y11">
        <v>-6</v>
      </c>
      <c r="Z11">
        <v>1</v>
      </c>
      <c r="AA11">
        <v>-7</v>
      </c>
      <c r="AB11" t="s">
        <v>54</v>
      </c>
      <c r="AC11" t="s">
        <v>54</v>
      </c>
      <c r="AD11" t="s">
        <v>54</v>
      </c>
      <c r="AE11" t="s">
        <v>54</v>
      </c>
      <c r="AF11" t="s">
        <v>54</v>
      </c>
      <c r="AG11">
        <v>-11</v>
      </c>
      <c r="AH11" t="s">
        <v>54</v>
      </c>
      <c r="AI11" t="s">
        <v>54</v>
      </c>
      <c r="AJ11" t="s">
        <v>54</v>
      </c>
      <c r="AK11" t="s">
        <v>54</v>
      </c>
      <c r="AL11" t="s">
        <v>54</v>
      </c>
      <c r="AM11" t="s">
        <v>54</v>
      </c>
      <c r="AN11" t="s">
        <v>54</v>
      </c>
      <c r="AO11" t="s">
        <v>54</v>
      </c>
      <c r="AP11" t="s">
        <v>54</v>
      </c>
    </row>
    <row r="12" spans="1:42" ht="21">
      <c r="A12" s="55" t="s">
        <v>406</v>
      </c>
      <c r="B12" t="s">
        <v>54</v>
      </c>
      <c r="C12" t="s">
        <v>54</v>
      </c>
      <c r="D12">
        <v>-5</v>
      </c>
      <c r="E12">
        <v>15</v>
      </c>
      <c r="F12">
        <v>30</v>
      </c>
      <c r="G12">
        <v>2</v>
      </c>
      <c r="H12">
        <v>-11</v>
      </c>
      <c r="I12">
        <v>-11</v>
      </c>
      <c r="J12">
        <v>-5</v>
      </c>
      <c r="K12">
        <v>-7</v>
      </c>
      <c r="L12">
        <v>-4</v>
      </c>
      <c r="M12" t="s">
        <v>54</v>
      </c>
      <c r="N12">
        <v>-11</v>
      </c>
      <c r="O12">
        <v>3</v>
      </c>
      <c r="P12">
        <v>-9</v>
      </c>
      <c r="Q12" t="s">
        <v>54</v>
      </c>
      <c r="R12" t="s">
        <v>54</v>
      </c>
      <c r="S12">
        <v>-1</v>
      </c>
      <c r="T12">
        <v>21</v>
      </c>
      <c r="U12" t="s">
        <v>54</v>
      </c>
      <c r="V12">
        <v>-2</v>
      </c>
      <c r="W12">
        <v>8</v>
      </c>
      <c r="X12">
        <v>-6</v>
      </c>
      <c r="Y12" t="s">
        <v>54</v>
      </c>
      <c r="Z12">
        <v>-4</v>
      </c>
      <c r="AA12">
        <v>-13</v>
      </c>
      <c r="AB12" t="s">
        <v>54</v>
      </c>
      <c r="AC12" t="s">
        <v>54</v>
      </c>
      <c r="AD12" t="s">
        <v>54</v>
      </c>
      <c r="AE12" t="s">
        <v>54</v>
      </c>
      <c r="AF12" t="s">
        <v>54</v>
      </c>
      <c r="AG12" t="s">
        <v>54</v>
      </c>
      <c r="AH12" t="s">
        <v>54</v>
      </c>
      <c r="AI12" t="s">
        <v>54</v>
      </c>
      <c r="AJ12" t="s">
        <v>54</v>
      </c>
      <c r="AK12" t="s">
        <v>54</v>
      </c>
      <c r="AL12" t="s">
        <v>54</v>
      </c>
      <c r="AM12" t="s">
        <v>54</v>
      </c>
      <c r="AN12" t="s">
        <v>54</v>
      </c>
      <c r="AO12" t="s">
        <v>54</v>
      </c>
      <c r="AP12" t="s">
        <v>54</v>
      </c>
    </row>
    <row r="13" spans="1:42" ht="21">
      <c r="A13" s="55" t="s">
        <v>407</v>
      </c>
      <c r="B13" t="s">
        <v>54</v>
      </c>
      <c r="C13" t="s">
        <v>54</v>
      </c>
      <c r="D13">
        <v>12</v>
      </c>
      <c r="E13">
        <v>24</v>
      </c>
      <c r="F13">
        <v>22</v>
      </c>
      <c r="G13">
        <v>-19</v>
      </c>
      <c r="H13">
        <v>-3</v>
      </c>
      <c r="I13" t="s">
        <v>54</v>
      </c>
      <c r="J13">
        <v>-7</v>
      </c>
      <c r="K13">
        <v>-9</v>
      </c>
      <c r="L13">
        <v>-7</v>
      </c>
      <c r="M13" t="s">
        <v>54</v>
      </c>
      <c r="N13" t="s">
        <v>54</v>
      </c>
      <c r="O13">
        <v>-5</v>
      </c>
      <c r="P13">
        <v>-9</v>
      </c>
      <c r="Q13">
        <v>5</v>
      </c>
      <c r="R13" t="s">
        <v>54</v>
      </c>
      <c r="S13">
        <v>-8</v>
      </c>
      <c r="T13">
        <v>22</v>
      </c>
      <c r="U13" t="s">
        <v>54</v>
      </c>
      <c r="V13">
        <v>7</v>
      </c>
      <c r="W13">
        <v>-2</v>
      </c>
      <c r="X13">
        <v>-9</v>
      </c>
      <c r="Y13">
        <v>4</v>
      </c>
      <c r="Z13">
        <v>-2</v>
      </c>
      <c r="AA13" t="s">
        <v>54</v>
      </c>
      <c r="AB13" t="s">
        <v>54</v>
      </c>
      <c r="AC13" t="s">
        <v>54</v>
      </c>
      <c r="AD13" t="s">
        <v>54</v>
      </c>
      <c r="AE13" t="s">
        <v>54</v>
      </c>
      <c r="AF13">
        <v>-9</v>
      </c>
      <c r="AG13" t="s">
        <v>54</v>
      </c>
      <c r="AH13" t="s">
        <v>54</v>
      </c>
      <c r="AI13" t="s">
        <v>54</v>
      </c>
      <c r="AJ13" t="s">
        <v>54</v>
      </c>
      <c r="AK13">
        <v>-7</v>
      </c>
      <c r="AL13" t="s">
        <v>54</v>
      </c>
      <c r="AM13" t="s">
        <v>54</v>
      </c>
      <c r="AN13" t="s">
        <v>54</v>
      </c>
      <c r="AO13" t="s">
        <v>54</v>
      </c>
      <c r="AP13" t="s">
        <v>54</v>
      </c>
    </row>
    <row r="14" spans="1:42" ht="21">
      <c r="A14" s="55" t="s">
        <v>408</v>
      </c>
      <c r="B14" t="s">
        <v>54</v>
      </c>
      <c r="C14" t="s">
        <v>54</v>
      </c>
      <c r="D14">
        <v>2</v>
      </c>
      <c r="E14">
        <v>17</v>
      </c>
      <c r="F14">
        <v>26</v>
      </c>
      <c r="G14" t="s">
        <v>54</v>
      </c>
      <c r="H14">
        <v>0</v>
      </c>
      <c r="I14">
        <v>-10</v>
      </c>
      <c r="J14">
        <v>-2</v>
      </c>
      <c r="K14">
        <v>-10</v>
      </c>
      <c r="L14">
        <v>-11</v>
      </c>
      <c r="M14" t="s">
        <v>54</v>
      </c>
      <c r="N14" t="s">
        <v>54</v>
      </c>
      <c r="O14">
        <v>-2</v>
      </c>
      <c r="P14" t="s">
        <v>54</v>
      </c>
      <c r="Q14">
        <v>-3</v>
      </c>
      <c r="R14" t="s">
        <v>54</v>
      </c>
      <c r="S14">
        <v>-4</v>
      </c>
      <c r="T14">
        <v>24</v>
      </c>
      <c r="U14" t="s">
        <v>54</v>
      </c>
      <c r="V14">
        <v>15</v>
      </c>
      <c r="W14">
        <v>17</v>
      </c>
      <c r="X14" t="s">
        <v>54</v>
      </c>
      <c r="Y14">
        <v>6</v>
      </c>
      <c r="Z14">
        <v>-10</v>
      </c>
      <c r="AA14" t="s">
        <v>54</v>
      </c>
      <c r="AB14" t="s">
        <v>54</v>
      </c>
      <c r="AC14" t="s">
        <v>54</v>
      </c>
      <c r="AD14" t="s">
        <v>54</v>
      </c>
      <c r="AE14" t="s">
        <v>54</v>
      </c>
      <c r="AF14">
        <v>-14</v>
      </c>
      <c r="AG14" t="s">
        <v>54</v>
      </c>
      <c r="AH14" t="s">
        <v>54</v>
      </c>
      <c r="AI14" t="s">
        <v>54</v>
      </c>
      <c r="AJ14" t="s">
        <v>54</v>
      </c>
      <c r="AK14">
        <v>-8</v>
      </c>
      <c r="AL14">
        <v>-12</v>
      </c>
      <c r="AM14">
        <v>-21</v>
      </c>
      <c r="AN14" t="s">
        <v>54</v>
      </c>
      <c r="AO14" t="s">
        <v>54</v>
      </c>
      <c r="AP14" t="s">
        <v>54</v>
      </c>
    </row>
    <row r="15" spans="1:42" ht="21">
      <c r="A15" s="55" t="s">
        <v>409</v>
      </c>
      <c r="B15" t="s">
        <v>54</v>
      </c>
      <c r="C15" t="s">
        <v>54</v>
      </c>
      <c r="D15">
        <v>6</v>
      </c>
      <c r="E15">
        <v>22</v>
      </c>
      <c r="F15">
        <v>24</v>
      </c>
      <c r="G15">
        <v>-4</v>
      </c>
      <c r="H15">
        <v>5</v>
      </c>
      <c r="I15">
        <v>-4</v>
      </c>
      <c r="J15">
        <v>-7</v>
      </c>
      <c r="K15">
        <v>-9</v>
      </c>
      <c r="L15">
        <v>-11</v>
      </c>
      <c r="M15" t="s">
        <v>54</v>
      </c>
      <c r="N15" t="s">
        <v>54</v>
      </c>
      <c r="O15">
        <v>-2</v>
      </c>
      <c r="P15" t="s">
        <v>54</v>
      </c>
      <c r="Q15">
        <v>-3</v>
      </c>
      <c r="R15" t="s">
        <v>54</v>
      </c>
      <c r="S15">
        <v>-9</v>
      </c>
      <c r="T15">
        <v>24</v>
      </c>
      <c r="U15" t="s">
        <v>54</v>
      </c>
      <c r="V15">
        <v>0</v>
      </c>
      <c r="W15">
        <v>-5</v>
      </c>
      <c r="X15" t="s">
        <v>54</v>
      </c>
      <c r="Y15">
        <v>8</v>
      </c>
      <c r="Z15">
        <v>-14</v>
      </c>
      <c r="AA15" t="s">
        <v>54</v>
      </c>
      <c r="AB15" t="s">
        <v>54</v>
      </c>
      <c r="AC15" t="s">
        <v>54</v>
      </c>
      <c r="AD15" t="s">
        <v>54</v>
      </c>
      <c r="AE15" t="s">
        <v>54</v>
      </c>
      <c r="AF15" t="s">
        <v>54</v>
      </c>
      <c r="AG15">
        <v>-9</v>
      </c>
      <c r="AH15" t="s">
        <v>54</v>
      </c>
      <c r="AI15" t="s">
        <v>54</v>
      </c>
      <c r="AJ15" t="s">
        <v>54</v>
      </c>
      <c r="AK15" t="s">
        <v>54</v>
      </c>
      <c r="AL15">
        <v>-6</v>
      </c>
      <c r="AM15" t="s">
        <v>54</v>
      </c>
      <c r="AN15" t="s">
        <v>54</v>
      </c>
      <c r="AO15">
        <v>-6</v>
      </c>
      <c r="AP15" t="s">
        <v>54</v>
      </c>
    </row>
    <row r="16" spans="1:42" ht="21">
      <c r="A16" s="55" t="s">
        <v>410</v>
      </c>
      <c r="B16">
        <v>3</v>
      </c>
      <c r="C16" t="s">
        <v>54</v>
      </c>
      <c r="D16">
        <v>6</v>
      </c>
      <c r="E16">
        <v>17</v>
      </c>
      <c r="F16">
        <v>24</v>
      </c>
      <c r="G16">
        <v>-9</v>
      </c>
      <c r="H16">
        <v>-6</v>
      </c>
      <c r="I16">
        <v>-10</v>
      </c>
      <c r="J16">
        <v>3</v>
      </c>
      <c r="K16">
        <v>-22</v>
      </c>
      <c r="L16" t="s">
        <v>54</v>
      </c>
      <c r="M16">
        <v>-11</v>
      </c>
      <c r="N16" t="s">
        <v>54</v>
      </c>
      <c r="O16">
        <v>-4</v>
      </c>
      <c r="P16">
        <v>-20</v>
      </c>
      <c r="Q16">
        <v>7</v>
      </c>
      <c r="R16" t="s">
        <v>54</v>
      </c>
      <c r="S16" t="s">
        <v>54</v>
      </c>
      <c r="T16">
        <v>26</v>
      </c>
      <c r="U16" t="s">
        <v>54</v>
      </c>
      <c r="V16">
        <v>13</v>
      </c>
      <c r="W16">
        <v>-5</v>
      </c>
      <c r="X16" t="s">
        <v>54</v>
      </c>
      <c r="Y16">
        <v>10</v>
      </c>
      <c r="Z16" t="s">
        <v>54</v>
      </c>
      <c r="AA16" t="s">
        <v>54</v>
      </c>
      <c r="AB16" t="s">
        <v>54</v>
      </c>
      <c r="AC16" t="s">
        <v>54</v>
      </c>
      <c r="AD16" t="s">
        <v>54</v>
      </c>
      <c r="AE16" t="s">
        <v>54</v>
      </c>
      <c r="AF16" t="s">
        <v>54</v>
      </c>
      <c r="AG16">
        <v>-14</v>
      </c>
      <c r="AH16" t="s">
        <v>54</v>
      </c>
      <c r="AI16" t="s">
        <v>54</v>
      </c>
      <c r="AJ16" t="s">
        <v>54</v>
      </c>
      <c r="AK16" t="s">
        <v>54</v>
      </c>
      <c r="AL16">
        <v>1</v>
      </c>
      <c r="AM16" t="s">
        <v>54</v>
      </c>
      <c r="AN16" t="s">
        <v>54</v>
      </c>
      <c r="AO16">
        <v>-9</v>
      </c>
      <c r="AP16" t="s">
        <v>54</v>
      </c>
    </row>
    <row r="17" spans="1:42" ht="21">
      <c r="A17" s="55" t="s">
        <v>411</v>
      </c>
      <c r="B17">
        <v>-6</v>
      </c>
      <c r="C17" t="s">
        <v>54</v>
      </c>
      <c r="D17">
        <v>-5</v>
      </c>
      <c r="E17">
        <v>18</v>
      </c>
      <c r="F17">
        <v>27</v>
      </c>
      <c r="G17">
        <v>4</v>
      </c>
      <c r="H17">
        <v>-2</v>
      </c>
      <c r="I17">
        <v>-15</v>
      </c>
      <c r="J17">
        <v>-1</v>
      </c>
      <c r="K17" t="s">
        <v>54</v>
      </c>
      <c r="L17">
        <v>2</v>
      </c>
      <c r="M17">
        <v>-7</v>
      </c>
      <c r="N17" t="s">
        <v>54</v>
      </c>
      <c r="O17">
        <v>-23</v>
      </c>
      <c r="P17" t="s">
        <v>54</v>
      </c>
      <c r="Q17">
        <v>-3</v>
      </c>
      <c r="R17" t="s">
        <v>54</v>
      </c>
      <c r="S17" t="s">
        <v>54</v>
      </c>
      <c r="T17">
        <v>16</v>
      </c>
      <c r="U17" t="s">
        <v>54</v>
      </c>
      <c r="V17">
        <v>3</v>
      </c>
      <c r="W17">
        <v>13</v>
      </c>
      <c r="X17" t="s">
        <v>54</v>
      </c>
      <c r="Y17">
        <v>5</v>
      </c>
      <c r="Z17">
        <v>-3</v>
      </c>
      <c r="AA17" t="s">
        <v>54</v>
      </c>
      <c r="AB17" t="s">
        <v>54</v>
      </c>
      <c r="AC17" t="s">
        <v>54</v>
      </c>
      <c r="AD17" t="s">
        <v>54</v>
      </c>
      <c r="AE17" t="s">
        <v>54</v>
      </c>
      <c r="AF17" t="s">
        <v>54</v>
      </c>
      <c r="AG17" t="s">
        <v>54</v>
      </c>
      <c r="AH17" t="s">
        <v>54</v>
      </c>
      <c r="AI17" t="s">
        <v>54</v>
      </c>
      <c r="AJ17" t="s">
        <v>54</v>
      </c>
      <c r="AK17" t="s">
        <v>54</v>
      </c>
      <c r="AL17">
        <v>-1</v>
      </c>
      <c r="AM17" t="s">
        <v>54</v>
      </c>
      <c r="AN17" t="s">
        <v>54</v>
      </c>
      <c r="AO17">
        <v>-21</v>
      </c>
      <c r="AP17">
        <v>-1</v>
      </c>
    </row>
    <row r="18" spans="1:42" ht="21">
      <c r="A18" s="55" t="s">
        <v>412</v>
      </c>
      <c r="B18">
        <v>-1</v>
      </c>
      <c r="C18" t="s">
        <v>54</v>
      </c>
      <c r="D18">
        <v>2</v>
      </c>
      <c r="E18">
        <v>16</v>
      </c>
      <c r="F18">
        <v>23</v>
      </c>
      <c r="G18">
        <v>-2</v>
      </c>
      <c r="H18">
        <v>-7</v>
      </c>
      <c r="I18" t="s">
        <v>54</v>
      </c>
      <c r="J18">
        <v>1</v>
      </c>
      <c r="K18" t="s">
        <v>54</v>
      </c>
      <c r="L18">
        <v>6</v>
      </c>
      <c r="M18">
        <v>-4</v>
      </c>
      <c r="N18" t="s">
        <v>54</v>
      </c>
      <c r="O18" t="s">
        <v>54</v>
      </c>
      <c r="P18" t="s">
        <v>54</v>
      </c>
      <c r="Q18">
        <v>-1</v>
      </c>
      <c r="R18" t="s">
        <v>54</v>
      </c>
      <c r="S18">
        <v>-14</v>
      </c>
      <c r="T18">
        <v>9</v>
      </c>
      <c r="U18" t="s">
        <v>54</v>
      </c>
      <c r="V18">
        <v>4</v>
      </c>
      <c r="W18">
        <v>8</v>
      </c>
      <c r="X18">
        <v>-7</v>
      </c>
      <c r="Y18">
        <v>-4</v>
      </c>
      <c r="Z18">
        <v>-6</v>
      </c>
      <c r="AA18" t="s">
        <v>54</v>
      </c>
      <c r="AB18" t="s">
        <v>54</v>
      </c>
      <c r="AC18" t="s">
        <v>54</v>
      </c>
      <c r="AD18" t="s">
        <v>54</v>
      </c>
      <c r="AE18" t="s">
        <v>54</v>
      </c>
      <c r="AF18" t="s">
        <v>54</v>
      </c>
      <c r="AG18" t="s">
        <v>54</v>
      </c>
      <c r="AH18" t="s">
        <v>54</v>
      </c>
      <c r="AI18" t="s">
        <v>54</v>
      </c>
      <c r="AJ18" t="s">
        <v>54</v>
      </c>
      <c r="AK18" t="s">
        <v>54</v>
      </c>
      <c r="AL18">
        <v>-2</v>
      </c>
      <c r="AM18" t="s">
        <v>54</v>
      </c>
      <c r="AN18">
        <v>-12</v>
      </c>
      <c r="AO18" t="s">
        <v>54</v>
      </c>
      <c r="AP18">
        <v>-10</v>
      </c>
    </row>
    <row r="19" spans="1:42" ht="21">
      <c r="A19" s="55" t="s">
        <v>413</v>
      </c>
      <c r="B19">
        <v>-9</v>
      </c>
      <c r="C19" t="s">
        <v>54</v>
      </c>
      <c r="D19">
        <v>0</v>
      </c>
      <c r="E19">
        <v>14</v>
      </c>
      <c r="F19">
        <v>21</v>
      </c>
      <c r="G19">
        <v>-7</v>
      </c>
      <c r="H19">
        <v>-8</v>
      </c>
      <c r="I19" t="s">
        <v>54</v>
      </c>
      <c r="J19">
        <v>-18</v>
      </c>
      <c r="K19">
        <v>2</v>
      </c>
      <c r="L19">
        <v>2</v>
      </c>
      <c r="M19">
        <v>-10</v>
      </c>
      <c r="N19">
        <v>-14</v>
      </c>
      <c r="O19" t="s">
        <v>54</v>
      </c>
      <c r="P19">
        <v>1</v>
      </c>
      <c r="Q19">
        <v>2</v>
      </c>
      <c r="R19" t="s">
        <v>54</v>
      </c>
      <c r="S19" t="s">
        <v>54</v>
      </c>
      <c r="T19">
        <v>23</v>
      </c>
      <c r="U19" t="s">
        <v>54</v>
      </c>
      <c r="V19">
        <v>13</v>
      </c>
      <c r="W19">
        <v>1</v>
      </c>
      <c r="X19">
        <v>-5</v>
      </c>
      <c r="Y19">
        <v>4</v>
      </c>
      <c r="Z19">
        <v>-3</v>
      </c>
      <c r="AA19" t="s">
        <v>54</v>
      </c>
      <c r="AB19" t="s">
        <v>54</v>
      </c>
      <c r="AC19" t="s">
        <v>54</v>
      </c>
      <c r="AD19" t="s">
        <v>54</v>
      </c>
      <c r="AE19" t="s">
        <v>54</v>
      </c>
      <c r="AF19" t="s">
        <v>54</v>
      </c>
      <c r="AG19" t="s">
        <v>54</v>
      </c>
      <c r="AH19" t="s">
        <v>54</v>
      </c>
      <c r="AI19" t="s">
        <v>54</v>
      </c>
      <c r="AJ19" t="s">
        <v>54</v>
      </c>
      <c r="AK19" t="s">
        <v>54</v>
      </c>
      <c r="AL19">
        <v>-7</v>
      </c>
      <c r="AM19" t="s">
        <v>54</v>
      </c>
      <c r="AN19" t="s">
        <v>54</v>
      </c>
      <c r="AO19" t="s">
        <v>54</v>
      </c>
      <c r="AP19" t="s">
        <v>54</v>
      </c>
    </row>
    <row r="20" spans="1:42" ht="21">
      <c r="A20" s="55" t="s">
        <v>594</v>
      </c>
      <c r="B20">
        <v>-9</v>
      </c>
      <c r="C20" t="s">
        <v>54</v>
      </c>
      <c r="D20">
        <v>-3</v>
      </c>
      <c r="E20">
        <v>22</v>
      </c>
      <c r="F20">
        <v>17</v>
      </c>
      <c r="G20">
        <v>6</v>
      </c>
      <c r="H20">
        <v>1</v>
      </c>
      <c r="I20" t="s">
        <v>54</v>
      </c>
      <c r="J20" t="s">
        <v>54</v>
      </c>
      <c r="K20">
        <v>-5</v>
      </c>
      <c r="L20">
        <v>-9</v>
      </c>
      <c r="M20" t="s">
        <v>54</v>
      </c>
      <c r="N20" t="s">
        <v>54</v>
      </c>
      <c r="O20" t="s">
        <v>54</v>
      </c>
      <c r="P20">
        <v>-5</v>
      </c>
      <c r="Q20">
        <v>7</v>
      </c>
      <c r="R20" t="s">
        <v>54</v>
      </c>
      <c r="S20" t="s">
        <v>54</v>
      </c>
      <c r="T20">
        <v>21</v>
      </c>
      <c r="U20" t="s">
        <v>54</v>
      </c>
      <c r="V20">
        <v>15</v>
      </c>
      <c r="W20">
        <v>-5</v>
      </c>
      <c r="X20">
        <v>-12</v>
      </c>
      <c r="Y20">
        <v>5</v>
      </c>
      <c r="Z20">
        <v>-4</v>
      </c>
      <c r="AA20" t="s">
        <v>54</v>
      </c>
      <c r="AB20" t="s">
        <v>54</v>
      </c>
      <c r="AC20" t="s">
        <v>54</v>
      </c>
      <c r="AD20">
        <v>-5</v>
      </c>
      <c r="AE20" t="s">
        <v>54</v>
      </c>
      <c r="AF20" t="s">
        <v>54</v>
      </c>
      <c r="AG20" t="s">
        <v>54</v>
      </c>
      <c r="AH20" t="s">
        <v>54</v>
      </c>
      <c r="AI20" t="s">
        <v>54</v>
      </c>
      <c r="AJ20" t="s">
        <v>54</v>
      </c>
      <c r="AK20">
        <v>-10</v>
      </c>
      <c r="AL20">
        <v>-14</v>
      </c>
      <c r="AM20" t="s">
        <v>54</v>
      </c>
      <c r="AN20">
        <v>-11</v>
      </c>
      <c r="AO20" t="s">
        <v>54</v>
      </c>
      <c r="AP20" t="s">
        <v>54</v>
      </c>
    </row>
    <row r="22" spans="1:42" ht="21">
      <c r="A22" s="55" t="s">
        <v>414</v>
      </c>
    </row>
    <row r="25" spans="1:42">
      <c r="B25" s="91" t="s">
        <v>564</v>
      </c>
      <c r="C25" s="91" t="s">
        <v>566</v>
      </c>
    </row>
    <row r="26" spans="1:42" ht="21">
      <c r="A26" s="55" t="s">
        <v>565</v>
      </c>
      <c r="B26">
        <v>14</v>
      </c>
      <c r="C26">
        <v>20</v>
      </c>
    </row>
    <row r="27" spans="1:42" ht="21">
      <c r="A27" s="55" t="s">
        <v>563</v>
      </c>
      <c r="B27">
        <v>9</v>
      </c>
      <c r="C27">
        <v>-2</v>
      </c>
    </row>
    <row r="28" spans="1:42" ht="21">
      <c r="A28" s="55" t="s">
        <v>396</v>
      </c>
      <c r="B28">
        <v>24</v>
      </c>
      <c r="C28">
        <v>4</v>
      </c>
    </row>
    <row r="29" spans="1:42" ht="21">
      <c r="A29" s="55" t="s">
        <v>397</v>
      </c>
      <c r="B29">
        <v>11</v>
      </c>
      <c r="C29">
        <v>9</v>
      </c>
    </row>
    <row r="30" spans="1:42" ht="21">
      <c r="A30" s="55" t="s">
        <v>398</v>
      </c>
      <c r="B30">
        <v>-5</v>
      </c>
      <c r="C30">
        <v>7</v>
      </c>
    </row>
    <row r="31" spans="1:42" ht="21">
      <c r="A31" s="55" t="s">
        <v>399</v>
      </c>
      <c r="B31">
        <v>20</v>
      </c>
      <c r="C31">
        <v>8</v>
      </c>
    </row>
    <row r="32" spans="1:42" ht="21">
      <c r="A32" s="55" t="s">
        <v>400</v>
      </c>
      <c r="B32">
        <v>22</v>
      </c>
      <c r="C32">
        <v>12</v>
      </c>
    </row>
    <row r="33" spans="1:3" ht="21">
      <c r="A33" s="55" t="s">
        <v>401</v>
      </c>
      <c r="B33">
        <v>28</v>
      </c>
      <c r="C33">
        <v>-6</v>
      </c>
    </row>
    <row r="34" spans="1:3" ht="21">
      <c r="A34" s="55" t="s">
        <v>402</v>
      </c>
      <c r="B34">
        <v>26</v>
      </c>
      <c r="C34">
        <v>19</v>
      </c>
    </row>
    <row r="35" spans="1:3" ht="21">
      <c r="A35" s="55" t="s">
        <v>403</v>
      </c>
      <c r="B35">
        <v>-1</v>
      </c>
      <c r="C35">
        <v>24</v>
      </c>
    </row>
    <row r="36" spans="1:3" ht="21">
      <c r="A36" s="55" t="s">
        <v>404</v>
      </c>
      <c r="B36">
        <v>15</v>
      </c>
      <c r="C36">
        <v>20</v>
      </c>
    </row>
    <row r="37" spans="1:3" ht="21">
      <c r="A37" s="55" t="s">
        <v>405</v>
      </c>
      <c r="B37">
        <v>24</v>
      </c>
      <c r="C37">
        <v>-18</v>
      </c>
    </row>
    <row r="38" spans="1:3" ht="21">
      <c r="A38" s="55" t="s">
        <v>406</v>
      </c>
      <c r="B38">
        <v>1</v>
      </c>
      <c r="C38">
        <v>28</v>
      </c>
    </row>
    <row r="39" spans="1:3" ht="21">
      <c r="A39" s="55" t="s">
        <v>407</v>
      </c>
      <c r="B39">
        <v>-3</v>
      </c>
      <c r="C39">
        <v>-2</v>
      </c>
    </row>
    <row r="40" spans="1:3" ht="21">
      <c r="A40" s="55" t="s">
        <v>408</v>
      </c>
      <c r="B40">
        <v>1</v>
      </c>
      <c r="C40">
        <v>-5</v>
      </c>
    </row>
    <row r="41" spans="1:3" ht="21">
      <c r="A41" s="55" t="s">
        <v>409</v>
      </c>
      <c r="B41">
        <v>-1</v>
      </c>
      <c r="C41">
        <v>7</v>
      </c>
    </row>
    <row r="42" spans="1:3" ht="21">
      <c r="A42" s="55" t="s">
        <v>410</v>
      </c>
      <c r="B42">
        <v>-8</v>
      </c>
      <c r="C42">
        <v>-6</v>
      </c>
    </row>
    <row r="43" spans="1:3" ht="21">
      <c r="A43" s="55" t="s">
        <v>411</v>
      </c>
      <c r="B43">
        <v>15</v>
      </c>
      <c r="C43">
        <v>-2</v>
      </c>
    </row>
    <row r="44" spans="1:3" ht="21">
      <c r="A44" s="55" t="s">
        <v>412</v>
      </c>
      <c r="B44">
        <v>11</v>
      </c>
      <c r="C44">
        <v>-4</v>
      </c>
    </row>
    <row r="45" spans="1:3" ht="21">
      <c r="A45" s="55" t="s">
        <v>413</v>
      </c>
      <c r="B45">
        <v>4</v>
      </c>
      <c r="C45">
        <v>1</v>
      </c>
    </row>
  </sheetData>
  <phoneticPr fontId="37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BC518-F72E-0F4A-8830-1C7180E21EE1}">
  <dimension ref="A1:JZ19"/>
  <sheetViews>
    <sheetView topLeftCell="FW1" workbookViewId="0">
      <selection activeCell="FE9" sqref="FE9"/>
    </sheetView>
  </sheetViews>
  <sheetFormatPr baseColWidth="10" defaultRowHeight="16"/>
  <sheetData>
    <row r="1" spans="1:286">
      <c r="A1" s="144" t="s">
        <v>142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</row>
    <row r="2" spans="1:286">
      <c r="A2" s="145" t="s">
        <v>143</v>
      </c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</row>
    <row r="3" spans="1:286">
      <c r="A3" s="146" t="s">
        <v>58</v>
      </c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</row>
    <row r="4" spans="1:286">
      <c r="A4" s="147" t="s">
        <v>144</v>
      </c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</row>
    <row r="5" spans="1:286">
      <c r="A5" s="148" t="s">
        <v>145</v>
      </c>
      <c r="B5" s="148"/>
      <c r="C5" s="148"/>
      <c r="D5" s="148"/>
      <c r="E5" s="148"/>
      <c r="F5" s="148"/>
      <c r="G5" s="148"/>
      <c r="H5" s="148"/>
      <c r="I5" s="148"/>
      <c r="J5" s="148"/>
      <c r="K5" s="148"/>
      <c r="L5" s="148"/>
    </row>
    <row r="6" spans="1:286">
      <c r="A6" s="146" t="s">
        <v>58</v>
      </c>
      <c r="B6" s="146"/>
      <c r="C6" s="146"/>
      <c r="D6" s="146"/>
      <c r="E6" s="146"/>
      <c r="F6" s="146"/>
      <c r="G6" s="146"/>
      <c r="H6" s="146"/>
      <c r="I6" s="146"/>
      <c r="J6" s="146"/>
      <c r="K6" s="146"/>
      <c r="L6" s="146"/>
    </row>
    <row r="7" spans="1:286">
      <c r="A7" s="19" t="s">
        <v>61</v>
      </c>
      <c r="B7" s="143" t="s">
        <v>587</v>
      </c>
      <c r="C7" s="143"/>
      <c r="D7" s="143"/>
      <c r="E7" s="143"/>
      <c r="F7" s="143"/>
      <c r="G7" s="143"/>
      <c r="H7" s="143"/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3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  <c r="BL7" s="143"/>
      <c r="BM7" s="143"/>
      <c r="BN7" s="143"/>
      <c r="BO7" s="143"/>
      <c r="BP7" s="143"/>
      <c r="BQ7" s="143"/>
      <c r="BR7" s="143"/>
      <c r="BS7" s="143"/>
      <c r="BT7" s="143"/>
      <c r="BU7" s="143"/>
      <c r="BV7" s="143"/>
      <c r="BW7" s="143"/>
      <c r="BX7" s="143"/>
      <c r="BY7" s="143"/>
      <c r="BZ7" s="143"/>
      <c r="CA7" s="143"/>
      <c r="CB7" s="143"/>
      <c r="CC7" s="143"/>
      <c r="CD7" s="143"/>
      <c r="CE7" s="143"/>
      <c r="CF7" s="143"/>
      <c r="CG7" s="143"/>
      <c r="CH7" s="143"/>
      <c r="CI7" s="143"/>
      <c r="CJ7" s="143"/>
      <c r="CK7" s="143"/>
      <c r="CL7" s="143"/>
      <c r="CM7" s="143"/>
      <c r="CN7" s="143"/>
      <c r="CO7" s="143"/>
      <c r="CP7" s="143"/>
      <c r="CQ7" s="143"/>
      <c r="CR7" s="136"/>
      <c r="CS7" s="143" t="s">
        <v>588</v>
      </c>
      <c r="CT7" s="143"/>
      <c r="CU7" s="143"/>
      <c r="CV7" s="143"/>
      <c r="CW7" s="143"/>
      <c r="CX7" s="143"/>
      <c r="CY7" s="143"/>
      <c r="CZ7" s="143"/>
      <c r="DA7" s="143"/>
      <c r="DB7" s="143"/>
      <c r="DC7" s="143"/>
      <c r="DD7" s="143"/>
      <c r="DE7" s="143"/>
      <c r="DF7" s="143"/>
      <c r="DG7" s="143"/>
      <c r="DH7" s="143"/>
      <c r="DI7" s="143"/>
      <c r="DJ7" s="143"/>
      <c r="DK7" s="143"/>
      <c r="DL7" s="143"/>
      <c r="DM7" s="143"/>
      <c r="DN7" s="143"/>
      <c r="DO7" s="143"/>
      <c r="DP7" s="143"/>
      <c r="DQ7" s="143"/>
      <c r="DR7" s="143"/>
      <c r="DS7" s="143"/>
      <c r="DT7" s="143"/>
      <c r="DU7" s="143"/>
      <c r="DV7" s="143"/>
      <c r="DW7" s="143"/>
      <c r="DX7" s="143"/>
      <c r="DY7" s="143"/>
      <c r="DZ7" s="143"/>
      <c r="EA7" s="143"/>
      <c r="EB7" s="143"/>
      <c r="EC7" s="143"/>
      <c r="ED7" s="143"/>
      <c r="EE7" s="143"/>
      <c r="EF7" s="143"/>
      <c r="EG7" s="143"/>
      <c r="EH7" s="143"/>
      <c r="EI7" s="143"/>
      <c r="EJ7" s="143"/>
      <c r="EK7" s="143"/>
      <c r="EL7" s="143"/>
      <c r="EM7" s="143"/>
      <c r="EN7" s="143"/>
      <c r="EO7" s="143"/>
      <c r="EP7" s="143"/>
      <c r="EQ7" s="143"/>
      <c r="ER7" s="143"/>
      <c r="ES7" s="143"/>
      <c r="ET7" s="143"/>
      <c r="EU7" s="143"/>
      <c r="EV7" s="143"/>
      <c r="EW7" s="143"/>
      <c r="EX7" s="143"/>
      <c r="EY7" s="143"/>
      <c r="EZ7" s="143"/>
      <c r="FA7" s="143"/>
      <c r="FB7" s="143"/>
      <c r="FC7" s="143"/>
      <c r="FD7" s="143"/>
      <c r="FE7" s="143"/>
      <c r="FF7" s="143"/>
      <c r="FG7" s="143"/>
      <c r="FH7" s="143"/>
      <c r="FI7" s="143"/>
      <c r="FJ7" s="143"/>
      <c r="FK7" s="143"/>
      <c r="FL7" s="143"/>
      <c r="FM7" s="143"/>
      <c r="FN7" s="143"/>
      <c r="FO7" s="143"/>
      <c r="FP7" s="143"/>
      <c r="FQ7" s="143"/>
      <c r="FR7" s="143"/>
      <c r="FS7" s="143"/>
      <c r="FT7" s="143"/>
      <c r="FU7" s="143"/>
      <c r="FV7" s="143"/>
      <c r="FW7" s="143"/>
      <c r="FX7" s="143"/>
      <c r="FY7" s="143"/>
      <c r="FZ7" s="143"/>
      <c r="GA7" s="143"/>
      <c r="GB7" s="143"/>
      <c r="GC7" s="143"/>
      <c r="GD7" s="143"/>
      <c r="GE7" s="143"/>
      <c r="GF7" s="143"/>
      <c r="GG7" s="143"/>
      <c r="GH7" s="143"/>
      <c r="GI7" s="136"/>
      <c r="GJ7" s="143" t="s">
        <v>589</v>
      </c>
      <c r="GK7" s="143"/>
      <c r="GL7" s="143"/>
      <c r="GM7" s="143"/>
      <c r="GN7" s="143"/>
      <c r="GO7" s="143"/>
      <c r="GP7" s="143"/>
      <c r="GQ7" s="143"/>
      <c r="GR7" s="143"/>
      <c r="GS7" s="143"/>
      <c r="GT7" s="143"/>
      <c r="GU7" s="143"/>
      <c r="GV7" s="143"/>
      <c r="GW7" s="143"/>
      <c r="GX7" s="143"/>
      <c r="GY7" s="143"/>
      <c r="GZ7" s="143"/>
      <c r="HA7" s="143"/>
      <c r="HB7" s="143"/>
      <c r="HC7" s="143"/>
      <c r="HD7" s="143"/>
      <c r="HE7" s="143"/>
      <c r="HF7" s="143"/>
      <c r="HG7" s="143"/>
      <c r="HH7" s="143"/>
      <c r="HI7" s="143"/>
      <c r="HJ7" s="143"/>
      <c r="HK7" s="143"/>
      <c r="HL7" s="143"/>
      <c r="HM7" s="143"/>
      <c r="HN7" s="143"/>
      <c r="HO7" s="143"/>
      <c r="HP7" s="143"/>
      <c r="HQ7" s="143"/>
      <c r="HR7" s="143"/>
      <c r="HS7" s="143"/>
      <c r="HT7" s="143"/>
      <c r="HU7" s="143"/>
      <c r="HV7" s="143"/>
      <c r="HW7" s="143"/>
      <c r="HX7" s="143"/>
      <c r="HY7" s="143"/>
      <c r="HZ7" s="143"/>
      <c r="IA7" s="143"/>
      <c r="IB7" s="143"/>
      <c r="IC7" s="143"/>
      <c r="ID7" s="143"/>
      <c r="IE7" s="143"/>
      <c r="IF7" s="143"/>
      <c r="IG7" s="143"/>
      <c r="IH7" s="143"/>
      <c r="II7" s="143"/>
      <c r="IJ7" s="143"/>
      <c r="IK7" s="143"/>
      <c r="IL7" s="143"/>
      <c r="IM7" s="143"/>
      <c r="IN7" s="143"/>
      <c r="IO7" s="143"/>
      <c r="IP7" s="143"/>
      <c r="IQ7" s="143"/>
      <c r="IR7" s="143"/>
      <c r="IS7" s="143"/>
      <c r="IT7" s="143"/>
      <c r="IU7" s="143"/>
      <c r="IV7" s="143"/>
      <c r="IW7" s="143"/>
      <c r="IX7" s="143"/>
      <c r="IY7" s="143"/>
      <c r="IZ7" s="143"/>
      <c r="JA7" s="143"/>
      <c r="JB7" s="143"/>
      <c r="JC7" s="143"/>
      <c r="JD7" s="143"/>
      <c r="JE7" s="143"/>
      <c r="JF7" s="143"/>
      <c r="JG7" s="143"/>
      <c r="JH7" s="143"/>
      <c r="JI7" s="143"/>
      <c r="JJ7" s="143"/>
      <c r="JK7" s="143"/>
      <c r="JL7" s="143"/>
      <c r="JM7" s="143"/>
      <c r="JN7" s="143"/>
      <c r="JO7" s="143"/>
      <c r="JP7" s="143"/>
      <c r="JQ7" s="143"/>
      <c r="JR7" s="143"/>
      <c r="JS7" s="143"/>
      <c r="JT7" s="143"/>
      <c r="JU7" s="143"/>
      <c r="JV7" s="143"/>
      <c r="JW7" s="143"/>
      <c r="JX7" s="143"/>
      <c r="JY7" s="143"/>
    </row>
    <row r="8" spans="1:286">
      <c r="A8" s="19" t="s">
        <v>61</v>
      </c>
      <c r="B8" s="137" t="s">
        <v>149</v>
      </c>
      <c r="C8" s="137" t="s">
        <v>150</v>
      </c>
      <c r="D8" s="137" t="s">
        <v>151</v>
      </c>
      <c r="E8" s="137" t="s">
        <v>152</v>
      </c>
      <c r="F8" s="140">
        <v>2020</v>
      </c>
      <c r="G8" s="137" t="s">
        <v>154</v>
      </c>
      <c r="H8" s="137" t="s">
        <v>155</v>
      </c>
      <c r="I8" s="137" t="s">
        <v>156</v>
      </c>
      <c r="J8" s="137" t="s">
        <v>157</v>
      </c>
      <c r="K8" s="140">
        <v>2019</v>
      </c>
      <c r="L8" s="137" t="s">
        <v>159</v>
      </c>
      <c r="M8" s="137" t="s">
        <v>160</v>
      </c>
      <c r="N8" s="137" t="s">
        <v>161</v>
      </c>
      <c r="O8" s="137" t="s">
        <v>162</v>
      </c>
      <c r="P8" s="140">
        <v>2018</v>
      </c>
      <c r="Q8" s="137" t="s">
        <v>164</v>
      </c>
      <c r="R8" s="137" t="s">
        <v>165</v>
      </c>
      <c r="S8" s="137" t="s">
        <v>166</v>
      </c>
      <c r="T8" s="137" t="s">
        <v>167</v>
      </c>
      <c r="U8" s="140">
        <v>2017</v>
      </c>
      <c r="V8" s="137" t="s">
        <v>169</v>
      </c>
      <c r="W8" s="137" t="s">
        <v>170</v>
      </c>
      <c r="X8" s="137" t="s">
        <v>171</v>
      </c>
      <c r="Y8" s="137" t="s">
        <v>172</v>
      </c>
      <c r="Z8" s="140">
        <v>2016</v>
      </c>
      <c r="AA8" s="137" t="s">
        <v>174</v>
      </c>
      <c r="AB8" s="137" t="s">
        <v>175</v>
      </c>
      <c r="AC8" s="137" t="s">
        <v>176</v>
      </c>
      <c r="AD8" s="137" t="s">
        <v>177</v>
      </c>
      <c r="AE8" s="140">
        <v>2015</v>
      </c>
      <c r="AF8" s="137" t="s">
        <v>179</v>
      </c>
      <c r="AG8" s="137" t="s">
        <v>180</v>
      </c>
      <c r="AH8" s="137" t="s">
        <v>181</v>
      </c>
      <c r="AI8" s="137" t="s">
        <v>182</v>
      </c>
      <c r="AJ8" s="140">
        <v>2014</v>
      </c>
      <c r="AK8" s="137" t="s">
        <v>184</v>
      </c>
      <c r="AL8" s="137" t="s">
        <v>185</v>
      </c>
      <c r="AM8" s="137" t="s">
        <v>186</v>
      </c>
      <c r="AN8" s="137" t="s">
        <v>187</v>
      </c>
      <c r="AO8" s="140">
        <v>2013</v>
      </c>
      <c r="AP8" s="137" t="s">
        <v>189</v>
      </c>
      <c r="AQ8" s="137" t="s">
        <v>190</v>
      </c>
      <c r="AR8" s="137" t="s">
        <v>191</v>
      </c>
      <c r="AS8" s="137" t="s">
        <v>192</v>
      </c>
      <c r="AT8" s="140">
        <v>2012</v>
      </c>
      <c r="AU8" s="137" t="s">
        <v>194</v>
      </c>
      <c r="AV8" s="137" t="s">
        <v>195</v>
      </c>
      <c r="AW8" s="137" t="s">
        <v>196</v>
      </c>
      <c r="AX8" s="137" t="s">
        <v>197</v>
      </c>
      <c r="AY8" s="140">
        <v>2011</v>
      </c>
      <c r="AZ8" s="137" t="s">
        <v>199</v>
      </c>
      <c r="BA8" s="137" t="s">
        <v>200</v>
      </c>
      <c r="BB8" s="137" t="s">
        <v>201</v>
      </c>
      <c r="BC8" s="137" t="s">
        <v>202</v>
      </c>
      <c r="BD8" s="140">
        <v>2010</v>
      </c>
      <c r="BE8" s="137" t="s">
        <v>204</v>
      </c>
      <c r="BF8" s="137" t="s">
        <v>205</v>
      </c>
      <c r="BG8" s="137" t="s">
        <v>206</v>
      </c>
      <c r="BH8" s="137" t="s">
        <v>207</v>
      </c>
      <c r="BI8" s="140">
        <v>2009</v>
      </c>
      <c r="BJ8" s="137" t="s">
        <v>209</v>
      </c>
      <c r="BK8" s="137" t="s">
        <v>210</v>
      </c>
      <c r="BL8" s="137" t="s">
        <v>211</v>
      </c>
      <c r="BM8" s="137" t="s">
        <v>212</v>
      </c>
      <c r="BN8" s="140">
        <v>2008</v>
      </c>
      <c r="BO8" s="137" t="s">
        <v>214</v>
      </c>
      <c r="BP8" s="137" t="s">
        <v>215</v>
      </c>
      <c r="BQ8" s="137" t="s">
        <v>216</v>
      </c>
      <c r="BR8" s="137" t="s">
        <v>217</v>
      </c>
      <c r="BS8" s="140">
        <v>2007</v>
      </c>
      <c r="BT8" s="137" t="s">
        <v>219</v>
      </c>
      <c r="BU8" s="137" t="s">
        <v>220</v>
      </c>
      <c r="BV8" s="137" t="s">
        <v>221</v>
      </c>
      <c r="BW8" s="137" t="s">
        <v>222</v>
      </c>
      <c r="BX8" s="140">
        <v>2006</v>
      </c>
      <c r="BY8" s="137" t="s">
        <v>224</v>
      </c>
      <c r="BZ8" s="137" t="s">
        <v>225</v>
      </c>
      <c r="CA8" s="137" t="s">
        <v>226</v>
      </c>
      <c r="CB8" s="137" t="s">
        <v>227</v>
      </c>
      <c r="CC8" s="140">
        <v>2005</v>
      </c>
      <c r="CD8" s="137" t="s">
        <v>229</v>
      </c>
      <c r="CE8" s="137" t="s">
        <v>230</v>
      </c>
      <c r="CF8" s="137" t="s">
        <v>231</v>
      </c>
      <c r="CG8" s="137" t="s">
        <v>232</v>
      </c>
      <c r="CH8" s="140">
        <v>2004</v>
      </c>
      <c r="CI8" s="137" t="s">
        <v>234</v>
      </c>
      <c r="CJ8" s="137" t="s">
        <v>235</v>
      </c>
      <c r="CK8" s="137" t="s">
        <v>236</v>
      </c>
      <c r="CL8" s="137" t="s">
        <v>237</v>
      </c>
      <c r="CM8" s="140">
        <v>2003</v>
      </c>
      <c r="CN8" s="137" t="s">
        <v>239</v>
      </c>
      <c r="CO8" s="137" t="s">
        <v>240</v>
      </c>
      <c r="CP8" s="137" t="s">
        <v>241</v>
      </c>
      <c r="CQ8" s="137" t="s">
        <v>242</v>
      </c>
      <c r="CR8" s="140">
        <v>2002</v>
      </c>
      <c r="CS8" s="137" t="s">
        <v>149</v>
      </c>
      <c r="CT8" s="137" t="s">
        <v>150</v>
      </c>
      <c r="CU8" s="137" t="s">
        <v>151</v>
      </c>
      <c r="CV8" s="137" t="s">
        <v>152</v>
      </c>
      <c r="CW8" s="140">
        <v>2020</v>
      </c>
      <c r="CX8" s="137" t="s">
        <v>154</v>
      </c>
      <c r="CY8" s="137" t="s">
        <v>155</v>
      </c>
      <c r="CZ8" s="137" t="s">
        <v>156</v>
      </c>
      <c r="DA8" s="137" t="s">
        <v>157</v>
      </c>
      <c r="DB8" s="140">
        <v>2019</v>
      </c>
      <c r="DC8" s="137" t="s">
        <v>159</v>
      </c>
      <c r="DD8" s="137" t="s">
        <v>160</v>
      </c>
      <c r="DE8" s="137" t="s">
        <v>161</v>
      </c>
      <c r="DF8" s="137" t="s">
        <v>162</v>
      </c>
      <c r="DG8" s="140">
        <v>2018</v>
      </c>
      <c r="DH8" s="137" t="s">
        <v>164</v>
      </c>
      <c r="DI8" s="137" t="s">
        <v>165</v>
      </c>
      <c r="DJ8" s="137" t="s">
        <v>166</v>
      </c>
      <c r="DK8" s="137" t="s">
        <v>167</v>
      </c>
      <c r="DL8" s="140">
        <v>2017</v>
      </c>
      <c r="DM8" s="137" t="s">
        <v>169</v>
      </c>
      <c r="DN8" s="137" t="s">
        <v>170</v>
      </c>
      <c r="DO8" s="137" t="s">
        <v>171</v>
      </c>
      <c r="DP8" s="137" t="s">
        <v>172</v>
      </c>
      <c r="DQ8" s="140">
        <v>2016</v>
      </c>
      <c r="DR8" s="137" t="s">
        <v>174</v>
      </c>
      <c r="DS8" s="137" t="s">
        <v>175</v>
      </c>
      <c r="DT8" s="137" t="s">
        <v>176</v>
      </c>
      <c r="DU8" s="137" t="s">
        <v>177</v>
      </c>
      <c r="DV8" s="140">
        <v>2015</v>
      </c>
      <c r="DW8" s="137" t="s">
        <v>179</v>
      </c>
      <c r="DX8" s="137" t="s">
        <v>180</v>
      </c>
      <c r="DY8" s="137" t="s">
        <v>181</v>
      </c>
      <c r="DZ8" s="137" t="s">
        <v>182</v>
      </c>
      <c r="EA8" s="140">
        <v>2014</v>
      </c>
      <c r="EB8" s="137" t="s">
        <v>184</v>
      </c>
      <c r="EC8" s="137" t="s">
        <v>185</v>
      </c>
      <c r="ED8" s="137" t="s">
        <v>186</v>
      </c>
      <c r="EE8" s="137" t="s">
        <v>187</v>
      </c>
      <c r="EF8" s="140">
        <v>2013</v>
      </c>
      <c r="EG8" s="137" t="s">
        <v>189</v>
      </c>
      <c r="EH8" s="137" t="s">
        <v>190</v>
      </c>
      <c r="EI8" s="137" t="s">
        <v>191</v>
      </c>
      <c r="EJ8" s="137" t="s">
        <v>192</v>
      </c>
      <c r="EK8" s="140">
        <v>2012</v>
      </c>
      <c r="EL8" s="137" t="s">
        <v>194</v>
      </c>
      <c r="EM8" s="137" t="s">
        <v>195</v>
      </c>
      <c r="EN8" s="137" t="s">
        <v>196</v>
      </c>
      <c r="EO8" s="137" t="s">
        <v>197</v>
      </c>
      <c r="EP8" s="140">
        <v>2011</v>
      </c>
      <c r="EQ8" s="137" t="s">
        <v>199</v>
      </c>
      <c r="ER8" s="137" t="s">
        <v>200</v>
      </c>
      <c r="ES8" s="137" t="s">
        <v>201</v>
      </c>
      <c r="ET8" s="137" t="s">
        <v>202</v>
      </c>
      <c r="EU8" s="140">
        <v>2010</v>
      </c>
      <c r="EV8" s="137" t="s">
        <v>204</v>
      </c>
      <c r="EW8" s="137" t="s">
        <v>205</v>
      </c>
      <c r="EX8" s="137" t="s">
        <v>206</v>
      </c>
      <c r="EY8" s="137" t="s">
        <v>207</v>
      </c>
      <c r="EZ8" s="140">
        <v>2009</v>
      </c>
      <c r="FA8" s="137" t="s">
        <v>209</v>
      </c>
      <c r="FB8" s="137" t="s">
        <v>210</v>
      </c>
      <c r="FC8" s="137" t="s">
        <v>211</v>
      </c>
      <c r="FD8" s="137" t="s">
        <v>212</v>
      </c>
      <c r="FE8" s="140">
        <v>2008</v>
      </c>
      <c r="FF8" s="137" t="s">
        <v>214</v>
      </c>
      <c r="FG8" s="137" t="s">
        <v>215</v>
      </c>
      <c r="FH8" s="137" t="s">
        <v>216</v>
      </c>
      <c r="FI8" s="137" t="s">
        <v>217</v>
      </c>
      <c r="FJ8" s="140">
        <v>2007</v>
      </c>
      <c r="FK8" s="137" t="s">
        <v>219</v>
      </c>
      <c r="FL8" s="137" t="s">
        <v>220</v>
      </c>
      <c r="FM8" s="137" t="s">
        <v>221</v>
      </c>
      <c r="FN8" s="137" t="s">
        <v>222</v>
      </c>
      <c r="FO8" s="140">
        <v>2006</v>
      </c>
      <c r="FP8" s="137" t="s">
        <v>224</v>
      </c>
      <c r="FQ8" s="137" t="s">
        <v>225</v>
      </c>
      <c r="FR8" s="137" t="s">
        <v>226</v>
      </c>
      <c r="FS8" s="137" t="s">
        <v>227</v>
      </c>
      <c r="FT8" s="140">
        <v>2005</v>
      </c>
      <c r="FU8" s="137" t="s">
        <v>229</v>
      </c>
      <c r="FV8" s="137" t="s">
        <v>230</v>
      </c>
      <c r="FW8" s="137" t="s">
        <v>231</v>
      </c>
      <c r="FX8" s="137" t="s">
        <v>232</v>
      </c>
      <c r="FY8" s="140">
        <v>2004</v>
      </c>
      <c r="FZ8" s="137" t="s">
        <v>234</v>
      </c>
      <c r="GA8" s="137" t="s">
        <v>235</v>
      </c>
      <c r="GB8" s="137" t="s">
        <v>236</v>
      </c>
      <c r="GC8" s="137" t="s">
        <v>237</v>
      </c>
      <c r="GD8" s="140">
        <v>2003</v>
      </c>
      <c r="GE8" s="137" t="s">
        <v>239</v>
      </c>
      <c r="GF8" s="137" t="s">
        <v>240</v>
      </c>
      <c r="GG8" s="137" t="s">
        <v>241</v>
      </c>
      <c r="GH8" s="137" t="s">
        <v>242</v>
      </c>
      <c r="GI8" s="140">
        <v>2002</v>
      </c>
      <c r="GJ8" s="137" t="s">
        <v>149</v>
      </c>
      <c r="GK8" s="137" t="s">
        <v>150</v>
      </c>
      <c r="GL8" s="137" t="s">
        <v>151</v>
      </c>
      <c r="GM8" s="137" t="s">
        <v>152</v>
      </c>
      <c r="GN8" s="140">
        <v>2020</v>
      </c>
      <c r="GO8" s="137" t="s">
        <v>154</v>
      </c>
      <c r="GP8" s="137" t="s">
        <v>155</v>
      </c>
      <c r="GQ8" s="137" t="s">
        <v>156</v>
      </c>
      <c r="GR8" s="137" t="s">
        <v>157</v>
      </c>
      <c r="GS8" s="140">
        <v>2019</v>
      </c>
      <c r="GT8" s="137" t="s">
        <v>159</v>
      </c>
      <c r="GU8" s="137" t="s">
        <v>160</v>
      </c>
      <c r="GV8" s="137" t="s">
        <v>161</v>
      </c>
      <c r="GW8" s="137" t="s">
        <v>162</v>
      </c>
      <c r="GX8" s="140">
        <v>2018</v>
      </c>
      <c r="GY8" s="137" t="s">
        <v>164</v>
      </c>
      <c r="GZ8" s="137" t="s">
        <v>165</v>
      </c>
      <c r="HA8" s="137" t="s">
        <v>166</v>
      </c>
      <c r="HB8" s="137" t="s">
        <v>167</v>
      </c>
      <c r="HC8" s="140">
        <v>2017</v>
      </c>
      <c r="HD8" s="137" t="s">
        <v>169</v>
      </c>
      <c r="HE8" s="137" t="s">
        <v>170</v>
      </c>
      <c r="HF8" s="137" t="s">
        <v>171</v>
      </c>
      <c r="HG8" s="137" t="s">
        <v>172</v>
      </c>
      <c r="HH8" s="140">
        <v>2016</v>
      </c>
      <c r="HI8" s="137" t="s">
        <v>174</v>
      </c>
      <c r="HJ8" s="137" t="s">
        <v>175</v>
      </c>
      <c r="HK8" s="137" t="s">
        <v>176</v>
      </c>
      <c r="HL8" s="137" t="s">
        <v>177</v>
      </c>
      <c r="HM8" s="140">
        <v>2015</v>
      </c>
      <c r="HN8" s="137" t="s">
        <v>179</v>
      </c>
      <c r="HO8" s="137" t="s">
        <v>180</v>
      </c>
      <c r="HP8" s="137" t="s">
        <v>181</v>
      </c>
      <c r="HQ8" s="137" t="s">
        <v>182</v>
      </c>
      <c r="HR8" s="140">
        <v>2014</v>
      </c>
      <c r="HS8" s="137" t="s">
        <v>184</v>
      </c>
      <c r="HT8" s="137" t="s">
        <v>185</v>
      </c>
      <c r="HU8" s="137" t="s">
        <v>186</v>
      </c>
      <c r="HV8" s="137" t="s">
        <v>187</v>
      </c>
      <c r="HW8" s="140">
        <v>2013</v>
      </c>
      <c r="HX8" s="137" t="s">
        <v>189</v>
      </c>
      <c r="HY8" s="137" t="s">
        <v>190</v>
      </c>
      <c r="HZ8" s="137" t="s">
        <v>191</v>
      </c>
      <c r="IA8" s="137" t="s">
        <v>192</v>
      </c>
      <c r="IB8" s="140">
        <v>2012</v>
      </c>
      <c r="IC8" s="137" t="s">
        <v>194</v>
      </c>
      <c r="ID8" s="137" t="s">
        <v>195</v>
      </c>
      <c r="IE8" s="137" t="s">
        <v>196</v>
      </c>
      <c r="IF8" s="137" t="s">
        <v>197</v>
      </c>
      <c r="IG8" s="140">
        <v>2011</v>
      </c>
      <c r="IH8" s="137" t="s">
        <v>199</v>
      </c>
      <c r="II8" s="137" t="s">
        <v>200</v>
      </c>
      <c r="IJ8" s="137" t="s">
        <v>201</v>
      </c>
      <c r="IK8" s="137" t="s">
        <v>202</v>
      </c>
      <c r="IL8" s="140">
        <v>2010</v>
      </c>
      <c r="IM8" s="137" t="s">
        <v>204</v>
      </c>
      <c r="IN8" s="137" t="s">
        <v>205</v>
      </c>
      <c r="IO8" s="137" t="s">
        <v>206</v>
      </c>
      <c r="IP8" s="137" t="s">
        <v>207</v>
      </c>
      <c r="IQ8" s="140">
        <v>2009</v>
      </c>
      <c r="IR8" s="137" t="s">
        <v>209</v>
      </c>
      <c r="IS8" s="137" t="s">
        <v>210</v>
      </c>
      <c r="IT8" s="137" t="s">
        <v>211</v>
      </c>
      <c r="IU8" s="137" t="s">
        <v>212</v>
      </c>
      <c r="IV8" s="140">
        <v>2008</v>
      </c>
      <c r="IW8" s="137" t="s">
        <v>214</v>
      </c>
      <c r="IX8" s="137" t="s">
        <v>215</v>
      </c>
      <c r="IY8" s="137" t="s">
        <v>216</v>
      </c>
      <c r="IZ8" s="137" t="s">
        <v>217</v>
      </c>
      <c r="JA8" s="140">
        <v>2007</v>
      </c>
      <c r="JB8" s="137" t="s">
        <v>219</v>
      </c>
      <c r="JC8" s="137" t="s">
        <v>220</v>
      </c>
      <c r="JD8" s="137" t="s">
        <v>221</v>
      </c>
      <c r="JE8" s="137" t="s">
        <v>222</v>
      </c>
      <c r="JF8" s="140">
        <v>2006</v>
      </c>
      <c r="JG8" s="137" t="s">
        <v>224</v>
      </c>
      <c r="JH8" s="137" t="s">
        <v>225</v>
      </c>
      <c r="JI8" s="137" t="s">
        <v>226</v>
      </c>
      <c r="JJ8" s="137" t="s">
        <v>227</v>
      </c>
      <c r="JK8" s="140">
        <v>2005</v>
      </c>
      <c r="JL8" s="137" t="s">
        <v>229</v>
      </c>
      <c r="JM8" s="137" t="s">
        <v>230</v>
      </c>
      <c r="JN8" s="137" t="s">
        <v>231</v>
      </c>
      <c r="JO8" s="137" t="s">
        <v>232</v>
      </c>
      <c r="JP8" s="140">
        <v>2004</v>
      </c>
      <c r="JQ8" s="137" t="s">
        <v>234</v>
      </c>
      <c r="JR8" s="137" t="s">
        <v>235</v>
      </c>
      <c r="JS8" s="137" t="s">
        <v>236</v>
      </c>
      <c r="JT8" s="137" t="s">
        <v>237</v>
      </c>
      <c r="JU8" s="140">
        <v>2003</v>
      </c>
      <c r="JV8" s="137" t="s">
        <v>239</v>
      </c>
      <c r="JW8" s="137" t="s">
        <v>240</v>
      </c>
      <c r="JX8" s="137" t="s">
        <v>241</v>
      </c>
      <c r="JY8" s="137" t="s">
        <v>242</v>
      </c>
      <c r="JZ8" s="10">
        <v>2002</v>
      </c>
    </row>
    <row r="9" spans="1:286">
      <c r="A9" s="137" t="s">
        <v>590</v>
      </c>
      <c r="B9" s="138">
        <v>58.19</v>
      </c>
      <c r="C9" s="138">
        <v>57.83</v>
      </c>
      <c r="D9" s="138">
        <v>55.54</v>
      </c>
      <c r="E9" s="138">
        <v>58.18</v>
      </c>
      <c r="F9" s="138">
        <f>SUM(B9:E9)/4</f>
        <v>57.435000000000002</v>
      </c>
      <c r="G9" s="138">
        <v>58.74</v>
      </c>
      <c r="H9" s="138">
        <v>58.72</v>
      </c>
      <c r="I9" s="138">
        <v>58.74</v>
      </c>
      <c r="J9" s="138">
        <v>58.35</v>
      </c>
      <c r="K9" s="138">
        <f>SUM(G9:J9)/4</f>
        <v>58.637500000000003</v>
      </c>
      <c r="L9" s="138">
        <v>58.61</v>
      </c>
      <c r="M9" s="138">
        <v>58.73</v>
      </c>
      <c r="N9" s="138">
        <v>58.8</v>
      </c>
      <c r="O9" s="138">
        <v>58.46</v>
      </c>
      <c r="P9" s="138">
        <f>SUM(L9:O9)/4</f>
        <v>58.65</v>
      </c>
      <c r="Q9" s="138">
        <v>58.8</v>
      </c>
      <c r="R9" s="138">
        <v>58.92</v>
      </c>
      <c r="S9" s="138">
        <v>58.84</v>
      </c>
      <c r="T9" s="138">
        <v>58.78</v>
      </c>
      <c r="U9" s="138">
        <f>SUM(Q9:T9)/4</f>
        <v>58.835000000000001</v>
      </c>
      <c r="V9" s="138">
        <v>58.95</v>
      </c>
      <c r="W9" s="138">
        <v>59.28</v>
      </c>
      <c r="X9" s="138">
        <v>59.41</v>
      </c>
      <c r="Y9" s="138">
        <v>59.29</v>
      </c>
      <c r="Z9" s="138">
        <f>SUM(V9:Y9)/4</f>
        <v>59.232499999999995</v>
      </c>
      <c r="AA9" s="138">
        <v>59.43</v>
      </c>
      <c r="AB9" s="138">
        <v>59.5</v>
      </c>
      <c r="AC9" s="138">
        <v>59.79</v>
      </c>
      <c r="AD9" s="138">
        <v>59.45</v>
      </c>
      <c r="AE9" s="138">
        <f>SUM(AA9:AD9)/4</f>
        <v>59.542500000000004</v>
      </c>
      <c r="AF9" s="138">
        <v>59.77</v>
      </c>
      <c r="AG9" s="138">
        <v>59.53</v>
      </c>
      <c r="AH9" s="138">
        <v>59.63</v>
      </c>
      <c r="AI9" s="138">
        <v>59.46</v>
      </c>
      <c r="AJ9" s="138">
        <f>SUM(AF9:AI9)/4</f>
        <v>59.597500000000004</v>
      </c>
      <c r="AK9" s="138">
        <v>59.86</v>
      </c>
      <c r="AL9" s="138">
        <v>60.04</v>
      </c>
      <c r="AM9" s="138">
        <v>60</v>
      </c>
      <c r="AN9" s="138">
        <v>60.18</v>
      </c>
      <c r="AO9" s="138">
        <f>SUM(AK9:AN9)/4</f>
        <v>60.02</v>
      </c>
      <c r="AP9" s="138">
        <v>60.23</v>
      </c>
      <c r="AQ9" s="138">
        <v>60.55</v>
      </c>
      <c r="AR9" s="138">
        <v>60.5</v>
      </c>
      <c r="AS9" s="138">
        <v>60.31</v>
      </c>
      <c r="AT9" s="138">
        <f>SUM(AP9:AS9)/4</f>
        <v>60.397500000000001</v>
      </c>
      <c r="AU9" s="138">
        <v>60.29</v>
      </c>
      <c r="AV9" s="138">
        <v>60.44</v>
      </c>
      <c r="AW9" s="138">
        <v>60.44</v>
      </c>
      <c r="AX9" s="138">
        <v>60.16</v>
      </c>
      <c r="AY9" s="138">
        <f>SUM(AU9:AX9)/4</f>
        <v>60.332499999999996</v>
      </c>
      <c r="AZ9" s="138">
        <v>60.25</v>
      </c>
      <c r="BA9" s="138">
        <v>60.37</v>
      </c>
      <c r="BB9" s="138">
        <v>60.41</v>
      </c>
      <c r="BC9" s="138">
        <v>60.09</v>
      </c>
      <c r="BD9" s="138">
        <f>SUM(AZ9:BC9)/4</f>
        <v>60.28</v>
      </c>
      <c r="BE9" s="138">
        <v>59.99</v>
      </c>
      <c r="BF9" s="138">
        <v>60.05</v>
      </c>
      <c r="BG9" s="138">
        <v>60.3</v>
      </c>
      <c r="BH9" s="138">
        <v>60.39</v>
      </c>
      <c r="BI9" s="138">
        <f>SUM(BE9:BH9)/4</f>
        <v>60.18249999999999</v>
      </c>
      <c r="BJ9" s="138">
        <v>60.35</v>
      </c>
      <c r="BK9" s="138">
        <v>60.23</v>
      </c>
      <c r="BL9" s="138">
        <v>60.07</v>
      </c>
      <c r="BM9" s="138">
        <v>59.67</v>
      </c>
      <c r="BN9" s="138">
        <f>SUM(BJ9:BM9)/4</f>
        <v>60.08</v>
      </c>
      <c r="BO9" s="138">
        <v>59.47</v>
      </c>
      <c r="BP9" s="138">
        <v>59.5</v>
      </c>
      <c r="BQ9" s="138">
        <v>59.23</v>
      </c>
      <c r="BR9" s="138">
        <v>58.9</v>
      </c>
      <c r="BS9" s="138">
        <f>SUM(BO9:BR9)/4</f>
        <v>59.274999999999999</v>
      </c>
      <c r="BT9" s="138">
        <v>58.88</v>
      </c>
      <c r="BU9" s="138">
        <v>58.74</v>
      </c>
      <c r="BV9" s="138">
        <v>58.63</v>
      </c>
      <c r="BW9" s="138">
        <v>58.3</v>
      </c>
      <c r="BX9" s="138">
        <f>SUM(BT9:BW9)/4</f>
        <v>58.637500000000003</v>
      </c>
      <c r="BY9" s="138">
        <v>58.08</v>
      </c>
      <c r="BZ9" s="138">
        <v>57.86</v>
      </c>
      <c r="CA9" s="138">
        <v>57.86</v>
      </c>
      <c r="CB9" s="138">
        <v>57.38</v>
      </c>
      <c r="CC9" s="138">
        <f>SUM(BY9:CB9)/4</f>
        <v>57.795000000000002</v>
      </c>
      <c r="CD9" s="138">
        <v>57.12</v>
      </c>
      <c r="CE9" s="138">
        <v>56.93</v>
      </c>
      <c r="CF9" s="138">
        <v>56.55</v>
      </c>
      <c r="CG9" s="138">
        <v>56.24</v>
      </c>
      <c r="CH9" s="138">
        <f>SUM(CD9:CG9)/4</f>
        <v>56.71</v>
      </c>
      <c r="CI9" s="138">
        <v>56.25</v>
      </c>
      <c r="CJ9" s="138">
        <v>56.15</v>
      </c>
      <c r="CK9" s="138">
        <v>55.65</v>
      </c>
      <c r="CL9" s="138">
        <v>55.28</v>
      </c>
      <c r="CM9" s="138">
        <f>SUM(CI9:CL9)/4</f>
        <v>55.832500000000003</v>
      </c>
      <c r="CN9" s="138">
        <v>54.95</v>
      </c>
      <c r="CO9" s="138">
        <v>54.92</v>
      </c>
      <c r="CP9" s="138">
        <v>54.48</v>
      </c>
      <c r="CQ9" s="138">
        <v>54.06</v>
      </c>
      <c r="CR9" s="138">
        <f>SUM(CN9:CQ9)/4</f>
        <v>54.602499999999999</v>
      </c>
      <c r="CS9" s="138">
        <v>16.13</v>
      </c>
      <c r="CT9" s="138">
        <v>16.260000000000002</v>
      </c>
      <c r="CU9" s="138">
        <v>15.33</v>
      </c>
      <c r="CV9" s="138">
        <v>14.41</v>
      </c>
      <c r="CW9" s="138">
        <f>SUM(CS9:CV9)/4</f>
        <v>15.532499999999999</v>
      </c>
      <c r="CX9" s="138">
        <v>13.78</v>
      </c>
      <c r="CY9" s="138">
        <v>13.92</v>
      </c>
      <c r="CZ9" s="138">
        <v>14.02</v>
      </c>
      <c r="DA9" s="138">
        <v>14.7</v>
      </c>
      <c r="DB9" s="138">
        <f>SUM(CX9:DA9)/4</f>
        <v>14.105</v>
      </c>
      <c r="DC9" s="138">
        <v>14.45</v>
      </c>
      <c r="DD9" s="138">
        <v>14.55</v>
      </c>
      <c r="DE9" s="138">
        <v>15.28</v>
      </c>
      <c r="DF9" s="138">
        <v>16.739999999999998</v>
      </c>
      <c r="DG9" s="138">
        <f>SUM(DC9:DF9)/4</f>
        <v>15.254999999999999</v>
      </c>
      <c r="DH9" s="138">
        <v>16.55</v>
      </c>
      <c r="DI9" s="138">
        <v>16.38</v>
      </c>
      <c r="DJ9" s="138">
        <v>17.22</v>
      </c>
      <c r="DK9" s="138">
        <v>18.75</v>
      </c>
      <c r="DL9" s="138">
        <f>SUM(DH9:DK9)/4</f>
        <v>17.225000000000001</v>
      </c>
      <c r="DM9" s="138">
        <v>18.63</v>
      </c>
      <c r="DN9" s="138">
        <v>18.91</v>
      </c>
      <c r="DO9" s="138">
        <v>20</v>
      </c>
      <c r="DP9" s="138">
        <v>21</v>
      </c>
      <c r="DQ9" s="138">
        <f>SUM(DM9:DP9)/4</f>
        <v>19.634999999999998</v>
      </c>
      <c r="DR9" s="138">
        <v>20.9</v>
      </c>
      <c r="DS9" s="138">
        <v>21.18</v>
      </c>
      <c r="DT9" s="138">
        <v>22.37</v>
      </c>
      <c r="DU9" s="138">
        <v>23.78</v>
      </c>
      <c r="DV9" s="138">
        <f>SUM(DR9:DU9)/4</f>
        <v>22.057500000000001</v>
      </c>
      <c r="DW9" s="138">
        <v>23.7</v>
      </c>
      <c r="DX9" s="138">
        <v>23.67</v>
      </c>
      <c r="DY9" s="138">
        <v>24.47</v>
      </c>
      <c r="DZ9" s="138">
        <v>25.93</v>
      </c>
      <c r="EA9" s="138">
        <f>SUM(DW9:DZ9)/4</f>
        <v>24.442500000000003</v>
      </c>
      <c r="EB9" s="138">
        <v>25.73</v>
      </c>
      <c r="EC9" s="138">
        <v>25.65</v>
      </c>
      <c r="ED9" s="138">
        <v>26.06</v>
      </c>
      <c r="EE9" s="138">
        <v>26.94</v>
      </c>
      <c r="EF9" s="138">
        <f>SUM(EB9:EE9)/4</f>
        <v>26.094999999999999</v>
      </c>
      <c r="EG9" s="138">
        <v>25.77</v>
      </c>
      <c r="EH9" s="138">
        <v>24.79</v>
      </c>
      <c r="EI9" s="138">
        <v>24.4</v>
      </c>
      <c r="EJ9" s="138">
        <v>24.19</v>
      </c>
      <c r="EK9" s="138">
        <f>SUM(EG9:EJ9)/4</f>
        <v>24.787500000000001</v>
      </c>
      <c r="EL9" s="138">
        <v>22.56</v>
      </c>
      <c r="EM9" s="138">
        <v>21.28</v>
      </c>
      <c r="EN9" s="138">
        <v>20.64</v>
      </c>
      <c r="EO9" s="138">
        <v>21.08</v>
      </c>
      <c r="EP9" s="138">
        <f>SUM(EL9:EO9)/4</f>
        <v>21.39</v>
      </c>
      <c r="EQ9" s="138">
        <v>20.11</v>
      </c>
      <c r="ER9" s="138">
        <v>19.59</v>
      </c>
      <c r="ES9" s="138">
        <v>19.89</v>
      </c>
      <c r="ET9" s="138">
        <v>19.84</v>
      </c>
      <c r="EU9" s="138">
        <f>SUM(EQ9:ET9)/4</f>
        <v>19.857500000000002</v>
      </c>
      <c r="EV9" s="138">
        <v>18.66</v>
      </c>
      <c r="EW9" s="138">
        <v>17.75</v>
      </c>
      <c r="EX9" s="138">
        <v>17.77</v>
      </c>
      <c r="EY9" s="138">
        <v>17.239999999999998</v>
      </c>
      <c r="EZ9" s="138">
        <f>SUM(EV9:EY9)/4</f>
        <v>17.854999999999997</v>
      </c>
      <c r="FA9" s="138">
        <v>13.79</v>
      </c>
      <c r="FB9" s="138">
        <v>11.23</v>
      </c>
      <c r="FC9" s="138">
        <v>10.36</v>
      </c>
      <c r="FD9" s="138">
        <v>9.6</v>
      </c>
      <c r="FE9" s="138">
        <f>SUM(FA9:FD9)/4</f>
        <v>11.244999999999999</v>
      </c>
      <c r="FF9" s="138">
        <v>8.57</v>
      </c>
      <c r="FG9" s="138">
        <v>8.01</v>
      </c>
      <c r="FH9" s="138">
        <v>7.93</v>
      </c>
      <c r="FI9" s="138">
        <v>8.42</v>
      </c>
      <c r="FJ9" s="138">
        <f>SUM(FF9:FI9)/4</f>
        <v>8.2324999999999999</v>
      </c>
      <c r="FK9" s="138">
        <v>8.26</v>
      </c>
      <c r="FL9" s="138">
        <v>8.08</v>
      </c>
      <c r="FM9" s="138">
        <v>8.44</v>
      </c>
      <c r="FN9" s="138">
        <v>9.0299999999999994</v>
      </c>
      <c r="FO9" s="138">
        <f>SUM(FK9:FN9)/4</f>
        <v>8.4525000000000006</v>
      </c>
      <c r="FP9" s="138">
        <v>8.7100000000000009</v>
      </c>
      <c r="FQ9" s="138">
        <v>8.41</v>
      </c>
      <c r="FR9" s="138">
        <v>9.32</v>
      </c>
      <c r="FS9" s="138">
        <v>10.17</v>
      </c>
      <c r="FT9" s="138">
        <f>SUM(FP9:FS9)/4</f>
        <v>9.1524999999999999</v>
      </c>
      <c r="FU9" s="138">
        <v>10.53</v>
      </c>
      <c r="FV9" s="138">
        <v>10.74</v>
      </c>
      <c r="FW9" s="138">
        <v>11.09</v>
      </c>
      <c r="FX9" s="138">
        <v>11.5</v>
      </c>
      <c r="FY9" s="138">
        <f>SUM(FU9:FX9)/4</f>
        <v>10.965</v>
      </c>
      <c r="FZ9" s="138">
        <v>11.37</v>
      </c>
      <c r="GA9" s="138">
        <v>11.3</v>
      </c>
      <c r="GB9" s="138">
        <v>11.28</v>
      </c>
      <c r="GC9" s="138">
        <v>11.99</v>
      </c>
      <c r="GD9" s="138">
        <f>SUM(FZ9:GC9)/4</f>
        <v>11.485000000000001</v>
      </c>
      <c r="GE9" s="138">
        <v>11.61</v>
      </c>
      <c r="GF9" s="138">
        <v>11.49</v>
      </c>
      <c r="GG9" s="138">
        <v>11.15</v>
      </c>
      <c r="GH9" s="138">
        <v>11.55</v>
      </c>
      <c r="GI9" s="138">
        <f>SUM(GE9:GH9)/4</f>
        <v>11.45</v>
      </c>
      <c r="GJ9" s="138">
        <v>48.81</v>
      </c>
      <c r="GK9" s="138">
        <v>48.43</v>
      </c>
      <c r="GL9" s="138">
        <v>47.03</v>
      </c>
      <c r="GM9" s="138">
        <v>49.8</v>
      </c>
      <c r="GN9" s="138">
        <f>SUM(GJ9:GM9)/4</f>
        <v>48.517499999999998</v>
      </c>
      <c r="GO9" s="138">
        <v>50.64</v>
      </c>
      <c r="GP9" s="138">
        <v>50.54</v>
      </c>
      <c r="GQ9" s="138">
        <v>50.51</v>
      </c>
      <c r="GR9" s="138">
        <v>49.78</v>
      </c>
      <c r="GS9" s="138">
        <f>SUM(GO9:GR9)/4</f>
        <v>50.3675</v>
      </c>
      <c r="GT9" s="138">
        <v>50.14</v>
      </c>
      <c r="GU9" s="138">
        <v>50.18</v>
      </c>
      <c r="GV9" s="138">
        <v>49.81</v>
      </c>
      <c r="GW9" s="138">
        <v>48.67</v>
      </c>
      <c r="GX9" s="138">
        <f>SUM(GT9:GW9)/4</f>
        <v>49.7</v>
      </c>
      <c r="GY9" s="138">
        <v>49.07</v>
      </c>
      <c r="GZ9" s="138">
        <v>49.27</v>
      </c>
      <c r="HA9" s="138">
        <v>48.7</v>
      </c>
      <c r="HB9" s="138">
        <v>47.76</v>
      </c>
      <c r="HC9" s="138">
        <f>SUM(GY9:HB9)/4</f>
        <v>48.7</v>
      </c>
      <c r="HD9" s="138">
        <v>47.97</v>
      </c>
      <c r="HE9" s="138">
        <v>48.07</v>
      </c>
      <c r="HF9" s="138">
        <v>47.53</v>
      </c>
      <c r="HG9" s="138">
        <v>46.84</v>
      </c>
      <c r="HH9" s="138">
        <f>SUM(HD9:HG9)/4</f>
        <v>47.602499999999999</v>
      </c>
      <c r="HI9" s="138">
        <v>47.01</v>
      </c>
      <c r="HJ9" s="138">
        <v>46.9</v>
      </c>
      <c r="HK9" s="138">
        <v>46.41</v>
      </c>
      <c r="HL9" s="138">
        <v>45.32</v>
      </c>
      <c r="HM9" s="138">
        <f>SUM(HI9:HL9)/4</f>
        <v>46.41</v>
      </c>
      <c r="HN9" s="138">
        <v>45.61</v>
      </c>
      <c r="HO9" s="138">
        <v>45.44</v>
      </c>
      <c r="HP9" s="138">
        <v>45.04</v>
      </c>
      <c r="HQ9" s="138">
        <v>44.05</v>
      </c>
      <c r="HR9" s="138">
        <f>SUM(HN9:HQ9)/4</f>
        <v>45.034999999999997</v>
      </c>
      <c r="HS9" s="138">
        <v>44.46</v>
      </c>
      <c r="HT9" s="138">
        <v>44.64</v>
      </c>
      <c r="HU9" s="138">
        <v>44.36</v>
      </c>
      <c r="HV9" s="138">
        <v>43.97</v>
      </c>
      <c r="HW9" s="138">
        <f>SUM(HS9:HV9)/4</f>
        <v>44.357499999999995</v>
      </c>
      <c r="HX9" s="138">
        <v>44.71</v>
      </c>
      <c r="HY9" s="138">
        <v>45.54</v>
      </c>
      <c r="HZ9" s="138">
        <v>45.74</v>
      </c>
      <c r="IA9" s="138">
        <v>45.72</v>
      </c>
      <c r="IB9" s="138">
        <f>SUM(HX9:IA9)/4</f>
        <v>45.427500000000002</v>
      </c>
      <c r="IC9" s="138">
        <v>46.69</v>
      </c>
      <c r="ID9" s="138">
        <v>47.58</v>
      </c>
      <c r="IE9" s="138">
        <v>47.96</v>
      </c>
      <c r="IF9" s="138">
        <v>47.48</v>
      </c>
      <c r="IG9" s="138">
        <f>SUM(IC9:IF9)/4</f>
        <v>47.427499999999995</v>
      </c>
      <c r="IH9" s="138">
        <v>48.13</v>
      </c>
      <c r="II9" s="138">
        <v>48.54</v>
      </c>
      <c r="IJ9" s="138">
        <v>48.4</v>
      </c>
      <c r="IK9" s="138">
        <v>48.17</v>
      </c>
      <c r="IL9" s="138">
        <f>SUM(IH9:IK9)/4</f>
        <v>48.31</v>
      </c>
      <c r="IM9" s="138">
        <v>48.8</v>
      </c>
      <c r="IN9" s="138">
        <v>49.39</v>
      </c>
      <c r="IO9" s="138">
        <v>49.58</v>
      </c>
      <c r="IP9" s="138">
        <v>49.97</v>
      </c>
      <c r="IQ9" s="138">
        <f>SUM(IM9:IP9)/4</f>
        <v>49.434999999999995</v>
      </c>
      <c r="IR9" s="138">
        <v>52.03</v>
      </c>
      <c r="IS9" s="138">
        <v>53.47</v>
      </c>
      <c r="IT9" s="138">
        <v>53.85</v>
      </c>
      <c r="IU9" s="138">
        <v>53.94</v>
      </c>
      <c r="IV9" s="138">
        <f>SUM(IR9:IU9)/4</f>
        <v>53.322499999999998</v>
      </c>
      <c r="IW9" s="138">
        <v>54.38</v>
      </c>
      <c r="IX9" s="138">
        <v>54.73</v>
      </c>
      <c r="IY9" s="138">
        <v>54.53</v>
      </c>
      <c r="IZ9" s="138">
        <v>53.94</v>
      </c>
      <c r="JA9" s="138">
        <f>SUM(IW9:IZ9)/4</f>
        <v>54.394999999999996</v>
      </c>
      <c r="JB9" s="138">
        <v>54.01</v>
      </c>
      <c r="JC9" s="138">
        <v>53.99</v>
      </c>
      <c r="JD9" s="138">
        <v>53.68</v>
      </c>
      <c r="JE9" s="138">
        <v>53.03</v>
      </c>
      <c r="JF9" s="138">
        <f>SUM(JB9:JE9)/4</f>
        <v>53.677500000000002</v>
      </c>
      <c r="JG9" s="138">
        <v>53.02</v>
      </c>
      <c r="JH9" s="138">
        <v>52.99</v>
      </c>
      <c r="JI9" s="138">
        <v>52.47</v>
      </c>
      <c r="JJ9" s="138">
        <v>51.54</v>
      </c>
      <c r="JK9" s="138">
        <f>SUM(JG9:JJ9)/4</f>
        <v>52.505000000000003</v>
      </c>
      <c r="JL9" s="138">
        <v>51.1</v>
      </c>
      <c r="JM9" s="138">
        <v>50.82</v>
      </c>
      <c r="JN9" s="138">
        <v>50.28</v>
      </c>
      <c r="JO9" s="138">
        <v>49.77</v>
      </c>
      <c r="JP9" s="138">
        <f>SUM(JL9:JO9)/4</f>
        <v>50.4925</v>
      </c>
      <c r="JQ9" s="138">
        <v>49.86</v>
      </c>
      <c r="JR9" s="138">
        <v>49.8</v>
      </c>
      <c r="JS9" s="138">
        <v>49.37</v>
      </c>
      <c r="JT9" s="138">
        <v>48.65</v>
      </c>
      <c r="JU9" s="138">
        <f>SUM(JQ9:JT9)/4</f>
        <v>49.42</v>
      </c>
      <c r="JV9" s="138">
        <v>48.57</v>
      </c>
      <c r="JW9" s="138">
        <v>48.61</v>
      </c>
      <c r="JX9" s="138">
        <v>48.4</v>
      </c>
      <c r="JY9" s="138">
        <v>47.82</v>
      </c>
      <c r="JZ9">
        <f>SUM(JV9:JY9)/4</f>
        <v>48.35</v>
      </c>
    </row>
    <row r="10" spans="1:286">
      <c r="A10" s="137" t="s">
        <v>591</v>
      </c>
      <c r="B10" s="138">
        <v>63.3</v>
      </c>
      <c r="C10" s="138">
        <v>63.44</v>
      </c>
      <c r="D10" s="138">
        <v>61.35</v>
      </c>
      <c r="E10" s="138">
        <v>63.63</v>
      </c>
      <c r="F10" s="138">
        <f t="shared" ref="F10:F11" si="0">SUM(B10:E10)/4</f>
        <v>62.93</v>
      </c>
      <c r="G10" s="138">
        <v>64.239999999999995</v>
      </c>
      <c r="H10" s="138">
        <v>64.459999999999994</v>
      </c>
      <c r="I10" s="138">
        <v>64.42</v>
      </c>
      <c r="J10" s="138">
        <v>63.99</v>
      </c>
      <c r="K10" s="138">
        <f t="shared" ref="K10:K11" si="1">SUM(G10:J10)/4</f>
        <v>64.277500000000003</v>
      </c>
      <c r="L10" s="138">
        <v>64.45</v>
      </c>
      <c r="M10" s="138">
        <v>64.86</v>
      </c>
      <c r="N10" s="138">
        <v>64.62</v>
      </c>
      <c r="O10" s="138">
        <v>64.290000000000006</v>
      </c>
      <c r="P10" s="138">
        <f t="shared" ref="P10:P11" si="2">SUM(L10:O10)/4</f>
        <v>64.555000000000007</v>
      </c>
      <c r="Q10" s="138">
        <v>64.569999999999993</v>
      </c>
      <c r="R10" s="138">
        <v>65.040000000000006</v>
      </c>
      <c r="S10" s="138">
        <v>64.7</v>
      </c>
      <c r="T10" s="138">
        <v>64.62</v>
      </c>
      <c r="U10" s="138">
        <f t="shared" ref="U10:U11" si="3">SUM(Q10:T10)/4</f>
        <v>64.732500000000002</v>
      </c>
      <c r="V10" s="138">
        <v>64.8</v>
      </c>
      <c r="W10" s="138">
        <v>65.260000000000005</v>
      </c>
      <c r="X10" s="138">
        <v>65.209999999999994</v>
      </c>
      <c r="Y10" s="138">
        <v>65.25</v>
      </c>
      <c r="Z10" s="138">
        <f t="shared" ref="Z10:Z11" si="4">SUM(V10:Y10)/4</f>
        <v>65.13</v>
      </c>
      <c r="AA10" s="138">
        <v>65.37</v>
      </c>
      <c r="AB10" s="138">
        <v>65.900000000000006</v>
      </c>
      <c r="AC10" s="138">
        <v>65.84</v>
      </c>
      <c r="AD10" s="138">
        <v>65.66</v>
      </c>
      <c r="AE10" s="138">
        <f t="shared" ref="AE10:AE11" si="5">SUM(AA10:AD10)/4</f>
        <v>65.692499999999995</v>
      </c>
      <c r="AF10" s="138">
        <v>65.95</v>
      </c>
      <c r="AG10" s="138">
        <v>66.02</v>
      </c>
      <c r="AH10" s="138">
        <v>65.86</v>
      </c>
      <c r="AI10" s="138">
        <v>65.48</v>
      </c>
      <c r="AJ10" s="138">
        <f t="shared" ref="AJ10:AJ11" si="6">SUM(AF10:AI10)/4</f>
        <v>65.827500000000001</v>
      </c>
      <c r="AK10" s="138">
        <v>66.05</v>
      </c>
      <c r="AL10" s="138">
        <v>66.61</v>
      </c>
      <c r="AM10" s="138">
        <v>66.319999999999993</v>
      </c>
      <c r="AN10" s="138">
        <v>66.569999999999993</v>
      </c>
      <c r="AO10" s="138">
        <f t="shared" ref="AO10:AO11" si="7">SUM(AK10:AN10)/4</f>
        <v>66.387499999999989</v>
      </c>
      <c r="AP10" s="138">
        <v>66.72</v>
      </c>
      <c r="AQ10" s="138">
        <v>67.37</v>
      </c>
      <c r="AR10" s="138">
        <v>67.319999999999993</v>
      </c>
      <c r="AS10" s="138">
        <v>66.989999999999995</v>
      </c>
      <c r="AT10" s="138">
        <f t="shared" ref="AT10:AT11" si="8">SUM(AP10:AS10)/4</f>
        <v>67.099999999999994</v>
      </c>
      <c r="AU10" s="138">
        <v>67.42</v>
      </c>
      <c r="AV10" s="138">
        <v>67.77</v>
      </c>
      <c r="AW10" s="138">
        <v>67.55</v>
      </c>
      <c r="AX10" s="138">
        <v>67.5</v>
      </c>
      <c r="AY10" s="138">
        <f t="shared" ref="AY10:AY11" si="9">SUM(AU10:AX10)/4</f>
        <v>67.56</v>
      </c>
      <c r="AZ10" s="138">
        <v>67.760000000000005</v>
      </c>
      <c r="BA10" s="138">
        <v>68.349999999999994</v>
      </c>
      <c r="BB10" s="138">
        <v>68.459999999999994</v>
      </c>
      <c r="BC10" s="138">
        <v>68.02</v>
      </c>
      <c r="BD10" s="138">
        <f t="shared" ref="BD10:BD11" si="10">SUM(AZ10:BC10)/4</f>
        <v>68.147499999999994</v>
      </c>
      <c r="BE10" s="138">
        <v>68.16</v>
      </c>
      <c r="BF10" s="138">
        <v>68.430000000000007</v>
      </c>
      <c r="BG10" s="138">
        <v>68.88</v>
      </c>
      <c r="BH10" s="138">
        <v>69.11</v>
      </c>
      <c r="BI10" s="138">
        <f t="shared" ref="BI10:BI11" si="11">SUM(BE10:BH10)/4</f>
        <v>68.644999999999996</v>
      </c>
      <c r="BJ10" s="138">
        <v>69.209999999999994</v>
      </c>
      <c r="BK10" s="138">
        <v>69.83</v>
      </c>
      <c r="BL10" s="138">
        <v>69.709999999999994</v>
      </c>
      <c r="BM10" s="138">
        <v>69.42</v>
      </c>
      <c r="BN10" s="138">
        <f t="shared" ref="BN10:BN11" si="12">SUM(BJ10:BM10)/4</f>
        <v>69.542500000000004</v>
      </c>
      <c r="BO10" s="138">
        <v>69.34</v>
      </c>
      <c r="BP10" s="138">
        <v>69.739999999999995</v>
      </c>
      <c r="BQ10" s="138">
        <v>69.48</v>
      </c>
      <c r="BR10" s="138">
        <v>69.040000000000006</v>
      </c>
      <c r="BS10" s="138">
        <f t="shared" ref="BS10:BS11" si="13">SUM(BO10:BR10)/4</f>
        <v>69.400000000000006</v>
      </c>
      <c r="BT10" s="138">
        <v>69.08</v>
      </c>
      <c r="BU10" s="138">
        <v>69.569999999999993</v>
      </c>
      <c r="BV10" s="138">
        <v>69.2</v>
      </c>
      <c r="BW10" s="138">
        <v>69.03</v>
      </c>
      <c r="BX10" s="138">
        <f t="shared" ref="BX10:BX11" si="14">SUM(BT10:BW10)/4</f>
        <v>69.22</v>
      </c>
      <c r="BY10" s="138">
        <v>69.08</v>
      </c>
      <c r="BZ10" s="138">
        <v>69.23</v>
      </c>
      <c r="CA10" s="138">
        <v>69</v>
      </c>
      <c r="CB10" s="138">
        <v>68.67</v>
      </c>
      <c r="CC10" s="138">
        <f t="shared" ref="CC10:CC11" si="15">SUM(BY10:CB10)/4</f>
        <v>68.995000000000005</v>
      </c>
      <c r="CD10" s="138">
        <v>68.37</v>
      </c>
      <c r="CE10" s="138">
        <v>68.540000000000006</v>
      </c>
      <c r="CF10" s="138">
        <v>68.05</v>
      </c>
      <c r="CG10" s="138">
        <v>67.83</v>
      </c>
      <c r="CH10" s="138">
        <f t="shared" ref="CH10:CH11" si="16">SUM(CD10:CG10)/4</f>
        <v>68.197500000000005</v>
      </c>
      <c r="CI10" s="138">
        <v>68.069999999999993</v>
      </c>
      <c r="CJ10" s="138">
        <v>68.23</v>
      </c>
      <c r="CK10" s="138">
        <v>67.72</v>
      </c>
      <c r="CL10" s="138">
        <v>67.41</v>
      </c>
      <c r="CM10" s="138">
        <f t="shared" ref="CM10:CM11" si="17">SUM(CI10:CL10)/4</f>
        <v>67.857500000000002</v>
      </c>
      <c r="CN10" s="138">
        <v>67.260000000000005</v>
      </c>
      <c r="CO10" s="138">
        <v>67.47</v>
      </c>
      <c r="CP10" s="138">
        <v>66.900000000000006</v>
      </c>
      <c r="CQ10" s="138">
        <v>66.69</v>
      </c>
      <c r="CR10" s="138">
        <f t="shared" ref="CR10:CR11" si="18">SUM(CN10:CQ10)/4</f>
        <v>67.080000000000013</v>
      </c>
      <c r="CS10" s="138">
        <v>14.17</v>
      </c>
      <c r="CT10" s="138">
        <v>14.39</v>
      </c>
      <c r="CU10" s="138">
        <v>14.13</v>
      </c>
      <c r="CV10" s="138">
        <v>12.79</v>
      </c>
      <c r="CW10" s="138">
        <f t="shared" ref="CW10:CW11" si="19">SUM(CS10:CV10)/4</f>
        <v>13.870000000000001</v>
      </c>
      <c r="CX10" s="138">
        <v>12.23</v>
      </c>
      <c r="CY10" s="138">
        <v>12.17</v>
      </c>
      <c r="CZ10" s="138">
        <v>12.49</v>
      </c>
      <c r="DA10" s="138">
        <v>12.9</v>
      </c>
      <c r="DB10" s="138">
        <f t="shared" ref="DB10:DB11" si="20">SUM(CX10:DA10)/4</f>
        <v>12.4475</v>
      </c>
      <c r="DC10" s="138">
        <v>12.87</v>
      </c>
      <c r="DD10" s="138">
        <v>13.12</v>
      </c>
      <c r="DE10" s="138">
        <v>13.72</v>
      </c>
      <c r="DF10" s="138">
        <v>15.18</v>
      </c>
      <c r="DG10" s="138">
        <f t="shared" ref="DG10:DG11" si="21">SUM(DC10:DF10)/4</f>
        <v>13.7225</v>
      </c>
      <c r="DH10" s="138">
        <v>14.97</v>
      </c>
      <c r="DI10" s="138">
        <v>14.8</v>
      </c>
      <c r="DJ10" s="138">
        <v>15.64</v>
      </c>
      <c r="DK10" s="138">
        <v>17.22</v>
      </c>
      <c r="DL10" s="138">
        <f t="shared" ref="DL10:DL11" si="22">SUM(DH10:DK10)/4</f>
        <v>15.657500000000001</v>
      </c>
      <c r="DM10" s="138">
        <v>17.22</v>
      </c>
      <c r="DN10" s="138">
        <v>17.39</v>
      </c>
      <c r="DO10" s="138">
        <v>18.41</v>
      </c>
      <c r="DP10" s="138">
        <v>19.45</v>
      </c>
      <c r="DQ10" s="138">
        <f t="shared" ref="DQ10:DQ11" si="23">SUM(DM10:DP10)/4</f>
        <v>18.1175</v>
      </c>
      <c r="DR10" s="138">
        <v>19.489999999999998</v>
      </c>
      <c r="DS10" s="138">
        <v>19.899999999999999</v>
      </c>
      <c r="DT10" s="138">
        <v>20.96</v>
      </c>
      <c r="DU10" s="138">
        <v>22.74</v>
      </c>
      <c r="DV10" s="138">
        <f t="shared" ref="DV10:DV11" si="24">SUM(DR10:DU10)/4</f>
        <v>20.772500000000001</v>
      </c>
      <c r="DW10" s="138">
        <v>22.8</v>
      </c>
      <c r="DX10" s="138">
        <v>22.53</v>
      </c>
      <c r="DY10" s="138">
        <v>23.7</v>
      </c>
      <c r="DZ10" s="138">
        <v>25.37</v>
      </c>
      <c r="EA10" s="138">
        <f t="shared" ref="EA10:EA11" si="25">SUM(DW10:DZ10)/4</f>
        <v>23.6</v>
      </c>
      <c r="EB10" s="138">
        <v>25.04</v>
      </c>
      <c r="EC10" s="138">
        <v>25.19</v>
      </c>
      <c r="ED10" s="138">
        <v>25.5</v>
      </c>
      <c r="EE10" s="138">
        <v>26.66</v>
      </c>
      <c r="EF10" s="138">
        <f t="shared" ref="EF10:EF11" si="26">SUM(EB10:EE10)/4</f>
        <v>25.5975</v>
      </c>
      <c r="EG10" s="138">
        <v>25.4</v>
      </c>
      <c r="EH10" s="138">
        <v>24.54</v>
      </c>
      <c r="EI10" s="138">
        <v>24.43</v>
      </c>
      <c r="EJ10" s="138">
        <v>23.96</v>
      </c>
      <c r="EK10" s="138">
        <f t="shared" ref="EK10:EK11" si="27">SUM(EG10:EJ10)/4</f>
        <v>24.582500000000003</v>
      </c>
      <c r="EL10" s="138">
        <v>22.26</v>
      </c>
      <c r="EM10" s="138">
        <v>20.9</v>
      </c>
      <c r="EN10" s="138">
        <v>20.420000000000002</v>
      </c>
      <c r="EO10" s="138">
        <v>20.6</v>
      </c>
      <c r="EP10" s="138">
        <f t="shared" ref="EP10:EP11" si="28">SUM(EL10:EO10)/4</f>
        <v>21.045000000000002</v>
      </c>
      <c r="EQ10" s="138">
        <v>19.8</v>
      </c>
      <c r="ER10" s="138">
        <v>19.12</v>
      </c>
      <c r="ES10" s="138">
        <v>19.559999999999999</v>
      </c>
      <c r="ET10" s="138">
        <v>19.8</v>
      </c>
      <c r="EU10" s="138">
        <f t="shared" ref="EU10:EU11" si="29">SUM(EQ10:ET10)/4</f>
        <v>19.57</v>
      </c>
      <c r="EV10" s="138">
        <v>18.559999999999999</v>
      </c>
      <c r="EW10" s="138">
        <v>17.62</v>
      </c>
      <c r="EX10" s="138">
        <v>17.559999999999999</v>
      </c>
      <c r="EY10" s="138">
        <v>16.850000000000001</v>
      </c>
      <c r="EZ10" s="138">
        <f t="shared" ref="EZ10:EZ11" si="30">SUM(EV10:EY10)/4</f>
        <v>17.647500000000001</v>
      </c>
      <c r="FA10" s="138">
        <v>12.96</v>
      </c>
      <c r="FB10" s="138">
        <v>10.29</v>
      </c>
      <c r="FC10" s="138">
        <v>9.06</v>
      </c>
      <c r="FD10" s="138">
        <v>7.9</v>
      </c>
      <c r="FE10" s="138">
        <f t="shared" ref="FE10:FE11" si="31">SUM(FA10:FD10)/4</f>
        <v>10.0525</v>
      </c>
      <c r="FF10" s="138">
        <v>6.89</v>
      </c>
      <c r="FG10" s="138">
        <v>6.25</v>
      </c>
      <c r="FH10" s="138">
        <v>6.15</v>
      </c>
      <c r="FI10" s="138">
        <v>6.34</v>
      </c>
      <c r="FJ10" s="138">
        <f t="shared" ref="FJ10:FJ11" si="32">SUM(FF10:FI10)/4</f>
        <v>6.4074999999999998</v>
      </c>
      <c r="FK10" s="138">
        <v>6.12</v>
      </c>
      <c r="FL10" s="138">
        <v>6.05</v>
      </c>
      <c r="FM10" s="138">
        <v>6.38</v>
      </c>
      <c r="FN10" s="138">
        <v>6.86</v>
      </c>
      <c r="FO10" s="138">
        <f t="shared" ref="FO10:FO11" si="33">SUM(FK10:FN10)/4</f>
        <v>6.3525</v>
      </c>
      <c r="FP10" s="138">
        <v>6.73</v>
      </c>
      <c r="FQ10" s="138">
        <v>6.56</v>
      </c>
      <c r="FR10" s="138">
        <v>7.41</v>
      </c>
      <c r="FS10" s="138">
        <v>7.84</v>
      </c>
      <c r="FT10" s="138">
        <f t="shared" ref="FT10:FT11" si="34">SUM(FP10:FS10)/4</f>
        <v>7.1349999999999998</v>
      </c>
      <c r="FU10" s="138">
        <v>7.83</v>
      </c>
      <c r="FV10" s="138">
        <v>8.1999999999999993</v>
      </c>
      <c r="FW10" s="138">
        <v>8.33</v>
      </c>
      <c r="FX10" s="138">
        <v>8.68</v>
      </c>
      <c r="FY10" s="138">
        <f t="shared" ref="FY10:FY11" si="35">SUM(FU10:FX10)/4</f>
        <v>8.26</v>
      </c>
      <c r="FZ10" s="138">
        <v>8.58</v>
      </c>
      <c r="GA10" s="138">
        <v>8.39</v>
      </c>
      <c r="GB10" s="138">
        <v>8.27</v>
      </c>
      <c r="GC10" s="138">
        <v>8.76</v>
      </c>
      <c r="GD10" s="138">
        <f t="shared" ref="GD10:GD11" si="36">SUM(FZ10:GC10)/4</f>
        <v>8.5</v>
      </c>
      <c r="GE10" s="138">
        <v>8.65</v>
      </c>
      <c r="GF10" s="138">
        <v>8.33</v>
      </c>
      <c r="GG10" s="138">
        <v>7.86</v>
      </c>
      <c r="GH10" s="138">
        <v>8.36</v>
      </c>
      <c r="GI10" s="138">
        <f t="shared" ref="GI10:GI11" si="37">SUM(GE10:GH10)/4</f>
        <v>8.3000000000000007</v>
      </c>
      <c r="GJ10" s="138">
        <v>54.33</v>
      </c>
      <c r="GK10" s="138">
        <v>54.31</v>
      </c>
      <c r="GL10" s="138">
        <v>52.68</v>
      </c>
      <c r="GM10" s="138">
        <v>55.49</v>
      </c>
      <c r="GN10" s="138">
        <f t="shared" ref="GN10:GN11" si="38">SUM(GJ10:GM10)/4</f>
        <v>54.202500000000001</v>
      </c>
      <c r="GO10" s="138">
        <v>56.38</v>
      </c>
      <c r="GP10" s="138">
        <v>56.61</v>
      </c>
      <c r="GQ10" s="138">
        <v>56.38</v>
      </c>
      <c r="GR10" s="138">
        <v>55.73</v>
      </c>
      <c r="GS10" s="138">
        <f t="shared" ref="GS10:GS11" si="39">SUM(GO10:GR10)/4</f>
        <v>56.274999999999999</v>
      </c>
      <c r="GT10" s="138">
        <v>56.15</v>
      </c>
      <c r="GU10" s="138">
        <v>56.35</v>
      </c>
      <c r="GV10" s="138">
        <v>55.75</v>
      </c>
      <c r="GW10" s="138">
        <v>54.53</v>
      </c>
      <c r="GX10" s="138">
        <f t="shared" ref="GX10:GX11" si="40">SUM(GT10:GW10)/4</f>
        <v>55.695</v>
      </c>
      <c r="GY10" s="138">
        <v>54.91</v>
      </c>
      <c r="GZ10" s="138">
        <v>55.41</v>
      </c>
      <c r="HA10" s="138">
        <v>54.58</v>
      </c>
      <c r="HB10" s="138">
        <v>53.49</v>
      </c>
      <c r="HC10" s="138">
        <f t="shared" ref="HC10:HC11" si="41">SUM(GY10:HB10)/4</f>
        <v>54.597499999999997</v>
      </c>
      <c r="HD10" s="138">
        <v>53.64</v>
      </c>
      <c r="HE10" s="138">
        <v>53.91</v>
      </c>
      <c r="HF10" s="138">
        <v>53.2</v>
      </c>
      <c r="HG10" s="138">
        <v>52.55</v>
      </c>
      <c r="HH10" s="138">
        <f t="shared" ref="HH10:HH11" si="42">SUM(HD10:HG10)/4</f>
        <v>53.325000000000003</v>
      </c>
      <c r="HI10" s="138">
        <v>52.63</v>
      </c>
      <c r="HJ10" s="138">
        <v>52.79</v>
      </c>
      <c r="HK10" s="138">
        <v>52.04</v>
      </c>
      <c r="HL10" s="138">
        <v>50.73</v>
      </c>
      <c r="HM10" s="138">
        <f t="shared" ref="HM10:HM11" si="43">SUM(HI10:HL10)/4</f>
        <v>52.047499999999999</v>
      </c>
      <c r="HN10" s="138">
        <v>50.91</v>
      </c>
      <c r="HO10" s="138">
        <v>51.15</v>
      </c>
      <c r="HP10" s="138">
        <v>50.25</v>
      </c>
      <c r="HQ10" s="138">
        <v>48.86</v>
      </c>
      <c r="HR10" s="138">
        <f t="shared" ref="HR10:HR11" si="44">SUM(HN10:HQ10)/4</f>
        <v>50.292500000000004</v>
      </c>
      <c r="HS10" s="138">
        <v>49.51</v>
      </c>
      <c r="HT10" s="138">
        <v>49.82</v>
      </c>
      <c r="HU10" s="138">
        <v>49.41</v>
      </c>
      <c r="HV10" s="138">
        <v>48.82</v>
      </c>
      <c r="HW10" s="138">
        <f t="shared" ref="HW10:HW11" si="45">SUM(HS10:HV10)/4</f>
        <v>49.39</v>
      </c>
      <c r="HX10" s="138">
        <v>49.78</v>
      </c>
      <c r="HY10" s="138">
        <v>50.84</v>
      </c>
      <c r="HZ10" s="138">
        <v>50.87</v>
      </c>
      <c r="IA10" s="138">
        <v>50.94</v>
      </c>
      <c r="IB10" s="138">
        <f t="shared" ref="IB10:IB11" si="46">SUM(HX10:IA10)/4</f>
        <v>50.607500000000002</v>
      </c>
      <c r="IC10" s="138">
        <v>52.41</v>
      </c>
      <c r="ID10" s="138">
        <v>53.61</v>
      </c>
      <c r="IE10" s="138">
        <v>53.76</v>
      </c>
      <c r="IF10" s="138">
        <v>53.59</v>
      </c>
      <c r="IG10" s="138">
        <f t="shared" ref="IG10:IG11" si="47">SUM(IC10:IF10)/4</f>
        <v>53.342500000000001</v>
      </c>
      <c r="IH10" s="138">
        <v>54.35</v>
      </c>
      <c r="II10" s="138">
        <v>55.29</v>
      </c>
      <c r="IJ10" s="138">
        <v>55.07</v>
      </c>
      <c r="IK10" s="138">
        <v>54.55</v>
      </c>
      <c r="IL10" s="138">
        <f t="shared" ref="IL10:IL11" si="48">SUM(IH10:IK10)/4</f>
        <v>54.814999999999998</v>
      </c>
      <c r="IM10" s="138">
        <v>55.51</v>
      </c>
      <c r="IN10" s="138">
        <v>56.37</v>
      </c>
      <c r="IO10" s="138">
        <v>56.78</v>
      </c>
      <c r="IP10" s="138">
        <v>57.47</v>
      </c>
      <c r="IQ10" s="138">
        <f t="shared" ref="IQ10:IQ11" si="49">SUM(IM10:IP10)/4</f>
        <v>56.532499999999999</v>
      </c>
      <c r="IR10" s="138">
        <v>60.24</v>
      </c>
      <c r="IS10" s="138">
        <v>62.64</v>
      </c>
      <c r="IT10" s="138">
        <v>63.4</v>
      </c>
      <c r="IU10" s="138">
        <v>63.94</v>
      </c>
      <c r="IV10" s="138">
        <f t="shared" ref="IV10:IV11" si="50">SUM(IR10:IU10)/4</f>
        <v>62.555</v>
      </c>
      <c r="IW10" s="138">
        <v>64.56</v>
      </c>
      <c r="IX10" s="138">
        <v>65.38</v>
      </c>
      <c r="IY10" s="138">
        <v>65.2</v>
      </c>
      <c r="IZ10" s="138">
        <v>64.66</v>
      </c>
      <c r="JA10" s="138">
        <f t="shared" ref="JA10:JA11" si="51">SUM(IW10:IZ10)/4</f>
        <v>64.949999999999989</v>
      </c>
      <c r="JB10" s="138">
        <v>64.849999999999994</v>
      </c>
      <c r="JC10" s="138">
        <v>65.36</v>
      </c>
      <c r="JD10" s="138">
        <v>64.790000000000006</v>
      </c>
      <c r="JE10" s="138">
        <v>64.290000000000006</v>
      </c>
      <c r="JF10" s="138">
        <f t="shared" ref="JF10:JF11" si="52">SUM(JB10:JE10)/4</f>
        <v>64.822500000000005</v>
      </c>
      <c r="JG10" s="138">
        <v>64.430000000000007</v>
      </c>
      <c r="JH10" s="138">
        <v>64.69</v>
      </c>
      <c r="JI10" s="138">
        <v>63.89</v>
      </c>
      <c r="JJ10" s="138">
        <v>63.28</v>
      </c>
      <c r="JK10" s="138">
        <f t="shared" ref="JK10:JK11" si="53">SUM(JG10:JJ10)/4</f>
        <v>64.072499999999991</v>
      </c>
      <c r="JL10" s="138">
        <v>63.02</v>
      </c>
      <c r="JM10" s="138">
        <v>62.92</v>
      </c>
      <c r="JN10" s="138">
        <v>62.38</v>
      </c>
      <c r="JO10" s="138">
        <v>61.94</v>
      </c>
      <c r="JP10" s="138">
        <f t="shared" ref="JP10:JP11" si="54">SUM(JL10:JO10)/4</f>
        <v>62.564999999999998</v>
      </c>
      <c r="JQ10" s="138">
        <v>62.23</v>
      </c>
      <c r="JR10" s="138">
        <v>62.51</v>
      </c>
      <c r="JS10" s="138">
        <v>62.12</v>
      </c>
      <c r="JT10" s="138">
        <v>61.5</v>
      </c>
      <c r="JU10" s="138">
        <f t="shared" ref="JU10:JU11" si="55">SUM(JQ10:JT10)/4</f>
        <v>62.089999999999996</v>
      </c>
      <c r="JV10" s="138">
        <v>61.45</v>
      </c>
      <c r="JW10" s="138">
        <v>61.85</v>
      </c>
      <c r="JX10" s="138">
        <v>61.65</v>
      </c>
      <c r="JY10" s="138">
        <v>61.11</v>
      </c>
      <c r="JZ10">
        <f>SUM(JV10:JY10)/4</f>
        <v>61.515000000000001</v>
      </c>
    </row>
    <row r="11" spans="1:286">
      <c r="A11" s="137" t="s">
        <v>592</v>
      </c>
      <c r="B11" s="138">
        <v>53.35</v>
      </c>
      <c r="C11" s="138">
        <v>52.53</v>
      </c>
      <c r="D11" s="138">
        <v>50.05</v>
      </c>
      <c r="E11" s="138">
        <v>53.03</v>
      </c>
      <c r="F11" s="138">
        <f t="shared" si="0"/>
        <v>52.24</v>
      </c>
      <c r="G11" s="138">
        <v>53.53</v>
      </c>
      <c r="H11" s="138">
        <v>53.28</v>
      </c>
      <c r="I11" s="138">
        <v>53.37</v>
      </c>
      <c r="J11" s="138">
        <v>53.02</v>
      </c>
      <c r="K11" s="138">
        <f t="shared" si="1"/>
        <v>53.300000000000004</v>
      </c>
      <c r="L11" s="138">
        <v>53.08</v>
      </c>
      <c r="M11" s="138">
        <v>52.93</v>
      </c>
      <c r="N11" s="138">
        <v>53.29</v>
      </c>
      <c r="O11" s="138">
        <v>52.94</v>
      </c>
      <c r="P11" s="138">
        <f t="shared" si="2"/>
        <v>53.059999999999995</v>
      </c>
      <c r="Q11" s="138">
        <v>53.33</v>
      </c>
      <c r="R11" s="138">
        <v>53.13</v>
      </c>
      <c r="S11" s="138">
        <v>53.28</v>
      </c>
      <c r="T11" s="138">
        <v>53.24</v>
      </c>
      <c r="U11" s="138">
        <f t="shared" si="3"/>
        <v>53.245000000000005</v>
      </c>
      <c r="V11" s="138">
        <v>53.41</v>
      </c>
      <c r="W11" s="138">
        <v>53.61</v>
      </c>
      <c r="X11" s="138">
        <v>53.91</v>
      </c>
      <c r="Y11" s="138">
        <v>53.64</v>
      </c>
      <c r="Z11" s="138">
        <f t="shared" si="4"/>
        <v>53.642499999999998</v>
      </c>
      <c r="AA11" s="138">
        <v>53.79</v>
      </c>
      <c r="AB11" s="138">
        <v>53.42</v>
      </c>
      <c r="AC11" s="138">
        <v>54.03</v>
      </c>
      <c r="AD11" s="138">
        <v>53.55</v>
      </c>
      <c r="AE11" s="138">
        <f t="shared" si="5"/>
        <v>53.697500000000005</v>
      </c>
      <c r="AF11" s="138">
        <v>53.9</v>
      </c>
      <c r="AG11" s="138">
        <v>53.35</v>
      </c>
      <c r="AH11" s="138">
        <v>53.71</v>
      </c>
      <c r="AI11" s="138">
        <v>53.75</v>
      </c>
      <c r="AJ11" s="138">
        <f t="shared" si="6"/>
        <v>53.677500000000002</v>
      </c>
      <c r="AK11" s="138">
        <v>53.96</v>
      </c>
      <c r="AL11" s="138">
        <v>53.78</v>
      </c>
      <c r="AM11" s="138">
        <v>53.96</v>
      </c>
      <c r="AN11" s="138">
        <v>54.07</v>
      </c>
      <c r="AO11" s="138">
        <f t="shared" si="7"/>
        <v>53.942500000000003</v>
      </c>
      <c r="AP11" s="138">
        <v>54.03</v>
      </c>
      <c r="AQ11" s="138">
        <v>54.02</v>
      </c>
      <c r="AR11" s="138">
        <v>53.97</v>
      </c>
      <c r="AS11" s="138">
        <v>53.91</v>
      </c>
      <c r="AT11" s="138">
        <f t="shared" si="8"/>
        <v>53.982500000000002</v>
      </c>
      <c r="AU11" s="138">
        <v>53.44</v>
      </c>
      <c r="AV11" s="138">
        <v>53.4</v>
      </c>
      <c r="AW11" s="138">
        <v>53.6</v>
      </c>
      <c r="AX11" s="138">
        <v>53.1</v>
      </c>
      <c r="AY11" s="138">
        <f t="shared" si="9"/>
        <v>53.384999999999998</v>
      </c>
      <c r="AZ11" s="138">
        <v>53.01</v>
      </c>
      <c r="BA11" s="138">
        <v>52.68</v>
      </c>
      <c r="BB11" s="138">
        <v>52.65</v>
      </c>
      <c r="BC11" s="138">
        <v>52.45</v>
      </c>
      <c r="BD11" s="138">
        <f t="shared" si="10"/>
        <v>52.697500000000005</v>
      </c>
      <c r="BE11" s="138">
        <v>52.12</v>
      </c>
      <c r="BF11" s="138">
        <v>51.96</v>
      </c>
      <c r="BG11" s="138">
        <v>52.01</v>
      </c>
      <c r="BH11" s="138">
        <v>51.95</v>
      </c>
      <c r="BI11" s="138">
        <f t="shared" si="11"/>
        <v>52.010000000000005</v>
      </c>
      <c r="BJ11" s="138">
        <v>51.78</v>
      </c>
      <c r="BK11" s="138">
        <v>50.95</v>
      </c>
      <c r="BL11" s="138">
        <v>50.75</v>
      </c>
      <c r="BM11" s="138">
        <v>50.25</v>
      </c>
      <c r="BN11" s="138">
        <f t="shared" si="12"/>
        <v>50.932500000000005</v>
      </c>
      <c r="BO11" s="138">
        <v>49.94</v>
      </c>
      <c r="BP11" s="138">
        <v>49.61</v>
      </c>
      <c r="BQ11" s="138">
        <v>49.34</v>
      </c>
      <c r="BR11" s="138">
        <v>49.13</v>
      </c>
      <c r="BS11" s="138">
        <f t="shared" si="13"/>
        <v>49.504999999999995</v>
      </c>
      <c r="BT11" s="138">
        <v>49.06</v>
      </c>
      <c r="BU11" s="138">
        <v>48.32</v>
      </c>
      <c r="BV11" s="138">
        <v>48.46</v>
      </c>
      <c r="BW11" s="138">
        <v>47.97</v>
      </c>
      <c r="BX11" s="138">
        <f t="shared" si="14"/>
        <v>48.452500000000001</v>
      </c>
      <c r="BY11" s="138">
        <v>47.49</v>
      </c>
      <c r="BZ11" s="138">
        <v>46.93</v>
      </c>
      <c r="CA11" s="138">
        <v>47.15</v>
      </c>
      <c r="CB11" s="138">
        <v>46.55</v>
      </c>
      <c r="CC11" s="138">
        <f t="shared" si="15"/>
        <v>47.03</v>
      </c>
      <c r="CD11" s="138">
        <v>46.34</v>
      </c>
      <c r="CE11" s="138">
        <v>45.83</v>
      </c>
      <c r="CF11" s="138">
        <v>45.56</v>
      </c>
      <c r="CG11" s="138">
        <v>45.17</v>
      </c>
      <c r="CH11" s="138">
        <f t="shared" si="16"/>
        <v>45.725000000000009</v>
      </c>
      <c r="CI11" s="138">
        <v>44.98</v>
      </c>
      <c r="CJ11" s="138">
        <v>44.62</v>
      </c>
      <c r="CK11" s="138">
        <v>44.15</v>
      </c>
      <c r="CL11" s="138">
        <v>43.73</v>
      </c>
      <c r="CM11" s="138">
        <f t="shared" si="17"/>
        <v>44.37</v>
      </c>
      <c r="CN11" s="138">
        <v>43.24</v>
      </c>
      <c r="CO11" s="138">
        <v>42.99</v>
      </c>
      <c r="CP11" s="138">
        <v>42.67</v>
      </c>
      <c r="CQ11" s="138">
        <v>42.08</v>
      </c>
      <c r="CR11" s="138">
        <f t="shared" si="18"/>
        <v>42.745000000000005</v>
      </c>
      <c r="CS11" s="138">
        <v>18.329999999999998</v>
      </c>
      <c r="CT11" s="138">
        <v>18.39</v>
      </c>
      <c r="CU11" s="138">
        <v>16.72</v>
      </c>
      <c r="CV11" s="138">
        <v>16.239999999999998</v>
      </c>
      <c r="CW11" s="138">
        <f t="shared" si="19"/>
        <v>17.419999999999998</v>
      </c>
      <c r="CX11" s="138">
        <v>15.55</v>
      </c>
      <c r="CY11" s="138">
        <v>15.92</v>
      </c>
      <c r="CZ11" s="138">
        <v>15.78</v>
      </c>
      <c r="DA11" s="138">
        <v>16.739999999999998</v>
      </c>
      <c r="DB11" s="138">
        <f t="shared" si="20"/>
        <v>15.997499999999999</v>
      </c>
      <c r="DC11" s="138">
        <v>16.260000000000002</v>
      </c>
      <c r="DD11" s="138">
        <v>16.22</v>
      </c>
      <c r="DE11" s="138">
        <v>17.079999999999998</v>
      </c>
      <c r="DF11" s="138">
        <v>18.54</v>
      </c>
      <c r="DG11" s="138">
        <f t="shared" si="21"/>
        <v>17.024999999999999</v>
      </c>
      <c r="DH11" s="138">
        <v>18.350000000000001</v>
      </c>
      <c r="DI11" s="138">
        <v>18.21</v>
      </c>
      <c r="DJ11" s="138">
        <v>19.04</v>
      </c>
      <c r="DK11" s="138">
        <v>20.51</v>
      </c>
      <c r="DL11" s="138">
        <f t="shared" si="22"/>
        <v>19.0275</v>
      </c>
      <c r="DM11" s="138">
        <v>20.25</v>
      </c>
      <c r="DN11" s="138">
        <v>20.66</v>
      </c>
      <c r="DO11" s="138">
        <v>21.82</v>
      </c>
      <c r="DP11" s="138">
        <v>22.78</v>
      </c>
      <c r="DQ11" s="138">
        <f t="shared" si="23"/>
        <v>21.377499999999998</v>
      </c>
      <c r="DR11" s="138">
        <v>22.52</v>
      </c>
      <c r="DS11" s="138">
        <v>22.69</v>
      </c>
      <c r="DT11" s="138">
        <v>24.01</v>
      </c>
      <c r="DU11" s="138">
        <v>24.98</v>
      </c>
      <c r="DV11" s="138">
        <f t="shared" si="24"/>
        <v>23.55</v>
      </c>
      <c r="DW11" s="138">
        <v>24.74</v>
      </c>
      <c r="DX11" s="138">
        <v>25.01</v>
      </c>
      <c r="DY11" s="138">
        <v>25.38</v>
      </c>
      <c r="DZ11" s="138">
        <v>26.57</v>
      </c>
      <c r="EA11" s="138">
        <f t="shared" si="25"/>
        <v>25.424999999999997</v>
      </c>
      <c r="EB11" s="138">
        <v>26.53</v>
      </c>
      <c r="EC11" s="138">
        <v>26.18</v>
      </c>
      <c r="ED11" s="138">
        <v>26.71</v>
      </c>
      <c r="EE11" s="138">
        <v>27.26</v>
      </c>
      <c r="EF11" s="138">
        <f t="shared" si="26"/>
        <v>26.67</v>
      </c>
      <c r="EG11" s="138">
        <v>26.22</v>
      </c>
      <c r="EH11" s="138">
        <v>25.1</v>
      </c>
      <c r="EI11" s="138">
        <v>24.36</v>
      </c>
      <c r="EJ11" s="138">
        <v>24.46</v>
      </c>
      <c r="EK11" s="138">
        <f t="shared" si="27"/>
        <v>25.035000000000004</v>
      </c>
      <c r="EL11" s="138">
        <v>22.92</v>
      </c>
      <c r="EM11" s="138">
        <v>21.75</v>
      </c>
      <c r="EN11" s="138">
        <v>20.92</v>
      </c>
      <c r="EO11" s="138">
        <v>21.66</v>
      </c>
      <c r="EP11" s="138">
        <f t="shared" si="28"/>
        <v>21.8125</v>
      </c>
      <c r="EQ11" s="138">
        <v>20.51</v>
      </c>
      <c r="ER11" s="138">
        <v>20.18</v>
      </c>
      <c r="ES11" s="138">
        <v>20.3</v>
      </c>
      <c r="ET11" s="138">
        <v>19.899999999999999</v>
      </c>
      <c r="EU11" s="138">
        <f t="shared" si="29"/>
        <v>20.222499999999997</v>
      </c>
      <c r="EV11" s="138">
        <v>18.8</v>
      </c>
      <c r="EW11" s="138">
        <v>17.91</v>
      </c>
      <c r="EX11" s="138">
        <v>18.04</v>
      </c>
      <c r="EY11" s="138">
        <v>17.760000000000002</v>
      </c>
      <c r="EZ11" s="138">
        <f t="shared" si="30"/>
        <v>18.127500000000001</v>
      </c>
      <c r="FA11" s="138">
        <v>14.85</v>
      </c>
      <c r="FB11" s="138">
        <v>12.48</v>
      </c>
      <c r="FC11" s="138">
        <v>12.08</v>
      </c>
      <c r="FD11" s="138">
        <v>11.88</v>
      </c>
      <c r="FE11" s="138">
        <f t="shared" si="31"/>
        <v>12.8225</v>
      </c>
      <c r="FF11" s="138">
        <v>10.82</v>
      </c>
      <c r="FG11" s="138">
        <v>10.39</v>
      </c>
      <c r="FH11" s="138">
        <v>10.35</v>
      </c>
      <c r="FI11" s="138">
        <v>11.23</v>
      </c>
      <c r="FJ11" s="138">
        <f t="shared" si="32"/>
        <v>10.697500000000002</v>
      </c>
      <c r="FK11" s="138">
        <v>11.17</v>
      </c>
      <c r="FL11" s="138">
        <v>10.91</v>
      </c>
      <c r="FM11" s="138">
        <v>11.28</v>
      </c>
      <c r="FN11" s="138">
        <v>12.03</v>
      </c>
      <c r="FO11" s="138">
        <f t="shared" si="33"/>
        <v>11.3475</v>
      </c>
      <c r="FP11" s="138">
        <v>11.47</v>
      </c>
      <c r="FQ11" s="138">
        <v>11.04</v>
      </c>
      <c r="FR11" s="138">
        <v>12</v>
      </c>
      <c r="FS11" s="138">
        <v>13.46</v>
      </c>
      <c r="FT11" s="138">
        <f t="shared" si="34"/>
        <v>11.9925</v>
      </c>
      <c r="FU11" s="138">
        <v>14.35</v>
      </c>
      <c r="FV11" s="138">
        <v>14.36</v>
      </c>
      <c r="FW11" s="138">
        <v>15.03</v>
      </c>
      <c r="FX11" s="138">
        <v>15.55</v>
      </c>
      <c r="FY11" s="138">
        <f t="shared" si="35"/>
        <v>14.822500000000002</v>
      </c>
      <c r="FZ11" s="138">
        <v>15.41</v>
      </c>
      <c r="GA11" s="138">
        <v>15.54</v>
      </c>
      <c r="GB11" s="138">
        <v>15.68</v>
      </c>
      <c r="GC11" s="138">
        <v>16.73</v>
      </c>
      <c r="GD11" s="138">
        <f t="shared" si="36"/>
        <v>15.84</v>
      </c>
      <c r="GE11" s="138">
        <v>16</v>
      </c>
      <c r="GF11" s="138">
        <v>16.2</v>
      </c>
      <c r="GG11" s="138">
        <v>16.04</v>
      </c>
      <c r="GH11" s="138">
        <v>16.350000000000001</v>
      </c>
      <c r="GI11" s="138">
        <f t="shared" si="37"/>
        <v>16.147500000000001</v>
      </c>
      <c r="GJ11" s="138">
        <v>43.57</v>
      </c>
      <c r="GK11" s="138">
        <v>42.87</v>
      </c>
      <c r="GL11" s="138">
        <v>41.68</v>
      </c>
      <c r="GM11" s="138">
        <v>44.42</v>
      </c>
      <c r="GN11" s="138">
        <f t="shared" si="38"/>
        <v>43.135000000000005</v>
      </c>
      <c r="GO11" s="138">
        <v>45.21</v>
      </c>
      <c r="GP11" s="138">
        <v>44.8</v>
      </c>
      <c r="GQ11" s="138">
        <v>44.95</v>
      </c>
      <c r="GR11" s="138">
        <v>44.15</v>
      </c>
      <c r="GS11" s="138">
        <f t="shared" si="39"/>
        <v>44.777499999999996</v>
      </c>
      <c r="GT11" s="138">
        <v>44.45</v>
      </c>
      <c r="GU11" s="138">
        <v>44.35</v>
      </c>
      <c r="GV11" s="138">
        <v>44.19</v>
      </c>
      <c r="GW11" s="138">
        <v>43.12</v>
      </c>
      <c r="GX11" s="138">
        <f t="shared" si="40"/>
        <v>44.027500000000003</v>
      </c>
      <c r="GY11" s="138">
        <v>43.54</v>
      </c>
      <c r="GZ11" s="138">
        <v>43.45</v>
      </c>
      <c r="HA11" s="138">
        <v>43.13</v>
      </c>
      <c r="HB11" s="138">
        <v>42.32</v>
      </c>
      <c r="HC11" s="138">
        <f t="shared" si="41"/>
        <v>43.11</v>
      </c>
      <c r="HD11" s="138">
        <v>42.59</v>
      </c>
      <c r="HE11" s="138">
        <v>42.53</v>
      </c>
      <c r="HF11" s="138">
        <v>42.15</v>
      </c>
      <c r="HG11" s="138">
        <v>41.42</v>
      </c>
      <c r="HH11" s="138">
        <f t="shared" si="42"/>
        <v>42.172499999999999</v>
      </c>
      <c r="HI11" s="138">
        <v>41.68</v>
      </c>
      <c r="HJ11" s="138">
        <v>41.3</v>
      </c>
      <c r="HK11" s="138">
        <v>41.06</v>
      </c>
      <c r="HL11" s="138">
        <v>40.18</v>
      </c>
      <c r="HM11" s="138">
        <f t="shared" si="43"/>
        <v>41.055</v>
      </c>
      <c r="HN11" s="138">
        <v>40.56</v>
      </c>
      <c r="HO11" s="138">
        <v>40</v>
      </c>
      <c r="HP11" s="138">
        <v>40.08</v>
      </c>
      <c r="HQ11" s="138">
        <v>39.47</v>
      </c>
      <c r="HR11" s="138">
        <f t="shared" si="44"/>
        <v>40.027500000000003</v>
      </c>
      <c r="HS11" s="138">
        <v>39.64</v>
      </c>
      <c r="HT11" s="138">
        <v>39.700000000000003</v>
      </c>
      <c r="HU11" s="138">
        <v>39.549999999999997</v>
      </c>
      <c r="HV11" s="138">
        <v>39.33</v>
      </c>
      <c r="HW11" s="138">
        <f t="shared" si="45"/>
        <v>39.555</v>
      </c>
      <c r="HX11" s="138">
        <v>39.86</v>
      </c>
      <c r="HY11" s="138">
        <v>40.46</v>
      </c>
      <c r="HZ11" s="138">
        <v>40.83</v>
      </c>
      <c r="IA11" s="138">
        <v>40.72</v>
      </c>
      <c r="IB11" s="138">
        <f t="shared" si="46"/>
        <v>40.467500000000001</v>
      </c>
      <c r="IC11" s="138">
        <v>41.19</v>
      </c>
      <c r="ID11" s="138">
        <v>41.78</v>
      </c>
      <c r="IE11" s="138">
        <v>42.39</v>
      </c>
      <c r="IF11" s="138">
        <v>41.6</v>
      </c>
      <c r="IG11" s="138">
        <f t="shared" si="47"/>
        <v>41.74</v>
      </c>
      <c r="IH11" s="138">
        <v>42.14</v>
      </c>
      <c r="II11" s="138">
        <v>42.05</v>
      </c>
      <c r="IJ11" s="138">
        <v>41.96</v>
      </c>
      <c r="IK11" s="138">
        <v>42.01</v>
      </c>
      <c r="IL11" s="138">
        <f t="shared" si="48"/>
        <v>42.04</v>
      </c>
      <c r="IM11" s="138">
        <v>42.32</v>
      </c>
      <c r="IN11" s="138">
        <v>42.65</v>
      </c>
      <c r="IO11" s="138">
        <v>42.63</v>
      </c>
      <c r="IP11" s="138">
        <v>42.73</v>
      </c>
      <c r="IQ11" s="138">
        <f t="shared" si="49"/>
        <v>42.582499999999996</v>
      </c>
      <c r="IR11" s="138">
        <v>44.09</v>
      </c>
      <c r="IS11" s="138">
        <v>44.59</v>
      </c>
      <c r="IT11" s="138">
        <v>44.62</v>
      </c>
      <c r="IU11" s="138">
        <v>44.28</v>
      </c>
      <c r="IV11" s="138">
        <f t="shared" si="50"/>
        <v>44.395000000000003</v>
      </c>
      <c r="IW11" s="138">
        <v>44.54</v>
      </c>
      <c r="IX11" s="138">
        <v>44.46</v>
      </c>
      <c r="IY11" s="138">
        <v>44.23</v>
      </c>
      <c r="IZ11" s="138">
        <v>43.61</v>
      </c>
      <c r="JA11" s="138">
        <f t="shared" si="51"/>
        <v>44.209999999999994</v>
      </c>
      <c r="JB11" s="138">
        <v>43.58</v>
      </c>
      <c r="JC11" s="138">
        <v>43.05</v>
      </c>
      <c r="JD11" s="138">
        <v>42.99</v>
      </c>
      <c r="JE11" s="138">
        <v>42.2</v>
      </c>
      <c r="JF11" s="138">
        <f t="shared" si="52"/>
        <v>42.954999999999998</v>
      </c>
      <c r="JG11" s="138">
        <v>42.04</v>
      </c>
      <c r="JH11" s="138">
        <v>41.75</v>
      </c>
      <c r="JI11" s="138">
        <v>41.49</v>
      </c>
      <c r="JJ11" s="138">
        <v>40.28</v>
      </c>
      <c r="JK11" s="138">
        <f t="shared" si="53"/>
        <v>41.39</v>
      </c>
      <c r="JL11" s="138">
        <v>39.69</v>
      </c>
      <c r="JM11" s="138">
        <v>39.25</v>
      </c>
      <c r="JN11" s="138">
        <v>38.71</v>
      </c>
      <c r="JO11" s="138">
        <v>38.15</v>
      </c>
      <c r="JP11" s="138">
        <f t="shared" si="54"/>
        <v>38.950000000000003</v>
      </c>
      <c r="JQ11" s="138">
        <v>38.049999999999997</v>
      </c>
      <c r="JR11" s="138">
        <v>37.69</v>
      </c>
      <c r="JS11" s="138">
        <v>37.229999999999997</v>
      </c>
      <c r="JT11" s="138">
        <v>36.409999999999997</v>
      </c>
      <c r="JU11" s="138">
        <f t="shared" si="55"/>
        <v>37.344999999999999</v>
      </c>
      <c r="JV11" s="138">
        <v>36.32</v>
      </c>
      <c r="JW11" s="138">
        <v>36.020000000000003</v>
      </c>
      <c r="JX11" s="138">
        <v>35.83</v>
      </c>
      <c r="JY11" s="138">
        <v>35.200000000000003</v>
      </c>
      <c r="JZ11">
        <f>SUM(JV11:JY11)/4</f>
        <v>35.842500000000001</v>
      </c>
    </row>
    <row r="14" spans="1:286">
      <c r="A14" s="139" t="s">
        <v>136</v>
      </c>
    </row>
    <row r="15" spans="1:286">
      <c r="A15" t="s">
        <v>299</v>
      </c>
    </row>
    <row r="16" spans="1:286">
      <c r="A16" t="s">
        <v>300</v>
      </c>
    </row>
    <row r="18" spans="1:1">
      <c r="A18" s="139" t="s">
        <v>139</v>
      </c>
    </row>
    <row r="19" spans="1:1">
      <c r="A19" t="s">
        <v>140</v>
      </c>
    </row>
  </sheetData>
  <mergeCells count="9">
    <mergeCell ref="B7:CQ7"/>
    <mergeCell ref="CS7:GH7"/>
    <mergeCell ref="GJ7:JY7"/>
    <mergeCell ref="A1:L1"/>
    <mergeCell ref="A2:L2"/>
    <mergeCell ref="A3:L3"/>
    <mergeCell ref="A4:L4"/>
    <mergeCell ref="A5:L5"/>
    <mergeCell ref="A6:L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46080-4C6F-FE47-AB8E-848ABD0C47F8}">
  <dimension ref="A1:CB71"/>
  <sheetViews>
    <sheetView topLeftCell="BN43" workbookViewId="0">
      <selection activeCell="BY68" sqref="BY68"/>
    </sheetView>
  </sheetViews>
  <sheetFormatPr baseColWidth="10" defaultRowHeight="16"/>
  <cols>
    <col min="1" max="1" width="23.83203125" customWidth="1"/>
  </cols>
  <sheetData>
    <row r="1" spans="1:80" ht="18">
      <c r="A1" s="120"/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1"/>
    </row>
    <row r="2" spans="1:80" ht="18">
      <c r="A2" s="122" t="s">
        <v>416</v>
      </c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N2" s="120"/>
      <c r="AO2" s="120"/>
      <c r="AP2" s="120"/>
      <c r="AQ2" s="120"/>
      <c r="AR2" s="120"/>
      <c r="AS2" s="120"/>
      <c r="AT2" s="120"/>
      <c r="AU2" s="120"/>
      <c r="AV2" s="120"/>
      <c r="AW2" s="120"/>
      <c r="AX2" s="120"/>
      <c r="AY2" s="120"/>
      <c r="AZ2" s="120"/>
      <c r="BA2" s="120"/>
      <c r="BB2" s="120"/>
      <c r="BC2" s="120"/>
      <c r="BD2" s="120"/>
      <c r="BE2" s="120"/>
      <c r="BF2" s="120"/>
      <c r="BG2" s="120"/>
      <c r="BH2" s="120"/>
      <c r="BI2" s="120"/>
      <c r="BJ2" s="120"/>
      <c r="BK2" s="120"/>
      <c r="BL2" s="120"/>
      <c r="BM2" s="120"/>
      <c r="BN2" s="120"/>
      <c r="BO2" s="120"/>
      <c r="BP2" s="120"/>
      <c r="BQ2" s="120"/>
      <c r="BR2" s="120"/>
      <c r="BS2" s="120"/>
      <c r="BT2" s="120"/>
      <c r="BU2" s="120"/>
      <c r="BV2" s="120"/>
      <c r="BW2" s="120"/>
      <c r="BX2" s="120"/>
      <c r="BY2" s="120"/>
      <c r="BZ2" s="120"/>
      <c r="CA2" s="120"/>
      <c r="CB2" s="121"/>
    </row>
    <row r="3" spans="1:80" ht="18">
      <c r="A3" s="123" t="s">
        <v>417</v>
      </c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0"/>
      <c r="AB3" s="120"/>
      <c r="AC3" s="120"/>
      <c r="AD3" s="120"/>
      <c r="AE3" s="120"/>
      <c r="AF3" s="120"/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0"/>
      <c r="AW3" s="120"/>
      <c r="AX3" s="120"/>
      <c r="AY3" s="120"/>
      <c r="AZ3" s="120"/>
      <c r="BA3" s="120"/>
      <c r="BB3" s="120"/>
      <c r="BC3" s="120"/>
      <c r="BD3" s="120"/>
      <c r="BE3" s="120"/>
      <c r="BF3" s="120"/>
      <c r="BG3" s="120"/>
      <c r="BH3" s="120"/>
      <c r="BI3" s="120"/>
      <c r="BJ3" s="120"/>
      <c r="BK3" s="120"/>
      <c r="BL3" s="120"/>
      <c r="BM3" s="120"/>
      <c r="BN3" s="120"/>
      <c r="BO3" s="120"/>
      <c r="BP3" s="120"/>
      <c r="BQ3" s="120"/>
      <c r="BR3" s="120"/>
      <c r="BS3" s="120"/>
      <c r="BT3" s="120"/>
      <c r="BU3" s="120"/>
      <c r="BV3" s="120"/>
      <c r="BW3" s="120"/>
      <c r="BX3" s="120"/>
      <c r="BY3" s="120"/>
      <c r="BZ3" s="120"/>
      <c r="CA3" s="120"/>
      <c r="CB3" s="121"/>
    </row>
    <row r="4" spans="1:80">
      <c r="A4" s="124" t="s">
        <v>418</v>
      </c>
      <c r="B4" s="124">
        <v>2000</v>
      </c>
      <c r="C4" s="124"/>
      <c r="D4" s="121"/>
      <c r="E4" s="124">
        <v>2001</v>
      </c>
      <c r="F4" s="124"/>
      <c r="G4" s="124"/>
      <c r="H4" s="121"/>
      <c r="I4" s="124">
        <v>2002</v>
      </c>
      <c r="J4" s="124"/>
      <c r="K4" s="124"/>
      <c r="L4" s="121"/>
      <c r="M4" s="124">
        <v>2003</v>
      </c>
      <c r="N4" s="124"/>
      <c r="O4" s="124"/>
      <c r="P4" s="121"/>
      <c r="Q4" s="124">
        <v>2004</v>
      </c>
      <c r="R4" s="124"/>
      <c r="S4" s="124"/>
      <c r="T4" s="121"/>
      <c r="U4" s="124">
        <v>2005</v>
      </c>
      <c r="V4" s="124"/>
      <c r="W4" s="124"/>
      <c r="X4" s="121"/>
      <c r="Y4" s="124">
        <v>2006</v>
      </c>
      <c r="Z4" s="124"/>
      <c r="AA4" s="124"/>
      <c r="AB4" s="121"/>
      <c r="AC4" s="124">
        <v>2007</v>
      </c>
      <c r="AD4" s="124"/>
      <c r="AE4" s="124"/>
      <c r="AF4" s="121"/>
      <c r="AG4" s="124">
        <v>2008</v>
      </c>
      <c r="AH4" s="124"/>
      <c r="AI4" s="124"/>
      <c r="AJ4" s="121"/>
      <c r="AK4" s="124">
        <v>2009</v>
      </c>
      <c r="AL4" s="124"/>
      <c r="AM4" s="124"/>
      <c r="AN4" s="121"/>
      <c r="AO4" s="124">
        <v>2010</v>
      </c>
      <c r="AP4" s="124"/>
      <c r="AQ4" s="124"/>
      <c r="AR4" s="121"/>
      <c r="AS4" s="124">
        <v>2011</v>
      </c>
      <c r="AT4" s="124"/>
      <c r="AU4" s="124"/>
      <c r="AV4" s="121"/>
      <c r="AW4" s="124">
        <v>2012</v>
      </c>
      <c r="AX4" s="124"/>
      <c r="AY4" s="124"/>
      <c r="AZ4" s="121"/>
      <c r="BA4" s="124">
        <v>2013</v>
      </c>
      <c r="BB4" s="124"/>
      <c r="BC4" s="124"/>
      <c r="BD4" s="121"/>
      <c r="BE4" s="124">
        <v>2014</v>
      </c>
      <c r="BF4" s="124"/>
      <c r="BG4" s="124"/>
      <c r="BH4" s="121"/>
      <c r="BI4" s="124">
        <v>2015</v>
      </c>
      <c r="BJ4" s="124"/>
      <c r="BK4" s="124"/>
      <c r="BL4" s="121"/>
      <c r="BM4" s="124">
        <v>2016</v>
      </c>
      <c r="BN4" s="124"/>
      <c r="BO4" s="124"/>
      <c r="BP4" s="121"/>
      <c r="BQ4" s="124">
        <v>2017</v>
      </c>
      <c r="BR4" s="124"/>
      <c r="BS4" s="124"/>
      <c r="BT4" s="121"/>
      <c r="BU4" s="124" t="s">
        <v>419</v>
      </c>
      <c r="BV4" s="124"/>
      <c r="BW4" s="124"/>
      <c r="BX4" s="121"/>
      <c r="BY4" s="124" t="s">
        <v>420</v>
      </c>
      <c r="BZ4" s="124"/>
      <c r="CA4" s="124"/>
      <c r="CB4" s="121"/>
    </row>
    <row r="5" spans="1:80">
      <c r="A5" s="83"/>
      <c r="B5" s="125" t="s">
        <v>421</v>
      </c>
      <c r="C5" s="125" t="s">
        <v>422</v>
      </c>
      <c r="D5" s="125" t="s">
        <v>421</v>
      </c>
      <c r="E5" s="125" t="s">
        <v>422</v>
      </c>
      <c r="F5" s="125" t="s">
        <v>423</v>
      </c>
      <c r="G5" s="125" t="s">
        <v>421</v>
      </c>
      <c r="H5" s="125" t="s">
        <v>422</v>
      </c>
      <c r="I5" s="125" t="s">
        <v>423</v>
      </c>
      <c r="J5" s="125" t="s">
        <v>421</v>
      </c>
      <c r="K5" s="125" t="s">
        <v>422</v>
      </c>
      <c r="L5" s="125" t="s">
        <v>423</v>
      </c>
      <c r="M5" s="125" t="s">
        <v>421</v>
      </c>
      <c r="N5" s="125" t="s">
        <v>422</v>
      </c>
      <c r="O5" s="125" t="s">
        <v>423</v>
      </c>
      <c r="P5" s="125" t="s">
        <v>421</v>
      </c>
      <c r="Q5" s="125" t="s">
        <v>422</v>
      </c>
      <c r="R5" s="125" t="s">
        <v>423</v>
      </c>
      <c r="S5" s="125" t="s">
        <v>421</v>
      </c>
      <c r="T5" s="125" t="s">
        <v>422</v>
      </c>
      <c r="U5" s="125" t="s">
        <v>423</v>
      </c>
      <c r="V5" s="125" t="s">
        <v>421</v>
      </c>
      <c r="W5" s="125" t="s">
        <v>422</v>
      </c>
      <c r="X5" s="125" t="s">
        <v>423</v>
      </c>
      <c r="Y5" s="125" t="s">
        <v>421</v>
      </c>
      <c r="Z5" s="125" t="s">
        <v>422</v>
      </c>
      <c r="AA5" s="125" t="s">
        <v>423</v>
      </c>
      <c r="AB5" s="125" t="s">
        <v>421</v>
      </c>
      <c r="AC5" s="125" t="s">
        <v>422</v>
      </c>
      <c r="AD5" s="125" t="s">
        <v>423</v>
      </c>
      <c r="AE5" s="125" t="s">
        <v>421</v>
      </c>
      <c r="AF5" s="125" t="s">
        <v>422</v>
      </c>
      <c r="AG5" s="125" t="s">
        <v>423</v>
      </c>
      <c r="AH5" s="125" t="s">
        <v>421</v>
      </c>
      <c r="AI5" s="125" t="s">
        <v>422</v>
      </c>
      <c r="AJ5" s="125" t="s">
        <v>423</v>
      </c>
      <c r="AK5" s="125" t="s">
        <v>421</v>
      </c>
      <c r="AL5" s="125" t="s">
        <v>422</v>
      </c>
      <c r="AM5" s="125" t="s">
        <v>423</v>
      </c>
      <c r="AN5" s="125" t="s">
        <v>421</v>
      </c>
      <c r="AO5" s="125" t="s">
        <v>422</v>
      </c>
      <c r="AP5" s="125" t="s">
        <v>423</v>
      </c>
      <c r="AQ5" s="125" t="s">
        <v>421</v>
      </c>
      <c r="AR5" s="125" t="s">
        <v>422</v>
      </c>
      <c r="AS5" s="125" t="s">
        <v>423</v>
      </c>
      <c r="AT5" s="125" t="s">
        <v>421</v>
      </c>
      <c r="AU5" s="125" t="s">
        <v>422</v>
      </c>
      <c r="AV5" s="125" t="s">
        <v>423</v>
      </c>
      <c r="AW5" s="125" t="s">
        <v>421</v>
      </c>
      <c r="AX5" s="125" t="s">
        <v>422</v>
      </c>
      <c r="AY5" s="125" t="s">
        <v>423</v>
      </c>
      <c r="AZ5" s="125" t="s">
        <v>421</v>
      </c>
      <c r="BA5" s="125" t="s">
        <v>422</v>
      </c>
      <c r="BB5" s="125" t="s">
        <v>423</v>
      </c>
      <c r="BC5" s="125" t="s">
        <v>421</v>
      </c>
      <c r="BD5" s="125" t="s">
        <v>422</v>
      </c>
      <c r="BE5" s="125" t="s">
        <v>423</v>
      </c>
      <c r="BF5" s="125" t="s">
        <v>421</v>
      </c>
      <c r="BG5" s="125" t="s">
        <v>422</v>
      </c>
      <c r="BH5" s="125" t="s">
        <v>423</v>
      </c>
    </row>
    <row r="6" spans="1:80">
      <c r="A6" s="124" t="s">
        <v>574</v>
      </c>
      <c r="B6" s="126">
        <v>11856</v>
      </c>
      <c r="C6" s="127">
        <v>0.74199999999999999</v>
      </c>
      <c r="D6" s="128"/>
      <c r="E6" s="126">
        <v>12764</v>
      </c>
      <c r="F6" s="127">
        <v>0.74199999999999999</v>
      </c>
      <c r="G6" s="127">
        <v>7.6999999999999999E-2</v>
      </c>
      <c r="H6" s="128"/>
      <c r="I6" s="126">
        <v>13574</v>
      </c>
      <c r="J6" s="127">
        <v>0.75</v>
      </c>
      <c r="K6" s="127">
        <v>6.3E-2</v>
      </c>
      <c r="L6" s="128"/>
      <c r="M6" s="126">
        <v>14537</v>
      </c>
      <c r="N6" s="127">
        <v>0.76500000000000001</v>
      </c>
      <c r="O6" s="127">
        <v>7.0999999999999994E-2</v>
      </c>
      <c r="P6" s="128"/>
      <c r="Q6" s="126">
        <v>15491</v>
      </c>
      <c r="R6" s="127">
        <v>0.77300000000000002</v>
      </c>
      <c r="S6" s="127">
        <v>6.6000000000000003E-2</v>
      </c>
      <c r="T6" s="128"/>
      <c r="U6" s="126">
        <v>16477</v>
      </c>
      <c r="V6" s="127">
        <v>0.77600000000000002</v>
      </c>
      <c r="W6" s="127">
        <v>6.4000000000000001E-2</v>
      </c>
      <c r="X6" s="128"/>
      <c r="Y6" s="126">
        <v>17483</v>
      </c>
      <c r="Z6" s="127">
        <v>0.77300000000000002</v>
      </c>
      <c r="AA6" s="127">
        <v>6.0999999999999999E-2</v>
      </c>
      <c r="AB6" s="128"/>
      <c r="AC6" s="126">
        <v>18382</v>
      </c>
      <c r="AD6" s="127">
        <v>0.77300000000000002</v>
      </c>
      <c r="AE6" s="127">
        <v>5.0999999999999997E-2</v>
      </c>
      <c r="AF6" s="128"/>
      <c r="AG6" s="126">
        <v>18513</v>
      </c>
      <c r="AH6" s="127">
        <v>0.76700000000000002</v>
      </c>
      <c r="AI6" s="127">
        <v>7.0000000000000001E-3</v>
      </c>
      <c r="AJ6" s="128"/>
      <c r="AK6" s="126">
        <v>17573</v>
      </c>
      <c r="AL6" s="127">
        <v>0.76200000000000001</v>
      </c>
      <c r="AM6" s="127">
        <v>-5.0999999999999997E-2</v>
      </c>
      <c r="AN6" s="128"/>
      <c r="AO6" s="126">
        <v>17434</v>
      </c>
      <c r="AP6" s="127">
        <v>0.75700000000000001</v>
      </c>
      <c r="AQ6" s="127">
        <v>-8.0000000000000002E-3</v>
      </c>
      <c r="AR6" s="128"/>
      <c r="AS6" s="126">
        <v>17167</v>
      </c>
      <c r="AT6" s="127">
        <v>0.754</v>
      </c>
      <c r="AU6" s="127">
        <v>-1.4999999999999999E-2</v>
      </c>
      <c r="AV6" s="128"/>
      <c r="AW6" s="126">
        <v>16462</v>
      </c>
      <c r="AX6" s="127">
        <v>0.747</v>
      </c>
      <c r="AY6" s="127">
        <v>-4.1000000000000002E-2</v>
      </c>
      <c r="AZ6" s="128"/>
      <c r="BA6" s="126">
        <v>16221</v>
      </c>
      <c r="BB6" s="127">
        <v>0.74099999999999999</v>
      </c>
      <c r="BC6" s="127">
        <v>-1.4999999999999999E-2</v>
      </c>
      <c r="BD6" s="128"/>
      <c r="BE6" s="126">
        <v>16413</v>
      </c>
      <c r="BF6" s="127">
        <v>0.73899999999999999</v>
      </c>
      <c r="BG6" s="127">
        <v>1.2E-2</v>
      </c>
      <c r="BH6" s="128"/>
      <c r="BI6" s="126">
        <v>17235</v>
      </c>
      <c r="BJ6" s="127">
        <v>0.74199999999999999</v>
      </c>
      <c r="BK6" s="127">
        <v>0.05</v>
      </c>
      <c r="BL6" s="128"/>
      <c r="BM6" s="126">
        <v>17659</v>
      </c>
      <c r="BN6" s="127">
        <v>0.73599999999999999</v>
      </c>
      <c r="BO6" s="127">
        <v>2.5000000000000001E-2</v>
      </c>
      <c r="BP6" s="128"/>
      <c r="BQ6" s="126">
        <v>18490</v>
      </c>
      <c r="BR6" s="127">
        <v>0.74099999999999999</v>
      </c>
      <c r="BS6" s="127">
        <v>4.7E-2</v>
      </c>
      <c r="BT6" s="128"/>
      <c r="BU6" s="126">
        <v>19118</v>
      </c>
      <c r="BV6" s="127">
        <v>0.74199999999999999</v>
      </c>
      <c r="BW6" s="127">
        <v>3.4000000000000002E-2</v>
      </c>
      <c r="BX6" s="128"/>
      <c r="BY6" s="126">
        <v>19633</v>
      </c>
      <c r="BZ6" s="127">
        <v>0.74299999999999999</v>
      </c>
      <c r="CA6" s="127">
        <v>2.7E-2</v>
      </c>
      <c r="CB6" s="128"/>
    </row>
    <row r="7" spans="1:80">
      <c r="A7" s="121" t="s">
        <v>6</v>
      </c>
      <c r="B7" s="129">
        <v>15186</v>
      </c>
      <c r="C7" s="130">
        <v>0.95099999999999996</v>
      </c>
      <c r="D7" s="128"/>
      <c r="E7" s="129">
        <v>16036</v>
      </c>
      <c r="F7" s="127">
        <v>0.93300000000000005</v>
      </c>
      <c r="G7" s="130">
        <v>5.6000000000000001E-2</v>
      </c>
      <c r="H7" s="128"/>
      <c r="I7" s="129">
        <v>16938</v>
      </c>
      <c r="J7" s="127">
        <v>0.93600000000000005</v>
      </c>
      <c r="K7" s="130">
        <v>5.6000000000000001E-2</v>
      </c>
      <c r="L7" s="128"/>
      <c r="M7" s="129">
        <v>17616</v>
      </c>
      <c r="N7" s="127">
        <v>0.92700000000000005</v>
      </c>
      <c r="O7" s="130">
        <v>0.04</v>
      </c>
      <c r="P7" s="128"/>
      <c r="Q7" s="129">
        <v>18198</v>
      </c>
      <c r="R7" s="127">
        <v>0.90700000000000003</v>
      </c>
      <c r="S7" s="130">
        <v>3.3000000000000002E-2</v>
      </c>
      <c r="T7" s="128"/>
      <c r="U7" s="129">
        <v>18973</v>
      </c>
      <c r="V7" s="127">
        <v>0.89300000000000002</v>
      </c>
      <c r="W7" s="130">
        <v>4.2999999999999997E-2</v>
      </c>
      <c r="X7" s="128"/>
      <c r="Y7" s="129">
        <v>19723</v>
      </c>
      <c r="Z7" s="127">
        <v>0.872</v>
      </c>
      <c r="AA7" s="130">
        <v>0.04</v>
      </c>
      <c r="AB7" s="128"/>
      <c r="AC7" s="129">
        <v>20873</v>
      </c>
      <c r="AD7" s="127">
        <v>0.878</v>
      </c>
      <c r="AE7" s="130">
        <v>5.8000000000000003E-2</v>
      </c>
      <c r="AF7" s="128"/>
      <c r="AG7" s="129">
        <v>20844</v>
      </c>
      <c r="AH7" s="127">
        <v>0.86399999999999999</v>
      </c>
      <c r="AI7" s="130">
        <v>-1E-3</v>
      </c>
      <c r="AJ7" s="128"/>
      <c r="AK7" s="129">
        <v>19032</v>
      </c>
      <c r="AL7" s="127">
        <v>0.82499999999999996</v>
      </c>
      <c r="AM7" s="130">
        <v>-8.6999999999999994E-2</v>
      </c>
      <c r="AN7" s="128"/>
      <c r="AO7" s="129">
        <v>18479</v>
      </c>
      <c r="AP7" s="127">
        <v>0.80200000000000005</v>
      </c>
      <c r="AQ7" s="130">
        <v>-2.9000000000000001E-2</v>
      </c>
      <c r="AR7" s="128"/>
      <c r="AS7" s="129">
        <v>17167</v>
      </c>
      <c r="AT7" s="127">
        <v>0.754</v>
      </c>
      <c r="AU7" s="130">
        <v>-7.0999999999999994E-2</v>
      </c>
      <c r="AV7" s="128"/>
      <c r="AW7" s="129">
        <v>16909</v>
      </c>
      <c r="AX7" s="127">
        <v>0.76700000000000002</v>
      </c>
      <c r="AY7" s="130">
        <v>-1.4999999999999999E-2</v>
      </c>
      <c r="AZ7" s="128"/>
      <c r="BA7" s="129">
        <v>16637</v>
      </c>
      <c r="BB7" s="127">
        <v>0.76</v>
      </c>
      <c r="BC7" s="130">
        <v>-1.6E-2</v>
      </c>
      <c r="BD7" s="128"/>
      <c r="BE7" s="129">
        <v>17392</v>
      </c>
      <c r="BF7" s="127">
        <v>0.78300000000000003</v>
      </c>
      <c r="BG7" s="130">
        <v>4.4999999999999998E-2</v>
      </c>
      <c r="BH7" s="128"/>
      <c r="BI7" s="129">
        <v>18590</v>
      </c>
      <c r="BJ7" s="127">
        <v>0.80100000000000005</v>
      </c>
      <c r="BK7" s="130">
        <v>6.9000000000000006E-2</v>
      </c>
      <c r="BL7" s="128"/>
      <c r="BM7" s="129">
        <v>18539</v>
      </c>
      <c r="BN7" s="127">
        <v>0.77300000000000002</v>
      </c>
      <c r="BO7" s="130">
        <v>-3.0000000000000001E-3</v>
      </c>
      <c r="BP7" s="128"/>
      <c r="BQ7" s="129">
        <v>19788</v>
      </c>
      <c r="BR7" s="127">
        <v>0.79300000000000004</v>
      </c>
      <c r="BS7" s="130">
        <v>6.7000000000000004E-2</v>
      </c>
      <c r="BT7" s="128"/>
      <c r="BU7" s="129">
        <v>19919</v>
      </c>
      <c r="BV7" s="127">
        <v>0.77300000000000002</v>
      </c>
      <c r="BW7" s="130">
        <v>7.0000000000000001E-3</v>
      </c>
      <c r="BX7" s="128"/>
      <c r="BY7" s="121"/>
      <c r="BZ7" s="131"/>
      <c r="CA7" s="121"/>
      <c r="CB7" s="128"/>
    </row>
    <row r="8" spans="1:80">
      <c r="A8" s="121" t="s">
        <v>14</v>
      </c>
      <c r="B8" s="129">
        <v>12101</v>
      </c>
      <c r="C8" s="130">
        <v>0.75700000000000001</v>
      </c>
      <c r="D8" s="128"/>
      <c r="E8" s="129">
        <v>12922</v>
      </c>
      <c r="F8" s="127">
        <v>0.751</v>
      </c>
      <c r="G8" s="130">
        <v>6.8000000000000005E-2</v>
      </c>
      <c r="H8" s="128"/>
      <c r="I8" s="129">
        <v>13650</v>
      </c>
      <c r="J8" s="127">
        <v>0.754</v>
      </c>
      <c r="K8" s="130">
        <v>5.6000000000000001E-2</v>
      </c>
      <c r="L8" s="128"/>
      <c r="M8" s="129">
        <v>14334</v>
      </c>
      <c r="N8" s="127">
        <v>0.754</v>
      </c>
      <c r="O8" s="130">
        <v>0.05</v>
      </c>
      <c r="P8" s="128"/>
      <c r="Q8" s="129">
        <v>15475</v>
      </c>
      <c r="R8" s="127">
        <v>0.77200000000000002</v>
      </c>
      <c r="S8" s="130">
        <v>0.08</v>
      </c>
      <c r="T8" s="128"/>
      <c r="U8" s="129">
        <v>16355</v>
      </c>
      <c r="V8" s="127">
        <v>0.77</v>
      </c>
      <c r="W8" s="130">
        <v>5.7000000000000002E-2</v>
      </c>
      <c r="X8" s="128"/>
      <c r="Y8" s="129">
        <v>17363</v>
      </c>
      <c r="Z8" s="127">
        <v>0.76700000000000002</v>
      </c>
      <c r="AA8" s="130">
        <v>6.2E-2</v>
      </c>
      <c r="AB8" s="128"/>
      <c r="AC8" s="129">
        <v>18029</v>
      </c>
      <c r="AD8" s="127">
        <v>0.75800000000000001</v>
      </c>
      <c r="AE8" s="130">
        <v>3.7999999999999999E-2</v>
      </c>
      <c r="AF8" s="128"/>
      <c r="AG8" s="129">
        <v>18009</v>
      </c>
      <c r="AH8" s="127">
        <v>0.746</v>
      </c>
      <c r="AI8" s="130">
        <v>-1E-3</v>
      </c>
      <c r="AJ8" s="128"/>
      <c r="AK8" s="129">
        <v>16794</v>
      </c>
      <c r="AL8" s="127">
        <v>0.72799999999999998</v>
      </c>
      <c r="AM8" s="130">
        <v>-6.7000000000000004E-2</v>
      </c>
      <c r="AN8" s="128"/>
      <c r="AO8" s="129">
        <v>16924</v>
      </c>
      <c r="AP8" s="127">
        <v>0.73499999999999999</v>
      </c>
      <c r="AQ8" s="130">
        <v>8.0000000000000002E-3</v>
      </c>
      <c r="AR8" s="128"/>
      <c r="AS8" s="129">
        <v>16752</v>
      </c>
      <c r="AT8" s="127">
        <v>0.73599999999999999</v>
      </c>
      <c r="AU8" s="130">
        <v>-0.01</v>
      </c>
      <c r="AV8" s="128"/>
      <c r="AW8" s="129">
        <v>16066</v>
      </c>
      <c r="AX8" s="127">
        <v>0.72899999999999998</v>
      </c>
      <c r="AY8" s="130">
        <v>-4.1000000000000002E-2</v>
      </c>
      <c r="AZ8" s="128"/>
      <c r="BA8" s="129">
        <v>15684</v>
      </c>
      <c r="BB8" s="127">
        <v>0.71599999999999997</v>
      </c>
      <c r="BC8" s="130">
        <v>-2.4E-2</v>
      </c>
      <c r="BD8" s="128"/>
      <c r="BE8" s="129">
        <v>15518</v>
      </c>
      <c r="BF8" s="127">
        <v>0.69799999999999995</v>
      </c>
      <c r="BG8" s="130">
        <v>-1.0999999999999999E-2</v>
      </c>
      <c r="BH8" s="128"/>
      <c r="BI8" s="129">
        <v>16034</v>
      </c>
      <c r="BJ8" s="127">
        <v>0.69099999999999995</v>
      </c>
      <c r="BK8" s="130">
        <v>3.3000000000000002E-2</v>
      </c>
      <c r="BL8" s="128"/>
      <c r="BM8" s="129">
        <v>16716</v>
      </c>
      <c r="BN8" s="127">
        <v>0.69699999999999995</v>
      </c>
      <c r="BO8" s="130">
        <v>4.2999999999999997E-2</v>
      </c>
      <c r="BP8" s="128"/>
      <c r="BQ8" s="129">
        <v>17522</v>
      </c>
      <c r="BR8" s="127">
        <v>0.70199999999999996</v>
      </c>
      <c r="BS8" s="130">
        <v>4.8000000000000001E-2</v>
      </c>
      <c r="BT8" s="128"/>
      <c r="BU8" s="129">
        <v>18050</v>
      </c>
      <c r="BV8" s="127">
        <v>0.7</v>
      </c>
      <c r="BW8" s="130">
        <v>0.03</v>
      </c>
      <c r="BX8" s="128"/>
      <c r="BY8" s="121"/>
      <c r="BZ8" s="131"/>
      <c r="CA8" s="121"/>
      <c r="CB8" s="128"/>
    </row>
    <row r="9" spans="1:80">
      <c r="A9" s="121" t="s">
        <v>312</v>
      </c>
      <c r="B9" s="129">
        <v>10714</v>
      </c>
      <c r="C9" s="130">
        <v>0.67100000000000004</v>
      </c>
      <c r="D9" s="128"/>
      <c r="E9" s="129">
        <v>11334</v>
      </c>
      <c r="F9" s="127">
        <v>0.65900000000000003</v>
      </c>
      <c r="G9" s="130">
        <v>5.8000000000000003E-2</v>
      </c>
      <c r="H9" s="128"/>
      <c r="I9" s="129">
        <v>11955</v>
      </c>
      <c r="J9" s="127">
        <v>0.66100000000000003</v>
      </c>
      <c r="K9" s="130">
        <v>5.5E-2</v>
      </c>
      <c r="L9" s="128"/>
      <c r="M9" s="129">
        <v>13037</v>
      </c>
      <c r="N9" s="127">
        <v>0.68600000000000005</v>
      </c>
      <c r="O9" s="130">
        <v>9.0999999999999998E-2</v>
      </c>
      <c r="P9" s="128"/>
      <c r="Q9" s="129">
        <v>14096</v>
      </c>
      <c r="R9" s="127">
        <v>0.70299999999999996</v>
      </c>
      <c r="S9" s="130">
        <v>8.1000000000000003E-2</v>
      </c>
      <c r="T9" s="128"/>
      <c r="U9" s="129">
        <v>14880</v>
      </c>
      <c r="V9" s="127">
        <v>0.70099999999999996</v>
      </c>
      <c r="W9" s="130">
        <v>5.6000000000000001E-2</v>
      </c>
      <c r="X9" s="128"/>
      <c r="Y9" s="129">
        <v>16175</v>
      </c>
      <c r="Z9" s="127">
        <v>0.71499999999999997</v>
      </c>
      <c r="AA9" s="130">
        <v>8.6999999999999994E-2</v>
      </c>
      <c r="AB9" s="128"/>
      <c r="AC9" s="129">
        <v>17292</v>
      </c>
      <c r="AD9" s="127">
        <v>0.72699999999999998</v>
      </c>
      <c r="AE9" s="130">
        <v>6.9000000000000006E-2</v>
      </c>
      <c r="AF9" s="128"/>
      <c r="AG9" s="129">
        <v>17415</v>
      </c>
      <c r="AH9" s="127">
        <v>0.72199999999999998</v>
      </c>
      <c r="AI9" s="130">
        <v>7.0000000000000001E-3</v>
      </c>
      <c r="AJ9" s="128"/>
      <c r="AK9" s="129">
        <v>16712</v>
      </c>
      <c r="AL9" s="127">
        <v>0.72499999999999998</v>
      </c>
      <c r="AM9" s="130">
        <v>-0.04</v>
      </c>
      <c r="AN9" s="128"/>
      <c r="AO9" s="129">
        <v>16520</v>
      </c>
      <c r="AP9" s="127">
        <v>0.71699999999999997</v>
      </c>
      <c r="AQ9" s="130">
        <v>-1.0999999999999999E-2</v>
      </c>
      <c r="AR9" s="128"/>
      <c r="AS9" s="129">
        <v>16279</v>
      </c>
      <c r="AT9" s="127">
        <v>0.71499999999999997</v>
      </c>
      <c r="AU9" s="130">
        <v>-1.4999999999999999E-2</v>
      </c>
      <c r="AV9" s="128"/>
      <c r="AW9" s="129">
        <v>15355</v>
      </c>
      <c r="AX9" s="127">
        <v>0.69599999999999995</v>
      </c>
      <c r="AY9" s="130">
        <v>-5.7000000000000002E-2</v>
      </c>
      <c r="AZ9" s="128"/>
      <c r="BA9" s="129">
        <v>15559</v>
      </c>
      <c r="BB9" s="127">
        <v>0.71</v>
      </c>
      <c r="BC9" s="130">
        <v>1.2999999999999999E-2</v>
      </c>
      <c r="BD9" s="128"/>
      <c r="BE9" s="129">
        <v>15667</v>
      </c>
      <c r="BF9" s="127">
        <v>0.70499999999999996</v>
      </c>
      <c r="BG9" s="130">
        <v>7.0000000000000001E-3</v>
      </c>
      <c r="BH9" s="128"/>
      <c r="BI9" s="129">
        <v>16648</v>
      </c>
      <c r="BJ9" s="127">
        <v>0.71699999999999997</v>
      </c>
      <c r="BK9" s="130">
        <v>6.3E-2</v>
      </c>
      <c r="BL9" s="128"/>
      <c r="BM9" s="129">
        <v>17146</v>
      </c>
      <c r="BN9" s="127">
        <v>0.71499999999999997</v>
      </c>
      <c r="BO9" s="130">
        <v>0.03</v>
      </c>
      <c r="BP9" s="128"/>
      <c r="BQ9" s="129">
        <v>17915</v>
      </c>
      <c r="BR9" s="127">
        <v>0.71699999999999997</v>
      </c>
      <c r="BS9" s="130">
        <v>4.4999999999999998E-2</v>
      </c>
      <c r="BT9" s="128"/>
      <c r="BU9" s="129">
        <v>18525</v>
      </c>
      <c r="BV9" s="127">
        <v>0.71899999999999997</v>
      </c>
      <c r="BW9" s="130">
        <v>3.4000000000000002E-2</v>
      </c>
      <c r="BX9" s="128"/>
      <c r="BY9" s="121"/>
      <c r="BZ9" s="131"/>
      <c r="CA9" s="121"/>
      <c r="CB9" s="128"/>
    </row>
    <row r="10" spans="1:80">
      <c r="A10" s="121" t="s">
        <v>22</v>
      </c>
      <c r="B10" s="129">
        <v>10600</v>
      </c>
      <c r="C10" s="130">
        <v>0.66400000000000003</v>
      </c>
      <c r="D10" s="128"/>
      <c r="E10" s="129">
        <v>11474</v>
      </c>
      <c r="F10" s="127">
        <v>0.66700000000000004</v>
      </c>
      <c r="G10" s="130">
        <v>8.2000000000000003E-2</v>
      </c>
      <c r="H10" s="128"/>
      <c r="I10" s="129">
        <v>12488</v>
      </c>
      <c r="J10" s="127">
        <v>0.69</v>
      </c>
      <c r="K10" s="130">
        <v>8.7999999999999995E-2</v>
      </c>
      <c r="L10" s="128"/>
      <c r="M10" s="129">
        <v>13326</v>
      </c>
      <c r="N10" s="127">
        <v>0.70099999999999996</v>
      </c>
      <c r="O10" s="130">
        <v>6.7000000000000004E-2</v>
      </c>
      <c r="P10" s="128"/>
      <c r="Q10" s="129">
        <v>14064</v>
      </c>
      <c r="R10" s="127">
        <v>0.70099999999999996</v>
      </c>
      <c r="S10" s="130">
        <v>5.5E-2</v>
      </c>
      <c r="T10" s="128"/>
      <c r="U10" s="129">
        <v>14763</v>
      </c>
      <c r="V10" s="127">
        <v>0.69499999999999995</v>
      </c>
      <c r="W10" s="130">
        <v>0.05</v>
      </c>
      <c r="X10" s="128"/>
      <c r="Y10" s="129">
        <v>16307</v>
      </c>
      <c r="Z10" s="127">
        <v>0.72099999999999997</v>
      </c>
      <c r="AA10" s="130">
        <v>0.105</v>
      </c>
      <c r="AB10" s="128"/>
      <c r="AC10" s="129">
        <v>17167</v>
      </c>
      <c r="AD10" s="127">
        <v>0.72199999999999998</v>
      </c>
      <c r="AE10" s="130">
        <v>5.2999999999999999E-2</v>
      </c>
      <c r="AF10" s="128"/>
      <c r="AG10" s="129">
        <v>17397</v>
      </c>
      <c r="AH10" s="127">
        <v>0.72099999999999997</v>
      </c>
      <c r="AI10" s="130">
        <v>1.2999999999999999E-2</v>
      </c>
      <c r="AJ10" s="128"/>
      <c r="AK10" s="129">
        <v>16535</v>
      </c>
      <c r="AL10" s="127">
        <v>0.71699999999999997</v>
      </c>
      <c r="AM10" s="130">
        <v>-0.05</v>
      </c>
      <c r="AN10" s="128"/>
      <c r="AO10" s="129">
        <v>16314</v>
      </c>
      <c r="AP10" s="127">
        <v>0.70799999999999996</v>
      </c>
      <c r="AQ10" s="130">
        <v>-1.2999999999999999E-2</v>
      </c>
      <c r="AR10" s="128"/>
      <c r="AS10" s="129">
        <v>16227</v>
      </c>
      <c r="AT10" s="127">
        <v>0.71299999999999997</v>
      </c>
      <c r="AU10" s="130">
        <v>-5.0000000000000001E-3</v>
      </c>
      <c r="AV10" s="128"/>
      <c r="AW10" s="129">
        <v>15846</v>
      </c>
      <c r="AX10" s="127">
        <v>0.71899999999999997</v>
      </c>
      <c r="AY10" s="130">
        <v>-2.3E-2</v>
      </c>
      <c r="AZ10" s="128"/>
      <c r="BA10" s="129">
        <v>15726</v>
      </c>
      <c r="BB10" s="127">
        <v>0.71799999999999997</v>
      </c>
      <c r="BC10" s="130">
        <v>-8.0000000000000002E-3</v>
      </c>
      <c r="BD10" s="128"/>
      <c r="BE10" s="129">
        <v>16245</v>
      </c>
      <c r="BF10" s="127">
        <v>0.73099999999999998</v>
      </c>
      <c r="BG10" s="130">
        <v>3.3000000000000002E-2</v>
      </c>
      <c r="BH10" s="128"/>
      <c r="BI10" s="129">
        <v>17097</v>
      </c>
      <c r="BJ10" s="127">
        <v>0.73599999999999999</v>
      </c>
      <c r="BK10" s="130">
        <v>5.1999999999999998E-2</v>
      </c>
      <c r="BL10" s="128"/>
      <c r="BM10" s="129">
        <v>17296</v>
      </c>
      <c r="BN10" s="127">
        <v>0.72099999999999997</v>
      </c>
      <c r="BO10" s="130">
        <v>1.2E-2</v>
      </c>
      <c r="BP10" s="128"/>
      <c r="BQ10" s="129">
        <v>17783</v>
      </c>
      <c r="BR10" s="127">
        <v>0.71199999999999997</v>
      </c>
      <c r="BS10" s="130">
        <v>2.8000000000000001E-2</v>
      </c>
      <c r="BT10" s="128"/>
      <c r="BU10" s="129">
        <v>18181</v>
      </c>
      <c r="BV10" s="127">
        <v>0.70499999999999996</v>
      </c>
      <c r="BW10" s="130">
        <v>2.1999999999999999E-2</v>
      </c>
      <c r="BX10" s="128"/>
      <c r="BY10" s="121"/>
      <c r="BZ10" s="131"/>
      <c r="CA10" s="121"/>
      <c r="CB10" s="128"/>
    </row>
    <row r="11" spans="1:80">
      <c r="A11" s="121" t="s">
        <v>25</v>
      </c>
      <c r="B11" s="129">
        <v>12974</v>
      </c>
      <c r="C11" s="130">
        <v>0.81200000000000006</v>
      </c>
      <c r="D11" s="128"/>
      <c r="E11" s="129">
        <v>13304</v>
      </c>
      <c r="F11" s="127">
        <v>0.77400000000000002</v>
      </c>
      <c r="G11" s="130">
        <v>2.5000000000000001E-2</v>
      </c>
      <c r="H11" s="128"/>
      <c r="I11" s="129">
        <v>13940</v>
      </c>
      <c r="J11" s="127">
        <v>0.77</v>
      </c>
      <c r="K11" s="130">
        <v>4.8000000000000001E-2</v>
      </c>
      <c r="L11" s="128"/>
      <c r="M11" s="129">
        <v>14891</v>
      </c>
      <c r="N11" s="127">
        <v>0.78300000000000003</v>
      </c>
      <c r="O11" s="130">
        <v>6.8000000000000005E-2</v>
      </c>
      <c r="P11" s="128"/>
      <c r="Q11" s="129">
        <v>16095</v>
      </c>
      <c r="R11" s="127">
        <v>0.80300000000000005</v>
      </c>
      <c r="S11" s="130">
        <v>8.1000000000000003E-2</v>
      </c>
      <c r="T11" s="128"/>
      <c r="U11" s="129">
        <v>17141</v>
      </c>
      <c r="V11" s="127">
        <v>0.80700000000000005</v>
      </c>
      <c r="W11" s="130">
        <v>6.5000000000000002E-2</v>
      </c>
      <c r="X11" s="128"/>
      <c r="Y11" s="129">
        <v>17691</v>
      </c>
      <c r="Z11" s="127">
        <v>0.78200000000000003</v>
      </c>
      <c r="AA11" s="130">
        <v>3.2000000000000001E-2</v>
      </c>
      <c r="AB11" s="128"/>
      <c r="AC11" s="129">
        <v>18207</v>
      </c>
      <c r="AD11" s="127">
        <v>0.76600000000000001</v>
      </c>
      <c r="AE11" s="130">
        <v>2.9000000000000001E-2</v>
      </c>
      <c r="AF11" s="128"/>
      <c r="AG11" s="129">
        <v>18506</v>
      </c>
      <c r="AH11" s="127">
        <v>0.76700000000000002</v>
      </c>
      <c r="AI11" s="130">
        <v>1.6E-2</v>
      </c>
      <c r="AJ11" s="128"/>
      <c r="AK11" s="129">
        <v>16915</v>
      </c>
      <c r="AL11" s="127">
        <v>0.73299999999999998</v>
      </c>
      <c r="AM11" s="130">
        <v>-8.5999999999999993E-2</v>
      </c>
      <c r="AN11" s="128"/>
      <c r="AO11" s="129">
        <v>17217</v>
      </c>
      <c r="AP11" s="127">
        <v>0.747</v>
      </c>
      <c r="AQ11" s="130">
        <v>1.7999999999999999E-2</v>
      </c>
      <c r="AR11" s="128"/>
      <c r="AS11" s="129">
        <v>17742</v>
      </c>
      <c r="AT11" s="127">
        <v>0.77900000000000003</v>
      </c>
      <c r="AU11" s="130">
        <v>0.03</v>
      </c>
      <c r="AV11" s="128"/>
      <c r="AW11" s="129">
        <v>17230</v>
      </c>
      <c r="AX11" s="127">
        <v>0.78100000000000003</v>
      </c>
      <c r="AY11" s="130">
        <v>-2.9000000000000001E-2</v>
      </c>
      <c r="AZ11" s="128"/>
      <c r="BA11" s="129">
        <v>16022</v>
      </c>
      <c r="BB11" s="127">
        <v>0.73199999999999998</v>
      </c>
      <c r="BC11" s="130">
        <v>-7.0000000000000007E-2</v>
      </c>
      <c r="BD11" s="128"/>
      <c r="BE11" s="129">
        <v>15959</v>
      </c>
      <c r="BF11" s="127">
        <v>0.71799999999999997</v>
      </c>
      <c r="BG11" s="130">
        <v>-4.0000000000000001E-3</v>
      </c>
      <c r="BH11" s="128"/>
      <c r="BI11" s="129">
        <v>16932</v>
      </c>
      <c r="BJ11" s="127">
        <v>0.72899999999999998</v>
      </c>
      <c r="BK11" s="130">
        <v>6.0999999999999999E-2</v>
      </c>
      <c r="BL11" s="128"/>
      <c r="BM11" s="129">
        <v>17780</v>
      </c>
      <c r="BN11" s="127">
        <v>0.74099999999999999</v>
      </c>
      <c r="BO11" s="130">
        <v>0.05</v>
      </c>
      <c r="BP11" s="128"/>
      <c r="BQ11" s="129">
        <v>19215</v>
      </c>
      <c r="BR11" s="127">
        <v>0.77</v>
      </c>
      <c r="BS11" s="130">
        <v>8.1000000000000003E-2</v>
      </c>
      <c r="BT11" s="128"/>
      <c r="BU11" s="129">
        <v>20273</v>
      </c>
      <c r="BV11" s="127">
        <v>0.78700000000000003</v>
      </c>
      <c r="BW11" s="130">
        <v>5.5E-2</v>
      </c>
      <c r="BX11" s="128"/>
      <c r="BY11" s="121"/>
      <c r="BZ11" s="131"/>
      <c r="CA11" s="121"/>
      <c r="CB11" s="128"/>
    </row>
    <row r="12" spans="1:80">
      <c r="A12" s="121" t="s">
        <v>313</v>
      </c>
      <c r="B12" s="129">
        <v>10397</v>
      </c>
      <c r="C12" s="130">
        <v>0.65100000000000002</v>
      </c>
      <c r="D12" s="128"/>
      <c r="E12" s="129">
        <v>11244</v>
      </c>
      <c r="F12" s="127">
        <v>0.65400000000000003</v>
      </c>
      <c r="G12" s="130">
        <v>8.1000000000000003E-2</v>
      </c>
      <c r="H12" s="128"/>
      <c r="I12" s="129">
        <v>11719</v>
      </c>
      <c r="J12" s="127">
        <v>0.64800000000000002</v>
      </c>
      <c r="K12" s="130">
        <v>4.2000000000000003E-2</v>
      </c>
      <c r="L12" s="128"/>
      <c r="M12" s="129">
        <v>13398</v>
      </c>
      <c r="N12" s="127">
        <v>0.70499999999999996</v>
      </c>
      <c r="O12" s="130">
        <v>0.14299999999999999</v>
      </c>
      <c r="P12" s="128"/>
      <c r="Q12" s="129">
        <v>13920</v>
      </c>
      <c r="R12" s="127">
        <v>0.69399999999999995</v>
      </c>
      <c r="S12" s="130">
        <v>3.9E-2</v>
      </c>
      <c r="T12" s="128"/>
      <c r="U12" s="129">
        <v>14233</v>
      </c>
      <c r="V12" s="127">
        <v>0.67</v>
      </c>
      <c r="W12" s="130">
        <v>2.1999999999999999E-2</v>
      </c>
      <c r="X12" s="128"/>
      <c r="Y12" s="129">
        <v>15264</v>
      </c>
      <c r="Z12" s="127">
        <v>0.67500000000000004</v>
      </c>
      <c r="AA12" s="130">
        <v>7.1999999999999995E-2</v>
      </c>
      <c r="AB12" s="128"/>
      <c r="AC12" s="129">
        <v>16433</v>
      </c>
      <c r="AD12" s="127">
        <v>0.69099999999999995</v>
      </c>
      <c r="AE12" s="130">
        <v>7.6999999999999999E-2</v>
      </c>
      <c r="AF12" s="128"/>
      <c r="AG12" s="129">
        <v>16637</v>
      </c>
      <c r="AH12" s="127">
        <v>0.69</v>
      </c>
      <c r="AI12" s="130">
        <v>1.2E-2</v>
      </c>
      <c r="AJ12" s="128"/>
      <c r="AK12" s="129">
        <v>16248</v>
      </c>
      <c r="AL12" s="127">
        <v>0.70499999999999996</v>
      </c>
      <c r="AM12" s="130">
        <v>-2.3E-2</v>
      </c>
      <c r="AN12" s="128"/>
      <c r="AO12" s="129">
        <v>16274</v>
      </c>
      <c r="AP12" s="127">
        <v>0.70599999999999996</v>
      </c>
      <c r="AQ12" s="130">
        <v>2E-3</v>
      </c>
      <c r="AR12" s="128"/>
      <c r="AS12" s="129">
        <v>16230</v>
      </c>
      <c r="AT12" s="127">
        <v>0.71299999999999997</v>
      </c>
      <c r="AU12" s="130">
        <v>-3.0000000000000001E-3</v>
      </c>
      <c r="AV12" s="128"/>
      <c r="AW12" s="129">
        <v>14568</v>
      </c>
      <c r="AX12" s="127">
        <v>0.66100000000000003</v>
      </c>
      <c r="AY12" s="130">
        <v>-0.10199999999999999</v>
      </c>
      <c r="AZ12" s="128"/>
      <c r="BA12" s="129">
        <v>15652</v>
      </c>
      <c r="BB12" s="127">
        <v>0.71499999999999997</v>
      </c>
      <c r="BC12" s="130">
        <v>7.3999999999999996E-2</v>
      </c>
      <c r="BD12" s="128"/>
      <c r="BE12" s="129">
        <v>14987</v>
      </c>
      <c r="BF12" s="127">
        <v>0.67500000000000004</v>
      </c>
      <c r="BG12" s="130">
        <v>-4.2000000000000003E-2</v>
      </c>
      <c r="BH12" s="128"/>
      <c r="BI12" s="129">
        <v>16960</v>
      </c>
      <c r="BJ12" s="127">
        <v>0.73</v>
      </c>
      <c r="BK12" s="130">
        <v>0.13200000000000001</v>
      </c>
      <c r="BL12" s="128"/>
      <c r="BM12" s="129">
        <v>16928</v>
      </c>
      <c r="BN12" s="127">
        <v>0.70599999999999996</v>
      </c>
      <c r="BO12" s="130">
        <v>-2E-3</v>
      </c>
      <c r="BP12" s="128"/>
      <c r="BQ12" s="129">
        <v>17421</v>
      </c>
      <c r="BR12" s="127">
        <v>0.69799999999999995</v>
      </c>
      <c r="BS12" s="130">
        <v>2.9000000000000001E-2</v>
      </c>
      <c r="BT12" s="128"/>
      <c r="BU12" s="129">
        <v>18628</v>
      </c>
      <c r="BV12" s="127">
        <v>0.72299999999999998</v>
      </c>
      <c r="BW12" s="130">
        <v>6.9000000000000006E-2</v>
      </c>
      <c r="BX12" s="128"/>
      <c r="BY12" s="121"/>
      <c r="BZ12" s="131"/>
      <c r="CA12" s="121"/>
      <c r="CB12" s="128"/>
    </row>
    <row r="13" spans="1:80">
      <c r="A13" s="121" t="s">
        <v>33</v>
      </c>
      <c r="B13" s="129">
        <v>11788</v>
      </c>
      <c r="C13" s="130">
        <v>0.73799999999999999</v>
      </c>
      <c r="D13" s="128"/>
      <c r="E13" s="129">
        <v>13064</v>
      </c>
      <c r="F13" s="127">
        <v>0.76</v>
      </c>
      <c r="G13" s="130">
        <v>0.108</v>
      </c>
      <c r="H13" s="128"/>
      <c r="I13" s="129">
        <v>13569</v>
      </c>
      <c r="J13" s="127">
        <v>0.75</v>
      </c>
      <c r="K13" s="130">
        <v>3.9E-2</v>
      </c>
      <c r="L13" s="128"/>
      <c r="M13" s="129">
        <v>14431</v>
      </c>
      <c r="N13" s="127">
        <v>0.75900000000000001</v>
      </c>
      <c r="O13" s="130">
        <v>6.4000000000000001E-2</v>
      </c>
      <c r="P13" s="128"/>
      <c r="Q13" s="129">
        <v>15590</v>
      </c>
      <c r="R13" s="127">
        <v>0.77700000000000002</v>
      </c>
      <c r="S13" s="130">
        <v>0.08</v>
      </c>
      <c r="T13" s="128"/>
      <c r="U13" s="129">
        <v>16942</v>
      </c>
      <c r="V13" s="127">
        <v>0.79800000000000004</v>
      </c>
      <c r="W13" s="130">
        <v>8.6999999999999994E-2</v>
      </c>
      <c r="X13" s="128"/>
      <c r="Y13" s="129">
        <v>17695</v>
      </c>
      <c r="Z13" s="127">
        <v>0.78200000000000003</v>
      </c>
      <c r="AA13" s="130">
        <v>4.3999999999999997E-2</v>
      </c>
      <c r="AB13" s="128"/>
      <c r="AC13" s="129">
        <v>18193</v>
      </c>
      <c r="AD13" s="127">
        <v>0.76500000000000001</v>
      </c>
      <c r="AE13" s="130">
        <v>2.8000000000000001E-2</v>
      </c>
      <c r="AF13" s="128"/>
      <c r="AG13" s="129">
        <v>18350</v>
      </c>
      <c r="AH13" s="127">
        <v>0.76</v>
      </c>
      <c r="AI13" s="130">
        <v>8.9999999999999993E-3</v>
      </c>
      <c r="AJ13" s="128"/>
      <c r="AK13" s="129">
        <v>17642</v>
      </c>
      <c r="AL13" s="127">
        <v>0.76500000000000001</v>
      </c>
      <c r="AM13" s="130">
        <v>-3.9E-2</v>
      </c>
      <c r="AN13" s="128"/>
      <c r="AO13" s="129">
        <v>17461</v>
      </c>
      <c r="AP13" s="127">
        <v>0.75800000000000001</v>
      </c>
      <c r="AQ13" s="130">
        <v>-0.01</v>
      </c>
      <c r="AR13" s="128"/>
      <c r="AS13" s="129">
        <v>17020</v>
      </c>
      <c r="AT13" s="127">
        <v>0.748</v>
      </c>
      <c r="AU13" s="130">
        <v>-2.5000000000000001E-2</v>
      </c>
      <c r="AV13" s="128"/>
      <c r="AW13" s="129">
        <v>16111</v>
      </c>
      <c r="AX13" s="127">
        <v>0.73099999999999998</v>
      </c>
      <c r="AY13" s="130">
        <v>-5.2999999999999999E-2</v>
      </c>
      <c r="AZ13" s="128"/>
      <c r="BA13" s="129">
        <v>15840</v>
      </c>
      <c r="BB13" s="127">
        <v>0.72299999999999998</v>
      </c>
      <c r="BC13" s="130">
        <v>-1.7000000000000001E-2</v>
      </c>
      <c r="BD13" s="128"/>
      <c r="BE13" s="129">
        <v>16191</v>
      </c>
      <c r="BF13" s="127">
        <v>0.72899999999999998</v>
      </c>
      <c r="BG13" s="130">
        <v>2.1999999999999999E-2</v>
      </c>
      <c r="BH13" s="128"/>
      <c r="BI13" s="129">
        <v>16832</v>
      </c>
      <c r="BJ13" s="127">
        <v>0.72499999999999998</v>
      </c>
      <c r="BK13" s="130">
        <v>0.04</v>
      </c>
      <c r="BL13" s="128"/>
      <c r="BM13" s="129">
        <v>17255</v>
      </c>
      <c r="BN13" s="127">
        <v>0.72</v>
      </c>
      <c r="BO13" s="130">
        <v>2.5000000000000001E-2</v>
      </c>
      <c r="BP13" s="128"/>
      <c r="BQ13" s="129">
        <v>18086</v>
      </c>
      <c r="BR13" s="127">
        <v>0.72399999999999998</v>
      </c>
      <c r="BS13" s="130">
        <v>4.8000000000000001E-2</v>
      </c>
      <c r="BT13" s="128"/>
      <c r="BU13" s="129">
        <v>18801</v>
      </c>
      <c r="BV13" s="127">
        <v>0.73</v>
      </c>
      <c r="BW13" s="130">
        <v>0.04</v>
      </c>
      <c r="BX13" s="128"/>
      <c r="BY13" s="121"/>
      <c r="BZ13" s="131"/>
      <c r="CA13" s="121"/>
      <c r="CB13" s="128"/>
    </row>
    <row r="14" spans="1:80">
      <c r="A14" s="121" t="s">
        <v>52</v>
      </c>
      <c r="B14" s="129">
        <v>12080</v>
      </c>
      <c r="C14" s="130">
        <v>0.75600000000000001</v>
      </c>
      <c r="D14" s="128"/>
      <c r="E14" s="129">
        <v>13096</v>
      </c>
      <c r="F14" s="127">
        <v>0.76200000000000001</v>
      </c>
      <c r="G14" s="130">
        <v>8.4000000000000005E-2</v>
      </c>
      <c r="H14" s="128"/>
      <c r="I14" s="129">
        <v>14275</v>
      </c>
      <c r="J14" s="127">
        <v>0.78900000000000003</v>
      </c>
      <c r="K14" s="130">
        <v>0.09</v>
      </c>
      <c r="L14" s="128"/>
      <c r="M14" s="129">
        <v>15310</v>
      </c>
      <c r="N14" s="127">
        <v>0.80500000000000005</v>
      </c>
      <c r="O14" s="130">
        <v>7.2999999999999995E-2</v>
      </c>
      <c r="P14" s="128"/>
      <c r="Q14" s="129">
        <v>16237</v>
      </c>
      <c r="R14" s="127">
        <v>0.81</v>
      </c>
      <c r="S14" s="130">
        <v>6.0999999999999999E-2</v>
      </c>
      <c r="T14" s="128"/>
      <c r="U14" s="129">
        <v>17481</v>
      </c>
      <c r="V14" s="127">
        <v>0.82299999999999995</v>
      </c>
      <c r="W14" s="130">
        <v>7.6999999999999999E-2</v>
      </c>
      <c r="X14" s="128"/>
      <c r="Y14" s="129">
        <v>18483</v>
      </c>
      <c r="Z14" s="127">
        <v>0.81699999999999995</v>
      </c>
      <c r="AA14" s="130">
        <v>5.7000000000000002E-2</v>
      </c>
      <c r="AB14" s="128"/>
      <c r="AC14" s="129">
        <v>19689</v>
      </c>
      <c r="AD14" s="127">
        <v>0.82799999999999996</v>
      </c>
      <c r="AE14" s="130">
        <v>6.5000000000000002E-2</v>
      </c>
      <c r="AF14" s="128"/>
      <c r="AG14" s="129">
        <v>19819</v>
      </c>
      <c r="AH14" s="127">
        <v>0.82099999999999995</v>
      </c>
      <c r="AI14" s="130">
        <v>7.0000000000000001E-3</v>
      </c>
      <c r="AJ14" s="128"/>
      <c r="AK14" s="129">
        <v>19004</v>
      </c>
      <c r="AL14" s="127">
        <v>0.82399999999999995</v>
      </c>
      <c r="AM14" s="130">
        <v>-4.1000000000000002E-2</v>
      </c>
      <c r="AN14" s="128"/>
      <c r="AO14" s="129">
        <v>18751</v>
      </c>
      <c r="AP14" s="127">
        <v>0.81399999999999995</v>
      </c>
      <c r="AQ14" s="130">
        <v>-1.2999999999999999E-2</v>
      </c>
      <c r="AR14" s="128"/>
      <c r="AS14" s="129">
        <v>18544</v>
      </c>
      <c r="AT14" s="127">
        <v>0.81499999999999995</v>
      </c>
      <c r="AU14" s="130">
        <v>-1.0999999999999999E-2</v>
      </c>
      <c r="AV14" s="128"/>
      <c r="AW14" s="129">
        <v>18046</v>
      </c>
      <c r="AX14" s="127">
        <v>0.81799999999999995</v>
      </c>
      <c r="AY14" s="130">
        <v>-2.7E-2</v>
      </c>
      <c r="AZ14" s="128"/>
      <c r="BA14" s="129">
        <v>17491</v>
      </c>
      <c r="BB14" s="127">
        <v>0.79900000000000004</v>
      </c>
      <c r="BC14" s="130">
        <v>-3.1E-2</v>
      </c>
      <c r="BD14" s="128"/>
      <c r="BE14" s="129">
        <v>17819</v>
      </c>
      <c r="BF14" s="127">
        <v>0.80200000000000005</v>
      </c>
      <c r="BG14" s="130">
        <v>1.9E-2</v>
      </c>
      <c r="BH14" s="128"/>
      <c r="BI14" s="129">
        <v>18341</v>
      </c>
      <c r="BJ14" s="127">
        <v>0.79</v>
      </c>
      <c r="BK14" s="130">
        <v>2.9000000000000001E-2</v>
      </c>
      <c r="BL14" s="128"/>
      <c r="BM14" s="129">
        <v>18881</v>
      </c>
      <c r="BN14" s="127">
        <v>0.78700000000000003</v>
      </c>
      <c r="BO14" s="130">
        <v>2.9000000000000001E-2</v>
      </c>
      <c r="BP14" s="128"/>
      <c r="BQ14" s="129">
        <v>19712</v>
      </c>
      <c r="BR14" s="127">
        <v>0.78900000000000003</v>
      </c>
      <c r="BS14" s="130">
        <v>4.3999999999999997E-2</v>
      </c>
      <c r="BT14" s="128"/>
      <c r="BU14" s="129">
        <v>20314</v>
      </c>
      <c r="BV14" s="127">
        <v>0.78800000000000003</v>
      </c>
      <c r="BW14" s="130">
        <v>3.1E-2</v>
      </c>
      <c r="BX14" s="128"/>
      <c r="BY14" s="121"/>
      <c r="BZ14" s="131"/>
      <c r="CA14" s="121"/>
      <c r="CB14" s="128"/>
    </row>
    <row r="15" spans="1:80">
      <c r="A15" s="124" t="s">
        <v>575</v>
      </c>
      <c r="B15" s="126">
        <v>16716</v>
      </c>
      <c r="C15" s="127">
        <v>1.046</v>
      </c>
      <c r="D15" s="128"/>
      <c r="E15" s="126">
        <v>17934</v>
      </c>
      <c r="F15" s="127">
        <v>1.0429999999999999</v>
      </c>
      <c r="G15" s="127">
        <v>7.2999999999999995E-2</v>
      </c>
      <c r="H15" s="128"/>
      <c r="I15" s="126">
        <v>19193</v>
      </c>
      <c r="J15" s="127">
        <v>1.0609999999999999</v>
      </c>
      <c r="K15" s="127">
        <v>7.0000000000000007E-2</v>
      </c>
      <c r="L15" s="128"/>
      <c r="M15" s="126">
        <v>20282</v>
      </c>
      <c r="N15" s="127">
        <v>1.0669999999999999</v>
      </c>
      <c r="O15" s="127">
        <v>5.7000000000000002E-2</v>
      </c>
      <c r="P15" s="128"/>
      <c r="Q15" s="126">
        <v>21405</v>
      </c>
      <c r="R15" s="127">
        <v>1.0669999999999999</v>
      </c>
      <c r="S15" s="127">
        <v>5.5E-2</v>
      </c>
      <c r="T15" s="128"/>
      <c r="U15" s="126">
        <v>22680</v>
      </c>
      <c r="V15" s="127">
        <v>1.0680000000000001</v>
      </c>
      <c r="W15" s="127">
        <v>0.06</v>
      </c>
      <c r="X15" s="128"/>
      <c r="Y15" s="126">
        <v>24239</v>
      </c>
      <c r="Z15" s="127">
        <v>1.071</v>
      </c>
      <c r="AA15" s="127">
        <v>6.9000000000000006E-2</v>
      </c>
      <c r="AB15" s="128"/>
      <c r="AC15" s="126">
        <v>25855</v>
      </c>
      <c r="AD15" s="127">
        <v>1.087</v>
      </c>
      <c r="AE15" s="127">
        <v>6.7000000000000004E-2</v>
      </c>
      <c r="AF15" s="128"/>
      <c r="AG15" s="126">
        <v>26296</v>
      </c>
      <c r="AH15" s="127">
        <v>1.0900000000000001</v>
      </c>
      <c r="AI15" s="127">
        <v>1.7000000000000001E-2</v>
      </c>
      <c r="AJ15" s="128"/>
      <c r="AK15" s="126">
        <v>24965</v>
      </c>
      <c r="AL15" s="127">
        <v>1.083</v>
      </c>
      <c r="AM15" s="127">
        <v>-5.0999999999999997E-2</v>
      </c>
      <c r="AN15" s="128"/>
      <c r="AO15" s="126">
        <v>25173</v>
      </c>
      <c r="AP15" s="127">
        <v>1.093</v>
      </c>
      <c r="AQ15" s="127">
        <v>8.0000000000000002E-3</v>
      </c>
      <c r="AR15" s="128"/>
      <c r="AS15" s="126">
        <v>24819</v>
      </c>
      <c r="AT15" s="127">
        <v>1.0900000000000001</v>
      </c>
      <c r="AU15" s="127">
        <v>-1.4E-2</v>
      </c>
      <c r="AV15" s="128"/>
      <c r="AW15" s="126">
        <v>23840</v>
      </c>
      <c r="AX15" s="127">
        <v>1.081</v>
      </c>
      <c r="AY15" s="127">
        <v>-3.9E-2</v>
      </c>
      <c r="AZ15" s="128"/>
      <c r="BA15" s="126">
        <v>24041</v>
      </c>
      <c r="BB15" s="127">
        <v>1.0980000000000001</v>
      </c>
      <c r="BC15" s="127">
        <v>8.0000000000000002E-3</v>
      </c>
      <c r="BD15" s="128"/>
      <c r="BE15" s="126">
        <v>24308</v>
      </c>
      <c r="BF15" s="127">
        <v>1.0940000000000001</v>
      </c>
      <c r="BG15" s="127">
        <v>1.0999999999999999E-2</v>
      </c>
      <c r="BH15" s="128"/>
      <c r="BI15" s="126">
        <v>24874</v>
      </c>
      <c r="BJ15" s="127">
        <v>1.071</v>
      </c>
      <c r="BK15" s="127">
        <v>2.3E-2</v>
      </c>
      <c r="BL15" s="128"/>
      <c r="BM15" s="126">
        <v>25985</v>
      </c>
      <c r="BN15" s="127">
        <v>1.0840000000000001</v>
      </c>
      <c r="BO15" s="127">
        <v>4.4999999999999998E-2</v>
      </c>
      <c r="BP15" s="128"/>
      <c r="BQ15" s="126">
        <v>27087</v>
      </c>
      <c r="BR15" s="127">
        <v>1.085</v>
      </c>
      <c r="BS15" s="127">
        <v>4.2000000000000003E-2</v>
      </c>
      <c r="BT15" s="128"/>
      <c r="BU15" s="126">
        <v>28007</v>
      </c>
      <c r="BV15" s="127">
        <v>1.087</v>
      </c>
      <c r="BW15" s="127">
        <v>3.4000000000000002E-2</v>
      </c>
      <c r="BX15" s="128"/>
      <c r="BY15" s="126">
        <v>28727</v>
      </c>
      <c r="BZ15" s="127">
        <v>1.087</v>
      </c>
      <c r="CA15" s="127">
        <v>2.5999999999999999E-2</v>
      </c>
      <c r="CB15" s="128"/>
    </row>
    <row r="16" spans="1:80">
      <c r="A16" s="121" t="s">
        <v>26</v>
      </c>
      <c r="B16" s="129">
        <v>16055</v>
      </c>
      <c r="C16" s="130">
        <v>1.0049999999999999</v>
      </c>
      <c r="D16" s="128"/>
      <c r="E16" s="129">
        <v>17814</v>
      </c>
      <c r="F16" s="127">
        <v>1.036</v>
      </c>
      <c r="G16" s="130">
        <v>0.11</v>
      </c>
      <c r="H16" s="128"/>
      <c r="I16" s="129">
        <v>19109</v>
      </c>
      <c r="J16" s="127">
        <v>1.056</v>
      </c>
      <c r="K16" s="130">
        <v>7.2999999999999995E-2</v>
      </c>
      <c r="L16" s="128"/>
      <c r="M16" s="129">
        <v>20230</v>
      </c>
      <c r="N16" s="127">
        <v>1.0640000000000001</v>
      </c>
      <c r="O16" s="130">
        <v>5.8999999999999997E-2</v>
      </c>
      <c r="P16" s="128"/>
      <c r="Q16" s="129">
        <v>21125</v>
      </c>
      <c r="R16" s="127">
        <v>1.0529999999999999</v>
      </c>
      <c r="S16" s="130">
        <v>4.3999999999999997E-2</v>
      </c>
      <c r="T16" s="128"/>
      <c r="U16" s="129">
        <v>21889</v>
      </c>
      <c r="V16" s="127">
        <v>1.0309999999999999</v>
      </c>
      <c r="W16" s="130">
        <v>3.5999999999999997E-2</v>
      </c>
      <c r="X16" s="128"/>
      <c r="Y16" s="129">
        <v>23463</v>
      </c>
      <c r="Z16" s="127">
        <v>1.0369999999999999</v>
      </c>
      <c r="AA16" s="130">
        <v>7.1999999999999995E-2</v>
      </c>
      <c r="AB16" s="128"/>
      <c r="AC16" s="129">
        <v>25639</v>
      </c>
      <c r="AD16" s="127">
        <v>1.0780000000000001</v>
      </c>
      <c r="AE16" s="130">
        <v>9.2999999999999999E-2</v>
      </c>
      <c r="AF16" s="128"/>
      <c r="AG16" s="129">
        <v>27008</v>
      </c>
      <c r="AH16" s="127">
        <v>1.119</v>
      </c>
      <c r="AI16" s="130">
        <v>5.2999999999999999E-2</v>
      </c>
      <c r="AJ16" s="128"/>
      <c r="AK16" s="129">
        <v>25328</v>
      </c>
      <c r="AL16" s="127">
        <v>1.0980000000000001</v>
      </c>
      <c r="AM16" s="130">
        <v>-6.2E-2</v>
      </c>
      <c r="AN16" s="128"/>
      <c r="AO16" s="129">
        <v>25884</v>
      </c>
      <c r="AP16" s="127">
        <v>1.1240000000000001</v>
      </c>
      <c r="AQ16" s="130">
        <v>2.1999999999999999E-2</v>
      </c>
      <c r="AR16" s="128"/>
      <c r="AS16" s="129">
        <v>25775</v>
      </c>
      <c r="AT16" s="127">
        <v>1.1319999999999999</v>
      </c>
      <c r="AU16" s="130">
        <v>-4.0000000000000001E-3</v>
      </c>
      <c r="AV16" s="128"/>
      <c r="AW16" s="129">
        <v>24648</v>
      </c>
      <c r="AX16" s="127">
        <v>1.1180000000000001</v>
      </c>
      <c r="AY16" s="130">
        <v>-4.3999999999999997E-2</v>
      </c>
      <c r="AZ16" s="128"/>
      <c r="BA16" s="129">
        <v>25472</v>
      </c>
      <c r="BB16" s="127">
        <v>1.163</v>
      </c>
      <c r="BC16" s="130">
        <v>3.3000000000000002E-2</v>
      </c>
      <c r="BD16" s="128"/>
      <c r="BE16" s="129">
        <v>25305</v>
      </c>
      <c r="BF16" s="127">
        <v>1.139</v>
      </c>
      <c r="BG16" s="130">
        <v>-7.0000000000000001E-3</v>
      </c>
      <c r="BH16" s="128"/>
      <c r="BI16" s="129">
        <v>25656</v>
      </c>
      <c r="BJ16" s="127">
        <v>1.105</v>
      </c>
      <c r="BK16" s="130">
        <v>1.4E-2</v>
      </c>
      <c r="BL16" s="128"/>
      <c r="BM16" s="129">
        <v>26967</v>
      </c>
      <c r="BN16" s="127">
        <v>1.125</v>
      </c>
      <c r="BO16" s="130">
        <v>5.0999999999999997E-2</v>
      </c>
      <c r="BP16" s="128"/>
      <c r="BQ16" s="129">
        <v>27214</v>
      </c>
      <c r="BR16" s="127">
        <v>1.0900000000000001</v>
      </c>
      <c r="BS16" s="130">
        <v>8.9999999999999993E-3</v>
      </c>
      <c r="BT16" s="128"/>
      <c r="BU16" s="129">
        <v>28015</v>
      </c>
      <c r="BV16" s="127">
        <v>1.087</v>
      </c>
      <c r="BW16" s="130">
        <v>2.9000000000000001E-2</v>
      </c>
      <c r="BX16" s="128"/>
      <c r="BY16" s="121"/>
      <c r="BZ16" s="131"/>
      <c r="CA16" s="121"/>
      <c r="CB16" s="128"/>
    </row>
    <row r="17" spans="1:80">
      <c r="A17" s="121" t="s">
        <v>45</v>
      </c>
      <c r="B17" s="129">
        <v>16696</v>
      </c>
      <c r="C17" s="130">
        <v>1.0449999999999999</v>
      </c>
      <c r="D17" s="128"/>
      <c r="E17" s="129">
        <v>17936</v>
      </c>
      <c r="F17" s="127">
        <v>1.0429999999999999</v>
      </c>
      <c r="G17" s="130">
        <v>7.3999999999999996E-2</v>
      </c>
      <c r="H17" s="128"/>
      <c r="I17" s="129">
        <v>19045</v>
      </c>
      <c r="J17" s="127">
        <v>1.0529999999999999</v>
      </c>
      <c r="K17" s="130">
        <v>6.2E-2</v>
      </c>
      <c r="L17" s="128"/>
      <c r="M17" s="129">
        <v>19489</v>
      </c>
      <c r="N17" s="127">
        <v>1.0249999999999999</v>
      </c>
      <c r="O17" s="130">
        <v>2.3E-2</v>
      </c>
      <c r="P17" s="128"/>
      <c r="Q17" s="129">
        <v>20404</v>
      </c>
      <c r="R17" s="127">
        <v>1.018</v>
      </c>
      <c r="S17" s="130">
        <v>4.7E-2</v>
      </c>
      <c r="T17" s="128"/>
      <c r="U17" s="129">
        <v>22058</v>
      </c>
      <c r="V17" s="127">
        <v>1.0389999999999999</v>
      </c>
      <c r="W17" s="130">
        <v>8.1000000000000003E-2</v>
      </c>
      <c r="X17" s="128"/>
      <c r="Y17" s="129">
        <v>23398</v>
      </c>
      <c r="Z17" s="127">
        <v>1.034</v>
      </c>
      <c r="AA17" s="130">
        <v>6.0999999999999999E-2</v>
      </c>
      <c r="AB17" s="128"/>
      <c r="AC17" s="129">
        <v>24702</v>
      </c>
      <c r="AD17" s="127">
        <v>1.0389999999999999</v>
      </c>
      <c r="AE17" s="130">
        <v>5.6000000000000001E-2</v>
      </c>
      <c r="AF17" s="128"/>
      <c r="AG17" s="129">
        <v>25559</v>
      </c>
      <c r="AH17" s="127">
        <v>1.0589999999999999</v>
      </c>
      <c r="AI17" s="130">
        <v>3.5000000000000003E-2</v>
      </c>
      <c r="AJ17" s="128"/>
      <c r="AK17" s="129">
        <v>24013</v>
      </c>
      <c r="AL17" s="127">
        <v>1.0409999999999999</v>
      </c>
      <c r="AM17" s="130">
        <v>-0.06</v>
      </c>
      <c r="AN17" s="128"/>
      <c r="AO17" s="129">
        <v>24074</v>
      </c>
      <c r="AP17" s="127">
        <v>1.0449999999999999</v>
      </c>
      <c r="AQ17" s="130">
        <v>3.0000000000000001E-3</v>
      </c>
      <c r="AR17" s="128"/>
      <c r="AS17" s="129">
        <v>23784</v>
      </c>
      <c r="AT17" s="127">
        <v>1.0449999999999999</v>
      </c>
      <c r="AU17" s="130">
        <v>-1.2E-2</v>
      </c>
      <c r="AV17" s="128"/>
      <c r="AW17" s="129">
        <v>23420</v>
      </c>
      <c r="AX17" s="127">
        <v>1.0620000000000001</v>
      </c>
      <c r="AY17" s="130">
        <v>-1.4999999999999999E-2</v>
      </c>
      <c r="AZ17" s="128"/>
      <c r="BA17" s="129">
        <v>23762</v>
      </c>
      <c r="BB17" s="127">
        <v>1.085</v>
      </c>
      <c r="BC17" s="130">
        <v>1.4999999999999999E-2</v>
      </c>
      <c r="BD17" s="128"/>
      <c r="BE17" s="129">
        <v>24070</v>
      </c>
      <c r="BF17" s="127">
        <v>1.083</v>
      </c>
      <c r="BG17" s="130">
        <v>1.2999999999999999E-2</v>
      </c>
      <c r="BH17" s="128"/>
      <c r="BI17" s="129">
        <v>23760</v>
      </c>
      <c r="BJ17" s="127">
        <v>1.0229999999999999</v>
      </c>
      <c r="BK17" s="130">
        <v>-1.2999999999999999E-2</v>
      </c>
      <c r="BL17" s="128"/>
      <c r="BM17" s="129">
        <v>24021</v>
      </c>
      <c r="BN17" s="127">
        <v>1.002</v>
      </c>
      <c r="BO17" s="130">
        <v>1.0999999999999999E-2</v>
      </c>
      <c r="BP17" s="128"/>
      <c r="BQ17" s="129">
        <v>24014</v>
      </c>
      <c r="BR17" s="127">
        <v>0.96199999999999997</v>
      </c>
      <c r="BS17" s="130">
        <v>0</v>
      </c>
      <c r="BT17" s="128"/>
      <c r="BU17" s="129">
        <v>25262</v>
      </c>
      <c r="BV17" s="127">
        <v>0.98</v>
      </c>
      <c r="BW17" s="130">
        <v>5.1999999999999998E-2</v>
      </c>
      <c r="BX17" s="128"/>
      <c r="BY17" s="121"/>
      <c r="BZ17" s="131"/>
      <c r="CA17" s="121"/>
      <c r="CB17" s="128"/>
    </row>
    <row r="18" spans="1:80">
      <c r="A18" s="121" t="s">
        <v>51</v>
      </c>
      <c r="B18" s="129">
        <v>16878</v>
      </c>
      <c r="C18" s="130">
        <v>1.0569999999999999</v>
      </c>
      <c r="D18" s="128"/>
      <c r="E18" s="129">
        <v>17962</v>
      </c>
      <c r="F18" s="127">
        <v>1.0449999999999999</v>
      </c>
      <c r="G18" s="130">
        <v>6.4000000000000001E-2</v>
      </c>
      <c r="H18" s="128"/>
      <c r="I18" s="129">
        <v>19236</v>
      </c>
      <c r="J18" s="127">
        <v>1.0629999999999999</v>
      </c>
      <c r="K18" s="130">
        <v>7.0999999999999994E-2</v>
      </c>
      <c r="L18" s="128"/>
      <c r="M18" s="129">
        <v>20419</v>
      </c>
      <c r="N18" s="127">
        <v>1.0740000000000001</v>
      </c>
      <c r="O18" s="130">
        <v>6.0999999999999999E-2</v>
      </c>
      <c r="P18" s="128"/>
      <c r="Q18" s="129">
        <v>21627</v>
      </c>
      <c r="R18" s="127">
        <v>1.0780000000000001</v>
      </c>
      <c r="S18" s="130">
        <v>5.8999999999999997E-2</v>
      </c>
      <c r="T18" s="128"/>
      <c r="U18" s="129">
        <v>22964</v>
      </c>
      <c r="V18" s="127">
        <v>1.081</v>
      </c>
      <c r="W18" s="130">
        <v>6.2E-2</v>
      </c>
      <c r="X18" s="128"/>
      <c r="Y18" s="129">
        <v>24553</v>
      </c>
      <c r="Z18" s="127">
        <v>1.085</v>
      </c>
      <c r="AA18" s="130">
        <v>6.9000000000000006E-2</v>
      </c>
      <c r="AB18" s="128"/>
      <c r="AC18" s="129">
        <v>26082</v>
      </c>
      <c r="AD18" s="127">
        <v>1.097</v>
      </c>
      <c r="AE18" s="130">
        <v>6.2E-2</v>
      </c>
      <c r="AF18" s="128"/>
      <c r="AG18" s="129">
        <v>26240</v>
      </c>
      <c r="AH18" s="127">
        <v>1.087</v>
      </c>
      <c r="AI18" s="130">
        <v>6.0000000000000001E-3</v>
      </c>
      <c r="AJ18" s="128"/>
      <c r="AK18" s="129">
        <v>25022</v>
      </c>
      <c r="AL18" s="127">
        <v>1.085</v>
      </c>
      <c r="AM18" s="130">
        <v>-4.5999999999999999E-2</v>
      </c>
      <c r="AN18" s="128"/>
      <c r="AO18" s="129">
        <v>25171</v>
      </c>
      <c r="AP18" s="127">
        <v>1.093</v>
      </c>
      <c r="AQ18" s="130">
        <v>6.0000000000000001E-3</v>
      </c>
      <c r="AR18" s="128"/>
      <c r="AS18" s="129">
        <v>24750</v>
      </c>
      <c r="AT18" s="127">
        <v>1.087</v>
      </c>
      <c r="AU18" s="130">
        <v>-1.7000000000000001E-2</v>
      </c>
      <c r="AV18" s="128"/>
      <c r="AW18" s="129">
        <v>23714</v>
      </c>
      <c r="AX18" s="127">
        <v>1.0760000000000001</v>
      </c>
      <c r="AY18" s="130">
        <v>-4.2000000000000003E-2</v>
      </c>
      <c r="AZ18" s="128"/>
      <c r="BA18" s="129">
        <v>23751</v>
      </c>
      <c r="BB18" s="127">
        <v>1.085</v>
      </c>
      <c r="BC18" s="130">
        <v>2E-3</v>
      </c>
      <c r="BD18" s="128"/>
      <c r="BE18" s="129">
        <v>24112</v>
      </c>
      <c r="BF18" s="127">
        <v>1.085</v>
      </c>
      <c r="BG18" s="130">
        <v>1.4999999999999999E-2</v>
      </c>
      <c r="BH18" s="128"/>
      <c r="BI18" s="129">
        <v>24852</v>
      </c>
      <c r="BJ18" s="127">
        <v>1.07</v>
      </c>
      <c r="BK18" s="130">
        <v>3.1E-2</v>
      </c>
      <c r="BL18" s="128"/>
      <c r="BM18" s="129">
        <v>26036</v>
      </c>
      <c r="BN18" s="127">
        <v>1.0860000000000001</v>
      </c>
      <c r="BO18" s="130">
        <v>4.8000000000000001E-2</v>
      </c>
      <c r="BP18" s="128"/>
      <c r="BQ18" s="129">
        <v>27486</v>
      </c>
      <c r="BR18" s="127">
        <v>1.101</v>
      </c>
      <c r="BS18" s="130">
        <v>5.6000000000000001E-2</v>
      </c>
      <c r="BT18" s="128"/>
      <c r="BU18" s="129">
        <v>28386</v>
      </c>
      <c r="BV18" s="127">
        <v>1.101</v>
      </c>
      <c r="BW18" s="130">
        <v>3.3000000000000002E-2</v>
      </c>
      <c r="BX18" s="128"/>
      <c r="BY18" s="121"/>
      <c r="BZ18" s="131"/>
      <c r="CA18" s="121"/>
      <c r="CB18" s="128"/>
    </row>
    <row r="19" spans="1:80">
      <c r="A19" s="124" t="s">
        <v>424</v>
      </c>
      <c r="B19" s="126">
        <v>13418</v>
      </c>
      <c r="C19" s="127">
        <v>0.84</v>
      </c>
      <c r="D19" s="128"/>
      <c r="E19" s="126">
        <v>14487</v>
      </c>
      <c r="F19" s="127">
        <v>0.84199999999999997</v>
      </c>
      <c r="G19" s="127">
        <v>0.08</v>
      </c>
      <c r="H19" s="128"/>
      <c r="I19" s="126">
        <v>15346</v>
      </c>
      <c r="J19" s="127">
        <v>0.84799999999999998</v>
      </c>
      <c r="K19" s="127">
        <v>5.8999999999999997E-2</v>
      </c>
      <c r="L19" s="128"/>
      <c r="M19" s="126">
        <v>16201</v>
      </c>
      <c r="N19" s="127">
        <v>0.85199999999999998</v>
      </c>
      <c r="O19" s="127">
        <v>5.6000000000000001E-2</v>
      </c>
      <c r="P19" s="128"/>
      <c r="Q19" s="126">
        <v>17229</v>
      </c>
      <c r="R19" s="127">
        <v>0.85899999999999999</v>
      </c>
      <c r="S19" s="127">
        <v>6.3E-2</v>
      </c>
      <c r="T19" s="128"/>
      <c r="U19" s="126">
        <v>18675</v>
      </c>
      <c r="V19" s="127">
        <v>0.879</v>
      </c>
      <c r="W19" s="127">
        <v>8.4000000000000005E-2</v>
      </c>
      <c r="X19" s="128"/>
      <c r="Y19" s="126">
        <v>20269</v>
      </c>
      <c r="Z19" s="127">
        <v>0.89600000000000002</v>
      </c>
      <c r="AA19" s="127">
        <v>8.5000000000000006E-2</v>
      </c>
      <c r="AB19" s="128"/>
      <c r="AC19" s="126">
        <v>21634</v>
      </c>
      <c r="AD19" s="127">
        <v>0.91</v>
      </c>
      <c r="AE19" s="127">
        <v>6.7000000000000004E-2</v>
      </c>
      <c r="AF19" s="128"/>
      <c r="AG19" s="126">
        <v>22201</v>
      </c>
      <c r="AH19" s="127">
        <v>0.92</v>
      </c>
      <c r="AI19" s="127">
        <v>2.5999999999999999E-2</v>
      </c>
      <c r="AJ19" s="128"/>
      <c r="AK19" s="126">
        <v>20941</v>
      </c>
      <c r="AL19" s="127">
        <v>0.90800000000000003</v>
      </c>
      <c r="AM19" s="127">
        <v>-5.7000000000000002E-2</v>
      </c>
      <c r="AN19" s="128"/>
      <c r="AO19" s="126">
        <v>21125</v>
      </c>
      <c r="AP19" s="127">
        <v>0.91700000000000004</v>
      </c>
      <c r="AQ19" s="127">
        <v>8.9999999999999993E-3</v>
      </c>
      <c r="AR19" s="128"/>
      <c r="AS19" s="126">
        <v>20812</v>
      </c>
      <c r="AT19" s="127">
        <v>0.91400000000000003</v>
      </c>
      <c r="AU19" s="127">
        <v>-1.4999999999999999E-2</v>
      </c>
      <c r="AV19" s="128"/>
      <c r="AW19" s="126">
        <v>19954</v>
      </c>
      <c r="AX19" s="127">
        <v>0.90500000000000003</v>
      </c>
      <c r="AY19" s="127">
        <v>-4.1000000000000002E-2</v>
      </c>
      <c r="AZ19" s="128"/>
      <c r="BA19" s="126">
        <v>19518</v>
      </c>
      <c r="BB19" s="127">
        <v>0.89100000000000001</v>
      </c>
      <c r="BC19" s="127">
        <v>-2.1999999999999999E-2</v>
      </c>
      <c r="BD19" s="128"/>
      <c r="BE19" s="126">
        <v>19594</v>
      </c>
      <c r="BF19" s="127">
        <v>0.88200000000000001</v>
      </c>
      <c r="BG19" s="127">
        <v>4.0000000000000001E-3</v>
      </c>
      <c r="BH19" s="128"/>
      <c r="BI19" s="126">
        <v>20471</v>
      </c>
      <c r="BJ19" s="127">
        <v>0.88200000000000001</v>
      </c>
      <c r="BK19" s="127">
        <v>4.4999999999999998E-2</v>
      </c>
      <c r="BL19" s="128"/>
      <c r="BM19" s="126">
        <v>20920</v>
      </c>
      <c r="BN19" s="127">
        <v>0.872</v>
      </c>
      <c r="BO19" s="127">
        <v>2.1999999999999999E-2</v>
      </c>
      <c r="BP19" s="128"/>
      <c r="BQ19" s="126">
        <v>21936</v>
      </c>
      <c r="BR19" s="127">
        <v>0.879</v>
      </c>
      <c r="BS19" s="127">
        <v>4.9000000000000002E-2</v>
      </c>
      <c r="BT19" s="128"/>
      <c r="BU19" s="126">
        <v>22709</v>
      </c>
      <c r="BV19" s="127">
        <v>0.88100000000000001</v>
      </c>
      <c r="BW19" s="127">
        <v>3.5000000000000003E-2</v>
      </c>
      <c r="BX19" s="128"/>
      <c r="BY19" s="126">
        <v>23299</v>
      </c>
      <c r="BZ19" s="127">
        <v>0.88200000000000001</v>
      </c>
      <c r="CA19" s="127">
        <v>2.5999999999999999E-2</v>
      </c>
      <c r="CB19" s="128"/>
    </row>
    <row r="20" spans="1:80">
      <c r="A20" s="124" t="s">
        <v>425</v>
      </c>
      <c r="B20" s="126">
        <v>20094</v>
      </c>
      <c r="C20" s="127">
        <v>1.258</v>
      </c>
      <c r="D20" s="128"/>
      <c r="E20" s="126">
        <v>21353</v>
      </c>
      <c r="F20" s="127">
        <v>1.242</v>
      </c>
      <c r="G20" s="127">
        <v>6.3E-2</v>
      </c>
      <c r="H20" s="128"/>
      <c r="I20" s="126">
        <v>21793</v>
      </c>
      <c r="J20" s="127">
        <v>1.204</v>
      </c>
      <c r="K20" s="127">
        <v>2.1000000000000001E-2</v>
      </c>
      <c r="L20" s="128"/>
      <c r="M20" s="126">
        <v>22029</v>
      </c>
      <c r="N20" s="127">
        <v>1.159</v>
      </c>
      <c r="O20" s="127">
        <v>1.0999999999999999E-2</v>
      </c>
      <c r="P20" s="128"/>
      <c r="Q20" s="126">
        <v>22858</v>
      </c>
      <c r="R20" s="127">
        <v>1.1399999999999999</v>
      </c>
      <c r="S20" s="127">
        <v>3.7999999999999999E-2</v>
      </c>
      <c r="T20" s="128"/>
      <c r="U20" s="126">
        <v>23874</v>
      </c>
      <c r="V20" s="127">
        <v>1.1240000000000001</v>
      </c>
      <c r="W20" s="127">
        <v>4.3999999999999997E-2</v>
      </c>
      <c r="X20" s="128"/>
      <c r="Y20" s="126">
        <v>25010</v>
      </c>
      <c r="Z20" s="127">
        <v>1.105</v>
      </c>
      <c r="AA20" s="127">
        <v>4.8000000000000001E-2</v>
      </c>
      <c r="AB20" s="128"/>
      <c r="AC20" s="126">
        <v>25811</v>
      </c>
      <c r="AD20" s="127">
        <v>1.0860000000000001</v>
      </c>
      <c r="AE20" s="127">
        <v>3.2000000000000001E-2</v>
      </c>
      <c r="AF20" s="128"/>
      <c r="AG20" s="126">
        <v>26077</v>
      </c>
      <c r="AH20" s="127">
        <v>1.081</v>
      </c>
      <c r="AI20" s="127">
        <v>0.01</v>
      </c>
      <c r="AJ20" s="128"/>
      <c r="AK20" s="126">
        <v>24561</v>
      </c>
      <c r="AL20" s="127">
        <v>1.0649999999999999</v>
      </c>
      <c r="AM20" s="127">
        <v>-5.8000000000000003E-2</v>
      </c>
      <c r="AN20" s="128"/>
      <c r="AO20" s="126">
        <v>24397</v>
      </c>
      <c r="AP20" s="127">
        <v>1.0589999999999999</v>
      </c>
      <c r="AQ20" s="127">
        <v>-7.0000000000000001E-3</v>
      </c>
      <c r="AR20" s="128"/>
      <c r="AS20" s="126">
        <v>24098</v>
      </c>
      <c r="AT20" s="127">
        <v>1.0589999999999999</v>
      </c>
      <c r="AU20" s="127">
        <v>-1.2E-2</v>
      </c>
      <c r="AV20" s="128"/>
      <c r="AW20" s="126">
        <v>23525</v>
      </c>
      <c r="AX20" s="127">
        <v>1.0669999999999999</v>
      </c>
      <c r="AY20" s="127">
        <v>-2.4E-2</v>
      </c>
      <c r="AZ20" s="128"/>
      <c r="BA20" s="126">
        <v>23304</v>
      </c>
      <c r="BB20" s="127">
        <v>1.0640000000000001</v>
      </c>
      <c r="BC20" s="127">
        <v>-8.9999999999999993E-3</v>
      </c>
      <c r="BD20" s="128"/>
      <c r="BE20" s="126">
        <v>23892</v>
      </c>
      <c r="BF20" s="127">
        <v>1.075</v>
      </c>
      <c r="BG20" s="127">
        <v>2.5000000000000001E-2</v>
      </c>
      <c r="BH20" s="128"/>
      <c r="BI20" s="126">
        <v>25002</v>
      </c>
      <c r="BJ20" s="127">
        <v>1.077</v>
      </c>
      <c r="BK20" s="127">
        <v>4.5999999999999999E-2</v>
      </c>
      <c r="BL20" s="128"/>
      <c r="BM20" s="126">
        <v>26093</v>
      </c>
      <c r="BN20" s="127">
        <v>1.0880000000000001</v>
      </c>
      <c r="BO20" s="127">
        <v>4.3999999999999997E-2</v>
      </c>
      <c r="BP20" s="128"/>
      <c r="BQ20" s="126">
        <v>27102</v>
      </c>
      <c r="BR20" s="127">
        <v>1.085</v>
      </c>
      <c r="BS20" s="127">
        <v>3.9E-2</v>
      </c>
      <c r="BT20" s="128"/>
      <c r="BU20" s="126">
        <v>27870</v>
      </c>
      <c r="BV20" s="127">
        <v>1.081</v>
      </c>
      <c r="BW20" s="127">
        <v>2.8000000000000001E-2</v>
      </c>
      <c r="BX20" s="128"/>
      <c r="BY20" s="126">
        <v>28213</v>
      </c>
      <c r="BZ20" s="127">
        <v>1.0680000000000001</v>
      </c>
      <c r="CA20" s="127">
        <v>1.2E-2</v>
      </c>
      <c r="CB20" s="128"/>
    </row>
    <row r="21" spans="1:80">
      <c r="A21" s="124" t="s">
        <v>576</v>
      </c>
      <c r="B21" s="126">
        <v>15622</v>
      </c>
      <c r="C21" s="127">
        <v>0.97799999999999998</v>
      </c>
      <c r="D21" s="128"/>
      <c r="E21" s="126">
        <v>16804</v>
      </c>
      <c r="F21" s="127">
        <v>0.97699999999999998</v>
      </c>
      <c r="G21" s="127">
        <v>7.5999999999999998E-2</v>
      </c>
      <c r="H21" s="128"/>
      <c r="I21" s="126">
        <v>17491</v>
      </c>
      <c r="J21" s="127">
        <v>0.96699999999999997</v>
      </c>
      <c r="K21" s="127">
        <v>4.1000000000000002E-2</v>
      </c>
      <c r="L21" s="128"/>
      <c r="M21" s="126">
        <v>18206</v>
      </c>
      <c r="N21" s="127">
        <v>0.95799999999999996</v>
      </c>
      <c r="O21" s="127">
        <v>4.1000000000000002E-2</v>
      </c>
      <c r="P21" s="128"/>
      <c r="Q21" s="126">
        <v>18737</v>
      </c>
      <c r="R21" s="127">
        <v>0.93400000000000005</v>
      </c>
      <c r="S21" s="127">
        <v>2.9000000000000001E-2</v>
      </c>
      <c r="T21" s="128"/>
      <c r="U21" s="126">
        <v>19523</v>
      </c>
      <c r="V21" s="127">
        <v>0.91900000000000004</v>
      </c>
      <c r="W21" s="127">
        <v>4.2000000000000003E-2</v>
      </c>
      <c r="X21" s="128"/>
      <c r="Y21" s="126">
        <v>20323</v>
      </c>
      <c r="Z21" s="127">
        <v>0.89800000000000002</v>
      </c>
      <c r="AA21" s="127">
        <v>4.1000000000000002E-2</v>
      </c>
      <c r="AB21" s="128"/>
      <c r="AC21" s="126">
        <v>21050</v>
      </c>
      <c r="AD21" s="127">
        <v>0.88500000000000001</v>
      </c>
      <c r="AE21" s="127">
        <v>3.5999999999999997E-2</v>
      </c>
      <c r="AF21" s="128"/>
      <c r="AG21" s="126">
        <v>21049</v>
      </c>
      <c r="AH21" s="127">
        <v>0.872</v>
      </c>
      <c r="AI21" s="127">
        <v>0</v>
      </c>
      <c r="AJ21" s="128"/>
      <c r="AK21" s="126">
        <v>19810</v>
      </c>
      <c r="AL21" s="127">
        <v>0.85899999999999999</v>
      </c>
      <c r="AM21" s="127">
        <v>-5.8999999999999997E-2</v>
      </c>
      <c r="AN21" s="128"/>
      <c r="AO21" s="126">
        <v>19878</v>
      </c>
      <c r="AP21" s="127">
        <v>0.86299999999999999</v>
      </c>
      <c r="AQ21" s="127">
        <v>3.0000000000000001E-3</v>
      </c>
      <c r="AR21" s="128"/>
      <c r="AS21" s="126">
        <v>19574</v>
      </c>
      <c r="AT21" s="127">
        <v>0.86</v>
      </c>
      <c r="AU21" s="127">
        <v>-1.4999999999999999E-2</v>
      </c>
      <c r="AV21" s="128"/>
      <c r="AW21" s="126">
        <v>18733</v>
      </c>
      <c r="AX21" s="127">
        <v>0.85</v>
      </c>
      <c r="AY21" s="127">
        <v>-4.2999999999999997E-2</v>
      </c>
      <c r="AZ21" s="128"/>
      <c r="BA21" s="126">
        <v>18512</v>
      </c>
      <c r="BB21" s="127">
        <v>0.84499999999999997</v>
      </c>
      <c r="BC21" s="127">
        <v>-1.2E-2</v>
      </c>
      <c r="BD21" s="128"/>
      <c r="BE21" s="126">
        <v>18536</v>
      </c>
      <c r="BF21" s="127">
        <v>0.83399999999999996</v>
      </c>
      <c r="BG21" s="127">
        <v>1E-3</v>
      </c>
      <c r="BH21" s="128"/>
      <c r="BI21" s="126">
        <v>19065</v>
      </c>
      <c r="BJ21" s="127">
        <v>0.82099999999999995</v>
      </c>
      <c r="BK21" s="127">
        <v>2.9000000000000001E-2</v>
      </c>
      <c r="BL21" s="128"/>
      <c r="BM21" s="126">
        <v>19612</v>
      </c>
      <c r="BN21" s="127">
        <v>0.81799999999999995</v>
      </c>
      <c r="BO21" s="127">
        <v>2.9000000000000001E-2</v>
      </c>
      <c r="BP21" s="128"/>
      <c r="BQ21" s="126">
        <v>20436</v>
      </c>
      <c r="BR21" s="127">
        <v>0.81799999999999995</v>
      </c>
      <c r="BS21" s="127">
        <v>4.2000000000000003E-2</v>
      </c>
      <c r="BT21" s="128"/>
      <c r="BU21" s="126">
        <v>20940</v>
      </c>
      <c r="BV21" s="127">
        <v>0.81299999999999994</v>
      </c>
      <c r="BW21" s="127">
        <v>2.5000000000000001E-2</v>
      </c>
      <c r="BX21" s="128"/>
      <c r="BY21" s="126">
        <v>21244</v>
      </c>
      <c r="BZ21" s="127">
        <v>0.80400000000000005</v>
      </c>
      <c r="CA21" s="127">
        <v>1.4999999999999999E-2</v>
      </c>
      <c r="CB21" s="128"/>
    </row>
    <row r="22" spans="1:80">
      <c r="A22" s="121" t="s">
        <v>426</v>
      </c>
      <c r="B22" s="129">
        <v>16183</v>
      </c>
      <c r="C22" s="130">
        <v>1.0129999999999999</v>
      </c>
      <c r="D22" s="128"/>
      <c r="E22" s="129">
        <v>17388</v>
      </c>
      <c r="F22" s="127">
        <v>1.0109999999999999</v>
      </c>
      <c r="G22" s="130">
        <v>7.3999999999999996E-2</v>
      </c>
      <c r="H22" s="128"/>
      <c r="I22" s="129">
        <v>17955</v>
      </c>
      <c r="J22" s="127">
        <v>0.99199999999999999</v>
      </c>
      <c r="K22" s="130">
        <v>3.3000000000000002E-2</v>
      </c>
      <c r="L22" s="128"/>
      <c r="M22" s="129">
        <v>18593</v>
      </c>
      <c r="N22" s="127">
        <v>0.97799999999999998</v>
      </c>
      <c r="O22" s="130">
        <v>3.5999999999999997E-2</v>
      </c>
      <c r="P22" s="128"/>
      <c r="Q22" s="129">
        <v>18878</v>
      </c>
      <c r="R22" s="127">
        <v>0.94099999999999995</v>
      </c>
      <c r="S22" s="130">
        <v>1.4999999999999999E-2</v>
      </c>
      <c r="T22" s="128"/>
      <c r="U22" s="129">
        <v>19357</v>
      </c>
      <c r="V22" s="127">
        <v>0.91100000000000003</v>
      </c>
      <c r="W22" s="130">
        <v>2.5000000000000001E-2</v>
      </c>
      <c r="X22" s="128"/>
      <c r="Y22" s="129">
        <v>20192</v>
      </c>
      <c r="Z22" s="127">
        <v>0.89200000000000002</v>
      </c>
      <c r="AA22" s="130">
        <v>4.2999999999999997E-2</v>
      </c>
      <c r="AB22" s="128"/>
      <c r="AC22" s="129">
        <v>20790</v>
      </c>
      <c r="AD22" s="127">
        <v>0.874</v>
      </c>
      <c r="AE22" s="130">
        <v>0.03</v>
      </c>
      <c r="AF22" s="128"/>
      <c r="AG22" s="129">
        <v>20717</v>
      </c>
      <c r="AH22" s="127">
        <v>0.85899999999999999</v>
      </c>
      <c r="AI22" s="130">
        <v>-4.0000000000000001E-3</v>
      </c>
      <c r="AJ22" s="128"/>
      <c r="AK22" s="129">
        <v>19617</v>
      </c>
      <c r="AL22" s="127">
        <v>0.85099999999999998</v>
      </c>
      <c r="AM22" s="130">
        <v>-5.2999999999999999E-2</v>
      </c>
      <c r="AN22" s="128"/>
      <c r="AO22" s="129">
        <v>19308</v>
      </c>
      <c r="AP22" s="127">
        <v>0.83799999999999997</v>
      </c>
      <c r="AQ22" s="130">
        <v>-1.6E-2</v>
      </c>
      <c r="AR22" s="128"/>
      <c r="AS22" s="129">
        <v>19031</v>
      </c>
      <c r="AT22" s="127">
        <v>0.83599999999999997</v>
      </c>
      <c r="AU22" s="130">
        <v>-1.4E-2</v>
      </c>
      <c r="AV22" s="128"/>
      <c r="AW22" s="129">
        <v>18158</v>
      </c>
      <c r="AX22" s="127">
        <v>0.82399999999999995</v>
      </c>
      <c r="AY22" s="130">
        <v>-4.5999999999999999E-2</v>
      </c>
      <c r="AZ22" s="128"/>
      <c r="BA22" s="129">
        <v>18220</v>
      </c>
      <c r="BB22" s="127">
        <v>0.83199999999999996</v>
      </c>
      <c r="BC22" s="130">
        <v>3.0000000000000001E-3</v>
      </c>
      <c r="BD22" s="128"/>
      <c r="BE22" s="129">
        <v>18208</v>
      </c>
      <c r="BF22" s="127">
        <v>0.82</v>
      </c>
      <c r="BG22" s="130">
        <v>-1E-3</v>
      </c>
      <c r="BH22" s="128"/>
      <c r="BI22" s="129">
        <v>18596</v>
      </c>
      <c r="BJ22" s="127">
        <v>0.80100000000000005</v>
      </c>
      <c r="BK22" s="130">
        <v>2.1000000000000001E-2</v>
      </c>
      <c r="BL22" s="128"/>
      <c r="BM22" s="129">
        <v>19392</v>
      </c>
      <c r="BN22" s="127">
        <v>0.80900000000000005</v>
      </c>
      <c r="BO22" s="130">
        <v>4.2999999999999997E-2</v>
      </c>
      <c r="BP22" s="128"/>
      <c r="BQ22" s="129">
        <v>20166</v>
      </c>
      <c r="BR22" s="127">
        <v>0.80800000000000005</v>
      </c>
      <c r="BS22" s="130">
        <v>0.04</v>
      </c>
      <c r="BT22" s="128"/>
      <c r="BU22" s="129">
        <v>20813</v>
      </c>
      <c r="BV22" s="127">
        <v>0.80800000000000005</v>
      </c>
      <c r="BW22" s="130">
        <v>3.2000000000000001E-2</v>
      </c>
      <c r="BX22" s="128"/>
      <c r="BY22" s="121"/>
      <c r="BZ22" s="131"/>
      <c r="CA22" s="121"/>
      <c r="CB22" s="128"/>
    </row>
    <row r="23" spans="1:80">
      <c r="A23" s="121" t="s">
        <v>44</v>
      </c>
      <c r="B23" s="129">
        <v>15008</v>
      </c>
      <c r="C23" s="130">
        <v>0.93899999999999995</v>
      </c>
      <c r="D23" s="128"/>
      <c r="E23" s="129">
        <v>16162</v>
      </c>
      <c r="F23" s="127">
        <v>0.94</v>
      </c>
      <c r="G23" s="130">
        <v>7.6999999999999999E-2</v>
      </c>
      <c r="H23" s="128"/>
      <c r="I23" s="129">
        <v>16980</v>
      </c>
      <c r="J23" s="127">
        <v>0.93799999999999994</v>
      </c>
      <c r="K23" s="130">
        <v>5.0999999999999997E-2</v>
      </c>
      <c r="L23" s="128"/>
      <c r="M23" s="129">
        <v>17781</v>
      </c>
      <c r="N23" s="127">
        <v>0.93500000000000005</v>
      </c>
      <c r="O23" s="130">
        <v>4.7E-2</v>
      </c>
      <c r="P23" s="128"/>
      <c r="Q23" s="129">
        <v>18583</v>
      </c>
      <c r="R23" s="127">
        <v>0.92700000000000005</v>
      </c>
      <c r="S23" s="130">
        <v>4.4999999999999998E-2</v>
      </c>
      <c r="T23" s="128"/>
      <c r="U23" s="129">
        <v>19703</v>
      </c>
      <c r="V23" s="127">
        <v>0.92800000000000005</v>
      </c>
      <c r="W23" s="130">
        <v>0.06</v>
      </c>
      <c r="X23" s="128"/>
      <c r="Y23" s="129">
        <v>20467</v>
      </c>
      <c r="Z23" s="127">
        <v>0.90400000000000003</v>
      </c>
      <c r="AA23" s="130">
        <v>3.9E-2</v>
      </c>
      <c r="AB23" s="128"/>
      <c r="AC23" s="129">
        <v>21333</v>
      </c>
      <c r="AD23" s="127">
        <v>0.89700000000000002</v>
      </c>
      <c r="AE23" s="130">
        <v>4.2000000000000003E-2</v>
      </c>
      <c r="AF23" s="128"/>
      <c r="AG23" s="129">
        <v>21413</v>
      </c>
      <c r="AH23" s="127">
        <v>0.88700000000000001</v>
      </c>
      <c r="AI23" s="130">
        <v>4.0000000000000001E-3</v>
      </c>
      <c r="AJ23" s="128"/>
      <c r="AK23" s="129">
        <v>20020</v>
      </c>
      <c r="AL23" s="127">
        <v>0.86799999999999999</v>
      </c>
      <c r="AM23" s="130">
        <v>-6.5000000000000002E-2</v>
      </c>
      <c r="AN23" s="128"/>
      <c r="AO23" s="129">
        <v>20499</v>
      </c>
      <c r="AP23" s="127">
        <v>0.89</v>
      </c>
      <c r="AQ23" s="130">
        <v>2.4E-2</v>
      </c>
      <c r="AR23" s="128"/>
      <c r="AS23" s="129">
        <v>20166</v>
      </c>
      <c r="AT23" s="127">
        <v>0.88600000000000001</v>
      </c>
      <c r="AU23" s="130">
        <v>-1.6E-2</v>
      </c>
      <c r="AV23" s="128"/>
      <c r="AW23" s="129">
        <v>19360</v>
      </c>
      <c r="AX23" s="127">
        <v>0.878</v>
      </c>
      <c r="AY23" s="130">
        <v>-0.04</v>
      </c>
      <c r="AZ23" s="128"/>
      <c r="BA23" s="129">
        <v>18830</v>
      </c>
      <c r="BB23" s="127">
        <v>0.86</v>
      </c>
      <c r="BC23" s="130">
        <v>-2.7E-2</v>
      </c>
      <c r="BD23" s="128"/>
      <c r="BE23" s="129">
        <v>18892</v>
      </c>
      <c r="BF23" s="127">
        <v>0.85</v>
      </c>
      <c r="BG23" s="130">
        <v>3.0000000000000001E-3</v>
      </c>
      <c r="BH23" s="128"/>
      <c r="BI23" s="129">
        <v>19575</v>
      </c>
      <c r="BJ23" s="127">
        <v>0.84299999999999997</v>
      </c>
      <c r="BK23" s="130">
        <v>3.5999999999999997E-2</v>
      </c>
      <c r="BL23" s="128"/>
      <c r="BM23" s="129">
        <v>19850</v>
      </c>
      <c r="BN23" s="127">
        <v>0.82799999999999996</v>
      </c>
      <c r="BO23" s="130">
        <v>1.4E-2</v>
      </c>
      <c r="BP23" s="128"/>
      <c r="BQ23" s="129">
        <v>20727</v>
      </c>
      <c r="BR23" s="127">
        <v>0.83</v>
      </c>
      <c r="BS23" s="130">
        <v>4.3999999999999997E-2</v>
      </c>
      <c r="BT23" s="128"/>
      <c r="BU23" s="129">
        <v>21076</v>
      </c>
      <c r="BV23" s="127">
        <v>0.81799999999999995</v>
      </c>
      <c r="BW23" s="130">
        <v>1.7000000000000001E-2</v>
      </c>
      <c r="BX23" s="128"/>
      <c r="BY23" s="121"/>
      <c r="BZ23" s="131"/>
      <c r="CA23" s="121"/>
      <c r="CB23" s="128"/>
    </row>
    <row r="24" spans="1:80">
      <c r="A24" s="124" t="s">
        <v>427</v>
      </c>
      <c r="B24" s="126">
        <v>14934</v>
      </c>
      <c r="C24" s="127">
        <v>0.93500000000000005</v>
      </c>
      <c r="D24" s="128"/>
      <c r="E24" s="126">
        <v>16123</v>
      </c>
      <c r="F24" s="127">
        <v>0.93799999999999994</v>
      </c>
      <c r="G24" s="127">
        <v>0.08</v>
      </c>
      <c r="H24" s="128"/>
      <c r="I24" s="126">
        <v>17076</v>
      </c>
      <c r="J24" s="127">
        <v>0.94399999999999995</v>
      </c>
      <c r="K24" s="127">
        <v>5.8999999999999997E-2</v>
      </c>
      <c r="L24" s="128"/>
      <c r="M24" s="126">
        <v>17780</v>
      </c>
      <c r="N24" s="127">
        <v>0.93500000000000005</v>
      </c>
      <c r="O24" s="127">
        <v>4.1000000000000002E-2</v>
      </c>
      <c r="P24" s="128"/>
      <c r="Q24" s="126">
        <v>18720</v>
      </c>
      <c r="R24" s="127">
        <v>0.93400000000000005</v>
      </c>
      <c r="S24" s="127">
        <v>5.2999999999999999E-2</v>
      </c>
      <c r="T24" s="128"/>
      <c r="U24" s="126">
        <v>19963</v>
      </c>
      <c r="V24" s="127">
        <v>0.94</v>
      </c>
      <c r="W24" s="127">
        <v>6.6000000000000003E-2</v>
      </c>
      <c r="X24" s="128"/>
      <c r="Y24" s="126">
        <v>21163</v>
      </c>
      <c r="Z24" s="127">
        <v>0.93500000000000005</v>
      </c>
      <c r="AA24" s="127">
        <v>0.06</v>
      </c>
      <c r="AB24" s="128"/>
      <c r="AC24" s="126">
        <v>22390</v>
      </c>
      <c r="AD24" s="127">
        <v>0.94199999999999995</v>
      </c>
      <c r="AE24" s="127">
        <v>5.8000000000000003E-2</v>
      </c>
      <c r="AF24" s="128"/>
      <c r="AG24" s="126">
        <v>22818</v>
      </c>
      <c r="AH24" s="127">
        <v>0.94599999999999995</v>
      </c>
      <c r="AI24" s="127">
        <v>1.9E-2</v>
      </c>
      <c r="AJ24" s="128"/>
      <c r="AK24" s="126">
        <v>21795</v>
      </c>
      <c r="AL24" s="127">
        <v>0.94499999999999995</v>
      </c>
      <c r="AM24" s="127">
        <v>-4.4999999999999998E-2</v>
      </c>
      <c r="AN24" s="128"/>
      <c r="AO24" s="126">
        <v>21772</v>
      </c>
      <c r="AP24" s="127">
        <v>0.94499999999999995</v>
      </c>
      <c r="AQ24" s="127">
        <v>-1E-3</v>
      </c>
      <c r="AR24" s="128"/>
      <c r="AS24" s="126">
        <v>21338</v>
      </c>
      <c r="AT24" s="127">
        <v>0.93700000000000006</v>
      </c>
      <c r="AU24" s="127">
        <v>-0.02</v>
      </c>
      <c r="AV24" s="128"/>
      <c r="AW24" s="126">
        <v>20585</v>
      </c>
      <c r="AX24" s="127">
        <v>0.93400000000000005</v>
      </c>
      <c r="AY24" s="127">
        <v>-3.5000000000000003E-2</v>
      </c>
      <c r="AZ24" s="128"/>
      <c r="BA24" s="126">
        <v>20159</v>
      </c>
      <c r="BB24" s="127">
        <v>0.92100000000000004</v>
      </c>
      <c r="BC24" s="127">
        <v>-2.1000000000000001E-2</v>
      </c>
      <c r="BD24" s="128"/>
      <c r="BE24" s="126">
        <v>20568</v>
      </c>
      <c r="BF24" s="127">
        <v>0.92600000000000005</v>
      </c>
      <c r="BG24" s="127">
        <v>0.02</v>
      </c>
      <c r="BH24" s="128"/>
      <c r="BI24" s="126">
        <v>21122</v>
      </c>
      <c r="BJ24" s="127">
        <v>0.91</v>
      </c>
      <c r="BK24" s="127">
        <v>2.7E-2</v>
      </c>
      <c r="BL24" s="128"/>
      <c r="BM24" s="126">
        <v>21905</v>
      </c>
      <c r="BN24" s="127">
        <v>0.91400000000000003</v>
      </c>
      <c r="BO24" s="127">
        <v>3.6999999999999998E-2</v>
      </c>
      <c r="BP24" s="128"/>
      <c r="BQ24" s="126">
        <v>22767</v>
      </c>
      <c r="BR24" s="127">
        <v>0.91200000000000003</v>
      </c>
      <c r="BS24" s="127">
        <v>3.9E-2</v>
      </c>
      <c r="BT24" s="128"/>
      <c r="BU24" s="126">
        <v>23646</v>
      </c>
      <c r="BV24" s="127">
        <v>0.91800000000000004</v>
      </c>
      <c r="BW24" s="127">
        <v>3.9E-2</v>
      </c>
      <c r="BX24" s="128"/>
      <c r="BY24" s="126">
        <v>24383</v>
      </c>
      <c r="BZ24" s="127">
        <v>0.92300000000000004</v>
      </c>
      <c r="CA24" s="127">
        <v>3.1E-2</v>
      </c>
      <c r="CB24" s="128"/>
    </row>
    <row r="25" spans="1:80">
      <c r="A25" s="124" t="s">
        <v>577</v>
      </c>
      <c r="B25" s="126">
        <v>14474</v>
      </c>
      <c r="C25" s="127">
        <v>0.90600000000000003</v>
      </c>
      <c r="D25" s="128"/>
      <c r="E25" s="126">
        <v>15466</v>
      </c>
      <c r="F25" s="127">
        <v>0.89900000000000002</v>
      </c>
      <c r="G25" s="127">
        <v>6.9000000000000006E-2</v>
      </c>
      <c r="H25" s="128"/>
      <c r="I25" s="126">
        <v>16419</v>
      </c>
      <c r="J25" s="127">
        <v>0.90700000000000003</v>
      </c>
      <c r="K25" s="127">
        <v>6.2E-2</v>
      </c>
      <c r="L25" s="128"/>
      <c r="M25" s="126">
        <v>17363</v>
      </c>
      <c r="N25" s="127">
        <v>0.91300000000000003</v>
      </c>
      <c r="O25" s="127">
        <v>5.7000000000000002E-2</v>
      </c>
      <c r="P25" s="128"/>
      <c r="Q25" s="126">
        <v>18400</v>
      </c>
      <c r="R25" s="127">
        <v>0.91800000000000004</v>
      </c>
      <c r="S25" s="127">
        <v>0.06</v>
      </c>
      <c r="T25" s="128"/>
      <c r="U25" s="126">
        <v>19544</v>
      </c>
      <c r="V25" s="127">
        <v>0.92</v>
      </c>
      <c r="W25" s="127">
        <v>6.2E-2</v>
      </c>
      <c r="X25" s="128"/>
      <c r="Y25" s="126">
        <v>20721</v>
      </c>
      <c r="Z25" s="127">
        <v>0.91600000000000004</v>
      </c>
      <c r="AA25" s="127">
        <v>0.06</v>
      </c>
      <c r="AB25" s="128"/>
      <c r="AC25" s="126">
        <v>21938</v>
      </c>
      <c r="AD25" s="127">
        <v>0.92300000000000004</v>
      </c>
      <c r="AE25" s="127">
        <v>5.8999999999999997E-2</v>
      </c>
      <c r="AF25" s="128"/>
      <c r="AG25" s="126">
        <v>22242</v>
      </c>
      <c r="AH25" s="127">
        <v>0.92200000000000004</v>
      </c>
      <c r="AI25" s="127">
        <v>1.4E-2</v>
      </c>
      <c r="AJ25" s="128"/>
      <c r="AK25" s="126">
        <v>21509</v>
      </c>
      <c r="AL25" s="127">
        <v>0.93300000000000005</v>
      </c>
      <c r="AM25" s="127">
        <v>-3.3000000000000002E-2</v>
      </c>
      <c r="AN25" s="128"/>
      <c r="AO25" s="126">
        <v>21596</v>
      </c>
      <c r="AP25" s="127">
        <v>0.93700000000000006</v>
      </c>
      <c r="AQ25" s="127">
        <v>4.0000000000000001E-3</v>
      </c>
      <c r="AR25" s="128"/>
      <c r="AS25" s="126">
        <v>21475</v>
      </c>
      <c r="AT25" s="127">
        <v>0.94299999999999995</v>
      </c>
      <c r="AU25" s="127">
        <v>-6.0000000000000001E-3</v>
      </c>
      <c r="AV25" s="128"/>
      <c r="AW25" s="126">
        <v>20922</v>
      </c>
      <c r="AX25" s="127">
        <v>0.94899999999999995</v>
      </c>
      <c r="AY25" s="127">
        <v>-2.5999999999999999E-2</v>
      </c>
      <c r="AZ25" s="128"/>
      <c r="BA25" s="126">
        <v>20550</v>
      </c>
      <c r="BB25" s="127">
        <v>0.93799999999999994</v>
      </c>
      <c r="BC25" s="127">
        <v>-1.7999999999999999E-2</v>
      </c>
      <c r="BD25" s="128"/>
      <c r="BE25" s="126">
        <v>20737</v>
      </c>
      <c r="BF25" s="127">
        <v>0.93300000000000005</v>
      </c>
      <c r="BG25" s="127">
        <v>8.9999999999999993E-3</v>
      </c>
      <c r="BH25" s="128"/>
      <c r="BI25" s="126">
        <v>21603</v>
      </c>
      <c r="BJ25" s="127">
        <v>0.93</v>
      </c>
      <c r="BK25" s="127">
        <v>4.2000000000000003E-2</v>
      </c>
      <c r="BL25" s="128"/>
      <c r="BM25" s="126">
        <v>22408</v>
      </c>
      <c r="BN25" s="127">
        <v>0.93400000000000005</v>
      </c>
      <c r="BO25" s="127">
        <v>3.6999999999999998E-2</v>
      </c>
      <c r="BP25" s="128"/>
      <c r="BQ25" s="126">
        <v>23130</v>
      </c>
      <c r="BR25" s="127">
        <v>0.92600000000000005</v>
      </c>
      <c r="BS25" s="127">
        <v>3.2000000000000001E-2</v>
      </c>
      <c r="BT25" s="128"/>
      <c r="BU25" s="126">
        <v>24261</v>
      </c>
      <c r="BV25" s="127">
        <v>0.94099999999999995</v>
      </c>
      <c r="BW25" s="127">
        <v>4.9000000000000002E-2</v>
      </c>
      <c r="BX25" s="128"/>
      <c r="BY25" s="126">
        <v>24886</v>
      </c>
      <c r="BZ25" s="127">
        <v>0.94199999999999995</v>
      </c>
      <c r="CA25" s="127">
        <v>2.5999999999999999E-2</v>
      </c>
      <c r="CB25" s="128"/>
    </row>
    <row r="26" spans="1:80">
      <c r="A26" s="121" t="s">
        <v>8</v>
      </c>
      <c r="B26" s="129">
        <v>12597</v>
      </c>
      <c r="C26" s="130">
        <v>0.78900000000000003</v>
      </c>
      <c r="D26" s="128"/>
      <c r="E26" s="129">
        <v>13149</v>
      </c>
      <c r="F26" s="127">
        <v>0.76500000000000001</v>
      </c>
      <c r="G26" s="130">
        <v>4.3999999999999997E-2</v>
      </c>
      <c r="H26" s="128"/>
      <c r="I26" s="129">
        <v>13655</v>
      </c>
      <c r="J26" s="127">
        <v>0.755</v>
      </c>
      <c r="K26" s="130">
        <v>3.7999999999999999E-2</v>
      </c>
      <c r="L26" s="128"/>
      <c r="M26" s="129">
        <v>14259</v>
      </c>
      <c r="N26" s="127">
        <v>0.75</v>
      </c>
      <c r="O26" s="130">
        <v>4.3999999999999997E-2</v>
      </c>
      <c r="P26" s="128"/>
      <c r="Q26" s="129">
        <v>15390</v>
      </c>
      <c r="R26" s="127">
        <v>0.76700000000000002</v>
      </c>
      <c r="S26" s="130">
        <v>7.9000000000000001E-2</v>
      </c>
      <c r="T26" s="128"/>
      <c r="U26" s="129">
        <v>15843</v>
      </c>
      <c r="V26" s="127">
        <v>0.746</v>
      </c>
      <c r="W26" s="130">
        <v>2.9000000000000001E-2</v>
      </c>
      <c r="X26" s="128"/>
      <c r="Y26" s="129">
        <v>16987</v>
      </c>
      <c r="Z26" s="127">
        <v>0.751</v>
      </c>
      <c r="AA26" s="130">
        <v>7.1999999999999995E-2</v>
      </c>
      <c r="AB26" s="128"/>
      <c r="AC26" s="129">
        <v>18382</v>
      </c>
      <c r="AD26" s="127">
        <v>0.77300000000000002</v>
      </c>
      <c r="AE26" s="130">
        <v>8.2000000000000003E-2</v>
      </c>
      <c r="AF26" s="128"/>
      <c r="AG26" s="129">
        <v>18715</v>
      </c>
      <c r="AH26" s="127">
        <v>0.77600000000000002</v>
      </c>
      <c r="AI26" s="130">
        <v>1.7999999999999999E-2</v>
      </c>
      <c r="AJ26" s="128"/>
      <c r="AK26" s="129">
        <v>18180</v>
      </c>
      <c r="AL26" s="127">
        <v>0.78800000000000003</v>
      </c>
      <c r="AM26" s="130">
        <v>-2.9000000000000001E-2</v>
      </c>
      <c r="AN26" s="128"/>
      <c r="AO26" s="129">
        <v>18156</v>
      </c>
      <c r="AP26" s="127">
        <v>0.78800000000000003</v>
      </c>
      <c r="AQ26" s="130">
        <v>-1E-3</v>
      </c>
      <c r="AR26" s="128"/>
      <c r="AS26" s="129">
        <v>18227</v>
      </c>
      <c r="AT26" s="127">
        <v>0.80100000000000005</v>
      </c>
      <c r="AU26" s="130">
        <v>4.0000000000000001E-3</v>
      </c>
      <c r="AV26" s="128"/>
      <c r="AW26" s="129">
        <v>18029</v>
      </c>
      <c r="AX26" s="127">
        <v>0.81799999999999995</v>
      </c>
      <c r="AY26" s="130">
        <v>-1.0999999999999999E-2</v>
      </c>
      <c r="AZ26" s="128"/>
      <c r="BA26" s="129">
        <v>17682</v>
      </c>
      <c r="BB26" s="127">
        <v>0.80700000000000005</v>
      </c>
      <c r="BC26" s="130">
        <v>-1.9E-2</v>
      </c>
      <c r="BD26" s="128"/>
      <c r="BE26" s="129">
        <v>17809</v>
      </c>
      <c r="BF26" s="127">
        <v>0.80200000000000005</v>
      </c>
      <c r="BG26" s="130">
        <v>7.0000000000000001E-3</v>
      </c>
      <c r="BH26" s="128"/>
      <c r="BI26" s="129">
        <v>18300</v>
      </c>
      <c r="BJ26" s="127">
        <v>0.78800000000000003</v>
      </c>
      <c r="BK26" s="130">
        <v>2.8000000000000001E-2</v>
      </c>
      <c r="BL26" s="128"/>
      <c r="BM26" s="129">
        <v>18737</v>
      </c>
      <c r="BN26" s="127">
        <v>0.78100000000000003</v>
      </c>
      <c r="BO26" s="130">
        <v>2.4E-2</v>
      </c>
      <c r="BP26" s="128"/>
      <c r="BQ26" s="129">
        <v>19543</v>
      </c>
      <c r="BR26" s="127">
        <v>0.78300000000000003</v>
      </c>
      <c r="BS26" s="130">
        <v>4.2999999999999997E-2</v>
      </c>
      <c r="BT26" s="128"/>
      <c r="BU26" s="129">
        <v>20423</v>
      </c>
      <c r="BV26" s="127">
        <v>0.79200000000000004</v>
      </c>
      <c r="BW26" s="130">
        <v>4.4999999999999998E-2</v>
      </c>
      <c r="BX26" s="128"/>
      <c r="BY26" s="121"/>
      <c r="BZ26" s="131"/>
      <c r="CA26" s="121"/>
      <c r="CB26" s="128"/>
    </row>
    <row r="27" spans="1:80">
      <c r="A27" s="121" t="s">
        <v>12</v>
      </c>
      <c r="B27" s="129">
        <v>17709</v>
      </c>
      <c r="C27" s="130">
        <v>1.109</v>
      </c>
      <c r="D27" s="128"/>
      <c r="E27" s="129">
        <v>18515</v>
      </c>
      <c r="F27" s="127">
        <v>1.077</v>
      </c>
      <c r="G27" s="130">
        <v>4.5999999999999999E-2</v>
      </c>
      <c r="H27" s="128"/>
      <c r="I27" s="129">
        <v>19484</v>
      </c>
      <c r="J27" s="127">
        <v>1.077</v>
      </c>
      <c r="K27" s="130">
        <v>5.1999999999999998E-2</v>
      </c>
      <c r="L27" s="128"/>
      <c r="M27" s="129">
        <v>20799</v>
      </c>
      <c r="N27" s="127">
        <v>1.0940000000000001</v>
      </c>
      <c r="O27" s="130">
        <v>6.7000000000000004E-2</v>
      </c>
      <c r="P27" s="128"/>
      <c r="Q27" s="129">
        <v>22126</v>
      </c>
      <c r="R27" s="127">
        <v>1.103</v>
      </c>
      <c r="S27" s="130">
        <v>6.4000000000000001E-2</v>
      </c>
      <c r="T27" s="128"/>
      <c r="U27" s="129">
        <v>23543</v>
      </c>
      <c r="V27" s="127">
        <v>1.1080000000000001</v>
      </c>
      <c r="W27" s="130">
        <v>6.4000000000000001E-2</v>
      </c>
      <c r="X27" s="128"/>
      <c r="Y27" s="129">
        <v>24603</v>
      </c>
      <c r="Z27" s="127">
        <v>1.087</v>
      </c>
      <c r="AA27" s="130">
        <v>4.4999999999999998E-2</v>
      </c>
      <c r="AB27" s="128"/>
      <c r="AC27" s="129">
        <v>25994</v>
      </c>
      <c r="AD27" s="127">
        <v>1.093</v>
      </c>
      <c r="AE27" s="130">
        <v>5.7000000000000002E-2</v>
      </c>
      <c r="AF27" s="128"/>
      <c r="AG27" s="129">
        <v>26848</v>
      </c>
      <c r="AH27" s="127">
        <v>1.113</v>
      </c>
      <c r="AI27" s="130">
        <v>3.3000000000000002E-2</v>
      </c>
      <c r="AJ27" s="128"/>
      <c r="AK27" s="129">
        <v>25461</v>
      </c>
      <c r="AL27" s="127">
        <v>1.1040000000000001</v>
      </c>
      <c r="AM27" s="130">
        <v>-5.1999999999999998E-2</v>
      </c>
      <c r="AN27" s="128"/>
      <c r="AO27" s="129">
        <v>25600</v>
      </c>
      <c r="AP27" s="127">
        <v>1.111</v>
      </c>
      <c r="AQ27" s="130">
        <v>5.0000000000000001E-3</v>
      </c>
      <c r="AR27" s="128"/>
      <c r="AS27" s="129">
        <v>25769</v>
      </c>
      <c r="AT27" s="127">
        <v>1.1319999999999999</v>
      </c>
      <c r="AU27" s="130">
        <v>7.0000000000000001E-3</v>
      </c>
      <c r="AV27" s="128"/>
      <c r="AW27" s="129">
        <v>25490</v>
      </c>
      <c r="AX27" s="127">
        <v>1.1559999999999999</v>
      </c>
      <c r="AY27" s="130">
        <v>-1.0999999999999999E-2</v>
      </c>
      <c r="AZ27" s="128"/>
      <c r="BA27" s="129">
        <v>24715</v>
      </c>
      <c r="BB27" s="127">
        <v>1.129</v>
      </c>
      <c r="BC27" s="130">
        <v>-0.03</v>
      </c>
      <c r="BD27" s="128"/>
      <c r="BE27" s="129">
        <v>24701</v>
      </c>
      <c r="BF27" s="127">
        <v>1.1120000000000001</v>
      </c>
      <c r="BG27" s="130">
        <v>-1E-3</v>
      </c>
      <c r="BH27" s="128"/>
      <c r="BI27" s="129">
        <v>25542</v>
      </c>
      <c r="BJ27" s="127">
        <v>1.1000000000000001</v>
      </c>
      <c r="BK27" s="130">
        <v>3.4000000000000002E-2</v>
      </c>
      <c r="BL27" s="128"/>
      <c r="BM27" s="129">
        <v>26947</v>
      </c>
      <c r="BN27" s="127">
        <v>1.1240000000000001</v>
      </c>
      <c r="BO27" s="130">
        <v>5.5E-2</v>
      </c>
      <c r="BP27" s="128"/>
      <c r="BQ27" s="129">
        <v>28512</v>
      </c>
      <c r="BR27" s="127">
        <v>1.1419999999999999</v>
      </c>
      <c r="BS27" s="130">
        <v>5.8000000000000003E-2</v>
      </c>
      <c r="BT27" s="128"/>
      <c r="BU27" s="129">
        <v>29571</v>
      </c>
      <c r="BV27" s="127">
        <v>1.147</v>
      </c>
      <c r="BW27" s="130">
        <v>3.6999999999999998E-2</v>
      </c>
      <c r="BX27" s="128"/>
      <c r="BY27" s="121"/>
      <c r="BZ27" s="131"/>
      <c r="CA27" s="121"/>
      <c r="CB27" s="128"/>
    </row>
    <row r="28" spans="1:80">
      <c r="A28" s="121" t="s">
        <v>315</v>
      </c>
      <c r="B28" s="129">
        <v>13161</v>
      </c>
      <c r="C28" s="130">
        <v>0.82399999999999995</v>
      </c>
      <c r="D28" s="128"/>
      <c r="E28" s="129">
        <v>14223</v>
      </c>
      <c r="F28" s="127">
        <v>0.82699999999999996</v>
      </c>
      <c r="G28" s="130">
        <v>8.1000000000000003E-2</v>
      </c>
      <c r="H28" s="128"/>
      <c r="I28" s="129">
        <v>14929</v>
      </c>
      <c r="J28" s="127">
        <v>0.82499999999999996</v>
      </c>
      <c r="K28" s="130">
        <v>0.05</v>
      </c>
      <c r="L28" s="128"/>
      <c r="M28" s="129">
        <v>15591</v>
      </c>
      <c r="N28" s="127">
        <v>0.82</v>
      </c>
      <c r="O28" s="130">
        <v>4.3999999999999997E-2</v>
      </c>
      <c r="P28" s="128"/>
      <c r="Q28" s="129">
        <v>16354</v>
      </c>
      <c r="R28" s="127">
        <v>0.81599999999999995</v>
      </c>
      <c r="S28" s="130">
        <v>4.9000000000000002E-2</v>
      </c>
      <c r="T28" s="128"/>
      <c r="U28" s="129">
        <v>17910</v>
      </c>
      <c r="V28" s="127">
        <v>0.84299999999999997</v>
      </c>
      <c r="W28" s="130">
        <v>9.5000000000000001E-2</v>
      </c>
      <c r="X28" s="128"/>
      <c r="Y28" s="129">
        <v>19116</v>
      </c>
      <c r="Z28" s="127">
        <v>0.84499999999999997</v>
      </c>
      <c r="AA28" s="130">
        <v>6.7000000000000004E-2</v>
      </c>
      <c r="AB28" s="128"/>
      <c r="AC28" s="129">
        <v>20172</v>
      </c>
      <c r="AD28" s="127">
        <v>0.84799999999999998</v>
      </c>
      <c r="AE28" s="130">
        <v>5.5E-2</v>
      </c>
      <c r="AF28" s="128"/>
      <c r="AG28" s="129">
        <v>20470</v>
      </c>
      <c r="AH28" s="127">
        <v>0.84799999999999998</v>
      </c>
      <c r="AI28" s="130">
        <v>1.4999999999999999E-2</v>
      </c>
      <c r="AJ28" s="128"/>
      <c r="AK28" s="129">
        <v>20161</v>
      </c>
      <c r="AL28" s="127">
        <v>0.874</v>
      </c>
      <c r="AM28" s="130">
        <v>-1.4999999999999999E-2</v>
      </c>
      <c r="AN28" s="128"/>
      <c r="AO28" s="129">
        <v>20045</v>
      </c>
      <c r="AP28" s="127">
        <v>0.87</v>
      </c>
      <c r="AQ28" s="130">
        <v>-6.0000000000000001E-3</v>
      </c>
      <c r="AR28" s="128"/>
      <c r="AS28" s="129">
        <v>19723</v>
      </c>
      <c r="AT28" s="127">
        <v>0.86699999999999999</v>
      </c>
      <c r="AU28" s="130">
        <v>-1.6E-2</v>
      </c>
      <c r="AV28" s="128"/>
      <c r="AW28" s="129">
        <v>19268</v>
      </c>
      <c r="AX28" s="127">
        <v>0.874</v>
      </c>
      <c r="AY28" s="130">
        <v>-2.3E-2</v>
      </c>
      <c r="AZ28" s="128"/>
      <c r="BA28" s="129">
        <v>18738</v>
      </c>
      <c r="BB28" s="127">
        <v>0.85599999999999998</v>
      </c>
      <c r="BC28" s="130">
        <v>-2.8000000000000001E-2</v>
      </c>
      <c r="BD28" s="128"/>
      <c r="BE28" s="129">
        <v>18817</v>
      </c>
      <c r="BF28" s="127">
        <v>0.84699999999999998</v>
      </c>
      <c r="BG28" s="130">
        <v>4.0000000000000001E-3</v>
      </c>
      <c r="BH28" s="128"/>
      <c r="BI28" s="129">
        <v>19450</v>
      </c>
      <c r="BJ28" s="127">
        <v>0.83799999999999997</v>
      </c>
      <c r="BK28" s="130">
        <v>3.4000000000000002E-2</v>
      </c>
      <c r="BL28" s="128"/>
      <c r="BM28" s="129">
        <v>19783</v>
      </c>
      <c r="BN28" s="127">
        <v>0.82499999999999996</v>
      </c>
      <c r="BO28" s="130">
        <v>1.7000000000000001E-2</v>
      </c>
      <c r="BP28" s="128"/>
      <c r="BQ28" s="129">
        <v>20606</v>
      </c>
      <c r="BR28" s="127">
        <v>0.82499999999999996</v>
      </c>
      <c r="BS28" s="130">
        <v>4.2000000000000003E-2</v>
      </c>
      <c r="BT28" s="128"/>
      <c r="BU28" s="129">
        <v>21579</v>
      </c>
      <c r="BV28" s="127">
        <v>0.83699999999999997</v>
      </c>
      <c r="BW28" s="130">
        <v>4.7E-2</v>
      </c>
      <c r="BX28" s="128"/>
      <c r="BY28" s="121"/>
      <c r="BZ28" s="131"/>
      <c r="CA28" s="121"/>
      <c r="CB28" s="128"/>
    </row>
    <row r="29" spans="1:80">
      <c r="A29" s="121" t="s">
        <v>38</v>
      </c>
      <c r="B29" s="129">
        <v>14549</v>
      </c>
      <c r="C29" s="130">
        <v>0.91100000000000003</v>
      </c>
      <c r="D29" s="128"/>
      <c r="E29" s="129">
        <v>15642</v>
      </c>
      <c r="F29" s="127">
        <v>0.91</v>
      </c>
      <c r="G29" s="130">
        <v>7.4999999999999997E-2</v>
      </c>
      <c r="H29" s="128"/>
      <c r="I29" s="129">
        <v>17388</v>
      </c>
      <c r="J29" s="127">
        <v>0.96099999999999997</v>
      </c>
      <c r="K29" s="130">
        <v>0.112</v>
      </c>
      <c r="L29" s="128"/>
      <c r="M29" s="129">
        <v>18654</v>
      </c>
      <c r="N29" s="127">
        <v>0.98099999999999998</v>
      </c>
      <c r="O29" s="130">
        <v>7.2999999999999995E-2</v>
      </c>
      <c r="P29" s="128"/>
      <c r="Q29" s="129">
        <v>19789</v>
      </c>
      <c r="R29" s="127">
        <v>0.98699999999999999</v>
      </c>
      <c r="S29" s="130">
        <v>6.0999999999999999E-2</v>
      </c>
      <c r="T29" s="128"/>
      <c r="U29" s="129">
        <v>21145</v>
      </c>
      <c r="V29" s="127">
        <v>0.996</v>
      </c>
      <c r="W29" s="130">
        <v>6.9000000000000006E-2</v>
      </c>
      <c r="X29" s="128"/>
      <c r="Y29" s="129">
        <v>22154</v>
      </c>
      <c r="Z29" s="127">
        <v>0.97899999999999998</v>
      </c>
      <c r="AA29" s="130">
        <v>4.8000000000000001E-2</v>
      </c>
      <c r="AB29" s="128"/>
      <c r="AC29" s="129">
        <v>24246</v>
      </c>
      <c r="AD29" s="127">
        <v>1.02</v>
      </c>
      <c r="AE29" s="130">
        <v>9.4E-2</v>
      </c>
      <c r="AF29" s="128"/>
      <c r="AG29" s="129">
        <v>24830</v>
      </c>
      <c r="AH29" s="127">
        <v>1.0289999999999999</v>
      </c>
      <c r="AI29" s="130">
        <v>2.4E-2</v>
      </c>
      <c r="AJ29" s="128"/>
      <c r="AK29" s="129">
        <v>23794</v>
      </c>
      <c r="AL29" s="127">
        <v>1.032</v>
      </c>
      <c r="AM29" s="130">
        <v>-4.2000000000000003E-2</v>
      </c>
      <c r="AN29" s="128"/>
      <c r="AO29" s="129">
        <v>23540</v>
      </c>
      <c r="AP29" s="127">
        <v>1.022</v>
      </c>
      <c r="AQ29" s="130">
        <v>-1.0999999999999999E-2</v>
      </c>
      <c r="AR29" s="128"/>
      <c r="AS29" s="129">
        <v>23747</v>
      </c>
      <c r="AT29" s="127">
        <v>1.0429999999999999</v>
      </c>
      <c r="AU29" s="130">
        <v>8.9999999999999993E-3</v>
      </c>
      <c r="AV29" s="128"/>
      <c r="AW29" s="129">
        <v>22572</v>
      </c>
      <c r="AX29" s="127">
        <v>1.024</v>
      </c>
      <c r="AY29" s="130">
        <v>-4.9000000000000002E-2</v>
      </c>
      <c r="AZ29" s="128"/>
      <c r="BA29" s="129">
        <v>22511</v>
      </c>
      <c r="BB29" s="127">
        <v>1.028</v>
      </c>
      <c r="BC29" s="130">
        <v>-3.0000000000000001E-3</v>
      </c>
      <c r="BD29" s="128"/>
      <c r="BE29" s="129">
        <v>22434</v>
      </c>
      <c r="BF29" s="127">
        <v>1.01</v>
      </c>
      <c r="BG29" s="130">
        <v>-3.0000000000000001E-3</v>
      </c>
      <c r="BH29" s="128"/>
      <c r="BI29" s="129">
        <v>23839</v>
      </c>
      <c r="BJ29" s="127">
        <v>1.0269999999999999</v>
      </c>
      <c r="BK29" s="130">
        <v>6.3E-2</v>
      </c>
      <c r="BL29" s="128"/>
      <c r="BM29" s="129">
        <v>25756</v>
      </c>
      <c r="BN29" s="127">
        <v>1.0740000000000001</v>
      </c>
      <c r="BO29" s="130">
        <v>0.08</v>
      </c>
      <c r="BP29" s="128"/>
      <c r="BQ29" s="129">
        <v>25400</v>
      </c>
      <c r="BR29" s="127">
        <v>1.0169999999999999</v>
      </c>
      <c r="BS29" s="130">
        <v>-1.4E-2</v>
      </c>
      <c r="BT29" s="128"/>
      <c r="BU29" s="129">
        <v>27346</v>
      </c>
      <c r="BV29" s="127">
        <v>1.0609999999999999</v>
      </c>
      <c r="BW29" s="130">
        <v>7.6999999999999999E-2</v>
      </c>
      <c r="BX29" s="128"/>
      <c r="BY29" s="121"/>
      <c r="BZ29" s="131"/>
      <c r="CA29" s="121"/>
      <c r="CB29" s="128"/>
    </row>
    <row r="30" spans="1:80">
      <c r="A30" s="121" t="s">
        <v>40</v>
      </c>
      <c r="B30" s="129">
        <v>12652</v>
      </c>
      <c r="C30" s="130">
        <v>0.79200000000000004</v>
      </c>
      <c r="D30" s="128"/>
      <c r="E30" s="129">
        <v>13979</v>
      </c>
      <c r="F30" s="127">
        <v>0.81299999999999994</v>
      </c>
      <c r="G30" s="130">
        <v>0.105</v>
      </c>
      <c r="H30" s="128"/>
      <c r="I30" s="129">
        <v>14760</v>
      </c>
      <c r="J30" s="127">
        <v>0.81599999999999995</v>
      </c>
      <c r="K30" s="130">
        <v>5.6000000000000001E-2</v>
      </c>
      <c r="L30" s="128"/>
      <c r="M30" s="129">
        <v>15923</v>
      </c>
      <c r="N30" s="127">
        <v>0.83699999999999997</v>
      </c>
      <c r="O30" s="130">
        <v>7.9000000000000001E-2</v>
      </c>
      <c r="P30" s="128"/>
      <c r="Q30" s="129">
        <v>16742</v>
      </c>
      <c r="R30" s="127">
        <v>0.83499999999999996</v>
      </c>
      <c r="S30" s="130">
        <v>5.0999999999999997E-2</v>
      </c>
      <c r="T30" s="128"/>
      <c r="U30" s="129">
        <v>17386</v>
      </c>
      <c r="V30" s="127">
        <v>0.81899999999999995</v>
      </c>
      <c r="W30" s="130">
        <v>3.7999999999999999E-2</v>
      </c>
      <c r="X30" s="128"/>
      <c r="Y30" s="129">
        <v>18363</v>
      </c>
      <c r="Z30" s="127">
        <v>0.81100000000000005</v>
      </c>
      <c r="AA30" s="130">
        <v>5.6000000000000001E-2</v>
      </c>
      <c r="AB30" s="128"/>
      <c r="AC30" s="129">
        <v>19201</v>
      </c>
      <c r="AD30" s="127">
        <v>0.80800000000000005</v>
      </c>
      <c r="AE30" s="130">
        <v>4.5999999999999999E-2</v>
      </c>
      <c r="AF30" s="128"/>
      <c r="AG30" s="129">
        <v>19461</v>
      </c>
      <c r="AH30" s="127">
        <v>0.80700000000000005</v>
      </c>
      <c r="AI30" s="130">
        <v>1.4E-2</v>
      </c>
      <c r="AJ30" s="128"/>
      <c r="AK30" s="129">
        <v>19293</v>
      </c>
      <c r="AL30" s="127">
        <v>0.83699999999999997</v>
      </c>
      <c r="AM30" s="130">
        <v>-8.9999999999999993E-3</v>
      </c>
      <c r="AN30" s="128"/>
      <c r="AO30" s="129">
        <v>18531</v>
      </c>
      <c r="AP30" s="127">
        <v>0.80400000000000005</v>
      </c>
      <c r="AQ30" s="130">
        <v>-3.9E-2</v>
      </c>
      <c r="AR30" s="128"/>
      <c r="AS30" s="129">
        <v>18432</v>
      </c>
      <c r="AT30" s="127">
        <v>0.81</v>
      </c>
      <c r="AU30" s="130">
        <v>-5.0000000000000001E-3</v>
      </c>
      <c r="AV30" s="128"/>
      <c r="AW30" s="129">
        <v>17865</v>
      </c>
      <c r="AX30" s="127">
        <v>0.81</v>
      </c>
      <c r="AY30" s="130">
        <v>-3.1E-2</v>
      </c>
      <c r="AZ30" s="128"/>
      <c r="BA30" s="129">
        <v>17456</v>
      </c>
      <c r="BB30" s="127">
        <v>0.79700000000000004</v>
      </c>
      <c r="BC30" s="130">
        <v>-2.3E-2</v>
      </c>
      <c r="BD30" s="128"/>
      <c r="BE30" s="129">
        <v>17663</v>
      </c>
      <c r="BF30" s="127">
        <v>0.79500000000000004</v>
      </c>
      <c r="BG30" s="130">
        <v>1.2E-2</v>
      </c>
      <c r="BH30" s="128"/>
      <c r="BI30" s="129">
        <v>18495</v>
      </c>
      <c r="BJ30" s="127">
        <v>0.79700000000000004</v>
      </c>
      <c r="BK30" s="130">
        <v>4.7E-2</v>
      </c>
      <c r="BL30" s="128"/>
      <c r="BM30" s="129">
        <v>19605</v>
      </c>
      <c r="BN30" s="127">
        <v>0.81799999999999995</v>
      </c>
      <c r="BO30" s="130">
        <v>0.06</v>
      </c>
      <c r="BP30" s="128"/>
      <c r="BQ30" s="129">
        <v>20347</v>
      </c>
      <c r="BR30" s="127">
        <v>0.81499999999999995</v>
      </c>
      <c r="BS30" s="130">
        <v>3.7999999999999999E-2</v>
      </c>
      <c r="BT30" s="128"/>
      <c r="BU30" s="129">
        <v>21187</v>
      </c>
      <c r="BV30" s="127">
        <v>0.82199999999999995</v>
      </c>
      <c r="BW30" s="130">
        <v>4.1000000000000002E-2</v>
      </c>
      <c r="BX30" s="128"/>
      <c r="BY30" s="121"/>
      <c r="BZ30" s="131"/>
      <c r="CA30" s="121"/>
      <c r="CB30" s="128"/>
    </row>
    <row r="31" spans="1:80">
      <c r="A31" s="121" t="s">
        <v>41</v>
      </c>
      <c r="B31" s="129">
        <v>15889</v>
      </c>
      <c r="C31" s="130">
        <v>0.995</v>
      </c>
      <c r="D31" s="128"/>
      <c r="E31" s="129">
        <v>16550</v>
      </c>
      <c r="F31" s="127">
        <v>0.96199999999999997</v>
      </c>
      <c r="G31" s="130">
        <v>4.2000000000000003E-2</v>
      </c>
      <c r="H31" s="128"/>
      <c r="I31" s="129">
        <v>17863</v>
      </c>
      <c r="J31" s="127">
        <v>0.98699999999999999</v>
      </c>
      <c r="K31" s="130">
        <v>7.9000000000000001E-2</v>
      </c>
      <c r="L31" s="128"/>
      <c r="M31" s="129">
        <v>18795</v>
      </c>
      <c r="N31" s="127">
        <v>0.98899999999999999</v>
      </c>
      <c r="O31" s="130">
        <v>5.1999999999999998E-2</v>
      </c>
      <c r="P31" s="128"/>
      <c r="Q31" s="129">
        <v>19571</v>
      </c>
      <c r="R31" s="127">
        <v>0.97599999999999998</v>
      </c>
      <c r="S31" s="130">
        <v>4.1000000000000002E-2</v>
      </c>
      <c r="T31" s="128"/>
      <c r="U31" s="129">
        <v>20908</v>
      </c>
      <c r="V31" s="127">
        <v>0.98399999999999999</v>
      </c>
      <c r="W31" s="130">
        <v>6.8000000000000005E-2</v>
      </c>
      <c r="X31" s="128"/>
      <c r="Y31" s="129">
        <v>22127</v>
      </c>
      <c r="Z31" s="127">
        <v>0.97799999999999998</v>
      </c>
      <c r="AA31" s="130">
        <v>5.8000000000000003E-2</v>
      </c>
      <c r="AB31" s="128"/>
      <c r="AC31" s="129">
        <v>22996</v>
      </c>
      <c r="AD31" s="127">
        <v>0.96699999999999997</v>
      </c>
      <c r="AE31" s="130">
        <v>3.9E-2</v>
      </c>
      <c r="AF31" s="128"/>
      <c r="AG31" s="129">
        <v>22460</v>
      </c>
      <c r="AH31" s="127">
        <v>0.93100000000000005</v>
      </c>
      <c r="AI31" s="130">
        <v>-2.3E-2</v>
      </c>
      <c r="AJ31" s="128"/>
      <c r="AK31" s="129">
        <v>21432</v>
      </c>
      <c r="AL31" s="127">
        <v>0.92900000000000005</v>
      </c>
      <c r="AM31" s="130">
        <v>-4.5999999999999999E-2</v>
      </c>
      <c r="AN31" s="128"/>
      <c r="AO31" s="129">
        <v>21628</v>
      </c>
      <c r="AP31" s="127">
        <v>0.93899999999999995</v>
      </c>
      <c r="AQ31" s="130">
        <v>8.9999999999999993E-3</v>
      </c>
      <c r="AR31" s="128"/>
      <c r="AS31" s="129">
        <v>21176</v>
      </c>
      <c r="AT31" s="127">
        <v>0.93</v>
      </c>
      <c r="AU31" s="130">
        <v>-2.1000000000000001E-2</v>
      </c>
      <c r="AV31" s="128"/>
      <c r="AW31" s="129">
        <v>20303</v>
      </c>
      <c r="AX31" s="127">
        <v>0.92100000000000004</v>
      </c>
      <c r="AY31" s="130">
        <v>-4.1000000000000002E-2</v>
      </c>
      <c r="AZ31" s="128"/>
      <c r="BA31" s="129">
        <v>20068</v>
      </c>
      <c r="BB31" s="127">
        <v>0.91600000000000004</v>
      </c>
      <c r="BC31" s="130">
        <v>-1.2E-2</v>
      </c>
      <c r="BD31" s="128"/>
      <c r="BE31" s="129">
        <v>20565</v>
      </c>
      <c r="BF31" s="127">
        <v>0.92600000000000005</v>
      </c>
      <c r="BG31" s="130">
        <v>2.5000000000000001E-2</v>
      </c>
      <c r="BH31" s="128"/>
      <c r="BI31" s="129">
        <v>21605</v>
      </c>
      <c r="BJ31" s="127">
        <v>0.93</v>
      </c>
      <c r="BK31" s="130">
        <v>5.0999999999999997E-2</v>
      </c>
      <c r="BL31" s="128"/>
      <c r="BM31" s="129">
        <v>21939</v>
      </c>
      <c r="BN31" s="127">
        <v>0.91500000000000004</v>
      </c>
      <c r="BO31" s="130">
        <v>1.4999999999999999E-2</v>
      </c>
      <c r="BP31" s="128"/>
      <c r="BQ31" s="129">
        <v>21417</v>
      </c>
      <c r="BR31" s="127">
        <v>0.85799999999999998</v>
      </c>
      <c r="BS31" s="130">
        <v>-2.4E-2</v>
      </c>
      <c r="BT31" s="128"/>
      <c r="BU31" s="129">
        <v>22212</v>
      </c>
      <c r="BV31" s="127">
        <v>0.86199999999999999</v>
      </c>
      <c r="BW31" s="130">
        <v>3.6999999999999998E-2</v>
      </c>
      <c r="BX31" s="128"/>
      <c r="BY31" s="121"/>
      <c r="BZ31" s="131"/>
      <c r="CA31" s="121"/>
      <c r="CB31" s="128"/>
    </row>
    <row r="32" spans="1:80">
      <c r="A32" s="121" t="s">
        <v>42</v>
      </c>
      <c r="B32" s="129">
        <v>15797</v>
      </c>
      <c r="C32" s="130">
        <v>0.98899999999999999</v>
      </c>
      <c r="D32" s="128"/>
      <c r="E32" s="129">
        <v>16377</v>
      </c>
      <c r="F32" s="127">
        <v>0.95199999999999996</v>
      </c>
      <c r="G32" s="130">
        <v>3.6999999999999998E-2</v>
      </c>
      <c r="H32" s="128"/>
      <c r="I32" s="129">
        <v>17817</v>
      </c>
      <c r="J32" s="127">
        <v>0.98499999999999999</v>
      </c>
      <c r="K32" s="130">
        <v>8.7999999999999995E-2</v>
      </c>
      <c r="L32" s="128"/>
      <c r="M32" s="129">
        <v>18882</v>
      </c>
      <c r="N32" s="127">
        <v>0.99299999999999999</v>
      </c>
      <c r="O32" s="130">
        <v>0.06</v>
      </c>
      <c r="P32" s="128"/>
      <c r="Q32" s="129">
        <v>20219</v>
      </c>
      <c r="R32" s="127">
        <v>1.008</v>
      </c>
      <c r="S32" s="130">
        <v>7.0999999999999994E-2</v>
      </c>
      <c r="T32" s="128"/>
      <c r="U32" s="129">
        <v>20448</v>
      </c>
      <c r="V32" s="127">
        <v>0.96299999999999997</v>
      </c>
      <c r="W32" s="130">
        <v>1.0999999999999999E-2</v>
      </c>
      <c r="X32" s="128"/>
      <c r="Y32" s="129">
        <v>21628</v>
      </c>
      <c r="Z32" s="127">
        <v>0.95599999999999996</v>
      </c>
      <c r="AA32" s="130">
        <v>5.8000000000000003E-2</v>
      </c>
      <c r="AB32" s="128"/>
      <c r="AC32" s="129">
        <v>22992</v>
      </c>
      <c r="AD32" s="127">
        <v>0.96699999999999997</v>
      </c>
      <c r="AE32" s="130">
        <v>6.3E-2</v>
      </c>
      <c r="AF32" s="128"/>
      <c r="AG32" s="129">
        <v>23473</v>
      </c>
      <c r="AH32" s="127">
        <v>0.97299999999999998</v>
      </c>
      <c r="AI32" s="130">
        <v>2.1000000000000001E-2</v>
      </c>
      <c r="AJ32" s="128"/>
      <c r="AK32" s="129">
        <v>22320</v>
      </c>
      <c r="AL32" s="127">
        <v>0.96799999999999997</v>
      </c>
      <c r="AM32" s="130">
        <v>-4.9000000000000002E-2</v>
      </c>
      <c r="AN32" s="128"/>
      <c r="AO32" s="129">
        <v>23133</v>
      </c>
      <c r="AP32" s="127">
        <v>1.004</v>
      </c>
      <c r="AQ32" s="130">
        <v>3.5999999999999997E-2</v>
      </c>
      <c r="AR32" s="128"/>
      <c r="AS32" s="129">
        <v>23093</v>
      </c>
      <c r="AT32" s="127">
        <v>1.0149999999999999</v>
      </c>
      <c r="AU32" s="130">
        <v>-2E-3</v>
      </c>
      <c r="AV32" s="128"/>
      <c r="AW32" s="129">
        <v>21892</v>
      </c>
      <c r="AX32" s="127">
        <v>0.99299999999999999</v>
      </c>
      <c r="AY32" s="130">
        <v>-5.1999999999999998E-2</v>
      </c>
      <c r="AZ32" s="128"/>
      <c r="BA32" s="129">
        <v>22242</v>
      </c>
      <c r="BB32" s="127">
        <v>1.016</v>
      </c>
      <c r="BC32" s="130">
        <v>1.6E-2</v>
      </c>
      <c r="BD32" s="128"/>
      <c r="BE32" s="129">
        <v>22694</v>
      </c>
      <c r="BF32" s="127">
        <v>1.0209999999999999</v>
      </c>
      <c r="BG32" s="130">
        <v>0.02</v>
      </c>
      <c r="BH32" s="128"/>
      <c r="BI32" s="129">
        <v>23639</v>
      </c>
      <c r="BJ32" s="127">
        <v>1.018</v>
      </c>
      <c r="BK32" s="130">
        <v>4.2000000000000003E-2</v>
      </c>
      <c r="BL32" s="128"/>
      <c r="BM32" s="129">
        <v>24213</v>
      </c>
      <c r="BN32" s="127">
        <v>1.01</v>
      </c>
      <c r="BO32" s="130">
        <v>2.4E-2</v>
      </c>
      <c r="BP32" s="128"/>
      <c r="BQ32" s="129">
        <v>24926</v>
      </c>
      <c r="BR32" s="127">
        <v>0.998</v>
      </c>
      <c r="BS32" s="130">
        <v>2.9000000000000001E-2</v>
      </c>
      <c r="BT32" s="128"/>
      <c r="BU32" s="129">
        <v>26626</v>
      </c>
      <c r="BV32" s="127">
        <v>1.0329999999999999</v>
      </c>
      <c r="BW32" s="130">
        <v>6.8000000000000005E-2</v>
      </c>
      <c r="BX32" s="128"/>
      <c r="BY32" s="121"/>
      <c r="BZ32" s="131"/>
      <c r="CA32" s="121"/>
      <c r="CB32" s="128"/>
    </row>
    <row r="33" spans="1:80">
      <c r="A33" s="121" t="s">
        <v>48</v>
      </c>
      <c r="B33" s="129">
        <v>16056</v>
      </c>
      <c r="C33" s="130">
        <v>1.0049999999999999</v>
      </c>
      <c r="D33" s="128"/>
      <c r="E33" s="129">
        <v>17197</v>
      </c>
      <c r="F33" s="127">
        <v>1</v>
      </c>
      <c r="G33" s="130">
        <v>7.0999999999999994E-2</v>
      </c>
      <c r="H33" s="128"/>
      <c r="I33" s="129">
        <v>18144</v>
      </c>
      <c r="J33" s="127">
        <v>1.0029999999999999</v>
      </c>
      <c r="K33" s="130">
        <v>5.5E-2</v>
      </c>
      <c r="L33" s="128"/>
      <c r="M33" s="129">
        <v>18904</v>
      </c>
      <c r="N33" s="127">
        <v>0.99399999999999999</v>
      </c>
      <c r="O33" s="130">
        <v>4.2000000000000003E-2</v>
      </c>
      <c r="P33" s="128"/>
      <c r="Q33" s="129">
        <v>20049</v>
      </c>
      <c r="R33" s="127">
        <v>1</v>
      </c>
      <c r="S33" s="130">
        <v>6.0999999999999999E-2</v>
      </c>
      <c r="T33" s="128"/>
      <c r="U33" s="129">
        <v>21477</v>
      </c>
      <c r="V33" s="127">
        <v>1.0109999999999999</v>
      </c>
      <c r="W33" s="130">
        <v>7.0999999999999994E-2</v>
      </c>
      <c r="X33" s="128"/>
      <c r="Y33" s="129">
        <v>22717</v>
      </c>
      <c r="Z33" s="127">
        <v>1.004</v>
      </c>
      <c r="AA33" s="130">
        <v>5.8000000000000003E-2</v>
      </c>
      <c r="AB33" s="128"/>
      <c r="AC33" s="129">
        <v>23947</v>
      </c>
      <c r="AD33" s="127">
        <v>1.0069999999999999</v>
      </c>
      <c r="AE33" s="130">
        <v>5.3999999999999999E-2</v>
      </c>
      <c r="AF33" s="128"/>
      <c r="AG33" s="129">
        <v>23969</v>
      </c>
      <c r="AH33" s="127">
        <v>0.99299999999999999</v>
      </c>
      <c r="AI33" s="130">
        <v>1E-3</v>
      </c>
      <c r="AJ33" s="128"/>
      <c r="AK33" s="129">
        <v>22973</v>
      </c>
      <c r="AL33" s="127">
        <v>0.996</v>
      </c>
      <c r="AM33" s="130">
        <v>-4.2000000000000003E-2</v>
      </c>
      <c r="AN33" s="128"/>
      <c r="AO33" s="129">
        <v>23630</v>
      </c>
      <c r="AP33" s="127">
        <v>1.026</v>
      </c>
      <c r="AQ33" s="130">
        <v>2.9000000000000001E-2</v>
      </c>
      <c r="AR33" s="128"/>
      <c r="AS33" s="129">
        <v>23208</v>
      </c>
      <c r="AT33" s="127">
        <v>1.02</v>
      </c>
      <c r="AU33" s="130">
        <v>-1.7999999999999999E-2</v>
      </c>
      <c r="AV33" s="128"/>
      <c r="AW33" s="129">
        <v>22455</v>
      </c>
      <c r="AX33" s="127">
        <v>1.018</v>
      </c>
      <c r="AY33" s="130">
        <v>-3.2000000000000001E-2</v>
      </c>
      <c r="AZ33" s="128"/>
      <c r="BA33" s="129">
        <v>22316</v>
      </c>
      <c r="BB33" s="127">
        <v>1.0189999999999999</v>
      </c>
      <c r="BC33" s="130">
        <v>-6.0000000000000001E-3</v>
      </c>
      <c r="BD33" s="128"/>
      <c r="BE33" s="129">
        <v>22748</v>
      </c>
      <c r="BF33" s="127">
        <v>1.024</v>
      </c>
      <c r="BG33" s="130">
        <v>1.9E-2</v>
      </c>
      <c r="BH33" s="128"/>
      <c r="BI33" s="129">
        <v>23737</v>
      </c>
      <c r="BJ33" s="127">
        <v>1.022</v>
      </c>
      <c r="BK33" s="130">
        <v>4.2999999999999997E-2</v>
      </c>
      <c r="BL33" s="128"/>
      <c r="BM33" s="129">
        <v>24366</v>
      </c>
      <c r="BN33" s="127">
        <v>1.016</v>
      </c>
      <c r="BO33" s="130">
        <v>2.5999999999999999E-2</v>
      </c>
      <c r="BP33" s="128"/>
      <c r="BQ33" s="129">
        <v>25600</v>
      </c>
      <c r="BR33" s="127">
        <v>1.0249999999999999</v>
      </c>
      <c r="BS33" s="130">
        <v>5.0999999999999997E-2</v>
      </c>
      <c r="BT33" s="128"/>
      <c r="BU33" s="129">
        <v>26901</v>
      </c>
      <c r="BV33" s="127">
        <v>1.044</v>
      </c>
      <c r="BW33" s="130">
        <v>5.0999999999999997E-2</v>
      </c>
      <c r="BX33" s="128"/>
      <c r="BY33" s="121"/>
      <c r="BZ33" s="131"/>
      <c r="CA33" s="121"/>
      <c r="CB33" s="128"/>
    </row>
    <row r="34" spans="1:80">
      <c r="A34" s="121" t="s">
        <v>50</v>
      </c>
      <c r="B34" s="129">
        <v>11146</v>
      </c>
      <c r="C34" s="130">
        <v>0.69799999999999995</v>
      </c>
      <c r="D34" s="128"/>
      <c r="E34" s="129">
        <v>11978</v>
      </c>
      <c r="F34" s="127">
        <v>0.69699999999999995</v>
      </c>
      <c r="G34" s="130">
        <v>7.4999999999999997E-2</v>
      </c>
      <c r="H34" s="128"/>
      <c r="I34" s="129">
        <v>12874</v>
      </c>
      <c r="J34" s="127">
        <v>0.71099999999999997</v>
      </c>
      <c r="K34" s="130">
        <v>7.4999999999999997E-2</v>
      </c>
      <c r="L34" s="128"/>
      <c r="M34" s="129">
        <v>13822</v>
      </c>
      <c r="N34" s="127">
        <v>0.72699999999999998</v>
      </c>
      <c r="O34" s="130">
        <v>7.3999999999999996E-2</v>
      </c>
      <c r="P34" s="128"/>
      <c r="Q34" s="129">
        <v>14928</v>
      </c>
      <c r="R34" s="127">
        <v>0.74399999999999999</v>
      </c>
      <c r="S34" s="130">
        <v>0.08</v>
      </c>
      <c r="T34" s="128"/>
      <c r="U34" s="129">
        <v>15294</v>
      </c>
      <c r="V34" s="127">
        <v>0.72</v>
      </c>
      <c r="W34" s="130">
        <v>2.5000000000000001E-2</v>
      </c>
      <c r="X34" s="128"/>
      <c r="Y34" s="129">
        <v>16867</v>
      </c>
      <c r="Z34" s="127">
        <v>0.745</v>
      </c>
      <c r="AA34" s="130">
        <v>0.10299999999999999</v>
      </c>
      <c r="AB34" s="128"/>
      <c r="AC34" s="129">
        <v>17952</v>
      </c>
      <c r="AD34" s="127">
        <v>0.755</v>
      </c>
      <c r="AE34" s="130">
        <v>6.4000000000000001E-2</v>
      </c>
      <c r="AF34" s="128"/>
      <c r="AG34" s="129">
        <v>18308</v>
      </c>
      <c r="AH34" s="127">
        <v>0.75900000000000001</v>
      </c>
      <c r="AI34" s="130">
        <v>0.02</v>
      </c>
      <c r="AJ34" s="128"/>
      <c r="AK34" s="129">
        <v>17957</v>
      </c>
      <c r="AL34" s="127">
        <v>0.77900000000000003</v>
      </c>
      <c r="AM34" s="130">
        <v>-1.9E-2</v>
      </c>
      <c r="AN34" s="128"/>
      <c r="AO34" s="129">
        <v>18373</v>
      </c>
      <c r="AP34" s="127">
        <v>0.79800000000000004</v>
      </c>
      <c r="AQ34" s="130">
        <v>2.3E-2</v>
      </c>
      <c r="AR34" s="128"/>
      <c r="AS34" s="129">
        <v>18730</v>
      </c>
      <c r="AT34" s="127">
        <v>0.82299999999999995</v>
      </c>
      <c r="AU34" s="130">
        <v>1.9E-2</v>
      </c>
      <c r="AV34" s="128"/>
      <c r="AW34" s="129">
        <v>18767</v>
      </c>
      <c r="AX34" s="127">
        <v>0.85099999999999998</v>
      </c>
      <c r="AY34" s="130">
        <v>2E-3</v>
      </c>
      <c r="AZ34" s="128"/>
      <c r="BA34" s="129">
        <v>18204</v>
      </c>
      <c r="BB34" s="127">
        <v>0.83099999999999996</v>
      </c>
      <c r="BC34" s="130">
        <v>-0.03</v>
      </c>
      <c r="BD34" s="128"/>
      <c r="BE34" s="129">
        <v>18195</v>
      </c>
      <c r="BF34" s="127">
        <v>0.81899999999999995</v>
      </c>
      <c r="BG34" s="130">
        <v>0</v>
      </c>
      <c r="BH34" s="128"/>
      <c r="BI34" s="129">
        <v>19017</v>
      </c>
      <c r="BJ34" s="127">
        <v>0.81899999999999995</v>
      </c>
      <c r="BK34" s="130">
        <v>4.4999999999999998E-2</v>
      </c>
      <c r="BL34" s="128"/>
      <c r="BM34" s="129">
        <v>19581</v>
      </c>
      <c r="BN34" s="127">
        <v>0.81699999999999995</v>
      </c>
      <c r="BO34" s="130">
        <v>0.03</v>
      </c>
      <c r="BP34" s="128"/>
      <c r="BQ34" s="129">
        <v>18709</v>
      </c>
      <c r="BR34" s="127">
        <v>0.749</v>
      </c>
      <c r="BS34" s="130">
        <v>-4.4999999999999998E-2</v>
      </c>
      <c r="BT34" s="128"/>
      <c r="BU34" s="129">
        <v>19813</v>
      </c>
      <c r="BV34" s="127">
        <v>0.76900000000000002</v>
      </c>
      <c r="BW34" s="130">
        <v>5.8999999999999997E-2</v>
      </c>
      <c r="BX34" s="128"/>
      <c r="BY34" s="121"/>
      <c r="BZ34" s="131"/>
      <c r="CA34" s="121"/>
      <c r="CB34" s="128"/>
    </row>
    <row r="35" spans="1:80">
      <c r="A35" s="124" t="s">
        <v>578</v>
      </c>
      <c r="B35" s="126">
        <v>12448</v>
      </c>
      <c r="C35" s="127">
        <v>0.77900000000000003</v>
      </c>
      <c r="D35" s="128"/>
      <c r="E35" s="126">
        <v>13459</v>
      </c>
      <c r="F35" s="127">
        <v>0.78300000000000003</v>
      </c>
      <c r="G35" s="127">
        <v>8.1000000000000003E-2</v>
      </c>
      <c r="H35" s="128"/>
      <c r="I35" s="126">
        <v>14300</v>
      </c>
      <c r="J35" s="127">
        <v>0.79</v>
      </c>
      <c r="K35" s="127">
        <v>6.2E-2</v>
      </c>
      <c r="L35" s="128"/>
      <c r="M35" s="126">
        <v>15195</v>
      </c>
      <c r="N35" s="127">
        <v>0.79900000000000004</v>
      </c>
      <c r="O35" s="127">
        <v>6.3E-2</v>
      </c>
      <c r="P35" s="128"/>
      <c r="Q35" s="126">
        <v>15979</v>
      </c>
      <c r="R35" s="127">
        <v>0.79700000000000004</v>
      </c>
      <c r="S35" s="127">
        <v>5.1999999999999998E-2</v>
      </c>
      <c r="T35" s="128"/>
      <c r="U35" s="126">
        <v>17044</v>
      </c>
      <c r="V35" s="127">
        <v>0.80200000000000005</v>
      </c>
      <c r="W35" s="127">
        <v>6.7000000000000004E-2</v>
      </c>
      <c r="X35" s="128"/>
      <c r="Y35" s="126">
        <v>18132</v>
      </c>
      <c r="Z35" s="127">
        <v>0.80100000000000005</v>
      </c>
      <c r="AA35" s="127">
        <v>6.4000000000000001E-2</v>
      </c>
      <c r="AB35" s="128"/>
      <c r="AC35" s="126">
        <v>19154</v>
      </c>
      <c r="AD35" s="127">
        <v>0.80600000000000005</v>
      </c>
      <c r="AE35" s="127">
        <v>5.6000000000000001E-2</v>
      </c>
      <c r="AF35" s="128"/>
      <c r="AG35" s="126">
        <v>19471</v>
      </c>
      <c r="AH35" s="127">
        <v>0.80700000000000005</v>
      </c>
      <c r="AI35" s="127">
        <v>1.7000000000000001E-2</v>
      </c>
      <c r="AJ35" s="128"/>
      <c r="AK35" s="126">
        <v>18586</v>
      </c>
      <c r="AL35" s="127">
        <v>0.80600000000000005</v>
      </c>
      <c r="AM35" s="127">
        <v>-4.4999999999999998E-2</v>
      </c>
      <c r="AN35" s="128"/>
      <c r="AO35" s="126">
        <v>18515</v>
      </c>
      <c r="AP35" s="127">
        <v>0.80400000000000005</v>
      </c>
      <c r="AQ35" s="127">
        <v>-4.0000000000000001E-3</v>
      </c>
      <c r="AR35" s="128"/>
      <c r="AS35" s="126">
        <v>18190</v>
      </c>
      <c r="AT35" s="127">
        <v>0.79900000000000004</v>
      </c>
      <c r="AU35" s="127">
        <v>-1.7999999999999999E-2</v>
      </c>
      <c r="AV35" s="128"/>
      <c r="AW35" s="126">
        <v>17572</v>
      </c>
      <c r="AX35" s="127">
        <v>0.79700000000000004</v>
      </c>
      <c r="AY35" s="127">
        <v>-3.4000000000000002E-2</v>
      </c>
      <c r="AZ35" s="128"/>
      <c r="BA35" s="126">
        <v>17351</v>
      </c>
      <c r="BB35" s="127">
        <v>0.79200000000000004</v>
      </c>
      <c r="BC35" s="127">
        <v>-1.2999999999999999E-2</v>
      </c>
      <c r="BD35" s="128"/>
      <c r="BE35" s="126">
        <v>17099</v>
      </c>
      <c r="BF35" s="127">
        <v>0.77</v>
      </c>
      <c r="BG35" s="127">
        <v>-1.4999999999999999E-2</v>
      </c>
      <c r="BH35" s="128"/>
      <c r="BI35" s="126">
        <v>18069</v>
      </c>
      <c r="BJ35" s="127">
        <v>0.77800000000000002</v>
      </c>
      <c r="BK35" s="127">
        <v>5.7000000000000002E-2</v>
      </c>
      <c r="BL35" s="128"/>
      <c r="BM35" s="126">
        <v>18752</v>
      </c>
      <c r="BN35" s="127">
        <v>0.78200000000000003</v>
      </c>
      <c r="BO35" s="127">
        <v>3.7999999999999999E-2</v>
      </c>
      <c r="BP35" s="128"/>
      <c r="BQ35" s="126">
        <v>19621</v>
      </c>
      <c r="BR35" s="127">
        <v>0.78600000000000003</v>
      </c>
      <c r="BS35" s="127">
        <v>4.5999999999999999E-2</v>
      </c>
      <c r="BT35" s="128"/>
      <c r="BU35" s="126">
        <v>20451</v>
      </c>
      <c r="BV35" s="127">
        <v>0.79400000000000004</v>
      </c>
      <c r="BW35" s="127">
        <v>4.2000000000000003E-2</v>
      </c>
      <c r="BX35" s="128"/>
      <c r="BY35" s="126">
        <v>21004</v>
      </c>
      <c r="BZ35" s="127">
        <v>0.79500000000000004</v>
      </c>
      <c r="CA35" s="127">
        <v>2.7E-2</v>
      </c>
      <c r="CB35" s="128"/>
    </row>
    <row r="36" spans="1:80">
      <c r="A36" s="121" t="s">
        <v>4</v>
      </c>
      <c r="B36" s="129">
        <v>11809</v>
      </c>
      <c r="C36" s="130">
        <v>0.73899999999999999</v>
      </c>
      <c r="D36" s="128"/>
      <c r="E36" s="129">
        <v>12944</v>
      </c>
      <c r="F36" s="127">
        <v>0.753</v>
      </c>
      <c r="G36" s="130">
        <v>9.6000000000000002E-2</v>
      </c>
      <c r="H36" s="128"/>
      <c r="I36" s="129">
        <v>13963</v>
      </c>
      <c r="J36" s="127">
        <v>0.77200000000000002</v>
      </c>
      <c r="K36" s="130">
        <v>7.9000000000000001E-2</v>
      </c>
      <c r="L36" s="128"/>
      <c r="M36" s="129">
        <v>14375</v>
      </c>
      <c r="N36" s="127">
        <v>0.75600000000000001</v>
      </c>
      <c r="O36" s="130">
        <v>0.03</v>
      </c>
      <c r="P36" s="128"/>
      <c r="Q36" s="129">
        <v>15194</v>
      </c>
      <c r="R36" s="127">
        <v>0.75800000000000001</v>
      </c>
      <c r="S36" s="130">
        <v>5.7000000000000002E-2</v>
      </c>
      <c r="T36" s="128"/>
      <c r="U36" s="129">
        <v>16177</v>
      </c>
      <c r="V36" s="127">
        <v>0.76200000000000001</v>
      </c>
      <c r="W36" s="130">
        <v>6.5000000000000002E-2</v>
      </c>
      <c r="X36" s="128"/>
      <c r="Y36" s="129">
        <v>17178</v>
      </c>
      <c r="Z36" s="127">
        <v>0.75900000000000001</v>
      </c>
      <c r="AA36" s="130">
        <v>6.2E-2</v>
      </c>
      <c r="AB36" s="128"/>
      <c r="AC36" s="129">
        <v>17864</v>
      </c>
      <c r="AD36" s="127">
        <v>0.751</v>
      </c>
      <c r="AE36" s="130">
        <v>0.04</v>
      </c>
      <c r="AF36" s="128"/>
      <c r="AG36" s="129">
        <v>18662</v>
      </c>
      <c r="AH36" s="127">
        <v>0.77300000000000002</v>
      </c>
      <c r="AI36" s="130">
        <v>4.4999999999999998E-2</v>
      </c>
      <c r="AJ36" s="128"/>
      <c r="AK36" s="129">
        <v>18528</v>
      </c>
      <c r="AL36" s="127">
        <v>0.80300000000000005</v>
      </c>
      <c r="AM36" s="130">
        <v>-7.0000000000000001E-3</v>
      </c>
      <c r="AN36" s="128"/>
      <c r="AO36" s="129">
        <v>18456</v>
      </c>
      <c r="AP36" s="127">
        <v>0.80100000000000005</v>
      </c>
      <c r="AQ36" s="130">
        <v>-4.0000000000000001E-3</v>
      </c>
      <c r="AR36" s="128"/>
      <c r="AS36" s="129">
        <v>18046</v>
      </c>
      <c r="AT36" s="127">
        <v>0.79300000000000004</v>
      </c>
      <c r="AU36" s="130">
        <v>-2.1999999999999999E-2</v>
      </c>
      <c r="AV36" s="128"/>
      <c r="AW36" s="129">
        <v>17587</v>
      </c>
      <c r="AX36" s="127">
        <v>0.79800000000000004</v>
      </c>
      <c r="AY36" s="130">
        <v>-2.5000000000000001E-2</v>
      </c>
      <c r="AZ36" s="128"/>
      <c r="BA36" s="129">
        <v>17538</v>
      </c>
      <c r="BB36" s="127">
        <v>0.80100000000000005</v>
      </c>
      <c r="BC36" s="130">
        <v>-3.0000000000000001E-3</v>
      </c>
      <c r="BD36" s="128"/>
      <c r="BE36" s="129">
        <v>17385</v>
      </c>
      <c r="BF36" s="127">
        <v>0.78200000000000003</v>
      </c>
      <c r="BG36" s="130">
        <v>-8.9999999999999993E-3</v>
      </c>
      <c r="BH36" s="128"/>
      <c r="BI36" s="129">
        <v>18514</v>
      </c>
      <c r="BJ36" s="127">
        <v>0.79700000000000004</v>
      </c>
      <c r="BK36" s="130">
        <v>6.5000000000000002E-2</v>
      </c>
      <c r="BL36" s="128"/>
      <c r="BM36" s="129">
        <v>19126</v>
      </c>
      <c r="BN36" s="127">
        <v>0.79800000000000004</v>
      </c>
      <c r="BO36" s="130">
        <v>3.3000000000000002E-2</v>
      </c>
      <c r="BP36" s="128"/>
      <c r="BQ36" s="129">
        <v>20261</v>
      </c>
      <c r="BR36" s="127">
        <v>0.81100000000000005</v>
      </c>
      <c r="BS36" s="130">
        <v>5.8999999999999997E-2</v>
      </c>
      <c r="BT36" s="128"/>
      <c r="BU36" s="129">
        <v>21153</v>
      </c>
      <c r="BV36" s="127">
        <v>0.82099999999999995</v>
      </c>
      <c r="BW36" s="130">
        <v>4.3999999999999997E-2</v>
      </c>
      <c r="BX36" s="128"/>
      <c r="BY36" s="121"/>
      <c r="BZ36" s="131"/>
      <c r="CA36" s="121"/>
      <c r="CB36" s="128"/>
    </row>
    <row r="37" spans="1:80">
      <c r="A37" s="121" t="s">
        <v>18</v>
      </c>
      <c r="B37" s="129">
        <v>12454</v>
      </c>
      <c r="C37" s="130">
        <v>0.78</v>
      </c>
      <c r="D37" s="128"/>
      <c r="E37" s="129">
        <v>13237</v>
      </c>
      <c r="F37" s="127">
        <v>0.77</v>
      </c>
      <c r="G37" s="130">
        <v>6.3E-2</v>
      </c>
      <c r="H37" s="128"/>
      <c r="I37" s="129">
        <v>14263</v>
      </c>
      <c r="J37" s="127">
        <v>0.78800000000000003</v>
      </c>
      <c r="K37" s="130">
        <v>7.8E-2</v>
      </c>
      <c r="L37" s="128"/>
      <c r="M37" s="129">
        <v>15543</v>
      </c>
      <c r="N37" s="127">
        <v>0.81699999999999995</v>
      </c>
      <c r="O37" s="130">
        <v>0.09</v>
      </c>
      <c r="P37" s="128"/>
      <c r="Q37" s="129">
        <v>16572</v>
      </c>
      <c r="R37" s="127">
        <v>0.82599999999999996</v>
      </c>
      <c r="S37" s="130">
        <v>6.6000000000000003E-2</v>
      </c>
      <c r="T37" s="128"/>
      <c r="U37" s="129">
        <v>17114</v>
      </c>
      <c r="V37" s="127">
        <v>0.80600000000000005</v>
      </c>
      <c r="W37" s="130">
        <v>3.3000000000000002E-2</v>
      </c>
      <c r="X37" s="128"/>
      <c r="Y37" s="129">
        <v>18271</v>
      </c>
      <c r="Z37" s="127">
        <v>0.80700000000000005</v>
      </c>
      <c r="AA37" s="130">
        <v>6.8000000000000005E-2</v>
      </c>
      <c r="AB37" s="128"/>
      <c r="AC37" s="129">
        <v>19525</v>
      </c>
      <c r="AD37" s="127">
        <v>0.82099999999999995</v>
      </c>
      <c r="AE37" s="130">
        <v>6.9000000000000006E-2</v>
      </c>
      <c r="AF37" s="128"/>
      <c r="AG37" s="129">
        <v>19921</v>
      </c>
      <c r="AH37" s="127">
        <v>0.82599999999999996</v>
      </c>
      <c r="AI37" s="130">
        <v>0.02</v>
      </c>
      <c r="AJ37" s="128"/>
      <c r="AK37" s="129">
        <v>18935</v>
      </c>
      <c r="AL37" s="127">
        <v>0.82099999999999995</v>
      </c>
      <c r="AM37" s="130">
        <v>-4.9000000000000002E-2</v>
      </c>
      <c r="AN37" s="128"/>
      <c r="AO37" s="129">
        <v>19236</v>
      </c>
      <c r="AP37" s="127">
        <v>0.83499999999999996</v>
      </c>
      <c r="AQ37" s="130">
        <v>1.6E-2</v>
      </c>
      <c r="AR37" s="128"/>
      <c r="AS37" s="129">
        <v>19049</v>
      </c>
      <c r="AT37" s="127">
        <v>0.83699999999999997</v>
      </c>
      <c r="AU37" s="130">
        <v>-0.01</v>
      </c>
      <c r="AV37" s="128"/>
      <c r="AW37" s="129">
        <v>18540</v>
      </c>
      <c r="AX37" s="127">
        <v>0.84099999999999997</v>
      </c>
      <c r="AY37" s="130">
        <v>-2.7E-2</v>
      </c>
      <c r="AZ37" s="128"/>
      <c r="BA37" s="129">
        <v>18068</v>
      </c>
      <c r="BB37" s="127">
        <v>0.82499999999999996</v>
      </c>
      <c r="BC37" s="130">
        <v>-2.5000000000000001E-2</v>
      </c>
      <c r="BD37" s="128"/>
      <c r="BE37" s="129">
        <v>17712</v>
      </c>
      <c r="BF37" s="127">
        <v>0.79700000000000004</v>
      </c>
      <c r="BG37" s="130">
        <v>-0.02</v>
      </c>
      <c r="BH37" s="128"/>
      <c r="BI37" s="129">
        <v>19267</v>
      </c>
      <c r="BJ37" s="127">
        <v>0.83</v>
      </c>
      <c r="BK37" s="130">
        <v>8.7999999999999995E-2</v>
      </c>
      <c r="BL37" s="128"/>
      <c r="BM37" s="129">
        <v>19650</v>
      </c>
      <c r="BN37" s="127">
        <v>0.81899999999999995</v>
      </c>
      <c r="BO37" s="130">
        <v>0.02</v>
      </c>
      <c r="BP37" s="128"/>
      <c r="BQ37" s="129">
        <v>20511</v>
      </c>
      <c r="BR37" s="127">
        <v>0.82099999999999995</v>
      </c>
      <c r="BS37" s="130">
        <v>4.3999999999999997E-2</v>
      </c>
      <c r="BT37" s="128"/>
      <c r="BU37" s="129">
        <v>21563</v>
      </c>
      <c r="BV37" s="127">
        <v>0.83699999999999997</v>
      </c>
      <c r="BW37" s="130">
        <v>5.0999999999999997E-2</v>
      </c>
      <c r="BX37" s="128"/>
      <c r="BY37" s="121"/>
      <c r="BZ37" s="131"/>
      <c r="CA37" s="121"/>
      <c r="CB37" s="128"/>
    </row>
    <row r="38" spans="1:80">
      <c r="A38" s="121" t="s">
        <v>20</v>
      </c>
      <c r="B38" s="129">
        <v>12002</v>
      </c>
      <c r="C38" s="130">
        <v>0.751</v>
      </c>
      <c r="D38" s="128"/>
      <c r="E38" s="129">
        <v>12811</v>
      </c>
      <c r="F38" s="127">
        <v>0.745</v>
      </c>
      <c r="G38" s="130">
        <v>6.7000000000000004E-2</v>
      </c>
      <c r="H38" s="128"/>
      <c r="I38" s="129">
        <v>13535</v>
      </c>
      <c r="J38" s="127">
        <v>0.748</v>
      </c>
      <c r="K38" s="130">
        <v>5.7000000000000002E-2</v>
      </c>
      <c r="L38" s="128"/>
      <c r="M38" s="129">
        <v>14396</v>
      </c>
      <c r="N38" s="127">
        <v>0.75700000000000001</v>
      </c>
      <c r="O38" s="130">
        <v>6.4000000000000001E-2</v>
      </c>
      <c r="P38" s="128"/>
      <c r="Q38" s="129">
        <v>15848</v>
      </c>
      <c r="R38" s="127">
        <v>0.79</v>
      </c>
      <c r="S38" s="130">
        <v>0.10100000000000001</v>
      </c>
      <c r="T38" s="128"/>
      <c r="U38" s="129">
        <v>16775</v>
      </c>
      <c r="V38" s="127">
        <v>0.79</v>
      </c>
      <c r="W38" s="130">
        <v>5.8000000000000003E-2</v>
      </c>
      <c r="X38" s="128"/>
      <c r="Y38" s="129">
        <v>18115</v>
      </c>
      <c r="Z38" s="127">
        <v>0.80100000000000005</v>
      </c>
      <c r="AA38" s="130">
        <v>0.08</v>
      </c>
      <c r="AB38" s="128"/>
      <c r="AC38" s="129">
        <v>19570</v>
      </c>
      <c r="AD38" s="127">
        <v>0.82299999999999995</v>
      </c>
      <c r="AE38" s="130">
        <v>0.08</v>
      </c>
      <c r="AF38" s="128"/>
      <c r="AG38" s="129">
        <v>19508</v>
      </c>
      <c r="AH38" s="127">
        <v>0.80800000000000005</v>
      </c>
      <c r="AI38" s="130">
        <v>-3.0000000000000001E-3</v>
      </c>
      <c r="AJ38" s="128"/>
      <c r="AK38" s="129">
        <v>18744</v>
      </c>
      <c r="AL38" s="127">
        <v>0.81299999999999994</v>
      </c>
      <c r="AM38" s="130">
        <v>-3.9E-2</v>
      </c>
      <c r="AN38" s="128"/>
      <c r="AO38" s="129">
        <v>19329</v>
      </c>
      <c r="AP38" s="127">
        <v>0.83899999999999997</v>
      </c>
      <c r="AQ38" s="130">
        <v>3.1E-2</v>
      </c>
      <c r="AR38" s="128"/>
      <c r="AS38" s="129">
        <v>19555</v>
      </c>
      <c r="AT38" s="127">
        <v>0.85899999999999999</v>
      </c>
      <c r="AU38" s="130">
        <v>1.2E-2</v>
      </c>
      <c r="AV38" s="128"/>
      <c r="AW38" s="129">
        <v>19189</v>
      </c>
      <c r="AX38" s="127">
        <v>0.87</v>
      </c>
      <c r="AY38" s="130">
        <v>-1.9E-2</v>
      </c>
      <c r="AZ38" s="128"/>
      <c r="BA38" s="129">
        <v>19158</v>
      </c>
      <c r="BB38" s="127">
        <v>0.875</v>
      </c>
      <c r="BC38" s="130">
        <v>-2E-3</v>
      </c>
      <c r="BD38" s="128"/>
      <c r="BE38" s="129">
        <v>18923</v>
      </c>
      <c r="BF38" s="127">
        <v>0.85199999999999998</v>
      </c>
      <c r="BG38" s="130">
        <v>-1.2E-2</v>
      </c>
      <c r="BH38" s="128"/>
      <c r="BI38" s="129">
        <v>20148</v>
      </c>
      <c r="BJ38" s="127">
        <v>0.86799999999999999</v>
      </c>
      <c r="BK38" s="130">
        <v>6.5000000000000002E-2</v>
      </c>
      <c r="BL38" s="128"/>
      <c r="BM38" s="129">
        <v>20876</v>
      </c>
      <c r="BN38" s="127">
        <v>0.871</v>
      </c>
      <c r="BO38" s="130">
        <v>3.5999999999999997E-2</v>
      </c>
      <c r="BP38" s="128"/>
      <c r="BQ38" s="129">
        <v>21750</v>
      </c>
      <c r="BR38" s="127">
        <v>0.871</v>
      </c>
      <c r="BS38" s="130">
        <v>4.2000000000000003E-2</v>
      </c>
      <c r="BT38" s="128"/>
      <c r="BU38" s="129">
        <v>22691</v>
      </c>
      <c r="BV38" s="127">
        <v>0.88</v>
      </c>
      <c r="BW38" s="130">
        <v>4.2999999999999997E-2</v>
      </c>
      <c r="BX38" s="128"/>
      <c r="BY38" s="121"/>
      <c r="BZ38" s="131"/>
      <c r="CA38" s="121"/>
      <c r="CB38" s="128"/>
    </row>
    <row r="39" spans="1:80">
      <c r="A39" s="121" t="s">
        <v>23</v>
      </c>
      <c r="B39" s="129">
        <v>13852</v>
      </c>
      <c r="C39" s="130">
        <v>0.86699999999999999</v>
      </c>
      <c r="D39" s="128"/>
      <c r="E39" s="129">
        <v>15259</v>
      </c>
      <c r="F39" s="127">
        <v>0.88700000000000001</v>
      </c>
      <c r="G39" s="130">
        <v>0.10199999999999999</v>
      </c>
      <c r="H39" s="128"/>
      <c r="I39" s="129">
        <v>16236</v>
      </c>
      <c r="J39" s="127">
        <v>0.89700000000000002</v>
      </c>
      <c r="K39" s="130">
        <v>6.4000000000000001E-2</v>
      </c>
      <c r="L39" s="128"/>
      <c r="M39" s="129">
        <v>16822</v>
      </c>
      <c r="N39" s="127">
        <v>0.88500000000000001</v>
      </c>
      <c r="O39" s="130">
        <v>3.5999999999999997E-2</v>
      </c>
      <c r="P39" s="128"/>
      <c r="Q39" s="129">
        <v>17217</v>
      </c>
      <c r="R39" s="127">
        <v>0.85899999999999999</v>
      </c>
      <c r="S39" s="130">
        <v>2.3E-2</v>
      </c>
      <c r="T39" s="128"/>
      <c r="U39" s="129">
        <v>18555</v>
      </c>
      <c r="V39" s="127">
        <v>0.874</v>
      </c>
      <c r="W39" s="130">
        <v>7.8E-2</v>
      </c>
      <c r="X39" s="128"/>
      <c r="Y39" s="129">
        <v>19064</v>
      </c>
      <c r="Z39" s="127">
        <v>0.84199999999999997</v>
      </c>
      <c r="AA39" s="130">
        <v>2.7E-2</v>
      </c>
      <c r="AB39" s="128"/>
      <c r="AC39" s="129">
        <v>19857</v>
      </c>
      <c r="AD39" s="127">
        <v>0.83499999999999996</v>
      </c>
      <c r="AE39" s="130">
        <v>4.2000000000000003E-2</v>
      </c>
      <c r="AF39" s="128"/>
      <c r="AG39" s="129">
        <v>20312</v>
      </c>
      <c r="AH39" s="127">
        <v>0.84199999999999997</v>
      </c>
      <c r="AI39" s="130">
        <v>2.3E-2</v>
      </c>
      <c r="AJ39" s="128"/>
      <c r="AK39" s="129">
        <v>19012</v>
      </c>
      <c r="AL39" s="127">
        <v>0.82399999999999995</v>
      </c>
      <c r="AM39" s="130">
        <v>-6.4000000000000001E-2</v>
      </c>
      <c r="AN39" s="128"/>
      <c r="AO39" s="129">
        <v>19161</v>
      </c>
      <c r="AP39" s="127">
        <v>0.83199999999999996</v>
      </c>
      <c r="AQ39" s="130">
        <v>8.0000000000000002E-3</v>
      </c>
      <c r="AR39" s="128"/>
      <c r="AS39" s="129">
        <v>19017</v>
      </c>
      <c r="AT39" s="127">
        <v>0.83599999999999997</v>
      </c>
      <c r="AU39" s="130">
        <v>-8.0000000000000002E-3</v>
      </c>
      <c r="AV39" s="128"/>
      <c r="AW39" s="129">
        <v>18294</v>
      </c>
      <c r="AX39" s="127">
        <v>0.83</v>
      </c>
      <c r="AY39" s="130">
        <v>-3.7999999999999999E-2</v>
      </c>
      <c r="AZ39" s="128"/>
      <c r="BA39" s="129">
        <v>17823</v>
      </c>
      <c r="BB39" s="127">
        <v>0.81399999999999995</v>
      </c>
      <c r="BC39" s="130">
        <v>-2.5999999999999999E-2</v>
      </c>
      <c r="BD39" s="128"/>
      <c r="BE39" s="129">
        <v>17090</v>
      </c>
      <c r="BF39" s="127">
        <v>0.76900000000000002</v>
      </c>
      <c r="BG39" s="130">
        <v>-4.1000000000000002E-2</v>
      </c>
      <c r="BH39" s="128"/>
      <c r="BI39" s="129">
        <v>17225</v>
      </c>
      <c r="BJ39" s="127">
        <v>0.74199999999999999</v>
      </c>
      <c r="BK39" s="130">
        <v>8.0000000000000002E-3</v>
      </c>
      <c r="BL39" s="128"/>
      <c r="BM39" s="129">
        <v>18274</v>
      </c>
      <c r="BN39" s="127">
        <v>0.76200000000000001</v>
      </c>
      <c r="BO39" s="130">
        <v>6.0999999999999999E-2</v>
      </c>
      <c r="BP39" s="128"/>
      <c r="BQ39" s="129">
        <v>19519</v>
      </c>
      <c r="BR39" s="127">
        <v>0.78200000000000003</v>
      </c>
      <c r="BS39" s="130">
        <v>6.8000000000000005E-2</v>
      </c>
      <c r="BT39" s="128"/>
      <c r="BU39" s="129">
        <v>20415</v>
      </c>
      <c r="BV39" s="127">
        <v>0.79200000000000004</v>
      </c>
      <c r="BW39" s="130">
        <v>4.5999999999999999E-2</v>
      </c>
      <c r="BX39" s="128"/>
      <c r="BY39" s="121"/>
      <c r="BZ39" s="131"/>
      <c r="CA39" s="121"/>
      <c r="CB39" s="128"/>
    </row>
    <row r="40" spans="1:80">
      <c r="A40" s="121" t="s">
        <v>46</v>
      </c>
      <c r="B40" s="129">
        <v>12596</v>
      </c>
      <c r="C40" s="130">
        <v>0.78800000000000003</v>
      </c>
      <c r="D40" s="128"/>
      <c r="E40" s="129">
        <v>13663</v>
      </c>
      <c r="F40" s="127">
        <v>0.79500000000000004</v>
      </c>
      <c r="G40" s="130">
        <v>8.5000000000000006E-2</v>
      </c>
      <c r="H40" s="128"/>
      <c r="I40" s="129">
        <v>14206</v>
      </c>
      <c r="J40" s="127">
        <v>0.78500000000000003</v>
      </c>
      <c r="K40" s="130">
        <v>0.04</v>
      </c>
      <c r="L40" s="128"/>
      <c r="M40" s="129">
        <v>15179</v>
      </c>
      <c r="N40" s="127">
        <v>0.79800000000000004</v>
      </c>
      <c r="O40" s="130">
        <v>6.8000000000000005E-2</v>
      </c>
      <c r="P40" s="128"/>
      <c r="Q40" s="129">
        <v>15613</v>
      </c>
      <c r="R40" s="127">
        <v>0.77900000000000003</v>
      </c>
      <c r="S40" s="130">
        <v>2.9000000000000001E-2</v>
      </c>
      <c r="T40" s="128"/>
      <c r="U40" s="129">
        <v>17107</v>
      </c>
      <c r="V40" s="127">
        <v>0.80500000000000005</v>
      </c>
      <c r="W40" s="130">
        <v>9.6000000000000002E-2</v>
      </c>
      <c r="X40" s="128"/>
      <c r="Y40" s="129">
        <v>18291</v>
      </c>
      <c r="Z40" s="127">
        <v>0.80800000000000005</v>
      </c>
      <c r="AA40" s="130">
        <v>6.9000000000000006E-2</v>
      </c>
      <c r="AB40" s="128"/>
      <c r="AC40" s="129">
        <v>19251</v>
      </c>
      <c r="AD40" s="127">
        <v>0.81</v>
      </c>
      <c r="AE40" s="130">
        <v>5.1999999999999998E-2</v>
      </c>
      <c r="AF40" s="128"/>
      <c r="AG40" s="129">
        <v>19286</v>
      </c>
      <c r="AH40" s="127">
        <v>0.79900000000000004</v>
      </c>
      <c r="AI40" s="130">
        <v>2E-3</v>
      </c>
      <c r="AJ40" s="128"/>
      <c r="AK40" s="129">
        <v>18150</v>
      </c>
      <c r="AL40" s="127">
        <v>0.78700000000000003</v>
      </c>
      <c r="AM40" s="130">
        <v>-5.8999999999999997E-2</v>
      </c>
      <c r="AN40" s="128"/>
      <c r="AO40" s="129">
        <v>17518</v>
      </c>
      <c r="AP40" s="127">
        <v>0.76</v>
      </c>
      <c r="AQ40" s="130">
        <v>-3.5000000000000003E-2</v>
      </c>
      <c r="AR40" s="128"/>
      <c r="AS40" s="129">
        <v>16909</v>
      </c>
      <c r="AT40" s="127">
        <v>0.74299999999999999</v>
      </c>
      <c r="AU40" s="130">
        <v>-3.5000000000000003E-2</v>
      </c>
      <c r="AV40" s="128"/>
      <c r="AW40" s="129">
        <v>16089</v>
      </c>
      <c r="AX40" s="127">
        <v>0.73</v>
      </c>
      <c r="AY40" s="130">
        <v>-4.8000000000000001E-2</v>
      </c>
      <c r="AZ40" s="128"/>
      <c r="BA40" s="129">
        <v>15997</v>
      </c>
      <c r="BB40" s="127">
        <v>0.73</v>
      </c>
      <c r="BC40" s="130">
        <v>-6.0000000000000001E-3</v>
      </c>
      <c r="BD40" s="128"/>
      <c r="BE40" s="129">
        <v>15937</v>
      </c>
      <c r="BF40" s="127">
        <v>0.71699999999999997</v>
      </c>
      <c r="BG40" s="130">
        <v>-4.0000000000000001E-3</v>
      </c>
      <c r="BH40" s="128"/>
      <c r="BI40" s="129">
        <v>16620</v>
      </c>
      <c r="BJ40" s="127">
        <v>0.71599999999999997</v>
      </c>
      <c r="BK40" s="130">
        <v>4.2999999999999997E-2</v>
      </c>
      <c r="BL40" s="128"/>
      <c r="BM40" s="129">
        <v>17428</v>
      </c>
      <c r="BN40" s="127">
        <v>0.72699999999999998</v>
      </c>
      <c r="BO40" s="130">
        <v>4.9000000000000002E-2</v>
      </c>
      <c r="BP40" s="128"/>
      <c r="BQ40" s="129">
        <v>18022</v>
      </c>
      <c r="BR40" s="127">
        <v>0.72199999999999998</v>
      </c>
      <c r="BS40" s="130">
        <v>3.4000000000000002E-2</v>
      </c>
      <c r="BT40" s="128"/>
      <c r="BU40" s="129">
        <v>18617</v>
      </c>
      <c r="BV40" s="127">
        <v>0.72199999999999998</v>
      </c>
      <c r="BW40" s="130">
        <v>3.3000000000000002E-2</v>
      </c>
      <c r="BX40" s="128"/>
      <c r="BY40" s="121"/>
      <c r="BZ40" s="131"/>
      <c r="CA40" s="121"/>
      <c r="CB40" s="128"/>
    </row>
    <row r="41" spans="1:80">
      <c r="A41" s="124" t="s">
        <v>579</v>
      </c>
      <c r="B41" s="126">
        <v>19442</v>
      </c>
      <c r="C41" s="127">
        <v>1.2170000000000001</v>
      </c>
      <c r="D41" s="128"/>
      <c r="E41" s="126">
        <v>20953</v>
      </c>
      <c r="F41" s="127">
        <v>1.218</v>
      </c>
      <c r="G41" s="127">
        <v>7.8E-2</v>
      </c>
      <c r="H41" s="128"/>
      <c r="I41" s="126">
        <v>21877</v>
      </c>
      <c r="J41" s="127">
        <v>1.2090000000000001</v>
      </c>
      <c r="K41" s="127">
        <v>4.3999999999999997E-2</v>
      </c>
      <c r="L41" s="128"/>
      <c r="M41" s="126">
        <v>22818</v>
      </c>
      <c r="N41" s="127">
        <v>1.2</v>
      </c>
      <c r="O41" s="127">
        <v>4.2999999999999997E-2</v>
      </c>
      <c r="P41" s="128"/>
      <c r="Q41" s="126">
        <v>23938</v>
      </c>
      <c r="R41" s="127">
        <v>1.194</v>
      </c>
      <c r="S41" s="127">
        <v>4.9000000000000002E-2</v>
      </c>
      <c r="T41" s="128"/>
      <c r="U41" s="126">
        <v>25116</v>
      </c>
      <c r="V41" s="127">
        <v>1.1830000000000001</v>
      </c>
      <c r="W41" s="127">
        <v>4.9000000000000002E-2</v>
      </c>
      <c r="X41" s="128"/>
      <c r="Y41" s="126">
        <v>26708</v>
      </c>
      <c r="Z41" s="127">
        <v>1.18</v>
      </c>
      <c r="AA41" s="127">
        <v>6.3E-2</v>
      </c>
      <c r="AB41" s="128"/>
      <c r="AC41" s="126">
        <v>27983</v>
      </c>
      <c r="AD41" s="127">
        <v>1.177</v>
      </c>
      <c r="AE41" s="127">
        <v>4.8000000000000001E-2</v>
      </c>
      <c r="AF41" s="128"/>
      <c r="AG41" s="126">
        <v>28157</v>
      </c>
      <c r="AH41" s="127">
        <v>1.167</v>
      </c>
      <c r="AI41" s="127">
        <v>6.0000000000000001E-3</v>
      </c>
      <c r="AJ41" s="128"/>
      <c r="AK41" s="126">
        <v>26874</v>
      </c>
      <c r="AL41" s="127">
        <v>1.165</v>
      </c>
      <c r="AM41" s="127">
        <v>-4.5999999999999999E-2</v>
      </c>
      <c r="AN41" s="128"/>
      <c r="AO41" s="126">
        <v>26976</v>
      </c>
      <c r="AP41" s="127">
        <v>1.171</v>
      </c>
      <c r="AQ41" s="127">
        <v>4.0000000000000001E-3</v>
      </c>
      <c r="AR41" s="128"/>
      <c r="AS41" s="126">
        <v>26507</v>
      </c>
      <c r="AT41" s="127">
        <v>1.165</v>
      </c>
      <c r="AU41" s="127">
        <v>-1.7000000000000001E-2</v>
      </c>
      <c r="AV41" s="128"/>
      <c r="AW41" s="126">
        <v>25806</v>
      </c>
      <c r="AX41" s="127">
        <v>1.17</v>
      </c>
      <c r="AY41" s="127">
        <v>-2.5999999999999999E-2</v>
      </c>
      <c r="AZ41" s="128"/>
      <c r="BA41" s="126">
        <v>25795</v>
      </c>
      <c r="BB41" s="127">
        <v>1.1779999999999999</v>
      </c>
      <c r="BC41" s="127">
        <v>0</v>
      </c>
      <c r="BD41" s="128"/>
      <c r="BE41" s="126">
        <v>26403</v>
      </c>
      <c r="BF41" s="127">
        <v>1.1879999999999999</v>
      </c>
      <c r="BG41" s="127">
        <v>2.4E-2</v>
      </c>
      <c r="BH41" s="128"/>
      <c r="BI41" s="126">
        <v>27630</v>
      </c>
      <c r="BJ41" s="127">
        <v>1.19</v>
      </c>
      <c r="BK41" s="127">
        <v>4.5999999999999999E-2</v>
      </c>
      <c r="BL41" s="128"/>
      <c r="BM41" s="126">
        <v>28680</v>
      </c>
      <c r="BN41" s="127">
        <v>1.196</v>
      </c>
      <c r="BO41" s="127">
        <v>3.7999999999999999E-2</v>
      </c>
      <c r="BP41" s="128"/>
      <c r="BQ41" s="126">
        <v>29727</v>
      </c>
      <c r="BR41" s="127">
        <v>1.1910000000000001</v>
      </c>
      <c r="BS41" s="127">
        <v>3.6999999999999998E-2</v>
      </c>
      <c r="BT41" s="128"/>
      <c r="BU41" s="126">
        <v>30514</v>
      </c>
      <c r="BV41" s="127">
        <v>1.1839999999999999</v>
      </c>
      <c r="BW41" s="127">
        <v>2.5999999999999999E-2</v>
      </c>
      <c r="BX41" s="128"/>
      <c r="BY41" s="126">
        <v>31119</v>
      </c>
      <c r="BZ41" s="127">
        <v>1.1779999999999999</v>
      </c>
      <c r="CA41" s="127">
        <v>0.02</v>
      </c>
      <c r="CB41" s="128"/>
    </row>
    <row r="42" spans="1:80">
      <c r="A42" s="121" t="s">
        <v>11</v>
      </c>
      <c r="B42" s="129">
        <v>19354</v>
      </c>
      <c r="C42" s="130">
        <v>1.212</v>
      </c>
      <c r="D42" s="128"/>
      <c r="E42" s="129">
        <v>20769</v>
      </c>
      <c r="F42" s="127">
        <v>1.208</v>
      </c>
      <c r="G42" s="130">
        <v>7.2999999999999995E-2</v>
      </c>
      <c r="H42" s="128"/>
      <c r="I42" s="129">
        <v>21490</v>
      </c>
      <c r="J42" s="127">
        <v>1.1879999999999999</v>
      </c>
      <c r="K42" s="130">
        <v>3.5000000000000003E-2</v>
      </c>
      <c r="L42" s="128"/>
      <c r="M42" s="129">
        <v>22462</v>
      </c>
      <c r="N42" s="127">
        <v>1.181</v>
      </c>
      <c r="O42" s="130">
        <v>4.4999999999999998E-2</v>
      </c>
      <c r="P42" s="128"/>
      <c r="Q42" s="129">
        <v>23562</v>
      </c>
      <c r="R42" s="127">
        <v>1.175</v>
      </c>
      <c r="S42" s="130">
        <v>4.9000000000000002E-2</v>
      </c>
      <c r="T42" s="128"/>
      <c r="U42" s="129">
        <v>25096</v>
      </c>
      <c r="V42" s="127">
        <v>1.1819999999999999</v>
      </c>
      <c r="W42" s="130">
        <v>6.5000000000000002E-2</v>
      </c>
      <c r="X42" s="128"/>
      <c r="Y42" s="129">
        <v>26660</v>
      </c>
      <c r="Z42" s="127">
        <v>1.1779999999999999</v>
      </c>
      <c r="AA42" s="130">
        <v>6.2E-2</v>
      </c>
      <c r="AB42" s="128"/>
      <c r="AC42" s="129">
        <v>28069</v>
      </c>
      <c r="AD42" s="127">
        <v>1.181</v>
      </c>
      <c r="AE42" s="130">
        <v>5.2999999999999999E-2</v>
      </c>
      <c r="AF42" s="128"/>
      <c r="AG42" s="129">
        <v>28280</v>
      </c>
      <c r="AH42" s="127">
        <v>1.1719999999999999</v>
      </c>
      <c r="AI42" s="130">
        <v>8.0000000000000002E-3</v>
      </c>
      <c r="AJ42" s="128"/>
      <c r="AK42" s="129">
        <v>26935</v>
      </c>
      <c r="AL42" s="127">
        <v>1.1679999999999999</v>
      </c>
      <c r="AM42" s="130">
        <v>-4.8000000000000001E-2</v>
      </c>
      <c r="AN42" s="128"/>
      <c r="AO42" s="129">
        <v>26996</v>
      </c>
      <c r="AP42" s="127">
        <v>1.1719999999999999</v>
      </c>
      <c r="AQ42" s="130">
        <v>2E-3</v>
      </c>
      <c r="AR42" s="128"/>
      <c r="AS42" s="129">
        <v>26558</v>
      </c>
      <c r="AT42" s="127">
        <v>1.167</v>
      </c>
      <c r="AU42" s="130">
        <v>-1.6E-2</v>
      </c>
      <c r="AV42" s="128"/>
      <c r="AW42" s="129">
        <v>25832</v>
      </c>
      <c r="AX42" s="127">
        <v>1.1719999999999999</v>
      </c>
      <c r="AY42" s="130">
        <v>-2.7E-2</v>
      </c>
      <c r="AZ42" s="128"/>
      <c r="BA42" s="129">
        <v>25848</v>
      </c>
      <c r="BB42" s="127">
        <v>1.18</v>
      </c>
      <c r="BC42" s="130">
        <v>1E-3</v>
      </c>
      <c r="BD42" s="128"/>
      <c r="BE42" s="129">
        <v>26491</v>
      </c>
      <c r="BF42" s="127">
        <v>1.1919999999999999</v>
      </c>
      <c r="BG42" s="130">
        <v>2.5000000000000001E-2</v>
      </c>
      <c r="BH42" s="128"/>
      <c r="BI42" s="129">
        <v>27688</v>
      </c>
      <c r="BJ42" s="127">
        <v>1.1919999999999999</v>
      </c>
      <c r="BK42" s="130">
        <v>4.4999999999999998E-2</v>
      </c>
      <c r="BL42" s="128"/>
      <c r="BM42" s="129">
        <v>28713</v>
      </c>
      <c r="BN42" s="127">
        <v>1.1970000000000001</v>
      </c>
      <c r="BO42" s="130">
        <v>3.6999999999999998E-2</v>
      </c>
      <c r="BP42" s="128"/>
      <c r="BQ42" s="129">
        <v>30065</v>
      </c>
      <c r="BR42" s="127">
        <v>1.204</v>
      </c>
      <c r="BS42" s="130">
        <v>4.7E-2</v>
      </c>
      <c r="BT42" s="128"/>
      <c r="BU42" s="129">
        <v>30947</v>
      </c>
      <c r="BV42" s="127">
        <v>1.2010000000000001</v>
      </c>
      <c r="BW42" s="130">
        <v>2.9000000000000001E-2</v>
      </c>
      <c r="BX42" s="128"/>
      <c r="BY42" s="121"/>
      <c r="BZ42" s="131"/>
      <c r="CA42" s="121"/>
      <c r="CB42" s="128"/>
    </row>
    <row r="43" spans="1:80">
      <c r="A43" s="121" t="s">
        <v>21</v>
      </c>
      <c r="B43" s="129">
        <v>19501</v>
      </c>
      <c r="C43" s="130">
        <v>1.2210000000000001</v>
      </c>
      <c r="D43" s="128"/>
      <c r="E43" s="129">
        <v>21382</v>
      </c>
      <c r="F43" s="127">
        <v>1.2430000000000001</v>
      </c>
      <c r="G43" s="130">
        <v>9.6000000000000002E-2</v>
      </c>
      <c r="H43" s="128"/>
      <c r="I43" s="129">
        <v>22777</v>
      </c>
      <c r="J43" s="127">
        <v>1.2589999999999999</v>
      </c>
      <c r="K43" s="130">
        <v>6.5000000000000002E-2</v>
      </c>
      <c r="L43" s="128"/>
      <c r="M43" s="129">
        <v>23518</v>
      </c>
      <c r="N43" s="127">
        <v>1.2370000000000001</v>
      </c>
      <c r="O43" s="130">
        <v>3.3000000000000002E-2</v>
      </c>
      <c r="P43" s="128"/>
      <c r="Q43" s="129">
        <v>24551</v>
      </c>
      <c r="R43" s="127">
        <v>1.224</v>
      </c>
      <c r="S43" s="130">
        <v>4.3999999999999997E-2</v>
      </c>
      <c r="T43" s="128"/>
      <c r="U43" s="129">
        <v>25393</v>
      </c>
      <c r="V43" s="127">
        <v>1.196</v>
      </c>
      <c r="W43" s="130">
        <v>3.4000000000000002E-2</v>
      </c>
      <c r="X43" s="128"/>
      <c r="Y43" s="129">
        <v>27422</v>
      </c>
      <c r="Z43" s="127">
        <v>1.212</v>
      </c>
      <c r="AA43" s="130">
        <v>0.08</v>
      </c>
      <c r="AB43" s="128"/>
      <c r="AC43" s="129">
        <v>28040</v>
      </c>
      <c r="AD43" s="127">
        <v>1.179</v>
      </c>
      <c r="AE43" s="130">
        <v>2.3E-2</v>
      </c>
      <c r="AF43" s="128"/>
      <c r="AG43" s="129">
        <v>27749</v>
      </c>
      <c r="AH43" s="127">
        <v>1.1499999999999999</v>
      </c>
      <c r="AI43" s="130">
        <v>-0.01</v>
      </c>
      <c r="AJ43" s="128"/>
      <c r="AK43" s="129">
        <v>26493</v>
      </c>
      <c r="AL43" s="127">
        <v>1.149</v>
      </c>
      <c r="AM43" s="130">
        <v>-4.4999999999999998E-2</v>
      </c>
      <c r="AN43" s="128"/>
      <c r="AO43" s="129">
        <v>26628</v>
      </c>
      <c r="AP43" s="127">
        <v>1.1559999999999999</v>
      </c>
      <c r="AQ43" s="130">
        <v>5.0000000000000001E-3</v>
      </c>
      <c r="AR43" s="128"/>
      <c r="AS43" s="129">
        <v>26006</v>
      </c>
      <c r="AT43" s="127">
        <v>1.143</v>
      </c>
      <c r="AU43" s="130">
        <v>-2.3E-2</v>
      </c>
      <c r="AV43" s="128"/>
      <c r="AW43" s="129">
        <v>25383</v>
      </c>
      <c r="AX43" s="127">
        <v>1.151</v>
      </c>
      <c r="AY43" s="130">
        <v>-2.4E-2</v>
      </c>
      <c r="AZ43" s="128"/>
      <c r="BA43" s="129">
        <v>25042</v>
      </c>
      <c r="BB43" s="127">
        <v>1.1439999999999999</v>
      </c>
      <c r="BC43" s="130">
        <v>-1.2999999999999999E-2</v>
      </c>
      <c r="BD43" s="128"/>
      <c r="BE43" s="129">
        <v>25522</v>
      </c>
      <c r="BF43" s="127">
        <v>1.149</v>
      </c>
      <c r="BG43" s="130">
        <v>1.9E-2</v>
      </c>
      <c r="BH43" s="128"/>
      <c r="BI43" s="129">
        <v>26532</v>
      </c>
      <c r="BJ43" s="127">
        <v>1.143</v>
      </c>
      <c r="BK43" s="130">
        <v>0.04</v>
      </c>
      <c r="BL43" s="128"/>
      <c r="BM43" s="129">
        <v>27978</v>
      </c>
      <c r="BN43" s="127">
        <v>1.167</v>
      </c>
      <c r="BO43" s="130">
        <v>5.5E-2</v>
      </c>
      <c r="BP43" s="128"/>
      <c r="BQ43" s="129">
        <v>27561</v>
      </c>
      <c r="BR43" s="127">
        <v>1.1040000000000001</v>
      </c>
      <c r="BS43" s="130">
        <v>-1.4999999999999999E-2</v>
      </c>
      <c r="BT43" s="128"/>
      <c r="BU43" s="129">
        <v>28184</v>
      </c>
      <c r="BV43" s="127">
        <v>1.0940000000000001</v>
      </c>
      <c r="BW43" s="130">
        <v>2.3E-2</v>
      </c>
      <c r="BX43" s="128"/>
      <c r="BY43" s="121"/>
      <c r="BZ43" s="131"/>
      <c r="CA43" s="121"/>
      <c r="CB43" s="128"/>
    </row>
    <row r="44" spans="1:80">
      <c r="A44" s="121" t="s">
        <v>55</v>
      </c>
      <c r="B44" s="129">
        <v>19235</v>
      </c>
      <c r="C44" s="130">
        <v>1.204</v>
      </c>
      <c r="D44" s="128"/>
      <c r="E44" s="129">
        <v>21049</v>
      </c>
      <c r="F44" s="127">
        <v>1.224</v>
      </c>
      <c r="G44" s="130">
        <v>9.4E-2</v>
      </c>
      <c r="H44" s="128"/>
      <c r="I44" s="129">
        <v>22490</v>
      </c>
      <c r="J44" s="127">
        <v>1.2430000000000001</v>
      </c>
      <c r="K44" s="130">
        <v>6.8000000000000005E-2</v>
      </c>
      <c r="L44" s="128"/>
      <c r="M44" s="129">
        <v>23772</v>
      </c>
      <c r="N44" s="127">
        <v>1.25</v>
      </c>
      <c r="O44" s="130">
        <v>5.7000000000000002E-2</v>
      </c>
      <c r="P44" s="128"/>
      <c r="Q44" s="129">
        <v>24376</v>
      </c>
      <c r="R44" s="127">
        <v>1.216</v>
      </c>
      <c r="S44" s="130">
        <v>2.5000000000000001E-2</v>
      </c>
      <c r="T44" s="128"/>
      <c r="U44" s="129">
        <v>24366</v>
      </c>
      <c r="V44" s="127">
        <v>1.147</v>
      </c>
      <c r="W44" s="130">
        <v>0</v>
      </c>
      <c r="X44" s="128"/>
      <c r="Y44" s="129">
        <v>26626</v>
      </c>
      <c r="Z44" s="127">
        <v>1.177</v>
      </c>
      <c r="AA44" s="130">
        <v>9.2999999999999999E-2</v>
      </c>
      <c r="AB44" s="128"/>
      <c r="AC44" s="129">
        <v>27828</v>
      </c>
      <c r="AD44" s="127">
        <v>1.17</v>
      </c>
      <c r="AE44" s="130">
        <v>4.4999999999999998E-2</v>
      </c>
      <c r="AF44" s="128"/>
      <c r="AG44" s="129">
        <v>28327</v>
      </c>
      <c r="AH44" s="127">
        <v>1.1739999999999999</v>
      </c>
      <c r="AI44" s="130">
        <v>1.7999999999999999E-2</v>
      </c>
      <c r="AJ44" s="128"/>
      <c r="AK44" s="129">
        <v>27533</v>
      </c>
      <c r="AL44" s="127">
        <v>1.194</v>
      </c>
      <c r="AM44" s="130">
        <v>-2.8000000000000001E-2</v>
      </c>
      <c r="AN44" s="128"/>
      <c r="AO44" s="129">
        <v>27437</v>
      </c>
      <c r="AP44" s="127">
        <v>1.1910000000000001</v>
      </c>
      <c r="AQ44" s="130">
        <v>-3.0000000000000001E-3</v>
      </c>
      <c r="AR44" s="128"/>
      <c r="AS44" s="129">
        <v>27093</v>
      </c>
      <c r="AT44" s="127">
        <v>1.19</v>
      </c>
      <c r="AU44" s="130">
        <v>-1.2999999999999999E-2</v>
      </c>
      <c r="AV44" s="128"/>
      <c r="AW44" s="129">
        <v>26883</v>
      </c>
      <c r="AX44" s="127">
        <v>1.2190000000000001</v>
      </c>
      <c r="AY44" s="130">
        <v>-8.0000000000000002E-3</v>
      </c>
      <c r="AZ44" s="128"/>
      <c r="BA44" s="129">
        <v>27291</v>
      </c>
      <c r="BB44" s="127">
        <v>1.246</v>
      </c>
      <c r="BC44" s="130">
        <v>1.4999999999999999E-2</v>
      </c>
      <c r="BD44" s="128"/>
      <c r="BE44" s="129">
        <v>27571</v>
      </c>
      <c r="BF44" s="127">
        <v>1.2410000000000001</v>
      </c>
      <c r="BG44" s="130">
        <v>0.01</v>
      </c>
      <c r="BH44" s="128"/>
      <c r="BI44" s="129">
        <v>28792</v>
      </c>
      <c r="BJ44" s="127">
        <v>1.24</v>
      </c>
      <c r="BK44" s="130">
        <v>4.3999999999999997E-2</v>
      </c>
      <c r="BL44" s="128"/>
      <c r="BM44" s="129">
        <v>28403</v>
      </c>
      <c r="BN44" s="127">
        <v>1.1839999999999999</v>
      </c>
      <c r="BO44" s="130">
        <v>-1.4E-2</v>
      </c>
      <c r="BP44" s="128"/>
      <c r="BQ44" s="129">
        <v>27544</v>
      </c>
      <c r="BR44" s="127">
        <v>1.103</v>
      </c>
      <c r="BS44" s="130">
        <v>-0.03</v>
      </c>
      <c r="BT44" s="128"/>
      <c r="BU44" s="129">
        <v>28456</v>
      </c>
      <c r="BV44" s="127">
        <v>1.1040000000000001</v>
      </c>
      <c r="BW44" s="130">
        <v>3.3000000000000002E-2</v>
      </c>
      <c r="BX44" s="128"/>
      <c r="BY44" s="121"/>
      <c r="BZ44" s="131"/>
      <c r="CA44" s="121"/>
      <c r="CB44" s="128"/>
    </row>
    <row r="45" spans="1:80">
      <c r="A45" s="121" t="s">
        <v>43</v>
      </c>
      <c r="B45" s="129">
        <v>20212</v>
      </c>
      <c r="C45" s="130">
        <v>1.2649999999999999</v>
      </c>
      <c r="D45" s="128"/>
      <c r="E45" s="129">
        <v>21953</v>
      </c>
      <c r="F45" s="127">
        <v>1.2769999999999999</v>
      </c>
      <c r="G45" s="130">
        <v>8.5999999999999993E-2</v>
      </c>
      <c r="H45" s="128"/>
      <c r="I45" s="129">
        <v>23715</v>
      </c>
      <c r="J45" s="127">
        <v>1.3109999999999999</v>
      </c>
      <c r="K45" s="130">
        <v>0.08</v>
      </c>
      <c r="L45" s="128"/>
      <c r="M45" s="129">
        <v>24363</v>
      </c>
      <c r="N45" s="127">
        <v>1.2809999999999999</v>
      </c>
      <c r="O45" s="130">
        <v>2.7E-2</v>
      </c>
      <c r="P45" s="128"/>
      <c r="Q45" s="129">
        <v>25957</v>
      </c>
      <c r="R45" s="127">
        <v>1.294</v>
      </c>
      <c r="S45" s="130">
        <v>6.5000000000000002E-2</v>
      </c>
      <c r="T45" s="128"/>
      <c r="U45" s="129">
        <v>25422</v>
      </c>
      <c r="V45" s="127">
        <v>1.1970000000000001</v>
      </c>
      <c r="W45" s="130">
        <v>-2.1000000000000001E-2</v>
      </c>
      <c r="X45" s="128"/>
      <c r="Y45" s="129">
        <v>26429</v>
      </c>
      <c r="Z45" s="127">
        <v>1.1679999999999999</v>
      </c>
      <c r="AA45" s="130">
        <v>0.04</v>
      </c>
      <c r="AB45" s="128"/>
      <c r="AC45" s="129">
        <v>27408</v>
      </c>
      <c r="AD45" s="127">
        <v>1.153</v>
      </c>
      <c r="AE45" s="130">
        <v>3.6999999999999998E-2</v>
      </c>
      <c r="AF45" s="128"/>
      <c r="AG45" s="129">
        <v>27594</v>
      </c>
      <c r="AH45" s="127">
        <v>1.1439999999999999</v>
      </c>
      <c r="AI45" s="130">
        <v>7.0000000000000001E-3</v>
      </c>
      <c r="AJ45" s="128"/>
      <c r="AK45" s="129">
        <v>26450</v>
      </c>
      <c r="AL45" s="127">
        <v>1.147</v>
      </c>
      <c r="AM45" s="130">
        <v>-4.1000000000000002E-2</v>
      </c>
      <c r="AN45" s="128"/>
      <c r="AO45" s="129">
        <v>26909</v>
      </c>
      <c r="AP45" s="127">
        <v>1.1679999999999999</v>
      </c>
      <c r="AQ45" s="130">
        <v>1.7000000000000001E-2</v>
      </c>
      <c r="AR45" s="128"/>
      <c r="AS45" s="129">
        <v>26302</v>
      </c>
      <c r="AT45" s="127">
        <v>1.1559999999999999</v>
      </c>
      <c r="AU45" s="130">
        <v>-2.3E-2</v>
      </c>
      <c r="AV45" s="128"/>
      <c r="AW45" s="129">
        <v>25433</v>
      </c>
      <c r="AX45" s="127">
        <v>1.1539999999999999</v>
      </c>
      <c r="AY45" s="130">
        <v>-3.3000000000000002E-2</v>
      </c>
      <c r="AZ45" s="128"/>
      <c r="BA45" s="129">
        <v>25325</v>
      </c>
      <c r="BB45" s="127">
        <v>1.1559999999999999</v>
      </c>
      <c r="BC45" s="130">
        <v>-4.0000000000000001E-3</v>
      </c>
      <c r="BD45" s="128"/>
      <c r="BE45" s="129">
        <v>25984</v>
      </c>
      <c r="BF45" s="127">
        <v>1.17</v>
      </c>
      <c r="BG45" s="130">
        <v>2.5999999999999999E-2</v>
      </c>
      <c r="BH45" s="128"/>
      <c r="BI45" s="129">
        <v>27628</v>
      </c>
      <c r="BJ45" s="127">
        <v>1.19</v>
      </c>
      <c r="BK45" s="130">
        <v>6.3E-2</v>
      </c>
      <c r="BL45" s="128"/>
      <c r="BM45" s="129">
        <v>29264</v>
      </c>
      <c r="BN45" s="127">
        <v>1.22</v>
      </c>
      <c r="BO45" s="130">
        <v>5.8999999999999997E-2</v>
      </c>
      <c r="BP45" s="128"/>
      <c r="BQ45" s="129">
        <v>30614</v>
      </c>
      <c r="BR45" s="127">
        <v>1.226</v>
      </c>
      <c r="BS45" s="130">
        <v>4.5999999999999999E-2</v>
      </c>
      <c r="BT45" s="128"/>
      <c r="BU45" s="129">
        <v>30810</v>
      </c>
      <c r="BV45" s="127">
        <v>1.196</v>
      </c>
      <c r="BW45" s="130">
        <v>6.0000000000000001E-3</v>
      </c>
      <c r="BX45" s="128"/>
      <c r="BY45" s="121"/>
      <c r="BZ45" s="131"/>
      <c r="CA45" s="121"/>
      <c r="CB45" s="128"/>
    </row>
    <row r="46" spans="1:80">
      <c r="A46" s="124" t="s">
        <v>580</v>
      </c>
      <c r="B46" s="126">
        <v>15230</v>
      </c>
      <c r="C46" s="127">
        <v>0.95299999999999996</v>
      </c>
      <c r="D46" s="128"/>
      <c r="E46" s="126">
        <v>16504</v>
      </c>
      <c r="F46" s="127">
        <v>0.96</v>
      </c>
      <c r="G46" s="127">
        <v>8.4000000000000005E-2</v>
      </c>
      <c r="H46" s="128"/>
      <c r="I46" s="126">
        <v>17229</v>
      </c>
      <c r="J46" s="127">
        <v>0.95199999999999996</v>
      </c>
      <c r="K46" s="127">
        <v>4.3999999999999997E-2</v>
      </c>
      <c r="L46" s="128"/>
      <c r="M46" s="126">
        <v>17832</v>
      </c>
      <c r="N46" s="127">
        <v>0.93799999999999994</v>
      </c>
      <c r="O46" s="127">
        <v>3.5000000000000003E-2</v>
      </c>
      <c r="P46" s="128"/>
      <c r="Q46" s="126">
        <v>18607</v>
      </c>
      <c r="R46" s="127">
        <v>0.92800000000000005</v>
      </c>
      <c r="S46" s="127">
        <v>4.2999999999999997E-2</v>
      </c>
      <c r="T46" s="128"/>
      <c r="U46" s="126">
        <v>19490</v>
      </c>
      <c r="V46" s="127">
        <v>0.91800000000000004</v>
      </c>
      <c r="W46" s="127">
        <v>4.7E-2</v>
      </c>
      <c r="X46" s="128"/>
      <c r="Y46" s="126">
        <v>20654</v>
      </c>
      <c r="Z46" s="127">
        <v>0.91300000000000003</v>
      </c>
      <c r="AA46" s="127">
        <v>0.06</v>
      </c>
      <c r="AB46" s="128"/>
      <c r="AC46" s="126">
        <v>21462</v>
      </c>
      <c r="AD46" s="127">
        <v>0.90300000000000002</v>
      </c>
      <c r="AE46" s="127">
        <v>3.9E-2</v>
      </c>
      <c r="AF46" s="128"/>
      <c r="AG46" s="126">
        <v>21677</v>
      </c>
      <c r="AH46" s="127">
        <v>0.89800000000000002</v>
      </c>
      <c r="AI46" s="127">
        <v>0.01</v>
      </c>
      <c r="AJ46" s="128"/>
      <c r="AK46" s="126">
        <v>20352</v>
      </c>
      <c r="AL46" s="127">
        <v>0.88200000000000001</v>
      </c>
      <c r="AM46" s="127">
        <v>-6.0999999999999999E-2</v>
      </c>
      <c r="AN46" s="128"/>
      <c r="AO46" s="126">
        <v>20285</v>
      </c>
      <c r="AP46" s="127">
        <v>0.88100000000000001</v>
      </c>
      <c r="AQ46" s="127">
        <v>-3.0000000000000001E-3</v>
      </c>
      <c r="AR46" s="128"/>
      <c r="AS46" s="126">
        <v>19933</v>
      </c>
      <c r="AT46" s="127">
        <v>0.876</v>
      </c>
      <c r="AU46" s="127">
        <v>-1.7000000000000001E-2</v>
      </c>
      <c r="AV46" s="128"/>
      <c r="AW46" s="126">
        <v>19038</v>
      </c>
      <c r="AX46" s="127">
        <v>0.86299999999999999</v>
      </c>
      <c r="AY46" s="127">
        <v>-4.4999999999999998E-2</v>
      </c>
      <c r="AZ46" s="128"/>
      <c r="BA46" s="126">
        <v>18987</v>
      </c>
      <c r="BB46" s="127">
        <v>0.86699999999999999</v>
      </c>
      <c r="BC46" s="127">
        <v>-3.0000000000000001E-3</v>
      </c>
      <c r="BD46" s="128"/>
      <c r="BE46" s="126">
        <v>19469</v>
      </c>
      <c r="BF46" s="127">
        <v>0.876</v>
      </c>
      <c r="BG46" s="127">
        <v>2.5000000000000001E-2</v>
      </c>
      <c r="BH46" s="128"/>
      <c r="BI46" s="126">
        <v>20301</v>
      </c>
      <c r="BJ46" s="127">
        <v>0.874</v>
      </c>
      <c r="BK46" s="127">
        <v>4.2999999999999997E-2</v>
      </c>
      <c r="BL46" s="128"/>
      <c r="BM46" s="126">
        <v>20948</v>
      </c>
      <c r="BN46" s="127">
        <v>0.874</v>
      </c>
      <c r="BO46" s="127">
        <v>3.2000000000000001E-2</v>
      </c>
      <c r="BP46" s="128"/>
      <c r="BQ46" s="126">
        <v>21864</v>
      </c>
      <c r="BR46" s="127">
        <v>0.876</v>
      </c>
      <c r="BS46" s="127">
        <v>4.3999999999999997E-2</v>
      </c>
      <c r="BT46" s="128"/>
      <c r="BU46" s="126">
        <v>22592</v>
      </c>
      <c r="BV46" s="127">
        <v>0.877</v>
      </c>
      <c r="BW46" s="127">
        <v>3.3000000000000002E-2</v>
      </c>
      <c r="BX46" s="128"/>
      <c r="BY46" s="126">
        <v>23206</v>
      </c>
      <c r="BZ46" s="127">
        <v>0.878</v>
      </c>
      <c r="CA46" s="127">
        <v>2.7E-2</v>
      </c>
      <c r="CB46" s="128"/>
    </row>
    <row r="47" spans="1:80">
      <c r="A47" s="121" t="s">
        <v>316</v>
      </c>
      <c r="B47" s="129">
        <v>14126</v>
      </c>
      <c r="C47" s="130">
        <v>0.88400000000000001</v>
      </c>
      <c r="D47" s="128"/>
      <c r="E47" s="129">
        <v>15369</v>
      </c>
      <c r="F47" s="127">
        <v>0.89400000000000002</v>
      </c>
      <c r="G47" s="130">
        <v>8.7999999999999995E-2</v>
      </c>
      <c r="H47" s="128"/>
      <c r="I47" s="129">
        <v>15840</v>
      </c>
      <c r="J47" s="127">
        <v>0.875</v>
      </c>
      <c r="K47" s="130">
        <v>3.1E-2</v>
      </c>
      <c r="L47" s="128"/>
      <c r="M47" s="129">
        <v>16362</v>
      </c>
      <c r="N47" s="127">
        <v>0.86099999999999999</v>
      </c>
      <c r="O47" s="130">
        <v>3.3000000000000002E-2</v>
      </c>
      <c r="P47" s="128"/>
      <c r="Q47" s="129">
        <v>17163</v>
      </c>
      <c r="R47" s="127">
        <v>0.85599999999999998</v>
      </c>
      <c r="S47" s="130">
        <v>4.9000000000000002E-2</v>
      </c>
      <c r="T47" s="128"/>
      <c r="U47" s="129">
        <v>17986</v>
      </c>
      <c r="V47" s="127">
        <v>0.84699999999999998</v>
      </c>
      <c r="W47" s="130">
        <v>4.8000000000000001E-2</v>
      </c>
      <c r="X47" s="128"/>
      <c r="Y47" s="129">
        <v>18810</v>
      </c>
      <c r="Z47" s="127">
        <v>0.83099999999999996</v>
      </c>
      <c r="AA47" s="130">
        <v>4.5999999999999999E-2</v>
      </c>
      <c r="AB47" s="128"/>
      <c r="AC47" s="129">
        <v>19201</v>
      </c>
      <c r="AD47" s="127">
        <v>0.80800000000000005</v>
      </c>
      <c r="AE47" s="130">
        <v>2.1000000000000001E-2</v>
      </c>
      <c r="AF47" s="128"/>
      <c r="AG47" s="129">
        <v>19260</v>
      </c>
      <c r="AH47" s="127">
        <v>0.79800000000000004</v>
      </c>
      <c r="AI47" s="130">
        <v>3.0000000000000001E-3</v>
      </c>
      <c r="AJ47" s="128"/>
      <c r="AK47" s="129">
        <v>18007</v>
      </c>
      <c r="AL47" s="127">
        <v>0.78100000000000003</v>
      </c>
      <c r="AM47" s="130">
        <v>-6.5000000000000002E-2</v>
      </c>
      <c r="AN47" s="128"/>
      <c r="AO47" s="129">
        <v>17722</v>
      </c>
      <c r="AP47" s="127">
        <v>0.76900000000000002</v>
      </c>
      <c r="AQ47" s="130">
        <v>-1.6E-2</v>
      </c>
      <c r="AR47" s="128"/>
      <c r="AS47" s="129">
        <v>17051</v>
      </c>
      <c r="AT47" s="127">
        <v>0.749</v>
      </c>
      <c r="AU47" s="130">
        <v>-3.7999999999999999E-2</v>
      </c>
      <c r="AV47" s="128"/>
      <c r="AW47" s="129">
        <v>16258</v>
      </c>
      <c r="AX47" s="127">
        <v>0.73699999999999999</v>
      </c>
      <c r="AY47" s="130">
        <v>-4.7E-2</v>
      </c>
      <c r="AZ47" s="128"/>
      <c r="BA47" s="129">
        <v>16141</v>
      </c>
      <c r="BB47" s="127">
        <v>0.73699999999999999</v>
      </c>
      <c r="BC47" s="130">
        <v>-7.0000000000000001E-3</v>
      </c>
      <c r="BD47" s="128"/>
      <c r="BE47" s="129">
        <v>16625</v>
      </c>
      <c r="BF47" s="127">
        <v>0.748</v>
      </c>
      <c r="BG47" s="130">
        <v>0.03</v>
      </c>
      <c r="BH47" s="128"/>
      <c r="BI47" s="129">
        <v>17343</v>
      </c>
      <c r="BJ47" s="127">
        <v>0.747</v>
      </c>
      <c r="BK47" s="130">
        <v>4.2999999999999997E-2</v>
      </c>
      <c r="BL47" s="128"/>
      <c r="BM47" s="129">
        <v>18340</v>
      </c>
      <c r="BN47" s="127">
        <v>0.76500000000000001</v>
      </c>
      <c r="BO47" s="130">
        <v>5.7000000000000002E-2</v>
      </c>
      <c r="BP47" s="128"/>
      <c r="BQ47" s="129">
        <v>19205</v>
      </c>
      <c r="BR47" s="127">
        <v>0.76900000000000002</v>
      </c>
      <c r="BS47" s="130">
        <v>4.7E-2</v>
      </c>
      <c r="BT47" s="128"/>
      <c r="BU47" s="129">
        <v>19757</v>
      </c>
      <c r="BV47" s="127">
        <v>0.76700000000000002</v>
      </c>
      <c r="BW47" s="130">
        <v>2.9000000000000001E-2</v>
      </c>
      <c r="BX47" s="128"/>
      <c r="BY47" s="121"/>
      <c r="BZ47" s="131"/>
      <c r="CA47" s="121"/>
      <c r="CB47" s="128"/>
    </row>
    <row r="48" spans="1:80">
      <c r="A48" s="121" t="s">
        <v>317</v>
      </c>
      <c r="B48" s="129">
        <v>18395</v>
      </c>
      <c r="C48" s="130">
        <v>1.151</v>
      </c>
      <c r="D48" s="128"/>
      <c r="E48" s="129">
        <v>19505</v>
      </c>
      <c r="F48" s="127">
        <v>1.1339999999999999</v>
      </c>
      <c r="G48" s="130">
        <v>0.06</v>
      </c>
      <c r="H48" s="128"/>
      <c r="I48" s="129">
        <v>20029</v>
      </c>
      <c r="J48" s="127">
        <v>1.107</v>
      </c>
      <c r="K48" s="130">
        <v>2.7E-2</v>
      </c>
      <c r="L48" s="128"/>
      <c r="M48" s="129">
        <v>20429</v>
      </c>
      <c r="N48" s="127">
        <v>1.0740000000000001</v>
      </c>
      <c r="O48" s="130">
        <v>0.02</v>
      </c>
      <c r="P48" s="128"/>
      <c r="Q48" s="129">
        <v>20846</v>
      </c>
      <c r="R48" s="127">
        <v>1.04</v>
      </c>
      <c r="S48" s="130">
        <v>0.02</v>
      </c>
      <c r="T48" s="128"/>
      <c r="U48" s="129">
        <v>22587</v>
      </c>
      <c r="V48" s="127">
        <v>1.0629999999999999</v>
      </c>
      <c r="W48" s="130">
        <v>8.4000000000000005E-2</v>
      </c>
      <c r="X48" s="128"/>
      <c r="Y48" s="129">
        <v>24025</v>
      </c>
      <c r="Z48" s="127">
        <v>1.0620000000000001</v>
      </c>
      <c r="AA48" s="130">
        <v>6.4000000000000001E-2</v>
      </c>
      <c r="AB48" s="128"/>
      <c r="AC48" s="129">
        <v>23832</v>
      </c>
      <c r="AD48" s="127">
        <v>1.002</v>
      </c>
      <c r="AE48" s="130">
        <v>-8.0000000000000002E-3</v>
      </c>
      <c r="AF48" s="128"/>
      <c r="AG48" s="129">
        <v>23498</v>
      </c>
      <c r="AH48" s="127">
        <v>0.97399999999999998</v>
      </c>
      <c r="AI48" s="130">
        <v>-1.4E-2</v>
      </c>
      <c r="AJ48" s="128"/>
      <c r="AK48" s="129">
        <v>22212</v>
      </c>
      <c r="AL48" s="127">
        <v>0.96299999999999997</v>
      </c>
      <c r="AM48" s="130">
        <v>-5.5E-2</v>
      </c>
      <c r="AN48" s="128"/>
      <c r="AO48" s="129">
        <v>22341</v>
      </c>
      <c r="AP48" s="127">
        <v>0.97</v>
      </c>
      <c r="AQ48" s="130">
        <v>6.0000000000000001E-3</v>
      </c>
      <c r="AR48" s="128"/>
      <c r="AS48" s="129">
        <v>22721</v>
      </c>
      <c r="AT48" s="127">
        <v>0.998</v>
      </c>
      <c r="AU48" s="130">
        <v>1.7000000000000001E-2</v>
      </c>
      <c r="AV48" s="128"/>
      <c r="AW48" s="129">
        <v>21437</v>
      </c>
      <c r="AX48" s="127">
        <v>0.97199999999999998</v>
      </c>
      <c r="AY48" s="130">
        <v>-5.7000000000000002E-2</v>
      </c>
      <c r="AZ48" s="128"/>
      <c r="BA48" s="129">
        <v>21645</v>
      </c>
      <c r="BB48" s="127">
        <v>0.98799999999999999</v>
      </c>
      <c r="BC48" s="130">
        <v>0.01</v>
      </c>
      <c r="BD48" s="128"/>
      <c r="BE48" s="129">
        <v>22034</v>
      </c>
      <c r="BF48" s="127">
        <v>0.99199999999999999</v>
      </c>
      <c r="BG48" s="130">
        <v>1.7999999999999999E-2</v>
      </c>
      <c r="BH48" s="128"/>
      <c r="BI48" s="129">
        <v>23697</v>
      </c>
      <c r="BJ48" s="127">
        <v>1.0209999999999999</v>
      </c>
      <c r="BK48" s="130">
        <v>7.4999999999999997E-2</v>
      </c>
      <c r="BL48" s="128"/>
      <c r="BM48" s="129">
        <v>25147</v>
      </c>
      <c r="BN48" s="127">
        <v>1.0489999999999999</v>
      </c>
      <c r="BO48" s="130">
        <v>6.0999999999999999E-2</v>
      </c>
      <c r="BP48" s="128"/>
      <c r="BQ48" s="129">
        <v>27519</v>
      </c>
      <c r="BR48" s="127">
        <v>1.1020000000000001</v>
      </c>
      <c r="BS48" s="130">
        <v>9.4E-2</v>
      </c>
      <c r="BT48" s="128"/>
      <c r="BU48" s="129">
        <v>28367</v>
      </c>
      <c r="BV48" s="127">
        <v>1.101</v>
      </c>
      <c r="BW48" s="130">
        <v>3.1E-2</v>
      </c>
      <c r="BX48" s="128"/>
      <c r="BY48" s="121"/>
      <c r="BZ48" s="131"/>
      <c r="CA48" s="121"/>
      <c r="CB48" s="128"/>
    </row>
    <row r="49" spans="1:80">
      <c r="A49" s="121" t="s">
        <v>318</v>
      </c>
      <c r="B49" s="129">
        <v>15263</v>
      </c>
      <c r="C49" s="130">
        <v>0.95499999999999996</v>
      </c>
      <c r="D49" s="128"/>
      <c r="E49" s="129">
        <v>16596</v>
      </c>
      <c r="F49" s="127">
        <v>0.96499999999999997</v>
      </c>
      <c r="G49" s="130">
        <v>8.6999999999999994E-2</v>
      </c>
      <c r="H49" s="128"/>
      <c r="I49" s="129">
        <v>17545</v>
      </c>
      <c r="J49" s="127">
        <v>0.97</v>
      </c>
      <c r="K49" s="130">
        <v>5.7000000000000002E-2</v>
      </c>
      <c r="L49" s="128"/>
      <c r="M49" s="129">
        <v>18261</v>
      </c>
      <c r="N49" s="127">
        <v>0.96</v>
      </c>
      <c r="O49" s="130">
        <v>4.1000000000000002E-2</v>
      </c>
      <c r="P49" s="128"/>
      <c r="Q49" s="129">
        <v>19110</v>
      </c>
      <c r="R49" s="127">
        <v>0.95299999999999996</v>
      </c>
      <c r="S49" s="130">
        <v>4.5999999999999999E-2</v>
      </c>
      <c r="T49" s="128"/>
      <c r="U49" s="129">
        <v>19852</v>
      </c>
      <c r="V49" s="127">
        <v>0.93500000000000005</v>
      </c>
      <c r="W49" s="130">
        <v>3.9E-2</v>
      </c>
      <c r="X49" s="128"/>
      <c r="Y49" s="129">
        <v>21198</v>
      </c>
      <c r="Z49" s="127">
        <v>0.93700000000000006</v>
      </c>
      <c r="AA49" s="130">
        <v>6.8000000000000005E-2</v>
      </c>
      <c r="AB49" s="128"/>
      <c r="AC49" s="129">
        <v>22538</v>
      </c>
      <c r="AD49" s="127">
        <v>0.94799999999999995</v>
      </c>
      <c r="AE49" s="130">
        <v>6.3E-2</v>
      </c>
      <c r="AF49" s="128"/>
      <c r="AG49" s="129">
        <v>22993</v>
      </c>
      <c r="AH49" s="127">
        <v>0.95299999999999996</v>
      </c>
      <c r="AI49" s="130">
        <v>0.02</v>
      </c>
      <c r="AJ49" s="128"/>
      <c r="AK49" s="129">
        <v>21607</v>
      </c>
      <c r="AL49" s="127">
        <v>0.93700000000000006</v>
      </c>
      <c r="AM49" s="130">
        <v>-0.06</v>
      </c>
      <c r="AN49" s="128"/>
      <c r="AO49" s="129">
        <v>21653</v>
      </c>
      <c r="AP49" s="127">
        <v>0.94</v>
      </c>
      <c r="AQ49" s="130">
        <v>2E-3</v>
      </c>
      <c r="AR49" s="128"/>
      <c r="AS49" s="129">
        <v>21365</v>
      </c>
      <c r="AT49" s="127">
        <v>0.93899999999999995</v>
      </c>
      <c r="AU49" s="130">
        <v>-1.2999999999999999E-2</v>
      </c>
      <c r="AV49" s="128"/>
      <c r="AW49" s="129">
        <v>20501</v>
      </c>
      <c r="AX49" s="127">
        <v>0.93</v>
      </c>
      <c r="AY49" s="130">
        <v>-0.04</v>
      </c>
      <c r="AZ49" s="128"/>
      <c r="BA49" s="129">
        <v>20455</v>
      </c>
      <c r="BB49" s="127">
        <v>0.93400000000000005</v>
      </c>
      <c r="BC49" s="130">
        <v>-2E-3</v>
      </c>
      <c r="BD49" s="128"/>
      <c r="BE49" s="129">
        <v>20967</v>
      </c>
      <c r="BF49" s="127">
        <v>0.94399999999999995</v>
      </c>
      <c r="BG49" s="130">
        <v>2.5000000000000001E-2</v>
      </c>
      <c r="BH49" s="128"/>
      <c r="BI49" s="129">
        <v>21691</v>
      </c>
      <c r="BJ49" s="127">
        <v>0.93400000000000005</v>
      </c>
      <c r="BK49" s="130">
        <v>3.5000000000000003E-2</v>
      </c>
      <c r="BL49" s="128"/>
      <c r="BM49" s="129">
        <v>21903</v>
      </c>
      <c r="BN49" s="127">
        <v>0.91300000000000003</v>
      </c>
      <c r="BO49" s="130">
        <v>0.01</v>
      </c>
      <c r="BP49" s="128"/>
      <c r="BQ49" s="129">
        <v>22527</v>
      </c>
      <c r="BR49" s="127">
        <v>0.90200000000000002</v>
      </c>
      <c r="BS49" s="130">
        <v>2.8000000000000001E-2</v>
      </c>
      <c r="BT49" s="128"/>
      <c r="BU49" s="129">
        <v>23363</v>
      </c>
      <c r="BV49" s="127">
        <v>0.90700000000000003</v>
      </c>
      <c r="BW49" s="130">
        <v>3.6999999999999998E-2</v>
      </c>
      <c r="BX49" s="128"/>
      <c r="BY49" s="121"/>
      <c r="BZ49" s="131"/>
      <c r="CA49" s="121"/>
      <c r="CB49" s="128"/>
    </row>
    <row r="50" spans="1:80">
      <c r="A50" s="124" t="s">
        <v>581</v>
      </c>
      <c r="B50" s="126">
        <v>10149</v>
      </c>
      <c r="C50" s="127">
        <v>0.63500000000000001</v>
      </c>
      <c r="D50" s="128"/>
      <c r="E50" s="126">
        <v>10881</v>
      </c>
      <c r="F50" s="127">
        <v>0.63300000000000001</v>
      </c>
      <c r="G50" s="127">
        <v>7.1999999999999995E-2</v>
      </c>
      <c r="H50" s="128"/>
      <c r="I50" s="126">
        <v>11592</v>
      </c>
      <c r="J50" s="127">
        <v>0.64100000000000001</v>
      </c>
      <c r="K50" s="127">
        <v>6.5000000000000002E-2</v>
      </c>
      <c r="L50" s="128"/>
      <c r="M50" s="126">
        <v>12351</v>
      </c>
      <c r="N50" s="127">
        <v>0.65</v>
      </c>
      <c r="O50" s="127">
        <v>6.5000000000000002E-2</v>
      </c>
      <c r="P50" s="128"/>
      <c r="Q50" s="126">
        <v>13159</v>
      </c>
      <c r="R50" s="127">
        <v>0.65600000000000003</v>
      </c>
      <c r="S50" s="127">
        <v>6.5000000000000002E-2</v>
      </c>
      <c r="T50" s="128"/>
      <c r="U50" s="126">
        <v>14240</v>
      </c>
      <c r="V50" s="127">
        <v>0.67</v>
      </c>
      <c r="W50" s="127">
        <v>8.2000000000000003E-2</v>
      </c>
      <c r="X50" s="128"/>
      <c r="Y50" s="126">
        <v>15128</v>
      </c>
      <c r="Z50" s="127">
        <v>0.66900000000000004</v>
      </c>
      <c r="AA50" s="127">
        <v>6.2E-2</v>
      </c>
      <c r="AB50" s="128"/>
      <c r="AC50" s="126">
        <v>16177</v>
      </c>
      <c r="AD50" s="127">
        <v>0.68</v>
      </c>
      <c r="AE50" s="127">
        <v>6.9000000000000006E-2</v>
      </c>
      <c r="AF50" s="128"/>
      <c r="AG50" s="126">
        <v>16720</v>
      </c>
      <c r="AH50" s="127">
        <v>0.69299999999999995</v>
      </c>
      <c r="AI50" s="127">
        <v>3.4000000000000002E-2</v>
      </c>
      <c r="AJ50" s="128"/>
      <c r="AK50" s="126">
        <v>16251</v>
      </c>
      <c r="AL50" s="127">
        <v>0.70499999999999996</v>
      </c>
      <c r="AM50" s="127">
        <v>-2.8000000000000001E-2</v>
      </c>
      <c r="AN50" s="128"/>
      <c r="AO50" s="126">
        <v>16480</v>
      </c>
      <c r="AP50" s="127">
        <v>0.71499999999999997</v>
      </c>
      <c r="AQ50" s="127">
        <v>1.4E-2</v>
      </c>
      <c r="AR50" s="128"/>
      <c r="AS50" s="126">
        <v>16074</v>
      </c>
      <c r="AT50" s="127">
        <v>0.70599999999999996</v>
      </c>
      <c r="AU50" s="127">
        <v>-2.5000000000000001E-2</v>
      </c>
      <c r="AV50" s="128"/>
      <c r="AW50" s="126">
        <v>15485</v>
      </c>
      <c r="AX50" s="127">
        <v>0.70199999999999996</v>
      </c>
      <c r="AY50" s="127">
        <v>-3.6999999999999998E-2</v>
      </c>
      <c r="AZ50" s="128"/>
      <c r="BA50" s="126">
        <v>15532</v>
      </c>
      <c r="BB50" s="127">
        <v>0.70899999999999996</v>
      </c>
      <c r="BC50" s="127">
        <v>3.0000000000000001E-3</v>
      </c>
      <c r="BD50" s="128"/>
      <c r="BE50" s="126">
        <v>15564</v>
      </c>
      <c r="BF50" s="127">
        <v>0.70099999999999996</v>
      </c>
      <c r="BG50" s="127">
        <v>2E-3</v>
      </c>
      <c r="BH50" s="128"/>
      <c r="BI50" s="126">
        <v>16460</v>
      </c>
      <c r="BJ50" s="127">
        <v>0.70899999999999996</v>
      </c>
      <c r="BK50" s="127">
        <v>5.8000000000000003E-2</v>
      </c>
      <c r="BL50" s="128"/>
      <c r="BM50" s="126">
        <v>17117</v>
      </c>
      <c r="BN50" s="127">
        <v>0.71399999999999997</v>
      </c>
      <c r="BO50" s="127">
        <v>0.04</v>
      </c>
      <c r="BP50" s="128"/>
      <c r="BQ50" s="126">
        <v>18203</v>
      </c>
      <c r="BR50" s="127">
        <v>0.72899999999999998</v>
      </c>
      <c r="BS50" s="127">
        <v>6.3E-2</v>
      </c>
      <c r="BT50" s="128"/>
      <c r="BU50" s="126">
        <v>18827</v>
      </c>
      <c r="BV50" s="127">
        <v>0.73099999999999998</v>
      </c>
      <c r="BW50" s="127">
        <v>3.4000000000000002E-2</v>
      </c>
      <c r="BX50" s="128"/>
      <c r="BY50" s="126">
        <v>19454</v>
      </c>
      <c r="BZ50" s="127">
        <v>0.73599999999999999</v>
      </c>
      <c r="CA50" s="127">
        <v>3.3000000000000002E-2</v>
      </c>
      <c r="CB50" s="128"/>
    </row>
    <row r="51" spans="1:80">
      <c r="A51" s="121" t="s">
        <v>9</v>
      </c>
      <c r="B51" s="129">
        <v>10171</v>
      </c>
      <c r="C51" s="130">
        <v>0.63700000000000001</v>
      </c>
      <c r="D51" s="128"/>
      <c r="E51" s="129">
        <v>10867</v>
      </c>
      <c r="F51" s="127">
        <v>0.63200000000000001</v>
      </c>
      <c r="G51" s="130">
        <v>6.8000000000000005E-2</v>
      </c>
      <c r="H51" s="128"/>
      <c r="I51" s="129">
        <v>11557</v>
      </c>
      <c r="J51" s="127">
        <v>0.63900000000000001</v>
      </c>
      <c r="K51" s="130">
        <v>6.3E-2</v>
      </c>
      <c r="L51" s="128"/>
      <c r="M51" s="129">
        <v>12360</v>
      </c>
      <c r="N51" s="127">
        <v>0.65</v>
      </c>
      <c r="O51" s="130">
        <v>6.9000000000000006E-2</v>
      </c>
      <c r="P51" s="128"/>
      <c r="Q51" s="129">
        <v>12895</v>
      </c>
      <c r="R51" s="127">
        <v>0.64300000000000002</v>
      </c>
      <c r="S51" s="130">
        <v>4.2999999999999997E-2</v>
      </c>
      <c r="T51" s="128"/>
      <c r="U51" s="129">
        <v>14306</v>
      </c>
      <c r="V51" s="127">
        <v>0.67400000000000004</v>
      </c>
      <c r="W51" s="130">
        <v>0.109</v>
      </c>
      <c r="X51" s="128"/>
      <c r="Y51" s="129">
        <v>15097</v>
      </c>
      <c r="Z51" s="127">
        <v>0.66700000000000004</v>
      </c>
      <c r="AA51" s="130">
        <v>5.5E-2</v>
      </c>
      <c r="AB51" s="128"/>
      <c r="AC51" s="129">
        <v>16238</v>
      </c>
      <c r="AD51" s="127">
        <v>0.68300000000000005</v>
      </c>
      <c r="AE51" s="130">
        <v>7.5999999999999998E-2</v>
      </c>
      <c r="AF51" s="128"/>
      <c r="AG51" s="129">
        <v>16962</v>
      </c>
      <c r="AH51" s="127">
        <v>0.70299999999999996</v>
      </c>
      <c r="AI51" s="130">
        <v>4.4999999999999998E-2</v>
      </c>
      <c r="AJ51" s="128"/>
      <c r="AK51" s="129">
        <v>16452</v>
      </c>
      <c r="AL51" s="127">
        <v>0.71299999999999997</v>
      </c>
      <c r="AM51" s="130">
        <v>-0.03</v>
      </c>
      <c r="AN51" s="128"/>
      <c r="AO51" s="129">
        <v>16485</v>
      </c>
      <c r="AP51" s="127">
        <v>0.71599999999999997</v>
      </c>
      <c r="AQ51" s="130">
        <v>2E-3</v>
      </c>
      <c r="AR51" s="128"/>
      <c r="AS51" s="129">
        <v>16141</v>
      </c>
      <c r="AT51" s="127">
        <v>0.70899999999999996</v>
      </c>
      <c r="AU51" s="130">
        <v>-2.1000000000000001E-2</v>
      </c>
      <c r="AV51" s="128"/>
      <c r="AW51" s="129">
        <v>15299</v>
      </c>
      <c r="AX51" s="127">
        <v>0.69399999999999995</v>
      </c>
      <c r="AY51" s="130">
        <v>-5.1999999999999998E-2</v>
      </c>
      <c r="AZ51" s="128"/>
      <c r="BA51" s="129">
        <v>15357</v>
      </c>
      <c r="BB51" s="127">
        <v>0.70099999999999996</v>
      </c>
      <c r="BC51" s="130">
        <v>4.0000000000000001E-3</v>
      </c>
      <c r="BD51" s="128"/>
      <c r="BE51" s="129">
        <v>15322</v>
      </c>
      <c r="BF51" s="127">
        <v>0.69</v>
      </c>
      <c r="BG51" s="130">
        <v>-2E-3</v>
      </c>
      <c r="BH51" s="128"/>
      <c r="BI51" s="129">
        <v>16299</v>
      </c>
      <c r="BJ51" s="127">
        <v>0.70199999999999996</v>
      </c>
      <c r="BK51" s="130">
        <v>6.4000000000000001E-2</v>
      </c>
      <c r="BL51" s="128"/>
      <c r="BM51" s="129">
        <v>16831</v>
      </c>
      <c r="BN51" s="127">
        <v>0.70199999999999996</v>
      </c>
      <c r="BO51" s="130">
        <v>3.3000000000000002E-2</v>
      </c>
      <c r="BP51" s="128"/>
      <c r="BQ51" s="129">
        <v>17803</v>
      </c>
      <c r="BR51" s="127">
        <v>0.71299999999999997</v>
      </c>
      <c r="BS51" s="130">
        <v>5.8000000000000003E-2</v>
      </c>
      <c r="BT51" s="128"/>
      <c r="BU51" s="129">
        <v>18453</v>
      </c>
      <c r="BV51" s="127">
        <v>0.71599999999999997</v>
      </c>
      <c r="BW51" s="130">
        <v>3.6999999999999998E-2</v>
      </c>
      <c r="BX51" s="128"/>
      <c r="BY51" s="121"/>
      <c r="BZ51" s="131"/>
      <c r="CA51" s="121"/>
      <c r="CB51" s="128"/>
    </row>
    <row r="52" spans="1:80">
      <c r="A52" s="121" t="s">
        <v>13</v>
      </c>
      <c r="B52" s="129">
        <v>10114</v>
      </c>
      <c r="C52" s="130">
        <v>0.63300000000000001</v>
      </c>
      <c r="D52" s="128"/>
      <c r="E52" s="129">
        <v>10904</v>
      </c>
      <c r="F52" s="127">
        <v>0.63400000000000001</v>
      </c>
      <c r="G52" s="130">
        <v>7.8E-2</v>
      </c>
      <c r="H52" s="128"/>
      <c r="I52" s="129">
        <v>11650</v>
      </c>
      <c r="J52" s="127">
        <v>0.64400000000000002</v>
      </c>
      <c r="K52" s="130">
        <v>6.8000000000000005E-2</v>
      </c>
      <c r="L52" s="128"/>
      <c r="M52" s="129">
        <v>12337</v>
      </c>
      <c r="N52" s="127">
        <v>0.64900000000000002</v>
      </c>
      <c r="O52" s="130">
        <v>5.8999999999999997E-2</v>
      </c>
      <c r="P52" s="128"/>
      <c r="Q52" s="129">
        <v>13590</v>
      </c>
      <c r="R52" s="127">
        <v>0.67800000000000005</v>
      </c>
      <c r="S52" s="130">
        <v>0.10199999999999999</v>
      </c>
      <c r="T52" s="128"/>
      <c r="U52" s="129">
        <v>14131</v>
      </c>
      <c r="V52" s="127">
        <v>0.66500000000000004</v>
      </c>
      <c r="W52" s="130">
        <v>0.04</v>
      </c>
      <c r="X52" s="128"/>
      <c r="Y52" s="129">
        <v>15179</v>
      </c>
      <c r="Z52" s="127">
        <v>0.67100000000000004</v>
      </c>
      <c r="AA52" s="130">
        <v>7.3999999999999996E-2</v>
      </c>
      <c r="AB52" s="128"/>
      <c r="AC52" s="129">
        <v>16076</v>
      </c>
      <c r="AD52" s="127">
        <v>0.67600000000000005</v>
      </c>
      <c r="AE52" s="130">
        <v>5.8999999999999997E-2</v>
      </c>
      <c r="AF52" s="128"/>
      <c r="AG52" s="129">
        <v>16317</v>
      </c>
      <c r="AH52" s="127">
        <v>0.67600000000000005</v>
      </c>
      <c r="AI52" s="130">
        <v>1.4999999999999999E-2</v>
      </c>
      <c r="AJ52" s="128"/>
      <c r="AK52" s="129">
        <v>15916</v>
      </c>
      <c r="AL52" s="127">
        <v>0.69</v>
      </c>
      <c r="AM52" s="130">
        <v>-2.5000000000000001E-2</v>
      </c>
      <c r="AN52" s="128"/>
      <c r="AO52" s="129">
        <v>16471</v>
      </c>
      <c r="AP52" s="127">
        <v>0.71499999999999997</v>
      </c>
      <c r="AQ52" s="130">
        <v>3.5000000000000003E-2</v>
      </c>
      <c r="AR52" s="128"/>
      <c r="AS52" s="129">
        <v>15963</v>
      </c>
      <c r="AT52" s="127">
        <v>0.70099999999999996</v>
      </c>
      <c r="AU52" s="130">
        <v>-3.1E-2</v>
      </c>
      <c r="AV52" s="128"/>
      <c r="AW52" s="129">
        <v>15798</v>
      </c>
      <c r="AX52" s="127">
        <v>0.71699999999999997</v>
      </c>
      <c r="AY52" s="130">
        <v>-0.01</v>
      </c>
      <c r="AZ52" s="128"/>
      <c r="BA52" s="129">
        <v>15826</v>
      </c>
      <c r="BB52" s="127">
        <v>0.72299999999999998</v>
      </c>
      <c r="BC52" s="130">
        <v>2E-3</v>
      </c>
      <c r="BD52" s="128"/>
      <c r="BE52" s="129">
        <v>15974</v>
      </c>
      <c r="BF52" s="127">
        <v>0.71899999999999997</v>
      </c>
      <c r="BG52" s="130">
        <v>8.9999999999999993E-3</v>
      </c>
      <c r="BH52" s="128"/>
      <c r="BI52" s="129">
        <v>16733</v>
      </c>
      <c r="BJ52" s="127">
        <v>0.72099999999999997</v>
      </c>
      <c r="BK52" s="130">
        <v>4.8000000000000001E-2</v>
      </c>
      <c r="BL52" s="128"/>
      <c r="BM52" s="129">
        <v>17602</v>
      </c>
      <c r="BN52" s="127">
        <v>0.73399999999999999</v>
      </c>
      <c r="BO52" s="130">
        <v>5.1999999999999998E-2</v>
      </c>
      <c r="BP52" s="128"/>
      <c r="BQ52" s="129">
        <v>18886</v>
      </c>
      <c r="BR52" s="127">
        <v>0.75600000000000001</v>
      </c>
      <c r="BS52" s="130">
        <v>7.2999999999999995E-2</v>
      </c>
      <c r="BT52" s="128"/>
      <c r="BU52" s="129">
        <v>19464</v>
      </c>
      <c r="BV52" s="127">
        <v>0.755</v>
      </c>
      <c r="BW52" s="130">
        <v>3.1E-2</v>
      </c>
      <c r="BX52" s="128"/>
      <c r="BY52" s="121"/>
      <c r="BZ52" s="131"/>
      <c r="CA52" s="121"/>
      <c r="CB52" s="128"/>
    </row>
    <row r="53" spans="1:80">
      <c r="A53" s="124" t="s">
        <v>582</v>
      </c>
      <c r="B53" s="126">
        <v>12399</v>
      </c>
      <c r="C53" s="127">
        <v>0.77600000000000002</v>
      </c>
      <c r="D53" s="128"/>
      <c r="E53" s="126">
        <v>13373</v>
      </c>
      <c r="F53" s="127">
        <v>0.77800000000000002</v>
      </c>
      <c r="G53" s="127">
        <v>7.9000000000000001E-2</v>
      </c>
      <c r="H53" s="128"/>
      <c r="I53" s="126">
        <v>14256</v>
      </c>
      <c r="J53" s="127">
        <v>0.78800000000000003</v>
      </c>
      <c r="K53" s="127">
        <v>6.6000000000000003E-2</v>
      </c>
      <c r="L53" s="128"/>
      <c r="M53" s="126">
        <v>15215</v>
      </c>
      <c r="N53" s="127">
        <v>0.8</v>
      </c>
      <c r="O53" s="127">
        <v>6.7000000000000004E-2</v>
      </c>
      <c r="P53" s="128"/>
      <c r="Q53" s="126">
        <v>16327</v>
      </c>
      <c r="R53" s="127">
        <v>0.81399999999999995</v>
      </c>
      <c r="S53" s="127">
        <v>7.2999999999999995E-2</v>
      </c>
      <c r="T53" s="128"/>
      <c r="U53" s="126">
        <v>17639</v>
      </c>
      <c r="V53" s="127">
        <v>0.83099999999999996</v>
      </c>
      <c r="W53" s="127">
        <v>0.08</v>
      </c>
      <c r="X53" s="128"/>
      <c r="Y53" s="126">
        <v>19049</v>
      </c>
      <c r="Z53" s="127">
        <v>0.84199999999999997</v>
      </c>
      <c r="AA53" s="127">
        <v>0.08</v>
      </c>
      <c r="AB53" s="128"/>
      <c r="AC53" s="126">
        <v>20425</v>
      </c>
      <c r="AD53" s="127">
        <v>0.85899999999999999</v>
      </c>
      <c r="AE53" s="127">
        <v>7.1999999999999995E-2</v>
      </c>
      <c r="AF53" s="128"/>
      <c r="AG53" s="126">
        <v>21145</v>
      </c>
      <c r="AH53" s="127">
        <v>0.876</v>
      </c>
      <c r="AI53" s="127">
        <v>3.5000000000000003E-2</v>
      </c>
      <c r="AJ53" s="128"/>
      <c r="AK53" s="126">
        <v>20333</v>
      </c>
      <c r="AL53" s="127">
        <v>0.88200000000000001</v>
      </c>
      <c r="AM53" s="127">
        <v>-3.7999999999999999E-2</v>
      </c>
      <c r="AN53" s="128"/>
      <c r="AO53" s="126">
        <v>20481</v>
      </c>
      <c r="AP53" s="127">
        <v>0.88900000000000001</v>
      </c>
      <c r="AQ53" s="127">
        <v>7.0000000000000001E-3</v>
      </c>
      <c r="AR53" s="128"/>
      <c r="AS53" s="126">
        <v>20121</v>
      </c>
      <c r="AT53" s="127">
        <v>0.88400000000000001</v>
      </c>
      <c r="AU53" s="127">
        <v>-1.7999999999999999E-2</v>
      </c>
      <c r="AV53" s="128"/>
      <c r="AW53" s="126">
        <v>19514</v>
      </c>
      <c r="AX53" s="127">
        <v>0.88500000000000001</v>
      </c>
      <c r="AY53" s="127">
        <v>-0.03</v>
      </c>
      <c r="AZ53" s="128"/>
      <c r="BA53" s="126">
        <v>19586</v>
      </c>
      <c r="BB53" s="127">
        <v>0.89400000000000002</v>
      </c>
      <c r="BC53" s="127">
        <v>4.0000000000000001E-3</v>
      </c>
      <c r="BD53" s="128"/>
      <c r="BE53" s="126">
        <v>19782</v>
      </c>
      <c r="BF53" s="127">
        <v>0.89</v>
      </c>
      <c r="BG53" s="127">
        <v>0.01</v>
      </c>
      <c r="BH53" s="128"/>
      <c r="BI53" s="126">
        <v>20794</v>
      </c>
      <c r="BJ53" s="127">
        <v>0.89600000000000002</v>
      </c>
      <c r="BK53" s="127">
        <v>5.0999999999999997E-2</v>
      </c>
      <c r="BL53" s="128"/>
      <c r="BM53" s="126">
        <v>21482</v>
      </c>
      <c r="BN53" s="127">
        <v>0.89600000000000002</v>
      </c>
      <c r="BO53" s="127">
        <v>3.3000000000000002E-2</v>
      </c>
      <c r="BP53" s="128"/>
      <c r="BQ53" s="126">
        <v>22340</v>
      </c>
      <c r="BR53" s="127">
        <v>0.89500000000000002</v>
      </c>
      <c r="BS53" s="127">
        <v>0.04</v>
      </c>
      <c r="BT53" s="128"/>
      <c r="BU53" s="126">
        <v>23133</v>
      </c>
      <c r="BV53" s="127">
        <v>0.89800000000000002</v>
      </c>
      <c r="BW53" s="127">
        <v>3.5000000000000003E-2</v>
      </c>
      <c r="BX53" s="128"/>
      <c r="BY53" s="126">
        <v>23873</v>
      </c>
      <c r="BZ53" s="127">
        <v>0.90300000000000002</v>
      </c>
      <c r="CA53" s="127">
        <v>3.2000000000000001E-2</v>
      </c>
      <c r="CB53" s="128"/>
    </row>
    <row r="54" spans="1:80">
      <c r="A54" s="121" t="s">
        <v>428</v>
      </c>
      <c r="B54" s="129">
        <v>12735</v>
      </c>
      <c r="C54" s="130">
        <v>0.79700000000000004</v>
      </c>
      <c r="D54" s="128"/>
      <c r="E54" s="129">
        <v>13649</v>
      </c>
      <c r="F54" s="127">
        <v>0.79400000000000004</v>
      </c>
      <c r="G54" s="130">
        <v>7.1999999999999995E-2</v>
      </c>
      <c r="H54" s="128"/>
      <c r="I54" s="129">
        <v>14848</v>
      </c>
      <c r="J54" s="127">
        <v>0.82099999999999995</v>
      </c>
      <c r="K54" s="130">
        <v>8.7999999999999995E-2</v>
      </c>
      <c r="L54" s="128"/>
      <c r="M54" s="129">
        <v>15838</v>
      </c>
      <c r="N54" s="127">
        <v>0.83299999999999996</v>
      </c>
      <c r="O54" s="130">
        <v>6.7000000000000004E-2</v>
      </c>
      <c r="P54" s="128"/>
      <c r="Q54" s="129">
        <v>16992</v>
      </c>
      <c r="R54" s="127">
        <v>0.84699999999999998</v>
      </c>
      <c r="S54" s="130">
        <v>7.2999999999999995E-2</v>
      </c>
      <c r="T54" s="128"/>
      <c r="U54" s="129">
        <v>18376</v>
      </c>
      <c r="V54" s="127">
        <v>0.86499999999999999</v>
      </c>
      <c r="W54" s="130">
        <v>8.1000000000000003E-2</v>
      </c>
      <c r="X54" s="128"/>
      <c r="Y54" s="129">
        <v>19723</v>
      </c>
      <c r="Z54" s="127">
        <v>0.872</v>
      </c>
      <c r="AA54" s="130">
        <v>7.2999999999999995E-2</v>
      </c>
      <c r="AB54" s="128"/>
      <c r="AC54" s="129">
        <v>21305</v>
      </c>
      <c r="AD54" s="127">
        <v>0.89600000000000002</v>
      </c>
      <c r="AE54" s="130">
        <v>0.08</v>
      </c>
      <c r="AF54" s="128"/>
      <c r="AG54" s="129">
        <v>22094</v>
      </c>
      <c r="AH54" s="127">
        <v>0.91600000000000004</v>
      </c>
      <c r="AI54" s="130">
        <v>3.6999999999999998E-2</v>
      </c>
      <c r="AJ54" s="128"/>
      <c r="AK54" s="129">
        <v>21618</v>
      </c>
      <c r="AL54" s="127">
        <v>0.93700000000000006</v>
      </c>
      <c r="AM54" s="130">
        <v>-2.1999999999999999E-2</v>
      </c>
      <c r="AN54" s="128"/>
      <c r="AO54" s="129">
        <v>21856</v>
      </c>
      <c r="AP54" s="127">
        <v>0.94899999999999995</v>
      </c>
      <c r="AQ54" s="130">
        <v>1.0999999999999999E-2</v>
      </c>
      <c r="AR54" s="128"/>
      <c r="AS54" s="129">
        <v>21352</v>
      </c>
      <c r="AT54" s="127">
        <v>0.93799999999999994</v>
      </c>
      <c r="AU54" s="130">
        <v>-2.3E-2</v>
      </c>
      <c r="AV54" s="128"/>
      <c r="AW54" s="129">
        <v>20530</v>
      </c>
      <c r="AX54" s="127">
        <v>0.93100000000000005</v>
      </c>
      <c r="AY54" s="130">
        <v>-3.7999999999999999E-2</v>
      </c>
      <c r="AZ54" s="128"/>
      <c r="BA54" s="129">
        <v>20575</v>
      </c>
      <c r="BB54" s="127">
        <v>0.94</v>
      </c>
      <c r="BC54" s="130">
        <v>2E-3</v>
      </c>
      <c r="BD54" s="128"/>
      <c r="BE54" s="129">
        <v>20513</v>
      </c>
      <c r="BF54" s="127">
        <v>0.92300000000000004</v>
      </c>
      <c r="BG54" s="130">
        <v>-3.0000000000000001E-3</v>
      </c>
      <c r="BH54" s="128"/>
      <c r="BI54" s="129">
        <v>21698</v>
      </c>
      <c r="BJ54" s="127">
        <v>0.93400000000000005</v>
      </c>
      <c r="BK54" s="130">
        <v>5.8000000000000003E-2</v>
      </c>
      <c r="BL54" s="128"/>
      <c r="BM54" s="129">
        <v>22351</v>
      </c>
      <c r="BN54" s="127">
        <v>0.93200000000000005</v>
      </c>
      <c r="BO54" s="130">
        <v>0.03</v>
      </c>
      <c r="BP54" s="128"/>
      <c r="BQ54" s="129">
        <v>22941</v>
      </c>
      <c r="BR54" s="127">
        <v>0.91900000000000004</v>
      </c>
      <c r="BS54" s="130">
        <v>2.5999999999999999E-2</v>
      </c>
      <c r="BT54" s="128"/>
      <c r="BU54" s="129">
        <v>23816</v>
      </c>
      <c r="BV54" s="127">
        <v>0.92400000000000004</v>
      </c>
      <c r="BW54" s="130">
        <v>3.7999999999999999E-2</v>
      </c>
      <c r="BX54" s="128"/>
      <c r="BY54" s="121"/>
      <c r="BZ54" s="131"/>
      <c r="CA54" s="121"/>
      <c r="CB54" s="128"/>
    </row>
    <row r="55" spans="1:80">
      <c r="A55" s="121" t="s">
        <v>31</v>
      </c>
      <c r="B55" s="129">
        <v>11831</v>
      </c>
      <c r="C55" s="130">
        <v>0.74099999999999999</v>
      </c>
      <c r="D55" s="128"/>
      <c r="E55" s="129">
        <v>12916</v>
      </c>
      <c r="F55" s="127">
        <v>0.751</v>
      </c>
      <c r="G55" s="130">
        <v>9.1999999999999998E-2</v>
      </c>
      <c r="H55" s="128"/>
      <c r="I55" s="129">
        <v>13490</v>
      </c>
      <c r="J55" s="127">
        <v>0.746</v>
      </c>
      <c r="K55" s="130">
        <v>4.3999999999999997E-2</v>
      </c>
      <c r="L55" s="128"/>
      <c r="M55" s="129">
        <v>14434</v>
      </c>
      <c r="N55" s="127">
        <v>0.75900000000000001</v>
      </c>
      <c r="O55" s="130">
        <v>7.0000000000000007E-2</v>
      </c>
      <c r="P55" s="128"/>
      <c r="Q55" s="129">
        <v>15468</v>
      </c>
      <c r="R55" s="127">
        <v>0.77100000000000002</v>
      </c>
      <c r="S55" s="130">
        <v>7.1999999999999995E-2</v>
      </c>
      <c r="T55" s="128"/>
      <c r="U55" s="129">
        <v>17364</v>
      </c>
      <c r="V55" s="127">
        <v>0.81799999999999995</v>
      </c>
      <c r="W55" s="130">
        <v>0.123</v>
      </c>
      <c r="X55" s="128"/>
      <c r="Y55" s="129">
        <v>18673</v>
      </c>
      <c r="Z55" s="127">
        <v>0.82499999999999996</v>
      </c>
      <c r="AA55" s="130">
        <v>7.4999999999999997E-2</v>
      </c>
      <c r="AB55" s="128"/>
      <c r="AC55" s="129">
        <v>19587</v>
      </c>
      <c r="AD55" s="127">
        <v>0.82399999999999995</v>
      </c>
      <c r="AE55" s="130">
        <v>4.9000000000000002E-2</v>
      </c>
      <c r="AF55" s="128"/>
      <c r="AG55" s="129">
        <v>19951</v>
      </c>
      <c r="AH55" s="127">
        <v>0.82699999999999996</v>
      </c>
      <c r="AI55" s="130">
        <v>1.9E-2</v>
      </c>
      <c r="AJ55" s="128"/>
      <c r="AK55" s="129">
        <v>19158</v>
      </c>
      <c r="AL55" s="127">
        <v>0.83099999999999996</v>
      </c>
      <c r="AM55" s="130">
        <v>-0.04</v>
      </c>
      <c r="AN55" s="128"/>
      <c r="AO55" s="129">
        <v>19937</v>
      </c>
      <c r="AP55" s="127">
        <v>0.86499999999999999</v>
      </c>
      <c r="AQ55" s="130">
        <v>4.1000000000000002E-2</v>
      </c>
      <c r="AR55" s="128"/>
      <c r="AS55" s="129">
        <v>20020</v>
      </c>
      <c r="AT55" s="127">
        <v>0.88</v>
      </c>
      <c r="AU55" s="130">
        <v>4.0000000000000001E-3</v>
      </c>
      <c r="AV55" s="128"/>
      <c r="AW55" s="129">
        <v>19820</v>
      </c>
      <c r="AX55" s="127">
        <v>0.89900000000000002</v>
      </c>
      <c r="AY55" s="130">
        <v>-0.01</v>
      </c>
      <c r="AZ55" s="128"/>
      <c r="BA55" s="129">
        <v>20092</v>
      </c>
      <c r="BB55" s="127">
        <v>0.91700000000000004</v>
      </c>
      <c r="BC55" s="130">
        <v>1.4E-2</v>
      </c>
      <c r="BD55" s="128"/>
      <c r="BE55" s="129">
        <v>20783</v>
      </c>
      <c r="BF55" s="127">
        <v>0.93500000000000005</v>
      </c>
      <c r="BG55" s="130">
        <v>3.4000000000000002E-2</v>
      </c>
      <c r="BH55" s="128"/>
      <c r="BI55" s="129">
        <v>22047</v>
      </c>
      <c r="BJ55" s="127">
        <v>0.95</v>
      </c>
      <c r="BK55" s="130">
        <v>6.0999999999999999E-2</v>
      </c>
      <c r="BL55" s="128"/>
      <c r="BM55" s="129">
        <v>22329</v>
      </c>
      <c r="BN55" s="127">
        <v>0.93100000000000005</v>
      </c>
      <c r="BO55" s="130">
        <v>1.2999999999999999E-2</v>
      </c>
      <c r="BP55" s="128"/>
      <c r="BQ55" s="129">
        <v>22486</v>
      </c>
      <c r="BR55" s="127">
        <v>0.90100000000000002</v>
      </c>
      <c r="BS55" s="130">
        <v>7.0000000000000001E-3</v>
      </c>
      <c r="BT55" s="128"/>
      <c r="BU55" s="129">
        <v>23320</v>
      </c>
      <c r="BV55" s="127">
        <v>0.90500000000000003</v>
      </c>
      <c r="BW55" s="130">
        <v>3.6999999999999998E-2</v>
      </c>
      <c r="BX55" s="128"/>
      <c r="BY55" s="121"/>
      <c r="BZ55" s="131"/>
      <c r="CA55" s="121"/>
      <c r="CB55" s="128"/>
    </row>
    <row r="56" spans="1:80">
      <c r="A56" s="121" t="s">
        <v>37</v>
      </c>
      <c r="B56" s="129">
        <v>11183</v>
      </c>
      <c r="C56" s="130">
        <v>0.7</v>
      </c>
      <c r="D56" s="128"/>
      <c r="E56" s="129">
        <v>12319</v>
      </c>
      <c r="F56" s="127">
        <v>0.71599999999999997</v>
      </c>
      <c r="G56" s="130">
        <v>0.10199999999999999</v>
      </c>
      <c r="H56" s="128"/>
      <c r="I56" s="129">
        <v>13421</v>
      </c>
      <c r="J56" s="127">
        <v>0.74199999999999999</v>
      </c>
      <c r="K56" s="130">
        <v>8.8999999999999996E-2</v>
      </c>
      <c r="L56" s="128"/>
      <c r="M56" s="129">
        <v>14181</v>
      </c>
      <c r="N56" s="127">
        <v>0.746</v>
      </c>
      <c r="O56" s="130">
        <v>5.7000000000000002E-2</v>
      </c>
      <c r="P56" s="128"/>
      <c r="Q56" s="129">
        <v>14824</v>
      </c>
      <c r="R56" s="127">
        <v>0.73899999999999999</v>
      </c>
      <c r="S56" s="130">
        <v>4.4999999999999998E-2</v>
      </c>
      <c r="T56" s="128"/>
      <c r="U56" s="129">
        <v>15938</v>
      </c>
      <c r="V56" s="127">
        <v>0.75</v>
      </c>
      <c r="W56" s="130">
        <v>7.4999999999999997E-2</v>
      </c>
      <c r="X56" s="128"/>
      <c r="Y56" s="129">
        <v>17094</v>
      </c>
      <c r="Z56" s="127">
        <v>0.755</v>
      </c>
      <c r="AA56" s="130">
        <v>7.2999999999999995E-2</v>
      </c>
      <c r="AB56" s="128"/>
      <c r="AC56" s="129">
        <v>18009</v>
      </c>
      <c r="AD56" s="127">
        <v>0.75700000000000001</v>
      </c>
      <c r="AE56" s="130">
        <v>5.3999999999999999E-2</v>
      </c>
      <c r="AF56" s="128"/>
      <c r="AG56" s="129">
        <v>18851</v>
      </c>
      <c r="AH56" s="127">
        <v>0.78100000000000003</v>
      </c>
      <c r="AI56" s="130">
        <v>4.7E-2</v>
      </c>
      <c r="AJ56" s="128"/>
      <c r="AK56" s="129">
        <v>17908</v>
      </c>
      <c r="AL56" s="127">
        <v>0.77700000000000002</v>
      </c>
      <c r="AM56" s="130">
        <v>-0.05</v>
      </c>
      <c r="AN56" s="128"/>
      <c r="AO56" s="129">
        <v>18511</v>
      </c>
      <c r="AP56" s="127">
        <v>0.80300000000000005</v>
      </c>
      <c r="AQ56" s="130">
        <v>3.4000000000000002E-2</v>
      </c>
      <c r="AR56" s="128"/>
      <c r="AS56" s="129">
        <v>18755</v>
      </c>
      <c r="AT56" s="127">
        <v>0.82399999999999995</v>
      </c>
      <c r="AU56" s="130">
        <v>1.2999999999999999E-2</v>
      </c>
      <c r="AV56" s="128"/>
      <c r="AW56" s="129">
        <v>18572</v>
      </c>
      <c r="AX56" s="127">
        <v>0.84199999999999997</v>
      </c>
      <c r="AY56" s="130">
        <v>-0.01</v>
      </c>
      <c r="AZ56" s="128"/>
      <c r="BA56" s="129">
        <v>18366</v>
      </c>
      <c r="BB56" s="127">
        <v>0.83899999999999997</v>
      </c>
      <c r="BC56" s="130">
        <v>-1.0999999999999999E-2</v>
      </c>
      <c r="BD56" s="128"/>
      <c r="BE56" s="129">
        <v>18410</v>
      </c>
      <c r="BF56" s="127">
        <v>0.82899999999999996</v>
      </c>
      <c r="BG56" s="130">
        <v>2E-3</v>
      </c>
      <c r="BH56" s="128"/>
      <c r="BI56" s="129">
        <v>19159</v>
      </c>
      <c r="BJ56" s="127">
        <v>0.82499999999999996</v>
      </c>
      <c r="BK56" s="130">
        <v>4.1000000000000002E-2</v>
      </c>
      <c r="BL56" s="128"/>
      <c r="BM56" s="129">
        <v>20259</v>
      </c>
      <c r="BN56" s="127">
        <v>0.84499999999999997</v>
      </c>
      <c r="BO56" s="130">
        <v>5.7000000000000002E-2</v>
      </c>
      <c r="BP56" s="128"/>
      <c r="BQ56" s="129">
        <v>21139</v>
      </c>
      <c r="BR56" s="127">
        <v>0.84699999999999998</v>
      </c>
      <c r="BS56" s="130">
        <v>4.2999999999999997E-2</v>
      </c>
      <c r="BT56" s="128"/>
      <c r="BU56" s="129">
        <v>22120</v>
      </c>
      <c r="BV56" s="127">
        <v>0.85799999999999998</v>
      </c>
      <c r="BW56" s="130">
        <v>4.5999999999999999E-2</v>
      </c>
      <c r="BX56" s="128"/>
      <c r="BY56" s="121"/>
      <c r="BZ56" s="131"/>
      <c r="CA56" s="121"/>
      <c r="CB56" s="128"/>
    </row>
    <row r="57" spans="1:80">
      <c r="A57" s="121" t="s">
        <v>39</v>
      </c>
      <c r="B57" s="129">
        <v>12678</v>
      </c>
      <c r="C57" s="130">
        <v>0.79400000000000004</v>
      </c>
      <c r="D57" s="128"/>
      <c r="E57" s="129">
        <v>13616</v>
      </c>
      <c r="F57" s="127">
        <v>0.79200000000000004</v>
      </c>
      <c r="G57" s="130">
        <v>7.3999999999999996E-2</v>
      </c>
      <c r="H57" s="128"/>
      <c r="I57" s="129">
        <v>14150</v>
      </c>
      <c r="J57" s="127">
        <v>0.78200000000000003</v>
      </c>
      <c r="K57" s="130">
        <v>3.9E-2</v>
      </c>
      <c r="L57" s="128"/>
      <c r="M57" s="129">
        <v>15149</v>
      </c>
      <c r="N57" s="127">
        <v>0.79700000000000004</v>
      </c>
      <c r="O57" s="130">
        <v>7.0999999999999994E-2</v>
      </c>
      <c r="P57" s="128"/>
      <c r="Q57" s="129">
        <v>16404</v>
      </c>
      <c r="R57" s="127">
        <v>0.81799999999999995</v>
      </c>
      <c r="S57" s="130">
        <v>8.3000000000000004E-2</v>
      </c>
      <c r="T57" s="128"/>
      <c r="U57" s="129">
        <v>17474</v>
      </c>
      <c r="V57" s="127">
        <v>0.82299999999999995</v>
      </c>
      <c r="W57" s="130">
        <v>6.5000000000000002E-2</v>
      </c>
      <c r="X57" s="128"/>
      <c r="Y57" s="129">
        <v>19083</v>
      </c>
      <c r="Z57" s="127">
        <v>0.84299999999999997</v>
      </c>
      <c r="AA57" s="130">
        <v>9.1999999999999998E-2</v>
      </c>
      <c r="AB57" s="128"/>
      <c r="AC57" s="129">
        <v>20542</v>
      </c>
      <c r="AD57" s="127">
        <v>0.86399999999999999</v>
      </c>
      <c r="AE57" s="130">
        <v>7.5999999999999998E-2</v>
      </c>
      <c r="AF57" s="128"/>
      <c r="AG57" s="129">
        <v>21258</v>
      </c>
      <c r="AH57" s="127">
        <v>0.88100000000000001</v>
      </c>
      <c r="AI57" s="130">
        <v>3.5000000000000003E-2</v>
      </c>
      <c r="AJ57" s="128"/>
      <c r="AK57" s="129">
        <v>20076</v>
      </c>
      <c r="AL57" s="127">
        <v>0.871</v>
      </c>
      <c r="AM57" s="130">
        <v>-5.6000000000000001E-2</v>
      </c>
      <c r="AN57" s="128"/>
      <c r="AO57" s="129">
        <v>19720</v>
      </c>
      <c r="AP57" s="127">
        <v>0.85599999999999998</v>
      </c>
      <c r="AQ57" s="130">
        <v>-1.7999999999999999E-2</v>
      </c>
      <c r="AR57" s="128"/>
      <c r="AS57" s="129">
        <v>19157</v>
      </c>
      <c r="AT57" s="127">
        <v>0.84199999999999997</v>
      </c>
      <c r="AU57" s="130">
        <v>-2.9000000000000001E-2</v>
      </c>
      <c r="AV57" s="128"/>
      <c r="AW57" s="129">
        <v>18512</v>
      </c>
      <c r="AX57" s="127">
        <v>0.84</v>
      </c>
      <c r="AY57" s="130">
        <v>-3.4000000000000002E-2</v>
      </c>
      <c r="AZ57" s="128"/>
      <c r="BA57" s="129">
        <v>18638</v>
      </c>
      <c r="BB57" s="127">
        <v>0.85099999999999998</v>
      </c>
      <c r="BC57" s="130">
        <v>7.0000000000000001E-3</v>
      </c>
      <c r="BD57" s="128"/>
      <c r="BE57" s="129">
        <v>19016</v>
      </c>
      <c r="BF57" s="127">
        <v>0.85599999999999998</v>
      </c>
      <c r="BG57" s="130">
        <v>0.02</v>
      </c>
      <c r="BH57" s="128"/>
      <c r="BI57" s="129">
        <v>19819</v>
      </c>
      <c r="BJ57" s="127">
        <v>0.85399999999999998</v>
      </c>
      <c r="BK57" s="130">
        <v>4.2000000000000003E-2</v>
      </c>
      <c r="BL57" s="128"/>
      <c r="BM57" s="129">
        <v>20553</v>
      </c>
      <c r="BN57" s="127">
        <v>0.85699999999999998</v>
      </c>
      <c r="BO57" s="130">
        <v>3.6999999999999998E-2</v>
      </c>
      <c r="BP57" s="128"/>
      <c r="BQ57" s="129">
        <v>21969</v>
      </c>
      <c r="BR57" s="127">
        <v>0.88</v>
      </c>
      <c r="BS57" s="130">
        <v>6.9000000000000006E-2</v>
      </c>
      <c r="BT57" s="128"/>
      <c r="BU57" s="129">
        <v>22586</v>
      </c>
      <c r="BV57" s="127">
        <v>0.876</v>
      </c>
      <c r="BW57" s="130">
        <v>2.8000000000000001E-2</v>
      </c>
      <c r="BX57" s="128"/>
      <c r="BY57" s="121"/>
      <c r="BZ57" s="131"/>
      <c r="CA57" s="121"/>
      <c r="CB57" s="128"/>
    </row>
    <row r="58" spans="1:80">
      <c r="A58" s="124" t="s">
        <v>429</v>
      </c>
      <c r="B58" s="126">
        <v>21380</v>
      </c>
      <c r="C58" s="127">
        <v>1.3380000000000001</v>
      </c>
      <c r="D58" s="128"/>
      <c r="E58" s="126">
        <v>23049</v>
      </c>
      <c r="F58" s="127">
        <v>1.34</v>
      </c>
      <c r="G58" s="127">
        <v>7.8E-2</v>
      </c>
      <c r="H58" s="128"/>
      <c r="I58" s="126">
        <v>24023</v>
      </c>
      <c r="J58" s="127">
        <v>1.3280000000000001</v>
      </c>
      <c r="K58" s="127">
        <v>4.2000000000000003E-2</v>
      </c>
      <c r="L58" s="128"/>
      <c r="M58" s="126">
        <v>25053</v>
      </c>
      <c r="N58" s="127">
        <v>1.3180000000000001</v>
      </c>
      <c r="O58" s="127">
        <v>4.2999999999999997E-2</v>
      </c>
      <c r="P58" s="128"/>
      <c r="Q58" s="126">
        <v>26439</v>
      </c>
      <c r="R58" s="127">
        <v>1.3180000000000001</v>
      </c>
      <c r="S58" s="127">
        <v>5.5E-2</v>
      </c>
      <c r="T58" s="128"/>
      <c r="U58" s="126">
        <v>28036</v>
      </c>
      <c r="V58" s="127">
        <v>1.32</v>
      </c>
      <c r="W58" s="127">
        <v>0.06</v>
      </c>
      <c r="X58" s="128"/>
      <c r="Y58" s="126">
        <v>30124</v>
      </c>
      <c r="Z58" s="127">
        <v>1.331</v>
      </c>
      <c r="AA58" s="127">
        <v>7.3999999999999996E-2</v>
      </c>
      <c r="AB58" s="128"/>
      <c r="AC58" s="126">
        <v>31490</v>
      </c>
      <c r="AD58" s="127">
        <v>1.3240000000000001</v>
      </c>
      <c r="AE58" s="127">
        <v>4.4999999999999998E-2</v>
      </c>
      <c r="AF58" s="128"/>
      <c r="AG58" s="126">
        <v>32025</v>
      </c>
      <c r="AH58" s="127">
        <v>1.327</v>
      </c>
      <c r="AI58" s="127">
        <v>1.7000000000000001E-2</v>
      </c>
      <c r="AJ58" s="128"/>
      <c r="AK58" s="126">
        <v>31220</v>
      </c>
      <c r="AL58" s="127">
        <v>1.3540000000000001</v>
      </c>
      <c r="AM58" s="127">
        <v>-2.5000000000000001E-2</v>
      </c>
      <c r="AN58" s="128"/>
      <c r="AO58" s="126">
        <v>30879</v>
      </c>
      <c r="AP58" s="127">
        <v>1.34</v>
      </c>
      <c r="AQ58" s="127">
        <v>-1.0999999999999999E-2</v>
      </c>
      <c r="AR58" s="128"/>
      <c r="AS58" s="126">
        <v>30966</v>
      </c>
      <c r="AT58" s="127">
        <v>1.36</v>
      </c>
      <c r="AU58" s="127">
        <v>3.0000000000000001E-3</v>
      </c>
      <c r="AV58" s="128"/>
      <c r="AW58" s="126">
        <v>30349</v>
      </c>
      <c r="AX58" s="127">
        <v>1.3759999999999999</v>
      </c>
      <c r="AY58" s="127">
        <v>-0.02</v>
      </c>
      <c r="AZ58" s="128"/>
      <c r="BA58" s="126">
        <v>30131</v>
      </c>
      <c r="BB58" s="127">
        <v>1.3759999999999999</v>
      </c>
      <c r="BC58" s="127">
        <v>-7.0000000000000001E-3</v>
      </c>
      <c r="BD58" s="128"/>
      <c r="BE58" s="126">
        <v>30574</v>
      </c>
      <c r="BF58" s="127">
        <v>1.3759999999999999</v>
      </c>
      <c r="BG58" s="127">
        <v>1.4999999999999999E-2</v>
      </c>
      <c r="BH58" s="128"/>
      <c r="BI58" s="126">
        <v>31907</v>
      </c>
      <c r="BJ58" s="127">
        <v>1.3740000000000001</v>
      </c>
      <c r="BK58" s="127">
        <v>4.3999999999999997E-2</v>
      </c>
      <c r="BL58" s="128"/>
      <c r="BM58" s="126">
        <v>32840</v>
      </c>
      <c r="BN58" s="127">
        <v>1.37</v>
      </c>
      <c r="BO58" s="127">
        <v>2.9000000000000001E-2</v>
      </c>
      <c r="BP58" s="128"/>
      <c r="BQ58" s="126">
        <v>34133</v>
      </c>
      <c r="BR58" s="127">
        <v>1.367</v>
      </c>
      <c r="BS58" s="127">
        <v>3.9E-2</v>
      </c>
      <c r="BT58" s="128"/>
      <c r="BU58" s="126">
        <v>35091</v>
      </c>
      <c r="BV58" s="127">
        <v>1.3620000000000001</v>
      </c>
      <c r="BW58" s="127">
        <v>2.8000000000000001E-2</v>
      </c>
      <c r="BX58" s="128"/>
      <c r="BY58" s="126">
        <v>35913</v>
      </c>
      <c r="BZ58" s="127">
        <v>1.359</v>
      </c>
      <c r="CA58" s="127">
        <v>2.3E-2</v>
      </c>
      <c r="CB58" s="128"/>
    </row>
    <row r="59" spans="1:80">
      <c r="A59" s="124" t="s">
        <v>430</v>
      </c>
      <c r="B59" s="126">
        <v>13364</v>
      </c>
      <c r="C59" s="127">
        <v>0.83699999999999997</v>
      </c>
      <c r="D59" s="128"/>
      <c r="E59" s="126">
        <v>14383</v>
      </c>
      <c r="F59" s="127">
        <v>0.83599999999999997</v>
      </c>
      <c r="G59" s="127">
        <v>7.5999999999999998E-2</v>
      </c>
      <c r="H59" s="128"/>
      <c r="I59" s="126">
        <v>15223</v>
      </c>
      <c r="J59" s="127">
        <v>0.84099999999999997</v>
      </c>
      <c r="K59" s="127">
        <v>5.8000000000000003E-2</v>
      </c>
      <c r="L59" s="128"/>
      <c r="M59" s="126">
        <v>16071</v>
      </c>
      <c r="N59" s="127">
        <v>0.84499999999999997</v>
      </c>
      <c r="O59" s="127">
        <v>5.6000000000000001E-2</v>
      </c>
      <c r="P59" s="128"/>
      <c r="Q59" s="126">
        <v>16853</v>
      </c>
      <c r="R59" s="127">
        <v>0.84</v>
      </c>
      <c r="S59" s="127">
        <v>4.9000000000000002E-2</v>
      </c>
      <c r="T59" s="128"/>
      <c r="U59" s="126">
        <v>17871</v>
      </c>
      <c r="V59" s="127">
        <v>0.84099999999999997</v>
      </c>
      <c r="W59" s="127">
        <v>0.06</v>
      </c>
      <c r="X59" s="128"/>
      <c r="Y59" s="126">
        <v>18966</v>
      </c>
      <c r="Z59" s="127">
        <v>0.83799999999999997</v>
      </c>
      <c r="AA59" s="127">
        <v>6.0999999999999999E-2</v>
      </c>
      <c r="AB59" s="128"/>
      <c r="AC59" s="126">
        <v>19920</v>
      </c>
      <c r="AD59" s="127">
        <v>0.83799999999999997</v>
      </c>
      <c r="AE59" s="127">
        <v>0.05</v>
      </c>
      <c r="AF59" s="128"/>
      <c r="AG59" s="126">
        <v>20327</v>
      </c>
      <c r="AH59" s="127">
        <v>0.84199999999999997</v>
      </c>
      <c r="AI59" s="127">
        <v>0.02</v>
      </c>
      <c r="AJ59" s="128"/>
      <c r="AK59" s="126">
        <v>19103</v>
      </c>
      <c r="AL59" s="127">
        <v>0.82799999999999996</v>
      </c>
      <c r="AM59" s="127">
        <v>-0.06</v>
      </c>
      <c r="AN59" s="128"/>
      <c r="AO59" s="126">
        <v>19164</v>
      </c>
      <c r="AP59" s="127">
        <v>0.83199999999999996</v>
      </c>
      <c r="AQ59" s="127">
        <v>3.0000000000000001E-3</v>
      </c>
      <c r="AR59" s="128"/>
      <c r="AS59" s="126">
        <v>18641</v>
      </c>
      <c r="AT59" s="127">
        <v>0.81899999999999995</v>
      </c>
      <c r="AU59" s="127">
        <v>-2.7E-2</v>
      </c>
      <c r="AV59" s="128"/>
      <c r="AW59" s="126">
        <v>18141</v>
      </c>
      <c r="AX59" s="127">
        <v>0.82299999999999995</v>
      </c>
      <c r="AY59" s="127">
        <v>-2.7E-2</v>
      </c>
      <c r="AZ59" s="128"/>
      <c r="BA59" s="126">
        <v>18181</v>
      </c>
      <c r="BB59" s="127">
        <v>0.83</v>
      </c>
      <c r="BC59" s="127">
        <v>2E-3</v>
      </c>
      <c r="BD59" s="128"/>
      <c r="BE59" s="126">
        <v>18260</v>
      </c>
      <c r="BF59" s="127">
        <v>0.82199999999999995</v>
      </c>
      <c r="BG59" s="127">
        <v>4.0000000000000001E-3</v>
      </c>
      <c r="BH59" s="128"/>
      <c r="BI59" s="126">
        <v>19462</v>
      </c>
      <c r="BJ59" s="127">
        <v>0.83799999999999997</v>
      </c>
      <c r="BK59" s="127">
        <v>6.6000000000000003E-2</v>
      </c>
      <c r="BL59" s="128"/>
      <c r="BM59" s="126">
        <v>19997</v>
      </c>
      <c r="BN59" s="127">
        <v>0.83399999999999996</v>
      </c>
      <c r="BO59" s="127">
        <v>2.7E-2</v>
      </c>
      <c r="BP59" s="128"/>
      <c r="BQ59" s="126">
        <v>20724</v>
      </c>
      <c r="BR59" s="127">
        <v>0.83</v>
      </c>
      <c r="BS59" s="127">
        <v>3.5999999999999997E-2</v>
      </c>
      <c r="BT59" s="128"/>
      <c r="BU59" s="126">
        <v>21094</v>
      </c>
      <c r="BV59" s="127">
        <v>0.81899999999999995</v>
      </c>
      <c r="BW59" s="127">
        <v>1.7999999999999999E-2</v>
      </c>
      <c r="BX59" s="128"/>
      <c r="BY59" s="126">
        <v>21642</v>
      </c>
      <c r="BZ59" s="127">
        <v>0.81899999999999995</v>
      </c>
      <c r="CA59" s="127">
        <v>2.5999999999999999E-2</v>
      </c>
      <c r="CB59" s="128"/>
    </row>
    <row r="60" spans="1:80">
      <c r="A60" s="124" t="s">
        <v>431</v>
      </c>
      <c r="B60" s="126">
        <v>20322</v>
      </c>
      <c r="C60" s="127">
        <v>1.272</v>
      </c>
      <c r="D60" s="128"/>
      <c r="E60" s="126">
        <v>21506</v>
      </c>
      <c r="F60" s="127">
        <v>1.2509999999999999</v>
      </c>
      <c r="G60" s="127">
        <v>5.8000000000000003E-2</v>
      </c>
      <c r="H60" s="128"/>
      <c r="I60" s="126">
        <v>22611</v>
      </c>
      <c r="J60" s="127">
        <v>1.25</v>
      </c>
      <c r="K60" s="127">
        <v>5.0999999999999997E-2</v>
      </c>
      <c r="L60" s="128"/>
      <c r="M60" s="126">
        <v>23633</v>
      </c>
      <c r="N60" s="127">
        <v>1.2430000000000001</v>
      </c>
      <c r="O60" s="127">
        <v>4.4999999999999998E-2</v>
      </c>
      <c r="P60" s="128"/>
      <c r="Q60" s="126">
        <v>24891</v>
      </c>
      <c r="R60" s="127">
        <v>1.2410000000000001</v>
      </c>
      <c r="S60" s="127">
        <v>5.2999999999999999E-2</v>
      </c>
      <c r="T60" s="128"/>
      <c r="U60" s="126">
        <v>26394</v>
      </c>
      <c r="V60" s="127">
        <v>1.2430000000000001</v>
      </c>
      <c r="W60" s="127">
        <v>0.06</v>
      </c>
      <c r="X60" s="128"/>
      <c r="Y60" s="126">
        <v>27925</v>
      </c>
      <c r="Z60" s="127">
        <v>1.234</v>
      </c>
      <c r="AA60" s="127">
        <v>5.8000000000000003E-2</v>
      </c>
      <c r="AB60" s="128"/>
      <c r="AC60" s="126">
        <v>29136</v>
      </c>
      <c r="AD60" s="127">
        <v>1.2250000000000001</v>
      </c>
      <c r="AE60" s="127">
        <v>4.2999999999999997E-2</v>
      </c>
      <c r="AF60" s="128"/>
      <c r="AG60" s="126">
        <v>29772</v>
      </c>
      <c r="AH60" s="127">
        <v>1.234</v>
      </c>
      <c r="AI60" s="127">
        <v>2.1999999999999999E-2</v>
      </c>
      <c r="AJ60" s="128"/>
      <c r="AK60" s="126">
        <v>28402</v>
      </c>
      <c r="AL60" s="127">
        <v>1.232</v>
      </c>
      <c r="AM60" s="127">
        <v>-4.5999999999999999E-2</v>
      </c>
      <c r="AN60" s="128"/>
      <c r="AO60" s="126">
        <v>28306</v>
      </c>
      <c r="AP60" s="127">
        <v>1.2290000000000001</v>
      </c>
      <c r="AQ60" s="127">
        <v>-3.0000000000000001E-3</v>
      </c>
      <c r="AR60" s="128"/>
      <c r="AS60" s="126">
        <v>28097</v>
      </c>
      <c r="AT60" s="127">
        <v>1.234</v>
      </c>
      <c r="AU60" s="127">
        <v>-7.0000000000000001E-3</v>
      </c>
      <c r="AV60" s="128"/>
      <c r="AW60" s="126">
        <v>27030</v>
      </c>
      <c r="AX60" s="127">
        <v>1.226</v>
      </c>
      <c r="AY60" s="127">
        <v>-3.7999999999999999E-2</v>
      </c>
      <c r="AZ60" s="128"/>
      <c r="BA60" s="126">
        <v>27060</v>
      </c>
      <c r="BB60" s="127">
        <v>1.236</v>
      </c>
      <c r="BC60" s="127">
        <v>1E-3</v>
      </c>
      <c r="BD60" s="128"/>
      <c r="BE60" s="126">
        <v>27524</v>
      </c>
      <c r="BF60" s="127">
        <v>1.2390000000000001</v>
      </c>
      <c r="BG60" s="127">
        <v>1.7000000000000001E-2</v>
      </c>
      <c r="BH60" s="128"/>
      <c r="BI60" s="126">
        <v>28520</v>
      </c>
      <c r="BJ60" s="127">
        <v>1.228</v>
      </c>
      <c r="BK60" s="127">
        <v>3.5999999999999997E-2</v>
      </c>
      <c r="BL60" s="128"/>
      <c r="BM60" s="126">
        <v>29375</v>
      </c>
      <c r="BN60" s="127">
        <v>1.2250000000000001</v>
      </c>
      <c r="BO60" s="127">
        <v>0.03</v>
      </c>
      <c r="BP60" s="128"/>
      <c r="BQ60" s="126">
        <v>30468</v>
      </c>
      <c r="BR60" s="127">
        <v>1.22</v>
      </c>
      <c r="BS60" s="127">
        <v>3.6999999999999998E-2</v>
      </c>
      <c r="BT60" s="128"/>
      <c r="BU60" s="126">
        <v>31026</v>
      </c>
      <c r="BV60" s="127">
        <v>1.204</v>
      </c>
      <c r="BW60" s="127">
        <v>1.7999999999999999E-2</v>
      </c>
      <c r="BX60" s="128"/>
      <c r="BY60" s="126">
        <v>32141</v>
      </c>
      <c r="BZ60" s="127">
        <v>1.216</v>
      </c>
      <c r="CA60" s="127">
        <v>3.5999999999999997E-2</v>
      </c>
      <c r="CB60" s="128"/>
    </row>
    <row r="61" spans="1:80">
      <c r="A61" s="124" t="s">
        <v>583</v>
      </c>
      <c r="B61" s="126">
        <v>19580</v>
      </c>
      <c r="C61" s="127">
        <v>1.226</v>
      </c>
      <c r="D61" s="128"/>
      <c r="E61" s="126">
        <v>20934</v>
      </c>
      <c r="F61" s="127">
        <v>1.2170000000000001</v>
      </c>
      <c r="G61" s="127">
        <v>6.9000000000000006E-2</v>
      </c>
      <c r="H61" s="128"/>
      <c r="I61" s="126">
        <v>22051</v>
      </c>
      <c r="J61" s="127">
        <v>1.2190000000000001</v>
      </c>
      <c r="K61" s="127">
        <v>5.2999999999999999E-2</v>
      </c>
      <c r="L61" s="128"/>
      <c r="M61" s="126">
        <v>23165</v>
      </c>
      <c r="N61" s="127">
        <v>1.218</v>
      </c>
      <c r="O61" s="127">
        <v>5.0999999999999997E-2</v>
      </c>
      <c r="P61" s="128"/>
      <c r="Q61" s="126">
        <v>24540</v>
      </c>
      <c r="R61" s="127">
        <v>1.224</v>
      </c>
      <c r="S61" s="127">
        <v>5.8999999999999997E-2</v>
      </c>
      <c r="T61" s="128"/>
      <c r="U61" s="126">
        <v>26245</v>
      </c>
      <c r="V61" s="127">
        <v>1.236</v>
      </c>
      <c r="W61" s="127">
        <v>6.9000000000000006E-2</v>
      </c>
      <c r="X61" s="128"/>
      <c r="Y61" s="126">
        <v>28225</v>
      </c>
      <c r="Z61" s="127">
        <v>1.2470000000000001</v>
      </c>
      <c r="AA61" s="127">
        <v>7.4999999999999997E-2</v>
      </c>
      <c r="AB61" s="128"/>
      <c r="AC61" s="126">
        <v>29883</v>
      </c>
      <c r="AD61" s="127">
        <v>1.2569999999999999</v>
      </c>
      <c r="AE61" s="127">
        <v>5.8999999999999997E-2</v>
      </c>
      <c r="AF61" s="128"/>
      <c r="AG61" s="126">
        <v>30819</v>
      </c>
      <c r="AH61" s="127">
        <v>1.2769999999999999</v>
      </c>
      <c r="AI61" s="127">
        <v>3.1E-2</v>
      </c>
      <c r="AJ61" s="128"/>
      <c r="AK61" s="126">
        <v>29364</v>
      </c>
      <c r="AL61" s="127">
        <v>1.2729999999999999</v>
      </c>
      <c r="AM61" s="127">
        <v>-4.7E-2</v>
      </c>
      <c r="AN61" s="128"/>
      <c r="AO61" s="126">
        <v>29655</v>
      </c>
      <c r="AP61" s="127">
        <v>1.2869999999999999</v>
      </c>
      <c r="AQ61" s="127">
        <v>0.01</v>
      </c>
      <c r="AR61" s="128"/>
      <c r="AS61" s="126">
        <v>29364</v>
      </c>
      <c r="AT61" s="127">
        <v>1.29</v>
      </c>
      <c r="AU61" s="127">
        <v>-0.01</v>
      </c>
      <c r="AV61" s="128"/>
      <c r="AW61" s="126">
        <v>28697</v>
      </c>
      <c r="AX61" s="127">
        <v>1.302</v>
      </c>
      <c r="AY61" s="127">
        <v>-2.3E-2</v>
      </c>
      <c r="AZ61" s="128"/>
      <c r="BA61" s="126">
        <v>28387</v>
      </c>
      <c r="BB61" s="127">
        <v>1.296</v>
      </c>
      <c r="BC61" s="127">
        <v>-1.0999999999999999E-2</v>
      </c>
      <c r="BD61" s="128"/>
      <c r="BE61" s="126">
        <v>28946</v>
      </c>
      <c r="BF61" s="127">
        <v>1.3029999999999999</v>
      </c>
      <c r="BG61" s="127">
        <v>0.02</v>
      </c>
      <c r="BH61" s="128"/>
      <c r="BI61" s="126">
        <v>30046</v>
      </c>
      <c r="BJ61" s="127">
        <v>1.294</v>
      </c>
      <c r="BK61" s="127">
        <v>3.7999999999999999E-2</v>
      </c>
      <c r="BL61" s="128"/>
      <c r="BM61" s="126">
        <v>31004</v>
      </c>
      <c r="BN61" s="127">
        <v>1.2929999999999999</v>
      </c>
      <c r="BO61" s="127">
        <v>3.2000000000000001E-2</v>
      </c>
      <c r="BP61" s="128"/>
      <c r="BQ61" s="126">
        <v>32136</v>
      </c>
      <c r="BR61" s="127">
        <v>1.2869999999999999</v>
      </c>
      <c r="BS61" s="127">
        <v>3.6999999999999998E-2</v>
      </c>
      <c r="BT61" s="128"/>
      <c r="BU61" s="126">
        <v>33159</v>
      </c>
      <c r="BV61" s="127">
        <v>1.2869999999999999</v>
      </c>
      <c r="BW61" s="127">
        <v>3.2000000000000001E-2</v>
      </c>
      <c r="BX61" s="128"/>
      <c r="BY61" s="126">
        <v>34142</v>
      </c>
      <c r="BZ61" s="127">
        <v>1.292</v>
      </c>
      <c r="CA61" s="127">
        <v>0.03</v>
      </c>
      <c r="CB61" s="128"/>
    </row>
    <row r="62" spans="1:80">
      <c r="A62" s="121" t="s">
        <v>319</v>
      </c>
      <c r="B62" s="129">
        <v>22101</v>
      </c>
      <c r="C62" s="130">
        <v>1.383</v>
      </c>
      <c r="D62" s="128"/>
      <c r="E62" s="129">
        <v>23896</v>
      </c>
      <c r="F62" s="127">
        <v>1.39</v>
      </c>
      <c r="G62" s="130">
        <v>8.1000000000000003E-2</v>
      </c>
      <c r="H62" s="128"/>
      <c r="I62" s="129">
        <v>25689</v>
      </c>
      <c r="J62" s="127">
        <v>1.42</v>
      </c>
      <c r="K62" s="130">
        <v>7.4999999999999997E-2</v>
      </c>
      <c r="L62" s="128"/>
      <c r="M62" s="129">
        <v>26888</v>
      </c>
      <c r="N62" s="127">
        <v>1.4139999999999999</v>
      </c>
      <c r="O62" s="130">
        <v>4.7E-2</v>
      </c>
      <c r="P62" s="128"/>
      <c r="Q62" s="129">
        <v>28566</v>
      </c>
      <c r="R62" s="127">
        <v>1.425</v>
      </c>
      <c r="S62" s="130">
        <v>6.2E-2</v>
      </c>
      <c r="T62" s="128"/>
      <c r="U62" s="129">
        <v>30696</v>
      </c>
      <c r="V62" s="127">
        <v>1.4450000000000001</v>
      </c>
      <c r="W62" s="130">
        <v>7.4999999999999997E-2</v>
      </c>
      <c r="X62" s="128"/>
      <c r="Y62" s="129">
        <v>33689</v>
      </c>
      <c r="Z62" s="127">
        <v>1.4890000000000001</v>
      </c>
      <c r="AA62" s="130">
        <v>9.8000000000000004E-2</v>
      </c>
      <c r="AB62" s="128"/>
      <c r="AC62" s="129">
        <v>36055</v>
      </c>
      <c r="AD62" s="127">
        <v>1.516</v>
      </c>
      <c r="AE62" s="130">
        <v>7.0000000000000007E-2</v>
      </c>
      <c r="AF62" s="128"/>
      <c r="AG62" s="129">
        <v>37413</v>
      </c>
      <c r="AH62" s="127">
        <v>1.5509999999999999</v>
      </c>
      <c r="AI62" s="130">
        <v>3.7999999999999999E-2</v>
      </c>
      <c r="AJ62" s="128"/>
      <c r="AK62" s="129">
        <v>34303</v>
      </c>
      <c r="AL62" s="127">
        <v>1.4870000000000001</v>
      </c>
      <c r="AM62" s="130">
        <v>-8.3000000000000004E-2</v>
      </c>
      <c r="AN62" s="128"/>
      <c r="AO62" s="129">
        <v>33968</v>
      </c>
      <c r="AP62" s="127">
        <v>1.474</v>
      </c>
      <c r="AQ62" s="130">
        <v>-0.01</v>
      </c>
      <c r="AR62" s="128"/>
      <c r="AS62" s="129">
        <v>34060</v>
      </c>
      <c r="AT62" s="127">
        <v>1.496</v>
      </c>
      <c r="AU62" s="130">
        <v>3.0000000000000001E-3</v>
      </c>
      <c r="AV62" s="128"/>
      <c r="AW62" s="129">
        <v>33222</v>
      </c>
      <c r="AX62" s="127">
        <v>1.5069999999999999</v>
      </c>
      <c r="AY62" s="130">
        <v>-2.5000000000000001E-2</v>
      </c>
      <c r="AZ62" s="128"/>
      <c r="BA62" s="129">
        <v>33531</v>
      </c>
      <c r="BB62" s="127">
        <v>1.5309999999999999</v>
      </c>
      <c r="BC62" s="130">
        <v>8.9999999999999993E-3</v>
      </c>
      <c r="BD62" s="128"/>
      <c r="BE62" s="129">
        <v>34436</v>
      </c>
      <c r="BF62" s="127">
        <v>1.55</v>
      </c>
      <c r="BG62" s="130">
        <v>2.7E-2</v>
      </c>
      <c r="BH62" s="128"/>
      <c r="BI62" s="129">
        <v>35182</v>
      </c>
      <c r="BJ62" s="127">
        <v>1.5149999999999999</v>
      </c>
      <c r="BK62" s="130">
        <v>2.1999999999999999E-2</v>
      </c>
      <c r="BL62" s="128"/>
      <c r="BM62" s="129">
        <v>34619</v>
      </c>
      <c r="BN62" s="127">
        <v>1.444</v>
      </c>
      <c r="BO62" s="130">
        <v>-1.6E-2</v>
      </c>
      <c r="BP62" s="128"/>
      <c r="BQ62" s="129">
        <v>35542</v>
      </c>
      <c r="BR62" s="127">
        <v>1.423</v>
      </c>
      <c r="BS62" s="130">
        <v>2.7E-2</v>
      </c>
      <c r="BT62" s="128"/>
      <c r="BU62" s="129">
        <v>36404</v>
      </c>
      <c r="BV62" s="127">
        <v>1.413</v>
      </c>
      <c r="BW62" s="130">
        <v>2.4E-2</v>
      </c>
      <c r="BX62" s="128"/>
      <c r="BY62" s="121"/>
      <c r="BZ62" s="131"/>
      <c r="CA62" s="121"/>
      <c r="CB62" s="128"/>
    </row>
    <row r="63" spans="1:80">
      <c r="A63" s="121" t="s">
        <v>321</v>
      </c>
      <c r="B63" s="129">
        <v>18657</v>
      </c>
      <c r="C63" s="130">
        <v>1.1679999999999999</v>
      </c>
      <c r="D63" s="128"/>
      <c r="E63" s="129">
        <v>19533</v>
      </c>
      <c r="F63" s="127">
        <v>1.1359999999999999</v>
      </c>
      <c r="G63" s="130">
        <v>4.7E-2</v>
      </c>
      <c r="H63" s="128"/>
      <c r="I63" s="129">
        <v>20652</v>
      </c>
      <c r="J63" s="127">
        <v>1.141</v>
      </c>
      <c r="K63" s="130">
        <v>5.7000000000000002E-2</v>
      </c>
      <c r="L63" s="128"/>
      <c r="M63" s="129">
        <v>21944</v>
      </c>
      <c r="N63" s="127">
        <v>1.1539999999999999</v>
      </c>
      <c r="O63" s="130">
        <v>6.3E-2</v>
      </c>
      <c r="P63" s="128"/>
      <c r="Q63" s="129">
        <v>23187</v>
      </c>
      <c r="R63" s="127">
        <v>1.1559999999999999</v>
      </c>
      <c r="S63" s="130">
        <v>5.7000000000000002E-2</v>
      </c>
      <c r="T63" s="128"/>
      <c r="U63" s="129">
        <v>24887</v>
      </c>
      <c r="V63" s="127">
        <v>1.1719999999999999</v>
      </c>
      <c r="W63" s="130">
        <v>7.2999999999999995E-2</v>
      </c>
      <c r="X63" s="128"/>
      <c r="Y63" s="129">
        <v>26296</v>
      </c>
      <c r="Z63" s="127">
        <v>1.1619999999999999</v>
      </c>
      <c r="AA63" s="130">
        <v>5.7000000000000002E-2</v>
      </c>
      <c r="AB63" s="128"/>
      <c r="AC63" s="129">
        <v>27705</v>
      </c>
      <c r="AD63" s="127">
        <v>1.165</v>
      </c>
      <c r="AE63" s="130">
        <v>5.3999999999999999E-2</v>
      </c>
      <c r="AF63" s="128"/>
      <c r="AG63" s="129">
        <v>28971</v>
      </c>
      <c r="AH63" s="127">
        <v>1.2010000000000001</v>
      </c>
      <c r="AI63" s="130">
        <v>4.5999999999999999E-2</v>
      </c>
      <c r="AJ63" s="128"/>
      <c r="AK63" s="129">
        <v>28058</v>
      </c>
      <c r="AL63" s="127">
        <v>1.2170000000000001</v>
      </c>
      <c r="AM63" s="130">
        <v>-3.2000000000000001E-2</v>
      </c>
      <c r="AN63" s="128"/>
      <c r="AO63" s="129">
        <v>28442</v>
      </c>
      <c r="AP63" s="127">
        <v>1.2350000000000001</v>
      </c>
      <c r="AQ63" s="130">
        <v>1.4E-2</v>
      </c>
      <c r="AR63" s="128"/>
      <c r="AS63" s="129">
        <v>27933</v>
      </c>
      <c r="AT63" s="127">
        <v>1.2270000000000001</v>
      </c>
      <c r="AU63" s="130">
        <v>-1.7999999999999999E-2</v>
      </c>
      <c r="AV63" s="128"/>
      <c r="AW63" s="129">
        <v>27316</v>
      </c>
      <c r="AX63" s="127">
        <v>1.2390000000000001</v>
      </c>
      <c r="AY63" s="130">
        <v>-2.1999999999999999E-2</v>
      </c>
      <c r="AZ63" s="128"/>
      <c r="BA63" s="129">
        <v>26939</v>
      </c>
      <c r="BB63" s="127">
        <v>1.23</v>
      </c>
      <c r="BC63" s="130">
        <v>-1.4E-2</v>
      </c>
      <c r="BD63" s="128"/>
      <c r="BE63" s="129">
        <v>27646</v>
      </c>
      <c r="BF63" s="127">
        <v>1.244</v>
      </c>
      <c r="BG63" s="130">
        <v>2.5999999999999999E-2</v>
      </c>
      <c r="BH63" s="128"/>
      <c r="BI63" s="129">
        <v>28931</v>
      </c>
      <c r="BJ63" s="127">
        <v>1.246</v>
      </c>
      <c r="BK63" s="130">
        <v>4.5999999999999999E-2</v>
      </c>
      <c r="BL63" s="128"/>
      <c r="BM63" s="129">
        <v>30098</v>
      </c>
      <c r="BN63" s="127">
        <v>1.2549999999999999</v>
      </c>
      <c r="BO63" s="130">
        <v>0.04</v>
      </c>
      <c r="BP63" s="128"/>
      <c r="BQ63" s="129">
        <v>30681</v>
      </c>
      <c r="BR63" s="127">
        <v>1.2290000000000001</v>
      </c>
      <c r="BS63" s="130">
        <v>1.9E-2</v>
      </c>
      <c r="BT63" s="128"/>
      <c r="BU63" s="129">
        <v>31792</v>
      </c>
      <c r="BV63" s="127">
        <v>1.234</v>
      </c>
      <c r="BW63" s="130">
        <v>3.5999999999999997E-2</v>
      </c>
      <c r="BX63" s="128"/>
      <c r="BY63" s="121"/>
      <c r="BZ63" s="131"/>
      <c r="CA63" s="121"/>
      <c r="CB63" s="128"/>
    </row>
    <row r="64" spans="1:80">
      <c r="A64" s="121" t="s">
        <v>320</v>
      </c>
      <c r="B64" s="129">
        <v>20058</v>
      </c>
      <c r="C64" s="130">
        <v>1.256</v>
      </c>
      <c r="D64" s="128"/>
      <c r="E64" s="129">
        <v>22012</v>
      </c>
      <c r="F64" s="127">
        <v>1.28</v>
      </c>
      <c r="G64" s="130">
        <v>9.7000000000000003E-2</v>
      </c>
      <c r="H64" s="128"/>
      <c r="I64" s="129">
        <v>22826</v>
      </c>
      <c r="J64" s="127">
        <v>1.2609999999999999</v>
      </c>
      <c r="K64" s="130">
        <v>3.6999999999999998E-2</v>
      </c>
      <c r="L64" s="128"/>
      <c r="M64" s="129">
        <v>23589</v>
      </c>
      <c r="N64" s="127">
        <v>1.2410000000000001</v>
      </c>
      <c r="O64" s="130">
        <v>3.3000000000000002E-2</v>
      </c>
      <c r="P64" s="128"/>
      <c r="Q64" s="129">
        <v>25030</v>
      </c>
      <c r="R64" s="127">
        <v>1.248</v>
      </c>
      <c r="S64" s="130">
        <v>6.0999999999999999E-2</v>
      </c>
      <c r="T64" s="128"/>
      <c r="U64" s="129">
        <v>26539</v>
      </c>
      <c r="V64" s="127">
        <v>1.25</v>
      </c>
      <c r="W64" s="130">
        <v>0.06</v>
      </c>
      <c r="X64" s="128"/>
      <c r="Y64" s="129">
        <v>29000</v>
      </c>
      <c r="Z64" s="127">
        <v>1.282</v>
      </c>
      <c r="AA64" s="130">
        <v>9.2999999999999999E-2</v>
      </c>
      <c r="AB64" s="128"/>
      <c r="AC64" s="129">
        <v>30731</v>
      </c>
      <c r="AD64" s="127">
        <v>1.2929999999999999</v>
      </c>
      <c r="AE64" s="130">
        <v>0.06</v>
      </c>
      <c r="AF64" s="128"/>
      <c r="AG64" s="129">
        <v>30911</v>
      </c>
      <c r="AH64" s="127">
        <v>1.2809999999999999</v>
      </c>
      <c r="AI64" s="130">
        <v>6.0000000000000001E-3</v>
      </c>
      <c r="AJ64" s="128"/>
      <c r="AK64" s="129">
        <v>29285</v>
      </c>
      <c r="AL64" s="127">
        <v>1.27</v>
      </c>
      <c r="AM64" s="130">
        <v>-5.2999999999999999E-2</v>
      </c>
      <c r="AN64" s="128"/>
      <c r="AO64" s="129">
        <v>29694</v>
      </c>
      <c r="AP64" s="127">
        <v>1.2889999999999999</v>
      </c>
      <c r="AQ64" s="130">
        <v>1.4E-2</v>
      </c>
      <c r="AR64" s="128"/>
      <c r="AS64" s="129">
        <v>29573</v>
      </c>
      <c r="AT64" s="127">
        <v>1.2989999999999999</v>
      </c>
      <c r="AU64" s="130">
        <v>-4.0000000000000001E-3</v>
      </c>
      <c r="AV64" s="128"/>
      <c r="AW64" s="129">
        <v>28900</v>
      </c>
      <c r="AX64" s="127">
        <v>1.3109999999999999</v>
      </c>
      <c r="AY64" s="130">
        <v>-2.3E-2</v>
      </c>
      <c r="AZ64" s="128"/>
      <c r="BA64" s="129">
        <v>28405</v>
      </c>
      <c r="BB64" s="127">
        <v>1.2969999999999999</v>
      </c>
      <c r="BC64" s="130">
        <v>-1.7000000000000001E-2</v>
      </c>
      <c r="BD64" s="128"/>
      <c r="BE64" s="129">
        <v>28550</v>
      </c>
      <c r="BF64" s="127">
        <v>1.2849999999999999</v>
      </c>
      <c r="BG64" s="130">
        <v>5.0000000000000001E-3</v>
      </c>
      <c r="BH64" s="128"/>
      <c r="BI64" s="129">
        <v>29504</v>
      </c>
      <c r="BJ64" s="127">
        <v>1.2709999999999999</v>
      </c>
      <c r="BK64" s="130">
        <v>3.3000000000000002E-2</v>
      </c>
      <c r="BL64" s="128"/>
      <c r="BM64" s="129">
        <v>30808</v>
      </c>
      <c r="BN64" s="127">
        <v>1.2849999999999999</v>
      </c>
      <c r="BO64" s="130">
        <v>4.3999999999999997E-2</v>
      </c>
      <c r="BP64" s="128"/>
      <c r="BQ64" s="129">
        <v>32905</v>
      </c>
      <c r="BR64" s="127">
        <v>1.3180000000000001</v>
      </c>
      <c r="BS64" s="130">
        <v>6.8000000000000005E-2</v>
      </c>
      <c r="BT64" s="128"/>
      <c r="BU64" s="129">
        <v>33851</v>
      </c>
      <c r="BV64" s="127">
        <v>1.3140000000000001</v>
      </c>
      <c r="BW64" s="130">
        <v>2.9000000000000001E-2</v>
      </c>
      <c r="BX64" s="128"/>
      <c r="BY64" s="121"/>
      <c r="BZ64" s="131"/>
      <c r="CA64" s="121"/>
      <c r="CB64" s="128"/>
    </row>
    <row r="65" spans="1:80">
      <c r="A65" s="124" t="s">
        <v>432</v>
      </c>
      <c r="B65" s="126">
        <v>17854</v>
      </c>
      <c r="C65" s="127">
        <v>1.1180000000000001</v>
      </c>
      <c r="D65" s="128"/>
      <c r="E65" s="126">
        <v>18985</v>
      </c>
      <c r="F65" s="127">
        <v>1.1040000000000001</v>
      </c>
      <c r="G65" s="127">
        <v>6.3E-2</v>
      </c>
      <c r="H65" s="128"/>
      <c r="I65" s="126">
        <v>19705</v>
      </c>
      <c r="J65" s="127">
        <v>1.089</v>
      </c>
      <c r="K65" s="127">
        <v>3.7999999999999999E-2</v>
      </c>
      <c r="L65" s="128"/>
      <c r="M65" s="126">
        <v>20851</v>
      </c>
      <c r="N65" s="127">
        <v>1.097</v>
      </c>
      <c r="O65" s="127">
        <v>5.8000000000000003E-2</v>
      </c>
      <c r="P65" s="128"/>
      <c r="Q65" s="126">
        <v>21615</v>
      </c>
      <c r="R65" s="127">
        <v>1.0780000000000001</v>
      </c>
      <c r="S65" s="127">
        <v>3.6999999999999998E-2</v>
      </c>
      <c r="T65" s="128"/>
      <c r="U65" s="126">
        <v>22793</v>
      </c>
      <c r="V65" s="127">
        <v>1.073</v>
      </c>
      <c r="W65" s="127">
        <v>5.3999999999999999E-2</v>
      </c>
      <c r="X65" s="128"/>
      <c r="Y65" s="126">
        <v>24307</v>
      </c>
      <c r="Z65" s="127">
        <v>1.0740000000000001</v>
      </c>
      <c r="AA65" s="127">
        <v>6.6000000000000003E-2</v>
      </c>
      <c r="AB65" s="128"/>
      <c r="AC65" s="126">
        <v>25438</v>
      </c>
      <c r="AD65" s="127">
        <v>1.07</v>
      </c>
      <c r="AE65" s="127">
        <v>4.7E-2</v>
      </c>
      <c r="AF65" s="128"/>
      <c r="AG65" s="126">
        <v>25898</v>
      </c>
      <c r="AH65" s="127">
        <v>1.073</v>
      </c>
      <c r="AI65" s="127">
        <v>1.7999999999999999E-2</v>
      </c>
      <c r="AJ65" s="128"/>
      <c r="AK65" s="126">
        <v>24682</v>
      </c>
      <c r="AL65" s="127">
        <v>1.07</v>
      </c>
      <c r="AM65" s="127">
        <v>-4.7E-2</v>
      </c>
      <c r="AN65" s="128"/>
      <c r="AO65" s="126">
        <v>24938</v>
      </c>
      <c r="AP65" s="127">
        <v>1.0820000000000001</v>
      </c>
      <c r="AQ65" s="127">
        <v>0.01</v>
      </c>
      <c r="AR65" s="128"/>
      <c r="AS65" s="126">
        <v>24630</v>
      </c>
      <c r="AT65" s="127">
        <v>1.0820000000000001</v>
      </c>
      <c r="AU65" s="127">
        <v>-1.2E-2</v>
      </c>
      <c r="AV65" s="128"/>
      <c r="AW65" s="126">
        <v>23857</v>
      </c>
      <c r="AX65" s="127">
        <v>1.0820000000000001</v>
      </c>
      <c r="AY65" s="127">
        <v>-3.1E-2</v>
      </c>
      <c r="AZ65" s="128"/>
      <c r="BA65" s="126">
        <v>23796</v>
      </c>
      <c r="BB65" s="127">
        <v>1.087</v>
      </c>
      <c r="BC65" s="127">
        <v>-3.0000000000000001E-3</v>
      </c>
      <c r="BD65" s="128"/>
      <c r="BE65" s="126">
        <v>24471</v>
      </c>
      <c r="BF65" s="127">
        <v>1.101</v>
      </c>
      <c r="BG65" s="127">
        <v>2.8000000000000001E-2</v>
      </c>
      <c r="BH65" s="128"/>
      <c r="BI65" s="126">
        <v>25453</v>
      </c>
      <c r="BJ65" s="127">
        <v>1.0960000000000001</v>
      </c>
      <c r="BK65" s="127">
        <v>0.04</v>
      </c>
      <c r="BL65" s="128"/>
      <c r="BM65" s="126">
        <v>25636</v>
      </c>
      <c r="BN65" s="127">
        <v>1.069</v>
      </c>
      <c r="BO65" s="127">
        <v>7.0000000000000001E-3</v>
      </c>
      <c r="BP65" s="128"/>
      <c r="BQ65" s="126">
        <v>26554</v>
      </c>
      <c r="BR65" s="127">
        <v>1.0629999999999999</v>
      </c>
      <c r="BS65" s="127">
        <v>3.5999999999999997E-2</v>
      </c>
      <c r="BT65" s="128"/>
      <c r="BU65" s="126">
        <v>27482</v>
      </c>
      <c r="BV65" s="127">
        <v>1.0660000000000001</v>
      </c>
      <c r="BW65" s="127">
        <v>3.5000000000000003E-2</v>
      </c>
      <c r="BX65" s="128"/>
      <c r="BY65" s="126">
        <v>28200</v>
      </c>
      <c r="BZ65" s="127">
        <v>1.0669999999999999</v>
      </c>
      <c r="CA65" s="127">
        <v>2.5999999999999999E-2</v>
      </c>
      <c r="CB65" s="128"/>
    </row>
    <row r="66" spans="1:80">
      <c r="A66" s="124" t="s">
        <v>433</v>
      </c>
      <c r="B66" s="126">
        <v>14334</v>
      </c>
      <c r="C66" s="127">
        <v>0.89700000000000002</v>
      </c>
      <c r="D66" s="128"/>
      <c r="E66" s="126">
        <v>14736</v>
      </c>
      <c r="F66" s="127">
        <v>0.85699999999999998</v>
      </c>
      <c r="G66" s="127">
        <v>2.8000000000000001E-2</v>
      </c>
      <c r="H66" s="128"/>
      <c r="I66" s="126">
        <v>15636</v>
      </c>
      <c r="J66" s="127">
        <v>0.86399999999999999</v>
      </c>
      <c r="K66" s="127">
        <v>6.0999999999999999E-2</v>
      </c>
      <c r="L66" s="128"/>
      <c r="M66" s="126">
        <v>16629</v>
      </c>
      <c r="N66" s="127">
        <v>0.875</v>
      </c>
      <c r="O66" s="127">
        <v>6.4000000000000001E-2</v>
      </c>
      <c r="P66" s="128"/>
      <c r="Q66" s="126">
        <v>17478</v>
      </c>
      <c r="R66" s="127">
        <v>0.872</v>
      </c>
      <c r="S66" s="127">
        <v>5.0999999999999997E-2</v>
      </c>
      <c r="T66" s="128"/>
      <c r="U66" s="126">
        <v>18330</v>
      </c>
      <c r="V66" s="127">
        <v>0.86299999999999999</v>
      </c>
      <c r="W66" s="127">
        <v>4.9000000000000002E-2</v>
      </c>
      <c r="X66" s="128"/>
      <c r="Y66" s="126">
        <v>19372</v>
      </c>
      <c r="Z66" s="127">
        <v>0.85599999999999998</v>
      </c>
      <c r="AA66" s="127">
        <v>5.7000000000000002E-2</v>
      </c>
      <c r="AB66" s="128"/>
      <c r="AC66" s="126">
        <v>20283</v>
      </c>
      <c r="AD66" s="127">
        <v>0.85299999999999998</v>
      </c>
      <c r="AE66" s="127">
        <v>4.7E-2</v>
      </c>
      <c r="AF66" s="128"/>
      <c r="AG66" s="126">
        <v>20626</v>
      </c>
      <c r="AH66" s="127">
        <v>0.85499999999999998</v>
      </c>
      <c r="AI66" s="127">
        <v>1.7000000000000001E-2</v>
      </c>
      <c r="AJ66" s="128"/>
      <c r="AK66" s="126">
        <v>19938</v>
      </c>
      <c r="AL66" s="127">
        <v>0.86499999999999999</v>
      </c>
      <c r="AM66" s="127">
        <v>-3.3000000000000002E-2</v>
      </c>
      <c r="AN66" s="128"/>
      <c r="AO66" s="126">
        <v>19583</v>
      </c>
      <c r="AP66" s="127">
        <v>0.85</v>
      </c>
      <c r="AQ66" s="127">
        <v>-1.7999999999999999E-2</v>
      </c>
      <c r="AR66" s="128"/>
      <c r="AS66" s="126">
        <v>19000</v>
      </c>
      <c r="AT66" s="127">
        <v>0.83499999999999996</v>
      </c>
      <c r="AU66" s="127">
        <v>-0.03</v>
      </c>
      <c r="AV66" s="128"/>
      <c r="AW66" s="126">
        <v>18116</v>
      </c>
      <c r="AX66" s="127">
        <v>0.82199999999999995</v>
      </c>
      <c r="AY66" s="127">
        <v>-4.7E-2</v>
      </c>
      <c r="AZ66" s="128"/>
      <c r="BA66" s="126">
        <v>18365</v>
      </c>
      <c r="BB66" s="127">
        <v>0.83899999999999997</v>
      </c>
      <c r="BC66" s="127">
        <v>1.4E-2</v>
      </c>
      <c r="BD66" s="128"/>
      <c r="BE66" s="126">
        <v>18236</v>
      </c>
      <c r="BF66" s="127">
        <v>0.82099999999999995</v>
      </c>
      <c r="BG66" s="127">
        <v>-7.0000000000000001E-3</v>
      </c>
      <c r="BH66" s="128"/>
      <c r="BI66" s="126">
        <v>18907</v>
      </c>
      <c r="BJ66" s="127">
        <v>0.81399999999999995</v>
      </c>
      <c r="BK66" s="127">
        <v>3.6999999999999998E-2</v>
      </c>
      <c r="BL66" s="128"/>
      <c r="BM66" s="126">
        <v>19316</v>
      </c>
      <c r="BN66" s="127">
        <v>0.80600000000000005</v>
      </c>
      <c r="BO66" s="127">
        <v>2.1999999999999999E-2</v>
      </c>
      <c r="BP66" s="128"/>
      <c r="BQ66" s="126">
        <v>19529</v>
      </c>
      <c r="BR66" s="127">
        <v>0.78200000000000003</v>
      </c>
      <c r="BS66" s="127">
        <v>1.0999999999999999E-2</v>
      </c>
      <c r="BT66" s="128"/>
      <c r="BU66" s="126">
        <v>20251</v>
      </c>
      <c r="BV66" s="127">
        <v>0.78600000000000003</v>
      </c>
      <c r="BW66" s="127">
        <v>3.6999999999999998E-2</v>
      </c>
      <c r="BX66" s="128"/>
      <c r="BY66" s="126">
        <v>20903</v>
      </c>
      <c r="BZ66" s="127">
        <v>0.79100000000000004</v>
      </c>
      <c r="CA66" s="127">
        <v>3.2000000000000001E-2</v>
      </c>
      <c r="CB66" s="128"/>
    </row>
    <row r="67" spans="1:80">
      <c r="A67" s="124" t="s">
        <v>434</v>
      </c>
      <c r="B67" s="126">
        <v>14122</v>
      </c>
      <c r="C67" s="127">
        <v>0.88400000000000001</v>
      </c>
      <c r="D67" s="128"/>
      <c r="E67" s="126">
        <v>14414</v>
      </c>
      <c r="F67" s="127">
        <v>0.83799999999999997</v>
      </c>
      <c r="G67" s="127">
        <v>2.1000000000000001E-2</v>
      </c>
      <c r="H67" s="128"/>
      <c r="I67" s="126">
        <v>15172</v>
      </c>
      <c r="J67" s="127">
        <v>0.83799999999999997</v>
      </c>
      <c r="K67" s="127">
        <v>5.2999999999999999E-2</v>
      </c>
      <c r="L67" s="128"/>
      <c r="M67" s="126">
        <v>16310</v>
      </c>
      <c r="N67" s="127">
        <v>0.85799999999999998</v>
      </c>
      <c r="O67" s="127">
        <v>7.4999999999999997E-2</v>
      </c>
      <c r="P67" s="128"/>
      <c r="Q67" s="126">
        <v>17479</v>
      </c>
      <c r="R67" s="127">
        <v>0.872</v>
      </c>
      <c r="S67" s="127">
        <v>7.1999999999999995E-2</v>
      </c>
      <c r="T67" s="128"/>
      <c r="U67" s="126">
        <v>18141</v>
      </c>
      <c r="V67" s="127">
        <v>0.85399999999999998</v>
      </c>
      <c r="W67" s="127">
        <v>3.7999999999999999E-2</v>
      </c>
      <c r="X67" s="128"/>
      <c r="Y67" s="126">
        <v>18985</v>
      </c>
      <c r="Z67" s="127">
        <v>0.83899999999999997</v>
      </c>
      <c r="AA67" s="127">
        <v>4.7E-2</v>
      </c>
      <c r="AB67" s="128"/>
      <c r="AC67" s="126">
        <v>19325</v>
      </c>
      <c r="AD67" s="127">
        <v>0.81299999999999994</v>
      </c>
      <c r="AE67" s="127">
        <v>1.7999999999999999E-2</v>
      </c>
      <c r="AF67" s="128"/>
      <c r="AG67" s="126">
        <v>19435</v>
      </c>
      <c r="AH67" s="127">
        <v>0.80500000000000005</v>
      </c>
      <c r="AI67" s="127">
        <v>6.0000000000000001E-3</v>
      </c>
      <c r="AJ67" s="128"/>
      <c r="AK67" s="126">
        <v>18751</v>
      </c>
      <c r="AL67" s="127">
        <v>0.81299999999999994</v>
      </c>
      <c r="AM67" s="127">
        <v>-3.5000000000000003E-2</v>
      </c>
      <c r="AN67" s="128"/>
      <c r="AO67" s="126">
        <v>18285</v>
      </c>
      <c r="AP67" s="127">
        <v>0.79400000000000004</v>
      </c>
      <c r="AQ67" s="127">
        <v>-2.5000000000000001E-2</v>
      </c>
      <c r="AR67" s="128"/>
      <c r="AS67" s="126">
        <v>17684</v>
      </c>
      <c r="AT67" s="127">
        <v>0.77700000000000002</v>
      </c>
      <c r="AU67" s="127">
        <v>-3.3000000000000002E-2</v>
      </c>
      <c r="AV67" s="128"/>
      <c r="AW67" s="126">
        <v>16573</v>
      </c>
      <c r="AX67" s="127">
        <v>0.752</v>
      </c>
      <c r="AY67" s="127">
        <v>-6.3E-2</v>
      </c>
      <c r="AZ67" s="128"/>
      <c r="BA67" s="126">
        <v>16613</v>
      </c>
      <c r="BB67" s="127">
        <v>0.75900000000000001</v>
      </c>
      <c r="BC67" s="127">
        <v>2E-3</v>
      </c>
      <c r="BD67" s="128"/>
      <c r="BE67" s="126">
        <v>16684</v>
      </c>
      <c r="BF67" s="127">
        <v>0.751</v>
      </c>
      <c r="BG67" s="127">
        <v>4.0000000000000001E-3</v>
      </c>
      <c r="BH67" s="128"/>
      <c r="BI67" s="126">
        <v>17257</v>
      </c>
      <c r="BJ67" s="127">
        <v>0.74299999999999999</v>
      </c>
      <c r="BK67" s="127">
        <v>3.4000000000000002E-2</v>
      </c>
      <c r="BL67" s="128"/>
      <c r="BM67" s="126">
        <v>17783</v>
      </c>
      <c r="BN67" s="127">
        <v>0.74199999999999999</v>
      </c>
      <c r="BO67" s="127">
        <v>0.03</v>
      </c>
      <c r="BP67" s="128"/>
      <c r="BQ67" s="126">
        <v>17921</v>
      </c>
      <c r="BR67" s="127">
        <v>0.71799999999999997</v>
      </c>
      <c r="BS67" s="127">
        <v>8.0000000000000002E-3</v>
      </c>
      <c r="BT67" s="128"/>
      <c r="BU67" s="126">
        <v>18700</v>
      </c>
      <c r="BV67" s="127">
        <v>0.72599999999999998</v>
      </c>
      <c r="BW67" s="127">
        <v>4.2999999999999997E-2</v>
      </c>
      <c r="BX67" s="128"/>
      <c r="BY67" s="126">
        <v>19211</v>
      </c>
      <c r="BZ67" s="127">
        <v>0.72699999999999998</v>
      </c>
      <c r="CA67" s="127">
        <v>2.7E-2</v>
      </c>
      <c r="CB67" s="128"/>
    </row>
    <row r="68" spans="1:80" s="7" customFormat="1">
      <c r="A68" s="132" t="s">
        <v>415</v>
      </c>
      <c r="B68" s="133">
        <v>15975</v>
      </c>
      <c r="C68" s="134">
        <v>1</v>
      </c>
      <c r="D68" s="135"/>
      <c r="E68" s="133">
        <v>17196</v>
      </c>
      <c r="F68" s="134">
        <v>1</v>
      </c>
      <c r="G68" s="134">
        <v>7.5999999999999998E-2</v>
      </c>
      <c r="H68" s="135"/>
      <c r="I68" s="133">
        <v>18095</v>
      </c>
      <c r="J68" s="134">
        <v>1</v>
      </c>
      <c r="K68" s="134">
        <v>5.1999999999999998E-2</v>
      </c>
      <c r="L68" s="135"/>
      <c r="M68" s="133">
        <v>19013</v>
      </c>
      <c r="N68" s="134">
        <v>1</v>
      </c>
      <c r="O68" s="134">
        <v>5.0999999999999997E-2</v>
      </c>
      <c r="P68" s="135"/>
      <c r="Q68" s="133">
        <v>20053</v>
      </c>
      <c r="R68" s="134">
        <v>1</v>
      </c>
      <c r="S68" s="134">
        <v>5.5E-2</v>
      </c>
      <c r="T68" s="135"/>
      <c r="U68" s="133">
        <v>21239</v>
      </c>
      <c r="V68" s="134">
        <v>1</v>
      </c>
      <c r="W68" s="134">
        <v>5.8999999999999997E-2</v>
      </c>
      <c r="X68" s="135"/>
      <c r="Y68" s="133">
        <v>22629</v>
      </c>
      <c r="Z68" s="134">
        <v>1</v>
      </c>
      <c r="AA68" s="134">
        <v>6.5000000000000002E-2</v>
      </c>
      <c r="AB68" s="135"/>
      <c r="AC68" s="133">
        <v>23776</v>
      </c>
      <c r="AD68" s="134">
        <v>1</v>
      </c>
      <c r="AE68" s="134">
        <v>5.0999999999999997E-2</v>
      </c>
      <c r="AF68" s="135"/>
      <c r="AG68" s="133">
        <v>24129</v>
      </c>
      <c r="AH68" s="134">
        <v>1</v>
      </c>
      <c r="AI68" s="134">
        <v>1.4999999999999999E-2</v>
      </c>
      <c r="AJ68" s="135"/>
      <c r="AK68" s="133">
        <v>23062</v>
      </c>
      <c r="AL68" s="134">
        <v>1</v>
      </c>
      <c r="AM68" s="134">
        <v>-4.3999999999999997E-2</v>
      </c>
      <c r="AN68" s="135"/>
      <c r="AO68" s="133">
        <v>23038</v>
      </c>
      <c r="AP68" s="134">
        <v>1</v>
      </c>
      <c r="AQ68" s="134">
        <v>-1E-3</v>
      </c>
      <c r="AR68" s="135"/>
      <c r="AS68" s="133">
        <v>22761</v>
      </c>
      <c r="AT68" s="134">
        <v>1</v>
      </c>
      <c r="AU68" s="134">
        <v>-1.2E-2</v>
      </c>
      <c r="AV68" s="135"/>
      <c r="AW68" s="133">
        <v>22048</v>
      </c>
      <c r="AX68" s="134">
        <v>1</v>
      </c>
      <c r="AY68" s="134">
        <v>-3.1E-2</v>
      </c>
      <c r="AZ68" s="135"/>
      <c r="BA68" s="133">
        <v>21899</v>
      </c>
      <c r="BB68" s="134">
        <v>1</v>
      </c>
      <c r="BC68" s="134">
        <v>-7.0000000000000001E-3</v>
      </c>
      <c r="BD68" s="135"/>
      <c r="BE68" s="133">
        <v>22218</v>
      </c>
      <c r="BF68" s="134">
        <v>1</v>
      </c>
      <c r="BG68" s="134">
        <v>1.4999999999999999E-2</v>
      </c>
      <c r="BH68" s="135"/>
      <c r="BI68" s="133">
        <v>23219</v>
      </c>
      <c r="BJ68" s="134">
        <v>1</v>
      </c>
      <c r="BK68" s="134">
        <v>4.4999999999999998E-2</v>
      </c>
      <c r="BL68" s="135"/>
      <c r="BM68" s="133">
        <v>23979</v>
      </c>
      <c r="BN68" s="134">
        <v>1</v>
      </c>
      <c r="BO68" s="134">
        <v>3.3000000000000002E-2</v>
      </c>
      <c r="BP68" s="135"/>
      <c r="BQ68" s="133">
        <v>24969</v>
      </c>
      <c r="BR68" s="134">
        <v>1</v>
      </c>
      <c r="BS68" s="134">
        <v>4.1000000000000002E-2</v>
      </c>
      <c r="BT68" s="135"/>
      <c r="BU68" s="133">
        <v>25771</v>
      </c>
      <c r="BV68" s="134">
        <v>1</v>
      </c>
      <c r="BW68" s="134">
        <v>3.2000000000000001E-2</v>
      </c>
      <c r="BX68" s="135"/>
      <c r="BY68" s="133">
        <v>26426</v>
      </c>
      <c r="BZ68" s="134">
        <v>1</v>
      </c>
      <c r="CA68" s="134">
        <v>2.5000000000000001E-2</v>
      </c>
      <c r="CB68" s="135"/>
    </row>
    <row r="69" spans="1:80">
      <c r="A69" s="121"/>
      <c r="B69" s="128"/>
      <c r="C69" s="128"/>
      <c r="D69" s="128"/>
      <c r="E69" s="128"/>
      <c r="F69" s="128"/>
      <c r="G69" s="128"/>
      <c r="H69" s="128"/>
      <c r="I69" s="128"/>
      <c r="J69" s="128"/>
      <c r="K69" s="128"/>
      <c r="L69" s="128"/>
      <c r="M69" s="128"/>
      <c r="N69" s="128"/>
      <c r="O69" s="128"/>
      <c r="P69" s="128"/>
      <c r="Q69" s="128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  <c r="AC69" s="128"/>
      <c r="AD69" s="128"/>
      <c r="AE69" s="128"/>
      <c r="AF69" s="128"/>
      <c r="AG69" s="128"/>
      <c r="AH69" s="128"/>
      <c r="AI69" s="128"/>
      <c r="AJ69" s="128"/>
      <c r="AK69" s="128"/>
      <c r="AL69" s="128"/>
      <c r="AM69" s="128"/>
      <c r="AN69" s="128"/>
      <c r="AO69" s="128"/>
      <c r="AP69" s="128"/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128"/>
      <c r="BY69" s="128"/>
      <c r="BZ69" s="128"/>
      <c r="CA69" s="128"/>
      <c r="CB69" s="128"/>
    </row>
    <row r="70" spans="1:80">
      <c r="A70" s="121" t="s">
        <v>584</v>
      </c>
      <c r="B70" s="128"/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/>
      <c r="R70" s="128"/>
      <c r="S70" s="128"/>
      <c r="T70" s="128"/>
      <c r="U70" s="128"/>
      <c r="V70" s="128"/>
      <c r="W70" s="128"/>
      <c r="X70" s="128"/>
      <c r="Y70" s="128"/>
      <c r="Z70" s="128"/>
      <c r="AA70" s="128"/>
      <c r="AB70" s="128"/>
      <c r="AC70" s="128"/>
      <c r="AD70" s="128"/>
      <c r="AE70" s="128"/>
      <c r="AF70" s="128"/>
      <c r="AG70" s="128"/>
      <c r="AH70" s="128"/>
      <c r="AI70" s="128"/>
      <c r="AJ70" s="128"/>
      <c r="AK70" s="128"/>
      <c r="AL70" s="128"/>
      <c r="AM70" s="128"/>
      <c r="AN70" s="128"/>
      <c r="AO70" s="128"/>
      <c r="AP70" s="128"/>
      <c r="AQ70" s="128"/>
      <c r="AR70" s="128"/>
      <c r="AS70" s="128"/>
      <c r="AT70" s="128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28"/>
      <c r="BU70" s="128"/>
      <c r="BV70" s="128"/>
      <c r="BW70" s="128"/>
      <c r="BX70" s="128"/>
      <c r="BY70" s="128"/>
      <c r="BZ70" s="128"/>
      <c r="CA70" s="128"/>
      <c r="CB70" s="128"/>
    </row>
    <row r="71" spans="1:80">
      <c r="A71" s="121" t="s">
        <v>585</v>
      </c>
      <c r="B71" s="128"/>
      <c r="C71" s="128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28"/>
      <c r="Q71" s="128"/>
      <c r="R71" s="128"/>
      <c r="S71" s="128"/>
      <c r="T71" s="128"/>
      <c r="U71" s="128"/>
      <c r="V71" s="128"/>
      <c r="W71" s="128"/>
      <c r="X71" s="128"/>
      <c r="Y71" s="128"/>
      <c r="Z71" s="128"/>
      <c r="AA71" s="128"/>
      <c r="AB71" s="128"/>
      <c r="AC71" s="128"/>
      <c r="AD71" s="128"/>
      <c r="AE71" s="128"/>
      <c r="AF71" s="128"/>
      <c r="AG71" s="128"/>
      <c r="AH71" s="128"/>
      <c r="AI71" s="128"/>
      <c r="AJ71" s="128"/>
      <c r="AK71" s="128"/>
      <c r="AL71" s="128"/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128"/>
      <c r="BU71" s="128"/>
      <c r="BV71" s="128"/>
      <c r="BW71" s="128"/>
      <c r="BX71" s="128"/>
      <c r="BY71" s="128"/>
      <c r="BZ71" s="128"/>
      <c r="CA71" s="128"/>
      <c r="CB71" s="12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F45D1-4F15-BD4A-890F-69ABF7A9F32D}">
  <dimension ref="A1:CS125"/>
  <sheetViews>
    <sheetView topLeftCell="A94" workbookViewId="0">
      <selection activeCell="B123" sqref="B123:T123"/>
    </sheetView>
  </sheetViews>
  <sheetFormatPr baseColWidth="10" defaultRowHeight="16"/>
  <cols>
    <col min="1" max="1" width="34.1640625" customWidth="1"/>
  </cols>
  <sheetData>
    <row r="1" spans="1:97">
      <c r="A1" s="83" t="s">
        <v>142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4"/>
      <c r="BW1" s="84"/>
      <c r="BX1" s="84"/>
      <c r="BY1" s="84"/>
      <c r="BZ1" s="84"/>
      <c r="CA1" s="84"/>
      <c r="CB1" s="84"/>
      <c r="CC1" s="84"/>
      <c r="CD1" s="84"/>
      <c r="CE1" s="84"/>
      <c r="CF1" s="84"/>
      <c r="CG1" s="84"/>
      <c r="CH1" s="84"/>
      <c r="CI1" s="84"/>
      <c r="CJ1" s="84"/>
      <c r="CK1" s="84"/>
      <c r="CL1" s="84"/>
      <c r="CM1" s="84"/>
      <c r="CN1" s="84"/>
      <c r="CO1" s="84"/>
      <c r="CP1" s="84"/>
      <c r="CQ1" s="84"/>
      <c r="CR1" s="84"/>
    </row>
    <row r="2" spans="1:97">
      <c r="A2" s="85" t="s">
        <v>143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4"/>
      <c r="BI2" s="84"/>
      <c r="BJ2" s="84"/>
      <c r="BK2" s="84"/>
      <c r="BL2" s="84"/>
      <c r="BM2" s="84"/>
      <c r="BN2" s="84"/>
      <c r="BO2" s="84"/>
      <c r="BP2" s="84"/>
      <c r="BQ2" s="84"/>
      <c r="BR2" s="84"/>
      <c r="BS2" s="84"/>
      <c r="BT2" s="84"/>
      <c r="BU2" s="84"/>
      <c r="BV2" s="84"/>
      <c r="BW2" s="84"/>
      <c r="BX2" s="84"/>
      <c r="BY2" s="84"/>
      <c r="BZ2" s="84"/>
      <c r="CA2" s="84"/>
      <c r="CB2" s="84"/>
      <c r="CC2" s="84"/>
      <c r="CD2" s="84"/>
      <c r="CE2" s="84"/>
      <c r="CF2" s="84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</row>
    <row r="3" spans="1:97">
      <c r="A3" s="86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4"/>
      <c r="BI3" s="84"/>
      <c r="BJ3" s="84"/>
      <c r="BK3" s="84"/>
      <c r="BL3" s="84"/>
      <c r="BM3" s="84"/>
      <c r="BN3" s="84"/>
      <c r="BO3" s="84"/>
      <c r="BP3" s="84"/>
      <c r="BQ3" s="84"/>
      <c r="BR3" s="84"/>
      <c r="BS3" s="84"/>
      <c r="BT3" s="84"/>
      <c r="BU3" s="84"/>
      <c r="BV3" s="84"/>
      <c r="BW3" s="84"/>
      <c r="BX3" s="84"/>
      <c r="BY3" s="84"/>
      <c r="BZ3" s="84"/>
      <c r="CA3" s="84"/>
      <c r="CB3" s="84"/>
      <c r="CC3" s="84"/>
      <c r="CD3" s="84"/>
      <c r="CE3" s="84"/>
      <c r="CF3" s="84"/>
      <c r="CG3" s="84"/>
      <c r="CH3" s="84"/>
      <c r="CI3" s="84"/>
      <c r="CJ3" s="84"/>
      <c r="CK3" s="84"/>
      <c r="CL3" s="84"/>
      <c r="CM3" s="84"/>
      <c r="CN3" s="84"/>
      <c r="CO3" s="84"/>
      <c r="CP3" s="84"/>
      <c r="CQ3" s="84"/>
      <c r="CR3" s="84"/>
      <c r="CS3" s="84"/>
    </row>
    <row r="4" spans="1:97">
      <c r="A4" s="83" t="s">
        <v>144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  <c r="BA4" s="84"/>
      <c r="BB4" s="84"/>
      <c r="BC4" s="84"/>
      <c r="BD4" s="84"/>
      <c r="BE4" s="84"/>
      <c r="BF4" s="84"/>
      <c r="BG4" s="84"/>
      <c r="BH4" s="84"/>
      <c r="BI4" s="84"/>
      <c r="BJ4" s="84"/>
      <c r="BK4" s="84"/>
      <c r="BL4" s="84"/>
      <c r="BM4" s="84"/>
      <c r="BN4" s="84"/>
      <c r="BO4" s="84"/>
      <c r="BP4" s="84"/>
      <c r="BQ4" s="84"/>
      <c r="BR4" s="84"/>
      <c r="BS4" s="84"/>
      <c r="BT4" s="84"/>
      <c r="BU4" s="84"/>
      <c r="BV4" s="84"/>
      <c r="BW4" s="84"/>
      <c r="BX4" s="84"/>
      <c r="BY4" s="84"/>
      <c r="BZ4" s="84"/>
      <c r="CA4" s="84"/>
      <c r="CB4" s="84"/>
      <c r="CC4" s="84"/>
      <c r="CD4" s="84"/>
      <c r="CE4" s="84"/>
      <c r="CF4" s="84"/>
      <c r="CG4" s="84"/>
      <c r="CH4" s="84"/>
      <c r="CI4" s="84"/>
      <c r="CJ4" s="84"/>
      <c r="CK4" s="84"/>
      <c r="CL4" s="84"/>
      <c r="CM4" s="84"/>
      <c r="CN4" s="84"/>
      <c r="CO4" s="84"/>
      <c r="CP4" s="84"/>
      <c r="CQ4" s="84"/>
      <c r="CR4" s="84"/>
    </row>
    <row r="5" spans="1:97">
      <c r="A5" s="85" t="s">
        <v>145</v>
      </c>
      <c r="B5" s="85"/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4"/>
      <c r="BO5" s="84"/>
      <c r="BP5" s="84"/>
      <c r="BQ5" s="84"/>
      <c r="BR5" s="84"/>
      <c r="BS5" s="84"/>
      <c r="BT5" s="84"/>
      <c r="BU5" s="84"/>
      <c r="BV5" s="84"/>
      <c r="BW5" s="84"/>
      <c r="BX5" s="84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84"/>
      <c r="CL5" s="84"/>
      <c r="CM5" s="84"/>
      <c r="CN5" s="84"/>
      <c r="CO5" s="84"/>
      <c r="CP5" s="84"/>
      <c r="CQ5" s="84"/>
      <c r="CR5" s="84"/>
      <c r="CS5" s="84"/>
    </row>
    <row r="6" spans="1:97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  <c r="BL6" s="84"/>
      <c r="BM6" s="84"/>
      <c r="BN6" s="84"/>
      <c r="BO6" s="84"/>
      <c r="BP6" s="84"/>
      <c r="BQ6" s="84"/>
      <c r="BR6" s="84"/>
      <c r="BS6" s="84"/>
      <c r="BT6" s="84"/>
      <c r="BU6" s="84"/>
      <c r="BV6" s="84"/>
      <c r="BW6" s="84"/>
      <c r="BX6" s="84"/>
      <c r="BY6" s="84"/>
      <c r="BZ6" s="84"/>
      <c r="CA6" s="84"/>
      <c r="CB6" s="84"/>
      <c r="CC6" s="84"/>
      <c r="CD6" s="84"/>
      <c r="CE6" s="84"/>
      <c r="CF6" s="84"/>
      <c r="CG6" s="84"/>
      <c r="CH6" s="84"/>
      <c r="CI6" s="84"/>
      <c r="CJ6" s="84"/>
      <c r="CK6" s="84"/>
      <c r="CL6" s="84"/>
      <c r="CM6" s="84"/>
      <c r="CN6" s="84"/>
      <c r="CO6" s="84"/>
      <c r="CP6" s="84"/>
      <c r="CQ6" s="84"/>
      <c r="CR6" s="84"/>
      <c r="CS6" s="84"/>
    </row>
    <row r="7" spans="1:97">
      <c r="A7" s="84"/>
      <c r="B7" s="85" t="s">
        <v>147</v>
      </c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5"/>
      <c r="BI7" s="85"/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4"/>
      <c r="CR7" s="84"/>
    </row>
    <row r="8" spans="1:97">
      <c r="A8" s="84"/>
      <c r="B8" s="85" t="s">
        <v>149</v>
      </c>
      <c r="C8" s="85" t="s">
        <v>150</v>
      </c>
      <c r="D8" s="85" t="s">
        <v>151</v>
      </c>
      <c r="E8" s="85" t="s">
        <v>152</v>
      </c>
      <c r="F8" s="85">
        <v>2020</v>
      </c>
      <c r="G8" s="85" t="s">
        <v>154</v>
      </c>
      <c r="H8" s="85" t="s">
        <v>155</v>
      </c>
      <c r="I8" s="85" t="s">
        <v>156</v>
      </c>
      <c r="J8" s="85" t="s">
        <v>157</v>
      </c>
      <c r="K8" s="85">
        <v>2019</v>
      </c>
      <c r="L8" s="85" t="s">
        <v>159</v>
      </c>
      <c r="M8" s="85" t="s">
        <v>160</v>
      </c>
      <c r="N8" s="85" t="s">
        <v>161</v>
      </c>
      <c r="O8" s="85" t="s">
        <v>162</v>
      </c>
      <c r="P8" s="85">
        <v>2018</v>
      </c>
      <c r="Q8" s="85" t="s">
        <v>164</v>
      </c>
      <c r="R8" s="85" t="s">
        <v>165</v>
      </c>
      <c r="S8" s="85" t="s">
        <v>166</v>
      </c>
      <c r="T8" s="85" t="s">
        <v>167</v>
      </c>
      <c r="U8" s="85">
        <v>2017</v>
      </c>
      <c r="V8" s="85" t="s">
        <v>169</v>
      </c>
      <c r="W8" s="85" t="s">
        <v>170</v>
      </c>
      <c r="X8" s="85" t="s">
        <v>171</v>
      </c>
      <c r="Y8" s="85" t="s">
        <v>172</v>
      </c>
      <c r="Z8" s="85">
        <v>2016</v>
      </c>
      <c r="AA8" s="85" t="s">
        <v>174</v>
      </c>
      <c r="AB8" s="85" t="s">
        <v>175</v>
      </c>
      <c r="AC8" s="85" t="s">
        <v>176</v>
      </c>
      <c r="AD8" s="85" t="s">
        <v>177</v>
      </c>
      <c r="AE8" s="85">
        <v>2015</v>
      </c>
      <c r="AF8" s="85" t="s">
        <v>179</v>
      </c>
      <c r="AG8" s="85" t="s">
        <v>180</v>
      </c>
      <c r="AH8" s="85" t="s">
        <v>181</v>
      </c>
      <c r="AI8" s="85" t="s">
        <v>182</v>
      </c>
      <c r="AJ8" s="85">
        <v>2014</v>
      </c>
      <c r="AK8" s="85" t="s">
        <v>184</v>
      </c>
      <c r="AL8" s="85" t="s">
        <v>185</v>
      </c>
      <c r="AM8" s="85" t="s">
        <v>186</v>
      </c>
      <c r="AN8" s="85" t="s">
        <v>187</v>
      </c>
      <c r="AO8" s="85">
        <v>2013</v>
      </c>
      <c r="AP8" s="85" t="s">
        <v>189</v>
      </c>
      <c r="AQ8" s="85" t="s">
        <v>190</v>
      </c>
      <c r="AR8" s="85" t="s">
        <v>191</v>
      </c>
      <c r="AS8" s="85" t="s">
        <v>192</v>
      </c>
      <c r="AT8" s="85">
        <v>2012</v>
      </c>
      <c r="AU8" s="85" t="s">
        <v>194</v>
      </c>
      <c r="AV8" s="85" t="s">
        <v>195</v>
      </c>
      <c r="AW8" s="85" t="s">
        <v>196</v>
      </c>
      <c r="AX8" s="85" t="s">
        <v>197</v>
      </c>
      <c r="AY8" s="85">
        <v>2011</v>
      </c>
      <c r="AZ8" s="85" t="s">
        <v>199</v>
      </c>
      <c r="BA8" s="85" t="s">
        <v>200</v>
      </c>
      <c r="BB8" s="85" t="s">
        <v>201</v>
      </c>
      <c r="BC8" s="85" t="s">
        <v>202</v>
      </c>
      <c r="BD8" s="85">
        <v>2010</v>
      </c>
      <c r="BE8" s="85" t="s">
        <v>204</v>
      </c>
      <c r="BF8" s="85" t="s">
        <v>205</v>
      </c>
      <c r="BG8" s="85" t="s">
        <v>206</v>
      </c>
      <c r="BH8" s="85" t="s">
        <v>207</v>
      </c>
      <c r="BI8" s="85">
        <v>2009</v>
      </c>
      <c r="BJ8" s="85" t="s">
        <v>209</v>
      </c>
      <c r="BK8" s="85" t="s">
        <v>210</v>
      </c>
      <c r="BL8" s="85" t="s">
        <v>211</v>
      </c>
      <c r="BM8" s="85" t="s">
        <v>212</v>
      </c>
      <c r="BN8" s="85">
        <v>2008</v>
      </c>
      <c r="BO8" s="85" t="s">
        <v>214</v>
      </c>
      <c r="BP8" s="85" t="s">
        <v>215</v>
      </c>
      <c r="BQ8" s="85" t="s">
        <v>216</v>
      </c>
      <c r="BR8" s="85" t="s">
        <v>217</v>
      </c>
      <c r="BS8" s="85">
        <v>2007</v>
      </c>
      <c r="BT8" s="85" t="s">
        <v>219</v>
      </c>
      <c r="BU8" s="85" t="s">
        <v>220</v>
      </c>
      <c r="BV8" s="85" t="s">
        <v>221</v>
      </c>
      <c r="BW8" s="85" t="s">
        <v>222</v>
      </c>
      <c r="BX8" s="85">
        <v>2006</v>
      </c>
      <c r="BY8" s="85" t="s">
        <v>224</v>
      </c>
      <c r="BZ8" s="85" t="s">
        <v>225</v>
      </c>
      <c r="CA8" s="85" t="s">
        <v>226</v>
      </c>
      <c r="CB8" s="85" t="s">
        <v>227</v>
      </c>
      <c r="CC8" s="85">
        <v>2005</v>
      </c>
      <c r="CD8" s="85" t="s">
        <v>229</v>
      </c>
      <c r="CE8" s="85" t="s">
        <v>230</v>
      </c>
      <c r="CF8" s="85" t="s">
        <v>231</v>
      </c>
      <c r="CG8" s="85" t="s">
        <v>232</v>
      </c>
      <c r="CH8" s="85">
        <v>2004</v>
      </c>
      <c r="CI8" s="85" t="s">
        <v>234</v>
      </c>
      <c r="CJ8" s="85" t="s">
        <v>235</v>
      </c>
      <c r="CK8" s="85" t="s">
        <v>236</v>
      </c>
      <c r="CL8" s="85" t="s">
        <v>237</v>
      </c>
      <c r="CM8" s="85">
        <v>2003</v>
      </c>
      <c r="CN8" s="85" t="s">
        <v>239</v>
      </c>
      <c r="CO8" s="85" t="s">
        <v>240</v>
      </c>
      <c r="CP8" s="85" t="s">
        <v>241</v>
      </c>
      <c r="CQ8" s="85" t="s">
        <v>242</v>
      </c>
      <c r="CR8" s="84">
        <v>2002</v>
      </c>
      <c r="CS8" s="84"/>
    </row>
    <row r="9" spans="1:97">
      <c r="A9" s="85" t="s">
        <v>492</v>
      </c>
      <c r="B9" s="85"/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4"/>
      <c r="CS9" s="84"/>
    </row>
    <row r="10" spans="1:97">
      <c r="A10" s="85" t="s">
        <v>498</v>
      </c>
      <c r="B10" s="88">
        <v>17.440000000000001</v>
      </c>
      <c r="C10" s="88">
        <v>17.48</v>
      </c>
      <c r="D10" s="88">
        <v>17.41</v>
      </c>
      <c r="E10" s="88">
        <v>20.72</v>
      </c>
      <c r="F10" s="88">
        <f>SUM(B10:E10)/4</f>
        <v>18.262499999999999</v>
      </c>
      <c r="G10" s="88">
        <v>16.690000000000001</v>
      </c>
      <c r="H10" s="88">
        <v>16.5</v>
      </c>
      <c r="I10" s="88">
        <v>17.7</v>
      </c>
      <c r="J10" s="88">
        <v>17.850000000000001</v>
      </c>
      <c r="K10" s="88">
        <f>SUM(G10:J10)/4</f>
        <v>17.185000000000002</v>
      </c>
      <c r="L10" s="88">
        <v>17.59</v>
      </c>
      <c r="M10" s="88">
        <v>16.86</v>
      </c>
      <c r="N10" s="88">
        <v>20.66</v>
      </c>
      <c r="O10" s="88">
        <v>23.82</v>
      </c>
      <c r="P10" s="88">
        <f>SUM(L10:O10)/4</f>
        <v>19.732500000000002</v>
      </c>
      <c r="Q10" s="88">
        <v>22.01</v>
      </c>
      <c r="R10" s="88">
        <v>20.81</v>
      </c>
      <c r="S10" s="88">
        <v>25.32</v>
      </c>
      <c r="T10" s="88">
        <v>24.48</v>
      </c>
      <c r="U10" s="88">
        <f>SUM(Q10:T10)/4</f>
        <v>23.155000000000001</v>
      </c>
      <c r="V10" s="88">
        <v>23.31</v>
      </c>
      <c r="W10" s="88">
        <v>23.06</v>
      </c>
      <c r="X10" s="88">
        <v>24.27</v>
      </c>
      <c r="Y10" s="88">
        <v>24.67</v>
      </c>
      <c r="Z10" s="88">
        <f>SUM(V10:Y10)/4</f>
        <v>23.827500000000001</v>
      </c>
      <c r="AA10" s="88">
        <v>21.97</v>
      </c>
      <c r="AB10" s="88">
        <v>23.28</v>
      </c>
      <c r="AC10" s="88">
        <v>24.66</v>
      </c>
      <c r="AD10" s="88">
        <v>28.82</v>
      </c>
      <c r="AE10" s="88">
        <f>SUM(AA10:AD10)/4</f>
        <v>24.682499999999997</v>
      </c>
      <c r="AF10" s="88">
        <v>27.3</v>
      </c>
      <c r="AG10" s="88">
        <v>29.03</v>
      </c>
      <c r="AH10" s="88">
        <v>26.62</v>
      </c>
      <c r="AI10" s="88">
        <v>27.12</v>
      </c>
      <c r="AJ10" s="88">
        <f>SUM(AF10:AI10)/4</f>
        <v>27.517500000000002</v>
      </c>
      <c r="AK10" s="88">
        <v>29</v>
      </c>
      <c r="AL10" s="88">
        <v>30.53</v>
      </c>
      <c r="AM10" s="88">
        <v>30.59</v>
      </c>
      <c r="AN10" s="88">
        <v>33.83</v>
      </c>
      <c r="AO10" s="88">
        <f>SUM(AK10:AN10)/4</f>
        <v>30.987500000000001</v>
      </c>
      <c r="AP10" s="88">
        <v>33.94</v>
      </c>
      <c r="AQ10" s="88">
        <v>32.17</v>
      </c>
      <c r="AR10" s="88">
        <v>32.36</v>
      </c>
      <c r="AS10" s="88">
        <v>29.2</v>
      </c>
      <c r="AT10" s="88">
        <f>SUM(AP10:AS10)/4</f>
        <v>31.9175</v>
      </c>
      <c r="AU10" s="88">
        <v>25.4</v>
      </c>
      <c r="AV10" s="88">
        <v>25.74</v>
      </c>
      <c r="AW10" s="88">
        <v>24.41</v>
      </c>
      <c r="AX10" s="88">
        <v>23.31</v>
      </c>
      <c r="AY10" s="88">
        <f>SUM(AU10:AX10)/4</f>
        <v>24.715</v>
      </c>
      <c r="AZ10" s="88">
        <v>21.25</v>
      </c>
      <c r="BA10" s="88">
        <v>22.2</v>
      </c>
      <c r="BB10" s="88">
        <v>24.06</v>
      </c>
      <c r="BC10" s="88">
        <v>23.15</v>
      </c>
      <c r="BD10" s="88">
        <f>SUM(AZ10:BC10)/4</f>
        <v>22.664999999999999</v>
      </c>
      <c r="BE10" s="88">
        <v>21.46</v>
      </c>
      <c r="BF10" s="88">
        <v>19.170000000000002</v>
      </c>
      <c r="BG10" s="88">
        <v>19.98</v>
      </c>
      <c r="BH10" s="88">
        <v>18.47</v>
      </c>
      <c r="BI10" s="88">
        <f>SUM(BE10:BH10)/4</f>
        <v>19.77</v>
      </c>
      <c r="BJ10" s="88">
        <v>17</v>
      </c>
      <c r="BK10" s="88">
        <v>11.47</v>
      </c>
      <c r="BL10" s="88">
        <v>10.37</v>
      </c>
      <c r="BM10" s="88">
        <v>9.9499999999999993</v>
      </c>
      <c r="BN10" s="88">
        <f>SUM(BJ10:BM10)/4</f>
        <v>12.197499999999998</v>
      </c>
      <c r="BO10" s="88">
        <v>10.54</v>
      </c>
      <c r="BP10" s="88">
        <v>7.66</v>
      </c>
      <c r="BQ10" s="88">
        <v>9.07</v>
      </c>
      <c r="BR10" s="88">
        <v>9.3800000000000008</v>
      </c>
      <c r="BS10" s="88">
        <f>SUM(BO10:BR10)/4</f>
        <v>9.1624999999999996</v>
      </c>
      <c r="BT10" s="88">
        <v>8.2200000000000006</v>
      </c>
      <c r="BU10" s="88">
        <v>11.76</v>
      </c>
      <c r="BV10" s="88">
        <v>10.8</v>
      </c>
      <c r="BW10" s="88">
        <v>9.2799999999999994</v>
      </c>
      <c r="BX10" s="88">
        <f>SUM(BT10:BW10)/4</f>
        <v>10.015000000000001</v>
      </c>
      <c r="BY10" s="88">
        <v>10.78</v>
      </c>
      <c r="BZ10" s="88">
        <v>10.54</v>
      </c>
      <c r="CA10" s="88">
        <v>7.2</v>
      </c>
      <c r="CB10" s="88">
        <v>10.84</v>
      </c>
      <c r="CC10" s="88">
        <f>SUM(BY10:CB10)/4</f>
        <v>9.84</v>
      </c>
      <c r="CD10" s="88">
        <v>9.86</v>
      </c>
      <c r="CE10" s="88">
        <v>9.0500000000000007</v>
      </c>
      <c r="CF10" s="88">
        <v>7.73</v>
      </c>
      <c r="CG10" s="88">
        <v>9.3800000000000008</v>
      </c>
      <c r="CH10" s="88">
        <f>SUM(CD10:CG10)/4</f>
        <v>9.0050000000000008</v>
      </c>
      <c r="CI10" s="88">
        <v>7.5</v>
      </c>
      <c r="CJ10" s="88">
        <v>7.74</v>
      </c>
      <c r="CK10" s="88">
        <v>7.51</v>
      </c>
      <c r="CL10" s="88">
        <v>8.0500000000000007</v>
      </c>
      <c r="CM10" s="88">
        <f>SUM(CI10:CL10)/4</f>
        <v>7.7</v>
      </c>
      <c r="CN10" s="88">
        <v>8.27</v>
      </c>
      <c r="CO10" s="88">
        <v>7.46</v>
      </c>
      <c r="CP10" s="88">
        <v>5.43</v>
      </c>
      <c r="CQ10" s="88">
        <v>6.58</v>
      </c>
      <c r="CR10" s="84">
        <f>SUM(CN10:CQ10)/4</f>
        <v>6.9350000000000005</v>
      </c>
      <c r="CS10" s="84"/>
    </row>
    <row r="11" spans="1:97">
      <c r="A11" s="85" t="s">
        <v>499</v>
      </c>
      <c r="B11" s="88">
        <v>19.41</v>
      </c>
      <c r="C11" s="88">
        <v>19.28</v>
      </c>
      <c r="D11" s="88">
        <v>18.41</v>
      </c>
      <c r="E11" s="88">
        <v>15.01</v>
      </c>
      <c r="F11" s="88">
        <f t="shared" ref="F11:F61" si="0">SUM(B11:E11)/4</f>
        <v>18.0275</v>
      </c>
      <c r="G11" s="88">
        <v>15.68</v>
      </c>
      <c r="H11" s="88">
        <v>13.57</v>
      </c>
      <c r="I11" s="88">
        <v>14.71</v>
      </c>
      <c r="J11" s="88">
        <v>15.44</v>
      </c>
      <c r="K11" s="88">
        <f t="shared" ref="K11:K61" si="1">SUM(G11:J11)/4</f>
        <v>14.85</v>
      </c>
      <c r="L11" s="88">
        <v>15.63</v>
      </c>
      <c r="M11" s="88">
        <v>15.14</v>
      </c>
      <c r="N11" s="88">
        <v>15.6</v>
      </c>
      <c r="O11" s="88">
        <v>18.3</v>
      </c>
      <c r="P11" s="88">
        <f t="shared" ref="P11:P61" si="2">SUM(L11:O11)/4</f>
        <v>16.1675</v>
      </c>
      <c r="Q11" s="88">
        <v>17.96</v>
      </c>
      <c r="R11" s="88">
        <v>16.22</v>
      </c>
      <c r="S11" s="88">
        <v>18.48</v>
      </c>
      <c r="T11" s="88">
        <v>19.77</v>
      </c>
      <c r="U11" s="88">
        <f t="shared" ref="U11:U61" si="3">SUM(Q11:T11)/4</f>
        <v>18.107499999999998</v>
      </c>
      <c r="V11" s="88">
        <v>18.21</v>
      </c>
      <c r="W11" s="88">
        <v>18.61</v>
      </c>
      <c r="X11" s="88">
        <v>22.74</v>
      </c>
      <c r="Y11" s="88">
        <v>23.62</v>
      </c>
      <c r="Z11" s="88">
        <f t="shared" ref="Z11:Z61" si="4">SUM(V11:Y11)/4</f>
        <v>20.795000000000002</v>
      </c>
      <c r="AA11" s="88">
        <v>22.96</v>
      </c>
      <c r="AB11" s="88">
        <v>23.39</v>
      </c>
      <c r="AC11" s="88">
        <v>24.11</v>
      </c>
      <c r="AD11" s="88">
        <v>26.42</v>
      </c>
      <c r="AE11" s="88">
        <f t="shared" ref="AE11:AE61" si="5">SUM(AA11:AD11)/4</f>
        <v>24.220000000000002</v>
      </c>
      <c r="AF11" s="88">
        <v>24.91</v>
      </c>
      <c r="AG11" s="88">
        <v>24.34</v>
      </c>
      <c r="AH11" s="88">
        <v>26.08</v>
      </c>
      <c r="AI11" s="88">
        <v>28.79</v>
      </c>
      <c r="AJ11" s="88">
        <f t="shared" ref="AJ11:AJ61" si="6">SUM(AF11:AI11)/4</f>
        <v>26.03</v>
      </c>
      <c r="AK11" s="88">
        <v>29.48</v>
      </c>
      <c r="AL11" s="88">
        <v>26.87</v>
      </c>
      <c r="AM11" s="88">
        <v>27.33</v>
      </c>
      <c r="AN11" s="88">
        <v>29.34</v>
      </c>
      <c r="AO11" s="88">
        <f t="shared" ref="AO11:AO61" si="7">SUM(AK11:AN11)/4</f>
        <v>28.255000000000003</v>
      </c>
      <c r="AP11" s="88">
        <v>28.2</v>
      </c>
      <c r="AQ11" s="88">
        <v>27.22</v>
      </c>
      <c r="AR11" s="88">
        <v>27.29</v>
      </c>
      <c r="AS11" s="88">
        <v>29.39</v>
      </c>
      <c r="AT11" s="88">
        <f t="shared" ref="AT11:AT61" si="8">SUM(AP11:AS11)/4</f>
        <v>28.025000000000002</v>
      </c>
      <c r="AU11" s="88">
        <v>25.76</v>
      </c>
      <c r="AV11" s="88">
        <v>23.56</v>
      </c>
      <c r="AW11" s="88">
        <v>22.73</v>
      </c>
      <c r="AX11" s="88">
        <v>23.58</v>
      </c>
      <c r="AY11" s="88">
        <f t="shared" ref="AY11:AY61" si="9">SUM(AU11:AX11)/4</f>
        <v>23.907499999999999</v>
      </c>
      <c r="AZ11" s="88">
        <v>24.68</v>
      </c>
      <c r="BA11" s="88">
        <v>24.8</v>
      </c>
      <c r="BB11" s="88">
        <v>23.96</v>
      </c>
      <c r="BC11" s="88">
        <v>23.2</v>
      </c>
      <c r="BD11" s="88">
        <f t="shared" ref="BD11:BD61" si="10">SUM(AZ11:BC11)/4</f>
        <v>24.16</v>
      </c>
      <c r="BE11" s="88">
        <v>23.36</v>
      </c>
      <c r="BF11" s="88">
        <v>21.81</v>
      </c>
      <c r="BG11" s="88">
        <v>21.25</v>
      </c>
      <c r="BH11" s="88">
        <v>21.43</v>
      </c>
      <c r="BI11" s="88">
        <f t="shared" ref="BI11:BI61" si="11">SUM(BE11:BH11)/4</f>
        <v>21.962499999999999</v>
      </c>
      <c r="BJ11" s="88">
        <v>15.92</v>
      </c>
      <c r="BK11" s="88">
        <v>13.5</v>
      </c>
      <c r="BL11" s="88">
        <v>13.57</v>
      </c>
      <c r="BM11" s="88">
        <v>10.96</v>
      </c>
      <c r="BN11" s="88">
        <f t="shared" ref="BN11:BN61" si="12">SUM(BJ11:BM11)/4</f>
        <v>13.487500000000001</v>
      </c>
      <c r="BO11" s="88">
        <v>11.23</v>
      </c>
      <c r="BP11" s="88">
        <v>9.4600000000000009</v>
      </c>
      <c r="BQ11" s="88">
        <v>10.39</v>
      </c>
      <c r="BR11" s="88">
        <v>10.93</v>
      </c>
      <c r="BS11" s="88">
        <f t="shared" ref="BS11:BS61" si="13">SUM(BO11:BR11)/4</f>
        <v>10.502500000000001</v>
      </c>
      <c r="BT11" s="88">
        <v>10.42</v>
      </c>
      <c r="BU11" s="88">
        <v>8.73</v>
      </c>
      <c r="BV11" s="88">
        <v>8.48</v>
      </c>
      <c r="BW11" s="88">
        <v>10.86</v>
      </c>
      <c r="BX11" s="88">
        <f t="shared" ref="BX11:BX61" si="14">SUM(BT11:BW11)/4</f>
        <v>9.6224999999999987</v>
      </c>
      <c r="BY11" s="88">
        <v>10.28</v>
      </c>
      <c r="BZ11" s="88">
        <v>8.58</v>
      </c>
      <c r="CA11" s="88">
        <v>9.3800000000000008</v>
      </c>
      <c r="CB11" s="88">
        <v>10.26</v>
      </c>
      <c r="CC11" s="88">
        <f t="shared" ref="CC11:CC61" si="15">SUM(BY11:CB11)/4</f>
        <v>9.625</v>
      </c>
      <c r="CD11" s="88">
        <v>10.44</v>
      </c>
      <c r="CE11" s="88">
        <v>10.6</v>
      </c>
      <c r="CF11" s="88">
        <v>11.15</v>
      </c>
      <c r="CG11" s="88">
        <v>10.27</v>
      </c>
      <c r="CH11" s="88">
        <f t="shared" ref="CH11:CH61" si="16">SUM(CD11:CG11)/4</f>
        <v>10.614999999999998</v>
      </c>
      <c r="CI11" s="88">
        <v>12.05</v>
      </c>
      <c r="CJ11" s="88">
        <v>11.96</v>
      </c>
      <c r="CK11" s="88">
        <v>12.54</v>
      </c>
      <c r="CL11" s="88">
        <v>12.8</v>
      </c>
      <c r="CM11" s="88">
        <f t="shared" ref="CM11:CM61" si="17">SUM(CI11:CL11)/4</f>
        <v>12.337499999999999</v>
      </c>
      <c r="CN11" s="88">
        <v>10.76</v>
      </c>
      <c r="CO11" s="88">
        <v>10.51</v>
      </c>
      <c r="CP11" s="88">
        <v>11.47</v>
      </c>
      <c r="CQ11" s="88">
        <v>10</v>
      </c>
      <c r="CR11" s="84">
        <f t="shared" ref="CR11:CR61" si="18">SUM(CN11:CQ11)/4</f>
        <v>10.685</v>
      </c>
      <c r="CS11" s="84"/>
    </row>
    <row r="12" spans="1:97">
      <c r="A12" s="85" t="s">
        <v>500</v>
      </c>
      <c r="B12" s="88">
        <v>21.15</v>
      </c>
      <c r="C12" s="88">
        <v>26.55</v>
      </c>
      <c r="D12" s="88">
        <v>20.21</v>
      </c>
      <c r="E12" s="88">
        <v>19.71</v>
      </c>
      <c r="F12" s="88">
        <f t="shared" si="0"/>
        <v>21.905000000000001</v>
      </c>
      <c r="G12" s="88">
        <v>18.53</v>
      </c>
      <c r="H12" s="88">
        <v>19.75</v>
      </c>
      <c r="I12" s="88">
        <v>16.12</v>
      </c>
      <c r="J12" s="88">
        <v>16.059999999999999</v>
      </c>
      <c r="K12" s="88">
        <f t="shared" si="1"/>
        <v>17.615000000000002</v>
      </c>
      <c r="L12" s="88">
        <v>18.77</v>
      </c>
      <c r="M12" s="88">
        <v>25.53</v>
      </c>
      <c r="N12" s="88">
        <v>22.52</v>
      </c>
      <c r="O12" s="88">
        <v>23.49</v>
      </c>
      <c r="P12" s="88">
        <f t="shared" si="2"/>
        <v>22.577499999999997</v>
      </c>
      <c r="Q12" s="88">
        <v>25.43</v>
      </c>
      <c r="R12" s="88">
        <v>27.65</v>
      </c>
      <c r="S12" s="88">
        <v>23.03</v>
      </c>
      <c r="T12" s="88">
        <v>21.37</v>
      </c>
      <c r="U12" s="88">
        <f t="shared" si="3"/>
        <v>24.37</v>
      </c>
      <c r="V12" s="88">
        <v>24.84</v>
      </c>
      <c r="W12" s="88">
        <v>22.65</v>
      </c>
      <c r="X12" s="88">
        <v>22.45</v>
      </c>
      <c r="Y12" s="88">
        <v>24.39</v>
      </c>
      <c r="Z12" s="88">
        <f t="shared" si="4"/>
        <v>23.5825</v>
      </c>
      <c r="AA12" s="88">
        <v>25.13</v>
      </c>
      <c r="AB12" s="88">
        <v>31.08</v>
      </c>
      <c r="AC12" s="88">
        <v>29.09</v>
      </c>
      <c r="AD12" s="88">
        <v>30.66</v>
      </c>
      <c r="AE12" s="88">
        <f t="shared" si="5"/>
        <v>28.99</v>
      </c>
      <c r="AF12" s="88">
        <v>35.700000000000003</v>
      </c>
      <c r="AG12" s="88">
        <v>37.53</v>
      </c>
      <c r="AH12" s="88">
        <v>35.81</v>
      </c>
      <c r="AI12" s="88">
        <v>33.35</v>
      </c>
      <c r="AJ12" s="88">
        <f t="shared" si="6"/>
        <v>35.597500000000004</v>
      </c>
      <c r="AK12" s="88">
        <v>35.69</v>
      </c>
      <c r="AL12" s="88">
        <v>38.159999999999997</v>
      </c>
      <c r="AM12" s="88">
        <v>34.5</v>
      </c>
      <c r="AN12" s="88">
        <v>35.869999999999997</v>
      </c>
      <c r="AO12" s="88">
        <f t="shared" si="7"/>
        <v>36.055</v>
      </c>
      <c r="AP12" s="88">
        <v>35.19</v>
      </c>
      <c r="AQ12" s="88">
        <v>37.61</v>
      </c>
      <c r="AR12" s="88">
        <v>34.44</v>
      </c>
      <c r="AS12" s="88">
        <v>34.020000000000003</v>
      </c>
      <c r="AT12" s="88">
        <f t="shared" si="8"/>
        <v>35.314999999999998</v>
      </c>
      <c r="AU12" s="88">
        <v>32.74</v>
      </c>
      <c r="AV12" s="88">
        <v>34.909999999999997</v>
      </c>
      <c r="AW12" s="88">
        <v>34.840000000000003</v>
      </c>
      <c r="AX12" s="88">
        <v>31.53</v>
      </c>
      <c r="AY12" s="88">
        <f t="shared" si="9"/>
        <v>33.505000000000003</v>
      </c>
      <c r="AZ12" s="88">
        <v>26.53</v>
      </c>
      <c r="BA12" s="88">
        <v>27.23</v>
      </c>
      <c r="BB12" s="88">
        <v>30.14</v>
      </c>
      <c r="BC12" s="88">
        <v>28.15</v>
      </c>
      <c r="BD12" s="88">
        <f t="shared" si="10"/>
        <v>28.012500000000003</v>
      </c>
      <c r="BE12" s="88">
        <v>24.57</v>
      </c>
      <c r="BF12" s="88">
        <v>30.09</v>
      </c>
      <c r="BG12" s="88">
        <v>26.95</v>
      </c>
      <c r="BH12" s="88">
        <v>24.68</v>
      </c>
      <c r="BI12" s="88">
        <f t="shared" si="11"/>
        <v>26.572499999999998</v>
      </c>
      <c r="BJ12" s="88">
        <v>24.22</v>
      </c>
      <c r="BK12" s="88">
        <v>21.58</v>
      </c>
      <c r="BL12" s="88">
        <v>17.55</v>
      </c>
      <c r="BM12" s="88">
        <v>14.22</v>
      </c>
      <c r="BN12" s="88">
        <f t="shared" si="12"/>
        <v>19.392499999999998</v>
      </c>
      <c r="BO12" s="88">
        <v>10.78</v>
      </c>
      <c r="BP12" s="88">
        <v>12.15</v>
      </c>
      <c r="BQ12" s="88">
        <v>10.01</v>
      </c>
      <c r="BR12" s="88">
        <v>12.84</v>
      </c>
      <c r="BS12" s="88">
        <f t="shared" si="13"/>
        <v>11.445</v>
      </c>
      <c r="BT12" s="88">
        <v>9.26</v>
      </c>
      <c r="BU12" s="88">
        <v>10.17</v>
      </c>
      <c r="BV12" s="88">
        <v>9.15</v>
      </c>
      <c r="BW12" s="88">
        <v>8.48</v>
      </c>
      <c r="BX12" s="88">
        <f t="shared" si="14"/>
        <v>9.2650000000000006</v>
      </c>
      <c r="BY12" s="88">
        <v>9.83</v>
      </c>
      <c r="BZ12" s="88">
        <v>8.4600000000000009</v>
      </c>
      <c r="CA12" s="88">
        <v>9.73</v>
      </c>
      <c r="CB12" s="88">
        <v>8.7799999999999994</v>
      </c>
      <c r="CC12" s="88">
        <f t="shared" si="15"/>
        <v>9.1999999999999993</v>
      </c>
      <c r="CD12" s="88">
        <v>9.86</v>
      </c>
      <c r="CE12" s="88">
        <v>13.58</v>
      </c>
      <c r="CF12" s="88">
        <v>8.58</v>
      </c>
      <c r="CG12" s="88">
        <v>7.15</v>
      </c>
      <c r="CH12" s="88">
        <f t="shared" si="16"/>
        <v>9.7924999999999986</v>
      </c>
      <c r="CI12" s="88">
        <v>11.68</v>
      </c>
      <c r="CJ12" s="88">
        <v>14.24</v>
      </c>
      <c r="CK12" s="88">
        <v>8.0299999999999994</v>
      </c>
      <c r="CL12" s="88">
        <v>11.23</v>
      </c>
      <c r="CM12" s="88">
        <f t="shared" si="17"/>
        <v>11.295000000000002</v>
      </c>
      <c r="CN12" s="88">
        <v>10.26</v>
      </c>
      <c r="CO12" s="88">
        <v>14.24</v>
      </c>
      <c r="CP12" s="88">
        <v>7.69</v>
      </c>
      <c r="CQ12" s="88">
        <v>10.94</v>
      </c>
      <c r="CR12" s="84">
        <f t="shared" si="18"/>
        <v>10.782499999999999</v>
      </c>
      <c r="CS12" s="84"/>
    </row>
    <row r="13" spans="1:97">
      <c r="A13" s="85" t="s">
        <v>501</v>
      </c>
      <c r="B13" s="88">
        <v>9.99</v>
      </c>
      <c r="C13" s="88">
        <v>8.0399999999999991</v>
      </c>
      <c r="D13" s="88">
        <v>7.81</v>
      </c>
      <c r="E13" s="88">
        <v>5.59</v>
      </c>
      <c r="F13" s="88">
        <f t="shared" si="0"/>
        <v>7.8574999999999999</v>
      </c>
      <c r="G13" s="88">
        <v>7.31</v>
      </c>
      <c r="H13" s="88">
        <v>10.23</v>
      </c>
      <c r="I13" s="88">
        <v>8.0399999999999991</v>
      </c>
      <c r="J13" s="88">
        <v>7.54</v>
      </c>
      <c r="K13" s="88">
        <f t="shared" si="1"/>
        <v>8.2799999999999994</v>
      </c>
      <c r="L13" s="88">
        <v>7.39</v>
      </c>
      <c r="M13" s="88">
        <v>7.99</v>
      </c>
      <c r="N13" s="88">
        <v>10.53</v>
      </c>
      <c r="O13" s="88">
        <v>10.54</v>
      </c>
      <c r="P13" s="88">
        <f t="shared" si="2"/>
        <v>9.1124999999999989</v>
      </c>
      <c r="Q13" s="88">
        <v>9.0399999999999991</v>
      </c>
      <c r="R13" s="88">
        <v>10.95</v>
      </c>
      <c r="S13" s="88">
        <v>13.05</v>
      </c>
      <c r="T13" s="88">
        <v>12.03</v>
      </c>
      <c r="U13" s="88">
        <f t="shared" si="3"/>
        <v>11.2675</v>
      </c>
      <c r="V13" s="88">
        <v>11.97</v>
      </c>
      <c r="W13" s="88">
        <v>12.16</v>
      </c>
      <c r="X13" s="88">
        <v>13.11</v>
      </c>
      <c r="Y13" s="88">
        <v>10.71</v>
      </c>
      <c r="Z13" s="88">
        <f t="shared" si="4"/>
        <v>11.987500000000001</v>
      </c>
      <c r="AA13" s="88">
        <v>12.21</v>
      </c>
      <c r="AB13" s="88">
        <v>13.33</v>
      </c>
      <c r="AC13" s="88">
        <v>15.54</v>
      </c>
      <c r="AD13" s="88">
        <v>18.97</v>
      </c>
      <c r="AE13" s="88">
        <f t="shared" si="5"/>
        <v>15.012499999999999</v>
      </c>
      <c r="AF13" s="88">
        <v>16.64</v>
      </c>
      <c r="AG13" s="88">
        <v>16.32</v>
      </c>
      <c r="AH13" s="88">
        <v>16.77</v>
      </c>
      <c r="AI13" s="88">
        <v>19.059999999999999</v>
      </c>
      <c r="AJ13" s="88">
        <f t="shared" si="6"/>
        <v>17.197500000000002</v>
      </c>
      <c r="AK13" s="88">
        <v>18.75</v>
      </c>
      <c r="AL13" s="88">
        <v>17.059999999999999</v>
      </c>
      <c r="AM13" s="88">
        <v>16.809999999999999</v>
      </c>
      <c r="AN13" s="88">
        <v>17.43</v>
      </c>
      <c r="AO13" s="88">
        <f t="shared" si="7"/>
        <v>17.512500000000003</v>
      </c>
      <c r="AP13" s="88">
        <v>19.47</v>
      </c>
      <c r="AQ13" s="88">
        <v>14.96</v>
      </c>
      <c r="AR13" s="88">
        <v>15.54</v>
      </c>
      <c r="AS13" s="88">
        <v>16.32</v>
      </c>
      <c r="AT13" s="88">
        <f t="shared" si="8"/>
        <v>16.572499999999998</v>
      </c>
      <c r="AU13" s="88">
        <v>11.73</v>
      </c>
      <c r="AV13" s="88">
        <v>10.25</v>
      </c>
      <c r="AW13" s="88">
        <v>9.0399999999999991</v>
      </c>
      <c r="AX13" s="88">
        <v>11.98</v>
      </c>
      <c r="AY13" s="88">
        <f t="shared" si="9"/>
        <v>10.75</v>
      </c>
      <c r="AZ13" s="88">
        <v>11.14</v>
      </c>
      <c r="BA13" s="88">
        <v>9.6</v>
      </c>
      <c r="BB13" s="88">
        <v>10.92</v>
      </c>
      <c r="BC13" s="88">
        <v>13.7</v>
      </c>
      <c r="BD13" s="88">
        <f t="shared" si="10"/>
        <v>11.34</v>
      </c>
      <c r="BE13" s="88">
        <v>14.74</v>
      </c>
      <c r="BF13" s="88">
        <v>12.91</v>
      </c>
      <c r="BG13" s="88">
        <v>9.42</v>
      </c>
      <c r="BH13" s="88">
        <v>9.9</v>
      </c>
      <c r="BI13" s="88">
        <f t="shared" si="11"/>
        <v>11.7425</v>
      </c>
      <c r="BJ13" s="88">
        <v>7.79</v>
      </c>
      <c r="BK13" s="88">
        <v>4.38</v>
      </c>
      <c r="BL13" s="88">
        <v>4.5</v>
      </c>
      <c r="BM13" s="88">
        <v>3.27</v>
      </c>
      <c r="BN13" s="88">
        <f t="shared" si="12"/>
        <v>4.9850000000000003</v>
      </c>
      <c r="BO13" s="88">
        <v>4.55</v>
      </c>
      <c r="BP13" s="88">
        <v>5.05</v>
      </c>
      <c r="BQ13" s="88">
        <v>5.22</v>
      </c>
      <c r="BR13" s="88">
        <v>6.94</v>
      </c>
      <c r="BS13" s="88">
        <f t="shared" si="13"/>
        <v>5.44</v>
      </c>
      <c r="BT13" s="88">
        <v>6.15</v>
      </c>
      <c r="BU13" s="88">
        <v>6.87</v>
      </c>
      <c r="BV13" s="88">
        <v>7.43</v>
      </c>
      <c r="BW13" s="88">
        <v>8.7100000000000009</v>
      </c>
      <c r="BX13" s="88">
        <f t="shared" si="14"/>
        <v>7.29</v>
      </c>
      <c r="BY13" s="88">
        <v>6.46</v>
      </c>
      <c r="BZ13" s="88">
        <v>8.68</v>
      </c>
      <c r="CA13" s="88">
        <v>5.5</v>
      </c>
      <c r="CB13" s="88">
        <v>7.99</v>
      </c>
      <c r="CC13" s="88">
        <f t="shared" si="15"/>
        <v>7.1575000000000006</v>
      </c>
      <c r="CD13" s="88">
        <v>9.9</v>
      </c>
      <c r="CE13" s="88">
        <v>8.69</v>
      </c>
      <c r="CF13" s="88">
        <v>9.09</v>
      </c>
      <c r="CG13" s="88">
        <v>9.85</v>
      </c>
      <c r="CH13" s="88">
        <f t="shared" si="16"/>
        <v>9.3825000000000003</v>
      </c>
      <c r="CI13" s="88">
        <v>9.49</v>
      </c>
      <c r="CJ13" s="88">
        <v>10.26</v>
      </c>
      <c r="CK13" s="88">
        <v>8.5399999999999991</v>
      </c>
      <c r="CL13" s="88">
        <v>9.09</v>
      </c>
      <c r="CM13" s="88">
        <f t="shared" si="17"/>
        <v>9.3449999999999989</v>
      </c>
      <c r="CN13" s="88">
        <v>9.56</v>
      </c>
      <c r="CO13" s="88">
        <v>10.31</v>
      </c>
      <c r="CP13" s="88">
        <v>8.25</v>
      </c>
      <c r="CQ13" s="88">
        <v>7.98</v>
      </c>
      <c r="CR13" s="84">
        <f t="shared" si="18"/>
        <v>9.0250000000000004</v>
      </c>
      <c r="CS13" s="84"/>
    </row>
    <row r="14" spans="1:97">
      <c r="A14" s="85" t="s">
        <v>502</v>
      </c>
      <c r="B14" s="88">
        <v>13.5</v>
      </c>
      <c r="C14" s="88">
        <v>14.16</v>
      </c>
      <c r="D14" s="88">
        <v>14.45</v>
      </c>
      <c r="E14" s="88">
        <v>14.37</v>
      </c>
      <c r="F14" s="88">
        <f t="shared" si="0"/>
        <v>14.12</v>
      </c>
      <c r="G14" s="88">
        <v>13.14</v>
      </c>
      <c r="H14" s="88">
        <v>14.43</v>
      </c>
      <c r="I14" s="88">
        <v>14.17</v>
      </c>
      <c r="J14" s="88">
        <v>15.03</v>
      </c>
      <c r="K14" s="88">
        <f t="shared" si="1"/>
        <v>14.192500000000001</v>
      </c>
      <c r="L14" s="88">
        <v>12.86</v>
      </c>
      <c r="M14" s="88">
        <v>13.45</v>
      </c>
      <c r="N14" s="88">
        <v>13.1</v>
      </c>
      <c r="O14" s="88">
        <v>15.02</v>
      </c>
      <c r="P14" s="88">
        <f t="shared" si="2"/>
        <v>13.607499999999998</v>
      </c>
      <c r="Q14" s="88">
        <v>14.64</v>
      </c>
      <c r="R14" s="88">
        <v>12.95</v>
      </c>
      <c r="S14" s="88">
        <v>13.03</v>
      </c>
      <c r="T14" s="88">
        <v>14.23</v>
      </c>
      <c r="U14" s="88">
        <f t="shared" si="3"/>
        <v>13.712499999999999</v>
      </c>
      <c r="V14" s="88">
        <v>14.59</v>
      </c>
      <c r="W14" s="88">
        <v>17.05</v>
      </c>
      <c r="X14" s="88">
        <v>19.29</v>
      </c>
      <c r="Y14" s="88">
        <v>19.5</v>
      </c>
      <c r="Z14" s="88">
        <f t="shared" si="4"/>
        <v>17.607500000000002</v>
      </c>
      <c r="AA14" s="88">
        <v>20.329999999999998</v>
      </c>
      <c r="AB14" s="88">
        <v>16.97</v>
      </c>
      <c r="AC14" s="88">
        <v>20.149999999999999</v>
      </c>
      <c r="AD14" s="88">
        <v>18.989999999999998</v>
      </c>
      <c r="AE14" s="88">
        <f t="shared" si="5"/>
        <v>19.11</v>
      </c>
      <c r="AF14" s="88">
        <v>20.78</v>
      </c>
      <c r="AG14" s="88">
        <v>19.96</v>
      </c>
      <c r="AH14" s="88">
        <v>21.02</v>
      </c>
      <c r="AI14" s="88">
        <v>22.75</v>
      </c>
      <c r="AJ14" s="88">
        <f t="shared" si="6"/>
        <v>21.127500000000001</v>
      </c>
      <c r="AK14" s="88">
        <v>22.29</v>
      </c>
      <c r="AL14" s="88">
        <v>24.15</v>
      </c>
      <c r="AM14" s="88">
        <v>24.56</v>
      </c>
      <c r="AN14" s="88">
        <v>25.51</v>
      </c>
      <c r="AO14" s="88">
        <f t="shared" si="7"/>
        <v>24.127500000000001</v>
      </c>
      <c r="AP14" s="88">
        <v>23.82</v>
      </c>
      <c r="AQ14" s="88">
        <v>21.83</v>
      </c>
      <c r="AR14" s="88">
        <v>21.12</v>
      </c>
      <c r="AS14" s="88">
        <v>20.52</v>
      </c>
      <c r="AT14" s="88">
        <f t="shared" si="8"/>
        <v>21.822499999999998</v>
      </c>
      <c r="AU14" s="88">
        <v>18.84</v>
      </c>
      <c r="AV14" s="88">
        <v>17.190000000000001</v>
      </c>
      <c r="AW14" s="88">
        <v>17.170000000000002</v>
      </c>
      <c r="AX14" s="88">
        <v>18.16</v>
      </c>
      <c r="AY14" s="88">
        <f t="shared" si="9"/>
        <v>17.84</v>
      </c>
      <c r="AZ14" s="88">
        <v>16.61</v>
      </c>
      <c r="BA14" s="88">
        <v>14.1</v>
      </c>
      <c r="BB14" s="88">
        <v>16.350000000000001</v>
      </c>
      <c r="BC14" s="88">
        <v>16.600000000000001</v>
      </c>
      <c r="BD14" s="88">
        <f t="shared" si="10"/>
        <v>15.915000000000001</v>
      </c>
      <c r="BE14" s="88">
        <v>14.13</v>
      </c>
      <c r="BF14" s="88">
        <v>13.54</v>
      </c>
      <c r="BG14" s="88">
        <v>13.94</v>
      </c>
      <c r="BH14" s="88">
        <v>12.07</v>
      </c>
      <c r="BI14" s="88">
        <f t="shared" si="11"/>
        <v>13.42</v>
      </c>
      <c r="BJ14" s="88">
        <v>10</v>
      </c>
      <c r="BK14" s="88">
        <v>7.6</v>
      </c>
      <c r="BL14" s="88">
        <v>7.84</v>
      </c>
      <c r="BM14" s="88">
        <v>8.56</v>
      </c>
      <c r="BN14" s="88">
        <f t="shared" si="12"/>
        <v>8.5</v>
      </c>
      <c r="BO14" s="88">
        <v>8</v>
      </c>
      <c r="BP14" s="88">
        <v>7.13</v>
      </c>
      <c r="BQ14" s="88">
        <v>9.1</v>
      </c>
      <c r="BR14" s="88">
        <v>9.44</v>
      </c>
      <c r="BS14" s="88">
        <f t="shared" si="13"/>
        <v>8.4174999999999986</v>
      </c>
      <c r="BT14" s="88">
        <v>9.09</v>
      </c>
      <c r="BU14" s="88">
        <v>9.41</v>
      </c>
      <c r="BV14" s="88">
        <v>8.09</v>
      </c>
      <c r="BW14" s="88">
        <v>10.06</v>
      </c>
      <c r="BX14" s="88">
        <f t="shared" si="14"/>
        <v>9.1624999999999996</v>
      </c>
      <c r="BY14" s="88">
        <v>9.3000000000000007</v>
      </c>
      <c r="BZ14" s="88">
        <v>8.99</v>
      </c>
      <c r="CA14" s="88">
        <v>10.68</v>
      </c>
      <c r="CB14" s="88">
        <v>11.18</v>
      </c>
      <c r="CC14" s="88">
        <f t="shared" si="15"/>
        <v>10.0375</v>
      </c>
      <c r="CD14" s="88">
        <v>10.24</v>
      </c>
      <c r="CE14" s="88">
        <v>9.25</v>
      </c>
      <c r="CF14" s="88">
        <v>10.34</v>
      </c>
      <c r="CG14" s="88">
        <v>11.46</v>
      </c>
      <c r="CH14" s="88">
        <f t="shared" si="16"/>
        <v>10.322500000000002</v>
      </c>
      <c r="CI14" s="88">
        <v>10.14</v>
      </c>
      <c r="CJ14" s="88">
        <v>11.8</v>
      </c>
      <c r="CK14" s="88">
        <v>10.82</v>
      </c>
      <c r="CL14" s="88">
        <v>12.44</v>
      </c>
      <c r="CM14" s="88">
        <f t="shared" si="17"/>
        <v>11.3</v>
      </c>
      <c r="CN14" s="88">
        <v>10.119999999999999</v>
      </c>
      <c r="CO14" s="88">
        <v>9.67</v>
      </c>
      <c r="CP14" s="88">
        <v>10.28</v>
      </c>
      <c r="CQ14" s="88">
        <v>9.15</v>
      </c>
      <c r="CR14" s="84">
        <f t="shared" si="18"/>
        <v>9.8049999999999997</v>
      </c>
      <c r="CS14" s="84"/>
    </row>
    <row r="15" spans="1:97">
      <c r="A15" s="85" t="s">
        <v>503</v>
      </c>
      <c r="B15" s="88">
        <v>16.059999999999999</v>
      </c>
      <c r="C15" s="88">
        <v>15.43</v>
      </c>
      <c r="D15" s="88">
        <v>13.38</v>
      </c>
      <c r="E15" s="88">
        <v>12.85</v>
      </c>
      <c r="F15" s="88">
        <f t="shared" si="0"/>
        <v>14.43</v>
      </c>
      <c r="G15" s="88">
        <v>13.57</v>
      </c>
      <c r="H15" s="88">
        <v>12.65</v>
      </c>
      <c r="I15" s="88">
        <v>14.72</v>
      </c>
      <c r="J15" s="88">
        <v>17.87</v>
      </c>
      <c r="K15" s="88">
        <f t="shared" si="1"/>
        <v>14.702500000000001</v>
      </c>
      <c r="L15" s="88">
        <v>13.53</v>
      </c>
      <c r="M15" s="88">
        <v>15.26</v>
      </c>
      <c r="N15" s="88">
        <v>18.05</v>
      </c>
      <c r="O15" s="88">
        <v>18.850000000000001</v>
      </c>
      <c r="P15" s="88">
        <f t="shared" si="2"/>
        <v>16.422499999999999</v>
      </c>
      <c r="Q15" s="88">
        <v>18.34</v>
      </c>
      <c r="R15" s="88">
        <v>14.45</v>
      </c>
      <c r="S15" s="88">
        <v>18.920000000000002</v>
      </c>
      <c r="T15" s="88">
        <v>20.149999999999999</v>
      </c>
      <c r="U15" s="88">
        <f t="shared" si="3"/>
        <v>17.965</v>
      </c>
      <c r="V15" s="88">
        <v>17.16</v>
      </c>
      <c r="W15" s="88">
        <v>19.57</v>
      </c>
      <c r="X15" s="88">
        <v>21.43</v>
      </c>
      <c r="Y15" s="88">
        <v>26.77</v>
      </c>
      <c r="Z15" s="88">
        <f t="shared" si="4"/>
        <v>21.232500000000002</v>
      </c>
      <c r="AA15" s="88">
        <v>21.08</v>
      </c>
      <c r="AB15" s="88">
        <v>21.01</v>
      </c>
      <c r="AC15" s="88">
        <v>23.93</v>
      </c>
      <c r="AD15" s="88">
        <v>25.92</v>
      </c>
      <c r="AE15" s="88">
        <f t="shared" si="5"/>
        <v>22.985000000000003</v>
      </c>
      <c r="AF15" s="88">
        <v>25.33</v>
      </c>
      <c r="AG15" s="88">
        <v>23.6</v>
      </c>
      <c r="AH15" s="88">
        <v>26.64</v>
      </c>
      <c r="AI15" s="88">
        <v>28.6</v>
      </c>
      <c r="AJ15" s="88">
        <f t="shared" si="6"/>
        <v>26.042499999999997</v>
      </c>
      <c r="AK15" s="88">
        <v>25.48</v>
      </c>
      <c r="AL15" s="88">
        <v>23.71</v>
      </c>
      <c r="AM15" s="88">
        <v>25.87</v>
      </c>
      <c r="AN15" s="88">
        <v>27.04</v>
      </c>
      <c r="AO15" s="88">
        <f t="shared" si="7"/>
        <v>25.524999999999999</v>
      </c>
      <c r="AP15" s="88">
        <v>22.38</v>
      </c>
      <c r="AQ15" s="88">
        <v>24.03</v>
      </c>
      <c r="AR15" s="88">
        <v>26.37</v>
      </c>
      <c r="AS15" s="88">
        <v>25.54</v>
      </c>
      <c r="AT15" s="88">
        <f t="shared" si="8"/>
        <v>24.58</v>
      </c>
      <c r="AU15" s="88">
        <v>21.89</v>
      </c>
      <c r="AV15" s="88">
        <v>21.78</v>
      </c>
      <c r="AW15" s="88">
        <v>24.01</v>
      </c>
      <c r="AX15" s="88">
        <v>27.56</v>
      </c>
      <c r="AY15" s="88">
        <f t="shared" si="9"/>
        <v>23.810000000000002</v>
      </c>
      <c r="AZ15" s="88">
        <v>22.3</v>
      </c>
      <c r="BA15" s="88">
        <v>21.59</v>
      </c>
      <c r="BB15" s="88">
        <v>23.47</v>
      </c>
      <c r="BC15" s="88">
        <v>25.91</v>
      </c>
      <c r="BD15" s="88">
        <f t="shared" si="10"/>
        <v>23.317499999999999</v>
      </c>
      <c r="BE15" s="88">
        <v>21.07</v>
      </c>
      <c r="BF15" s="88">
        <v>20.11</v>
      </c>
      <c r="BG15" s="88">
        <v>16.79</v>
      </c>
      <c r="BH15" s="88">
        <v>18.11</v>
      </c>
      <c r="BI15" s="88">
        <f t="shared" si="11"/>
        <v>19.02</v>
      </c>
      <c r="BJ15" s="88">
        <v>15.21</v>
      </c>
      <c r="BK15" s="88">
        <v>11.53</v>
      </c>
      <c r="BL15" s="88">
        <v>9.5299999999999994</v>
      </c>
      <c r="BM15" s="88">
        <v>8.83</v>
      </c>
      <c r="BN15" s="88">
        <f t="shared" si="12"/>
        <v>11.275</v>
      </c>
      <c r="BO15" s="88">
        <v>5.68</v>
      </c>
      <c r="BP15" s="88">
        <v>7.44</v>
      </c>
      <c r="BQ15" s="88">
        <v>6.83</v>
      </c>
      <c r="BR15" s="88">
        <v>7.81</v>
      </c>
      <c r="BS15" s="88">
        <f t="shared" si="13"/>
        <v>6.94</v>
      </c>
      <c r="BT15" s="88">
        <v>7.29</v>
      </c>
      <c r="BU15" s="88">
        <v>5.57</v>
      </c>
      <c r="BV15" s="88">
        <v>5.97</v>
      </c>
      <c r="BW15" s="88">
        <v>8.5399999999999991</v>
      </c>
      <c r="BX15" s="88">
        <f t="shared" si="14"/>
        <v>6.8424999999999994</v>
      </c>
      <c r="BY15" s="88">
        <v>8.52</v>
      </c>
      <c r="BZ15" s="88">
        <v>9.11</v>
      </c>
      <c r="CA15" s="88">
        <v>8.18</v>
      </c>
      <c r="CB15" s="88">
        <v>8.5500000000000007</v>
      </c>
      <c r="CC15" s="88">
        <f t="shared" si="15"/>
        <v>8.59</v>
      </c>
      <c r="CD15" s="88">
        <v>8.5500000000000007</v>
      </c>
      <c r="CE15" s="88">
        <v>8.5399999999999991</v>
      </c>
      <c r="CF15" s="88">
        <v>10.77</v>
      </c>
      <c r="CG15" s="88">
        <v>10.17</v>
      </c>
      <c r="CH15" s="88">
        <f t="shared" si="16"/>
        <v>9.5075000000000003</v>
      </c>
      <c r="CI15" s="88">
        <v>8.83</v>
      </c>
      <c r="CJ15" s="88">
        <v>7.4</v>
      </c>
      <c r="CK15" s="88">
        <v>11.48</v>
      </c>
      <c r="CL15" s="88">
        <v>8.06</v>
      </c>
      <c r="CM15" s="88">
        <f t="shared" si="17"/>
        <v>8.9425000000000008</v>
      </c>
      <c r="CN15" s="88">
        <v>10.51</v>
      </c>
      <c r="CO15" s="88">
        <v>8.6</v>
      </c>
      <c r="CP15" s="88">
        <v>7.05</v>
      </c>
      <c r="CQ15" s="88">
        <v>9.75</v>
      </c>
      <c r="CR15" s="84">
        <f t="shared" si="18"/>
        <v>8.9774999999999991</v>
      </c>
      <c r="CS15" s="84"/>
    </row>
    <row r="16" spans="1:97">
      <c r="A16" s="85" t="s">
        <v>504</v>
      </c>
      <c r="B16" s="88">
        <v>22.91</v>
      </c>
      <c r="C16" s="88">
        <v>21.26</v>
      </c>
      <c r="D16" s="88">
        <v>21.54</v>
      </c>
      <c r="E16" s="88">
        <v>24.65</v>
      </c>
      <c r="F16" s="88">
        <f t="shared" si="0"/>
        <v>22.590000000000003</v>
      </c>
      <c r="G16" s="88">
        <v>24.64</v>
      </c>
      <c r="H16" s="88">
        <v>20.149999999999999</v>
      </c>
      <c r="I16" s="88">
        <v>20.94</v>
      </c>
      <c r="J16" s="88">
        <v>24.03</v>
      </c>
      <c r="K16" s="88">
        <f t="shared" si="1"/>
        <v>22.44</v>
      </c>
      <c r="L16" s="88">
        <v>24.1</v>
      </c>
      <c r="M16" s="88">
        <v>23.03</v>
      </c>
      <c r="N16" s="88">
        <v>26.03</v>
      </c>
      <c r="O16" s="88">
        <v>28.64</v>
      </c>
      <c r="P16" s="88">
        <f t="shared" si="2"/>
        <v>25.45</v>
      </c>
      <c r="Q16" s="88">
        <v>27.01</v>
      </c>
      <c r="R16" s="88">
        <v>26.18</v>
      </c>
      <c r="S16" s="88">
        <v>27.62</v>
      </c>
      <c r="T16" s="88">
        <v>31.8</v>
      </c>
      <c r="U16" s="88">
        <f t="shared" si="3"/>
        <v>28.1525</v>
      </c>
      <c r="V16" s="88">
        <v>31.75</v>
      </c>
      <c r="W16" s="88">
        <v>27.98</v>
      </c>
      <c r="X16" s="88">
        <v>28.75</v>
      </c>
      <c r="Y16" s="88">
        <v>30.48</v>
      </c>
      <c r="Z16" s="88">
        <f t="shared" si="4"/>
        <v>29.740000000000002</v>
      </c>
      <c r="AA16" s="88">
        <v>30.01</v>
      </c>
      <c r="AB16" s="88">
        <v>29.63</v>
      </c>
      <c r="AC16" s="88">
        <v>30.83</v>
      </c>
      <c r="AD16" s="88">
        <v>30.54</v>
      </c>
      <c r="AE16" s="88">
        <f t="shared" si="5"/>
        <v>30.252499999999998</v>
      </c>
      <c r="AF16" s="88">
        <v>31.54</v>
      </c>
      <c r="AG16" s="88">
        <v>28.53</v>
      </c>
      <c r="AH16" s="88">
        <v>30.96</v>
      </c>
      <c r="AI16" s="88">
        <v>34.049999999999997</v>
      </c>
      <c r="AJ16" s="88">
        <f t="shared" si="6"/>
        <v>31.27</v>
      </c>
      <c r="AK16" s="88">
        <v>33.07</v>
      </c>
      <c r="AL16" s="88">
        <v>33.51</v>
      </c>
      <c r="AM16" s="88">
        <v>34.74</v>
      </c>
      <c r="AN16" s="88">
        <v>36.26</v>
      </c>
      <c r="AO16" s="88">
        <f t="shared" si="7"/>
        <v>34.394999999999996</v>
      </c>
      <c r="AP16" s="88">
        <v>35.49</v>
      </c>
      <c r="AQ16" s="88">
        <v>32.659999999999997</v>
      </c>
      <c r="AR16" s="88">
        <v>34.200000000000003</v>
      </c>
      <c r="AS16" s="88">
        <v>32.86</v>
      </c>
      <c r="AT16" s="88">
        <f t="shared" si="8"/>
        <v>33.802500000000002</v>
      </c>
      <c r="AU16" s="88">
        <v>30.5</v>
      </c>
      <c r="AV16" s="88">
        <v>25.33</v>
      </c>
      <c r="AW16" s="88">
        <v>25.2</v>
      </c>
      <c r="AX16" s="88">
        <v>27.31</v>
      </c>
      <c r="AY16" s="88">
        <f t="shared" si="9"/>
        <v>27.085000000000001</v>
      </c>
      <c r="AZ16" s="88">
        <v>26.1</v>
      </c>
      <c r="BA16" s="88">
        <v>22.69</v>
      </c>
      <c r="BB16" s="88">
        <v>23.19</v>
      </c>
      <c r="BC16" s="88">
        <v>23.84</v>
      </c>
      <c r="BD16" s="88">
        <f t="shared" si="10"/>
        <v>23.955000000000002</v>
      </c>
      <c r="BE16" s="88">
        <v>22.76</v>
      </c>
      <c r="BF16" s="88">
        <v>19.32</v>
      </c>
      <c r="BG16" s="88">
        <v>20.69</v>
      </c>
      <c r="BH16" s="88">
        <v>22.55</v>
      </c>
      <c r="BI16" s="88">
        <f t="shared" si="11"/>
        <v>21.33</v>
      </c>
      <c r="BJ16" s="88">
        <v>19.29</v>
      </c>
      <c r="BK16" s="88">
        <v>14.98</v>
      </c>
      <c r="BL16" s="88">
        <v>15.2</v>
      </c>
      <c r="BM16" s="88">
        <v>13.84</v>
      </c>
      <c r="BN16" s="88">
        <f t="shared" si="12"/>
        <v>15.827500000000001</v>
      </c>
      <c r="BO16" s="88">
        <v>15.34</v>
      </c>
      <c r="BP16" s="88">
        <v>13.69</v>
      </c>
      <c r="BQ16" s="88">
        <v>13.16</v>
      </c>
      <c r="BR16" s="88">
        <v>13.96</v>
      </c>
      <c r="BS16" s="88">
        <f t="shared" si="13"/>
        <v>14.0375</v>
      </c>
      <c r="BT16" s="88">
        <v>14.63</v>
      </c>
      <c r="BU16" s="88">
        <v>11.5</v>
      </c>
      <c r="BV16" s="88">
        <v>14.99</v>
      </c>
      <c r="BW16" s="88">
        <v>17.38</v>
      </c>
      <c r="BX16" s="88">
        <f t="shared" si="14"/>
        <v>14.625</v>
      </c>
      <c r="BY16" s="88">
        <v>16.579999999999998</v>
      </c>
      <c r="BZ16" s="88">
        <v>17.05</v>
      </c>
      <c r="CA16" s="88">
        <v>16.440000000000001</v>
      </c>
      <c r="CB16" s="88">
        <v>19.649999999999999</v>
      </c>
      <c r="CC16" s="88">
        <f t="shared" si="15"/>
        <v>17.43</v>
      </c>
      <c r="CD16" s="88">
        <v>20.41</v>
      </c>
      <c r="CE16" s="88">
        <v>16.25</v>
      </c>
      <c r="CF16" s="88">
        <v>18.93</v>
      </c>
      <c r="CG16" s="88">
        <v>16.77</v>
      </c>
      <c r="CH16" s="88">
        <f t="shared" si="16"/>
        <v>18.09</v>
      </c>
      <c r="CI16" s="88">
        <v>16.579999999999998</v>
      </c>
      <c r="CJ16" s="88">
        <v>14.54</v>
      </c>
      <c r="CK16" s="88">
        <v>15.38</v>
      </c>
      <c r="CL16" s="88">
        <v>18.940000000000001</v>
      </c>
      <c r="CM16" s="88">
        <f t="shared" si="17"/>
        <v>16.36</v>
      </c>
      <c r="CN16" s="88">
        <v>18.940000000000001</v>
      </c>
      <c r="CO16" s="88">
        <v>19.61</v>
      </c>
      <c r="CP16" s="88">
        <v>18.899999999999999</v>
      </c>
      <c r="CQ16" s="88">
        <v>20.77</v>
      </c>
      <c r="CR16" s="84">
        <f t="shared" si="18"/>
        <v>19.555</v>
      </c>
      <c r="CS16" s="84"/>
    </row>
    <row r="17" spans="1:97">
      <c r="A17" s="85" t="s">
        <v>505</v>
      </c>
      <c r="B17" s="88">
        <v>17.34</v>
      </c>
      <c r="C17" s="88">
        <v>13.28</v>
      </c>
      <c r="D17" s="88">
        <v>15.93</v>
      </c>
      <c r="E17" s="88">
        <v>18.2</v>
      </c>
      <c r="F17" s="88">
        <f t="shared" si="0"/>
        <v>16.1875</v>
      </c>
      <c r="G17" s="88">
        <v>9.91</v>
      </c>
      <c r="H17" s="88">
        <v>8.18</v>
      </c>
      <c r="I17" s="88">
        <v>12.13</v>
      </c>
      <c r="J17" s="88">
        <v>17.059999999999999</v>
      </c>
      <c r="K17" s="88">
        <f t="shared" si="1"/>
        <v>11.82</v>
      </c>
      <c r="L17" s="88">
        <v>10.91</v>
      </c>
      <c r="M17" s="88">
        <v>7.16</v>
      </c>
      <c r="N17" s="88">
        <v>11.22</v>
      </c>
      <c r="O17" s="88">
        <v>17.420000000000002</v>
      </c>
      <c r="P17" s="88">
        <f t="shared" si="2"/>
        <v>11.6775</v>
      </c>
      <c r="Q17" s="88">
        <v>12.61</v>
      </c>
      <c r="R17" s="88">
        <v>9.25</v>
      </c>
      <c r="S17" s="88">
        <v>11.49</v>
      </c>
      <c r="T17" s="88">
        <v>16.760000000000002</v>
      </c>
      <c r="U17" s="88">
        <f t="shared" si="3"/>
        <v>12.5275</v>
      </c>
      <c r="V17" s="88">
        <v>13.8</v>
      </c>
      <c r="W17" s="88">
        <v>10.6</v>
      </c>
      <c r="X17" s="88">
        <v>13.02</v>
      </c>
      <c r="Y17" s="88">
        <v>18.41</v>
      </c>
      <c r="Z17" s="88">
        <f t="shared" si="4"/>
        <v>13.9575</v>
      </c>
      <c r="AA17" s="88">
        <v>17.02</v>
      </c>
      <c r="AB17" s="88">
        <v>13.88</v>
      </c>
      <c r="AC17" s="88">
        <v>16.45</v>
      </c>
      <c r="AD17" s="88">
        <v>22.29</v>
      </c>
      <c r="AE17" s="88">
        <f t="shared" si="5"/>
        <v>17.409999999999997</v>
      </c>
      <c r="AF17" s="88">
        <v>18.88</v>
      </c>
      <c r="AG17" s="88">
        <v>15.94</v>
      </c>
      <c r="AH17" s="88">
        <v>19.04</v>
      </c>
      <c r="AI17" s="88">
        <v>26.7</v>
      </c>
      <c r="AJ17" s="88">
        <f t="shared" si="6"/>
        <v>20.14</v>
      </c>
      <c r="AK17" s="88">
        <v>22.72</v>
      </c>
      <c r="AL17" s="88">
        <v>16.93</v>
      </c>
      <c r="AM17" s="88">
        <v>21.14</v>
      </c>
      <c r="AN17" s="88">
        <v>28.55</v>
      </c>
      <c r="AO17" s="88">
        <f t="shared" si="7"/>
        <v>22.335000000000001</v>
      </c>
      <c r="AP17" s="88">
        <v>24.3</v>
      </c>
      <c r="AQ17" s="88">
        <v>19.559999999999999</v>
      </c>
      <c r="AR17" s="88">
        <v>21.32</v>
      </c>
      <c r="AS17" s="88">
        <v>27.85</v>
      </c>
      <c r="AT17" s="88">
        <f t="shared" si="8"/>
        <v>23.2575</v>
      </c>
      <c r="AU17" s="88">
        <v>25.49</v>
      </c>
      <c r="AV17" s="88">
        <v>17.79</v>
      </c>
      <c r="AW17" s="88">
        <v>19.53</v>
      </c>
      <c r="AX17" s="88">
        <v>24.98</v>
      </c>
      <c r="AY17" s="88">
        <f t="shared" si="9"/>
        <v>21.947500000000002</v>
      </c>
      <c r="AZ17" s="88">
        <v>21.78</v>
      </c>
      <c r="BA17" s="88">
        <v>16.93</v>
      </c>
      <c r="BB17" s="88">
        <v>19.79</v>
      </c>
      <c r="BC17" s="88">
        <v>22.22</v>
      </c>
      <c r="BD17" s="88">
        <f t="shared" si="10"/>
        <v>20.18</v>
      </c>
      <c r="BE17" s="88">
        <v>19.45</v>
      </c>
      <c r="BF17" s="88">
        <v>14.78</v>
      </c>
      <c r="BG17" s="88">
        <v>18.02</v>
      </c>
      <c r="BH17" s="88">
        <v>19.63</v>
      </c>
      <c r="BI17" s="88">
        <f t="shared" si="11"/>
        <v>17.97</v>
      </c>
      <c r="BJ17" s="88">
        <v>12.05</v>
      </c>
      <c r="BK17" s="88">
        <v>9.32</v>
      </c>
      <c r="BL17" s="88">
        <v>8.4</v>
      </c>
      <c r="BM17" s="88">
        <v>10.98</v>
      </c>
      <c r="BN17" s="88">
        <f t="shared" si="12"/>
        <v>10.1875</v>
      </c>
      <c r="BO17" s="88">
        <v>9.35</v>
      </c>
      <c r="BP17" s="88">
        <v>4.6399999999999997</v>
      </c>
      <c r="BQ17" s="88">
        <v>5.55</v>
      </c>
      <c r="BR17" s="88">
        <v>9.33</v>
      </c>
      <c r="BS17" s="88">
        <f t="shared" si="13"/>
        <v>7.2174999999999994</v>
      </c>
      <c r="BT17" s="88">
        <v>6.34</v>
      </c>
      <c r="BU17" s="88">
        <v>4.72</v>
      </c>
      <c r="BV17" s="88">
        <v>6.53</v>
      </c>
      <c r="BW17" s="88">
        <v>8.41</v>
      </c>
      <c r="BX17" s="88">
        <f t="shared" si="14"/>
        <v>6.5</v>
      </c>
      <c r="BY17" s="88">
        <v>7.5</v>
      </c>
      <c r="BZ17" s="88">
        <v>4.91</v>
      </c>
      <c r="CA17" s="88">
        <v>6.06</v>
      </c>
      <c r="CB17" s="88">
        <v>10.7</v>
      </c>
      <c r="CC17" s="88">
        <f t="shared" si="15"/>
        <v>7.2924999999999995</v>
      </c>
      <c r="CD17" s="88">
        <v>8.09</v>
      </c>
      <c r="CE17" s="88">
        <v>6.77</v>
      </c>
      <c r="CF17" s="88">
        <v>9.06</v>
      </c>
      <c r="CG17" s="88">
        <v>12.75</v>
      </c>
      <c r="CH17" s="88">
        <f t="shared" si="16"/>
        <v>9.1675000000000004</v>
      </c>
      <c r="CI17" s="88">
        <v>10.01</v>
      </c>
      <c r="CJ17" s="88">
        <v>7.02</v>
      </c>
      <c r="CK17" s="88">
        <v>9.39</v>
      </c>
      <c r="CL17" s="88">
        <v>12.68</v>
      </c>
      <c r="CM17" s="88">
        <f t="shared" si="17"/>
        <v>9.7750000000000004</v>
      </c>
      <c r="CN17" s="88">
        <v>8.69</v>
      </c>
      <c r="CO17" s="88">
        <v>6.07</v>
      </c>
      <c r="CP17" s="88">
        <v>6.74</v>
      </c>
      <c r="CQ17" s="88">
        <v>8.9600000000000009</v>
      </c>
      <c r="CR17" s="84">
        <f t="shared" si="18"/>
        <v>7.6150000000000002</v>
      </c>
      <c r="CS17" s="84"/>
    </row>
    <row r="18" spans="1:97">
      <c r="A18" s="85" t="s">
        <v>506</v>
      </c>
      <c r="B18" s="88">
        <v>13.67</v>
      </c>
      <c r="C18" s="88">
        <v>13.39</v>
      </c>
      <c r="D18" s="88">
        <v>12.45</v>
      </c>
      <c r="E18" s="88">
        <v>10.58</v>
      </c>
      <c r="F18" s="88">
        <f t="shared" si="0"/>
        <v>12.522500000000001</v>
      </c>
      <c r="G18" s="88">
        <v>10.47</v>
      </c>
      <c r="H18" s="88">
        <v>11.27</v>
      </c>
      <c r="I18" s="88">
        <v>10.93</v>
      </c>
      <c r="J18" s="88">
        <v>10.93</v>
      </c>
      <c r="K18" s="88">
        <f t="shared" si="1"/>
        <v>10.9</v>
      </c>
      <c r="L18" s="88">
        <v>11.34</v>
      </c>
      <c r="M18" s="88">
        <v>10.55</v>
      </c>
      <c r="N18" s="88">
        <v>10.91</v>
      </c>
      <c r="O18" s="88">
        <v>11.55</v>
      </c>
      <c r="P18" s="88">
        <f t="shared" si="2"/>
        <v>11.087499999999999</v>
      </c>
      <c r="Q18" s="88">
        <v>12.13</v>
      </c>
      <c r="R18" s="88">
        <v>12.56</v>
      </c>
      <c r="S18" s="88">
        <v>13.03</v>
      </c>
      <c r="T18" s="88">
        <v>14.69</v>
      </c>
      <c r="U18" s="88">
        <f t="shared" si="3"/>
        <v>13.102499999999999</v>
      </c>
      <c r="V18" s="88">
        <v>14.73</v>
      </c>
      <c r="W18" s="88">
        <v>14.54</v>
      </c>
      <c r="X18" s="88">
        <v>15.67</v>
      </c>
      <c r="Y18" s="88">
        <v>17.05</v>
      </c>
      <c r="Z18" s="88">
        <f t="shared" si="4"/>
        <v>15.497499999999999</v>
      </c>
      <c r="AA18" s="88">
        <v>17.149999999999999</v>
      </c>
      <c r="AB18" s="88">
        <v>17.239999999999998</v>
      </c>
      <c r="AC18" s="88">
        <v>18.97</v>
      </c>
      <c r="AD18" s="88">
        <v>19.579999999999998</v>
      </c>
      <c r="AE18" s="88">
        <f t="shared" si="5"/>
        <v>18.234999999999999</v>
      </c>
      <c r="AF18" s="88">
        <v>19.5</v>
      </c>
      <c r="AG18" s="88">
        <v>19.11</v>
      </c>
      <c r="AH18" s="88">
        <v>19.72</v>
      </c>
      <c r="AI18" s="88">
        <v>21.57</v>
      </c>
      <c r="AJ18" s="88">
        <f t="shared" si="6"/>
        <v>19.975000000000001</v>
      </c>
      <c r="AK18" s="88">
        <v>21.39</v>
      </c>
      <c r="AL18" s="88">
        <v>22.98</v>
      </c>
      <c r="AM18" s="88">
        <v>23.72</v>
      </c>
      <c r="AN18" s="88">
        <v>24.38</v>
      </c>
      <c r="AO18" s="88">
        <f t="shared" si="7"/>
        <v>23.1175</v>
      </c>
      <c r="AP18" s="88">
        <v>24.02</v>
      </c>
      <c r="AQ18" s="88">
        <v>22.99</v>
      </c>
      <c r="AR18" s="88">
        <v>21.55</v>
      </c>
      <c r="AS18" s="88">
        <v>21.5</v>
      </c>
      <c r="AT18" s="88">
        <f t="shared" si="8"/>
        <v>22.515000000000001</v>
      </c>
      <c r="AU18" s="88">
        <v>20.059999999999999</v>
      </c>
      <c r="AV18" s="88">
        <v>19.559999999999999</v>
      </c>
      <c r="AW18" s="88">
        <v>17.86</v>
      </c>
      <c r="AX18" s="88">
        <v>18.920000000000002</v>
      </c>
      <c r="AY18" s="88">
        <f t="shared" si="9"/>
        <v>19.100000000000001</v>
      </c>
      <c r="AZ18" s="88">
        <v>17.760000000000002</v>
      </c>
      <c r="BA18" s="88">
        <v>17.72</v>
      </c>
      <c r="BB18" s="88">
        <v>17.62</v>
      </c>
      <c r="BC18" s="88">
        <v>17.809999999999999</v>
      </c>
      <c r="BD18" s="88">
        <f t="shared" si="10"/>
        <v>17.727500000000003</v>
      </c>
      <c r="BE18" s="88">
        <v>16.850000000000001</v>
      </c>
      <c r="BF18" s="88">
        <v>15.97</v>
      </c>
      <c r="BG18" s="88">
        <v>16.149999999999999</v>
      </c>
      <c r="BH18" s="88">
        <v>15.84</v>
      </c>
      <c r="BI18" s="88">
        <f t="shared" si="11"/>
        <v>16.202500000000001</v>
      </c>
      <c r="BJ18" s="88">
        <v>11.37</v>
      </c>
      <c r="BK18" s="88">
        <v>8.5399999999999991</v>
      </c>
      <c r="BL18" s="88">
        <v>7.1</v>
      </c>
      <c r="BM18" s="88">
        <v>7.46</v>
      </c>
      <c r="BN18" s="88">
        <f t="shared" si="12"/>
        <v>8.6174999999999997</v>
      </c>
      <c r="BO18" s="88">
        <v>6.35</v>
      </c>
      <c r="BP18" s="88">
        <v>7.09</v>
      </c>
      <c r="BQ18" s="88">
        <v>6.2</v>
      </c>
      <c r="BR18" s="88">
        <v>6.45</v>
      </c>
      <c r="BS18" s="88">
        <f t="shared" si="13"/>
        <v>6.5225</v>
      </c>
      <c r="BT18" s="88">
        <v>6.71</v>
      </c>
      <c r="BU18" s="88">
        <v>6.29</v>
      </c>
      <c r="BV18" s="88">
        <v>6.22</v>
      </c>
      <c r="BW18" s="88">
        <v>6.97</v>
      </c>
      <c r="BX18" s="88">
        <f t="shared" si="14"/>
        <v>6.5474999999999994</v>
      </c>
      <c r="BY18" s="88">
        <v>6.51</v>
      </c>
      <c r="BZ18" s="88">
        <v>6.03</v>
      </c>
      <c r="CA18" s="88">
        <v>7.07</v>
      </c>
      <c r="CB18" s="88">
        <v>7.95</v>
      </c>
      <c r="CC18" s="88">
        <f t="shared" si="15"/>
        <v>6.89</v>
      </c>
      <c r="CD18" s="88">
        <v>9.93</v>
      </c>
      <c r="CE18" s="88">
        <v>10.35</v>
      </c>
      <c r="CF18" s="88">
        <v>10.28</v>
      </c>
      <c r="CG18" s="88">
        <v>10.86</v>
      </c>
      <c r="CH18" s="88">
        <f t="shared" si="16"/>
        <v>10.355</v>
      </c>
      <c r="CI18" s="88">
        <v>10.01</v>
      </c>
      <c r="CJ18" s="88">
        <v>10.81</v>
      </c>
      <c r="CK18" s="88">
        <v>11.31</v>
      </c>
      <c r="CL18" s="88">
        <v>11.32</v>
      </c>
      <c r="CM18" s="88">
        <f t="shared" si="17"/>
        <v>10.862500000000001</v>
      </c>
      <c r="CN18" s="88">
        <v>11.43</v>
      </c>
      <c r="CO18" s="88">
        <v>10.76</v>
      </c>
      <c r="CP18" s="88">
        <v>9.82</v>
      </c>
      <c r="CQ18" s="88">
        <v>11.12</v>
      </c>
      <c r="CR18" s="84">
        <f t="shared" si="18"/>
        <v>10.782499999999999</v>
      </c>
      <c r="CS18" s="84"/>
    </row>
    <row r="19" spans="1:97">
      <c r="A19" s="85" t="s">
        <v>507</v>
      </c>
      <c r="B19" s="88">
        <v>11.86</v>
      </c>
      <c r="C19" s="88">
        <v>11.73</v>
      </c>
      <c r="D19" s="88">
        <v>10.72</v>
      </c>
      <c r="E19" s="88">
        <v>10.72</v>
      </c>
      <c r="F19" s="88">
        <f t="shared" si="0"/>
        <v>11.2575</v>
      </c>
      <c r="G19" s="88">
        <v>10.58</v>
      </c>
      <c r="H19" s="88">
        <v>10.87</v>
      </c>
      <c r="I19" s="88">
        <v>9.74</v>
      </c>
      <c r="J19" s="88">
        <v>11.23</v>
      </c>
      <c r="K19" s="88">
        <f t="shared" si="1"/>
        <v>10.605</v>
      </c>
      <c r="L19" s="88">
        <v>11.47</v>
      </c>
      <c r="M19" s="88">
        <v>10.88</v>
      </c>
      <c r="N19" s="88">
        <v>11.63</v>
      </c>
      <c r="O19" s="88">
        <v>12.61</v>
      </c>
      <c r="P19" s="88">
        <f t="shared" si="2"/>
        <v>11.647500000000001</v>
      </c>
      <c r="Q19" s="88">
        <v>12.34</v>
      </c>
      <c r="R19" s="88">
        <v>13.42</v>
      </c>
      <c r="S19" s="88">
        <v>12.54</v>
      </c>
      <c r="T19" s="88">
        <v>12.5</v>
      </c>
      <c r="U19" s="88">
        <f t="shared" si="3"/>
        <v>12.7</v>
      </c>
      <c r="V19" s="88">
        <v>13.75</v>
      </c>
      <c r="W19" s="88">
        <v>14.5</v>
      </c>
      <c r="X19" s="88">
        <v>13.76</v>
      </c>
      <c r="Y19" s="88">
        <v>14.83</v>
      </c>
      <c r="Z19" s="88">
        <f t="shared" si="4"/>
        <v>14.209999999999999</v>
      </c>
      <c r="AA19" s="88">
        <v>14.79</v>
      </c>
      <c r="AB19" s="88">
        <v>14.85</v>
      </c>
      <c r="AC19" s="88">
        <v>16.989999999999998</v>
      </c>
      <c r="AD19" s="88">
        <v>17.309999999999999</v>
      </c>
      <c r="AE19" s="88">
        <f t="shared" si="5"/>
        <v>15.984999999999999</v>
      </c>
      <c r="AF19" s="88">
        <v>18.12</v>
      </c>
      <c r="AG19" s="88">
        <v>15.98</v>
      </c>
      <c r="AH19" s="88">
        <v>16.260000000000002</v>
      </c>
      <c r="AI19" s="88">
        <v>18.899999999999999</v>
      </c>
      <c r="AJ19" s="88">
        <f t="shared" si="6"/>
        <v>17.314999999999998</v>
      </c>
      <c r="AK19" s="88">
        <v>17.61</v>
      </c>
      <c r="AL19" s="88">
        <v>17.55</v>
      </c>
      <c r="AM19" s="88">
        <v>17.25</v>
      </c>
      <c r="AN19" s="88">
        <v>18.64</v>
      </c>
      <c r="AO19" s="88">
        <f t="shared" si="7"/>
        <v>17.762499999999999</v>
      </c>
      <c r="AP19" s="88">
        <v>17.690000000000001</v>
      </c>
      <c r="AQ19" s="88">
        <v>18.2</v>
      </c>
      <c r="AR19" s="88">
        <v>16.440000000000001</v>
      </c>
      <c r="AS19" s="88">
        <v>15.23</v>
      </c>
      <c r="AT19" s="88">
        <f t="shared" si="8"/>
        <v>16.89</v>
      </c>
      <c r="AU19" s="88">
        <v>15</v>
      </c>
      <c r="AV19" s="88">
        <v>14.13</v>
      </c>
      <c r="AW19" s="88">
        <v>13.9</v>
      </c>
      <c r="AX19" s="88">
        <v>13.6</v>
      </c>
      <c r="AY19" s="88">
        <f t="shared" si="9"/>
        <v>14.157500000000001</v>
      </c>
      <c r="AZ19" s="88">
        <v>12.91</v>
      </c>
      <c r="BA19" s="88">
        <v>11.36</v>
      </c>
      <c r="BB19" s="88">
        <v>12.34</v>
      </c>
      <c r="BC19" s="88">
        <v>11.83</v>
      </c>
      <c r="BD19" s="88">
        <f t="shared" si="10"/>
        <v>12.11</v>
      </c>
      <c r="BE19" s="88">
        <v>13.26</v>
      </c>
      <c r="BF19" s="88">
        <v>13.06</v>
      </c>
      <c r="BG19" s="88">
        <v>12.03</v>
      </c>
      <c r="BH19" s="88">
        <v>11.69</v>
      </c>
      <c r="BI19" s="88">
        <f t="shared" si="11"/>
        <v>12.51</v>
      </c>
      <c r="BJ19" s="88">
        <v>9.77</v>
      </c>
      <c r="BK19" s="88">
        <v>8.1</v>
      </c>
      <c r="BL19" s="88">
        <v>6.78</v>
      </c>
      <c r="BM19" s="88">
        <v>7.02</v>
      </c>
      <c r="BN19" s="88">
        <f t="shared" si="12"/>
        <v>7.9174999999999995</v>
      </c>
      <c r="BO19" s="88">
        <v>6.64</v>
      </c>
      <c r="BP19" s="88">
        <v>7.64</v>
      </c>
      <c r="BQ19" s="88">
        <v>7.37</v>
      </c>
      <c r="BR19" s="88">
        <v>7</v>
      </c>
      <c r="BS19" s="88">
        <f t="shared" si="13"/>
        <v>7.1624999999999996</v>
      </c>
      <c r="BT19" s="88">
        <v>7.42</v>
      </c>
      <c r="BU19" s="88">
        <v>7.51</v>
      </c>
      <c r="BV19" s="88">
        <v>8.2100000000000009</v>
      </c>
      <c r="BW19" s="88">
        <v>8.8000000000000007</v>
      </c>
      <c r="BX19" s="88">
        <f t="shared" si="14"/>
        <v>7.9850000000000003</v>
      </c>
      <c r="BY19" s="88">
        <v>7.12</v>
      </c>
      <c r="BZ19" s="88">
        <v>8.02</v>
      </c>
      <c r="CA19" s="88">
        <v>9.6999999999999993</v>
      </c>
      <c r="CB19" s="88">
        <v>9.31</v>
      </c>
      <c r="CC19" s="88">
        <f t="shared" si="15"/>
        <v>8.5374999999999996</v>
      </c>
      <c r="CD19" s="88">
        <v>10.73</v>
      </c>
      <c r="CE19" s="88">
        <v>11.62</v>
      </c>
      <c r="CF19" s="88">
        <v>11.67</v>
      </c>
      <c r="CG19" s="88">
        <v>13.16</v>
      </c>
      <c r="CH19" s="88">
        <f t="shared" si="16"/>
        <v>11.795000000000002</v>
      </c>
      <c r="CI19" s="88">
        <v>11.74</v>
      </c>
      <c r="CJ19" s="88">
        <v>11.07</v>
      </c>
      <c r="CK19" s="88">
        <v>11.64</v>
      </c>
      <c r="CL19" s="88">
        <v>11.33</v>
      </c>
      <c r="CM19" s="88">
        <f t="shared" si="17"/>
        <v>11.445</v>
      </c>
      <c r="CN19" s="88">
        <v>11.37</v>
      </c>
      <c r="CO19" s="88">
        <v>11.47</v>
      </c>
      <c r="CP19" s="88">
        <v>10.89</v>
      </c>
      <c r="CQ19" s="88">
        <v>11.48</v>
      </c>
      <c r="CR19" s="84">
        <f t="shared" si="18"/>
        <v>11.302500000000002</v>
      </c>
      <c r="CS19" s="84"/>
    </row>
    <row r="20" spans="1:97">
      <c r="A20" s="85" t="s">
        <v>508</v>
      </c>
      <c r="B20" s="88">
        <v>9.4</v>
      </c>
      <c r="C20" s="88">
        <v>11.68</v>
      </c>
      <c r="D20" s="88">
        <v>13.67</v>
      </c>
      <c r="E20" s="88">
        <v>9.76</v>
      </c>
      <c r="F20" s="88">
        <f t="shared" si="0"/>
        <v>11.1275</v>
      </c>
      <c r="G20" s="88">
        <v>9.34</v>
      </c>
      <c r="H20" s="88">
        <v>9.81</v>
      </c>
      <c r="I20" s="88">
        <v>9.34</v>
      </c>
      <c r="J20" s="88">
        <v>11.35</v>
      </c>
      <c r="K20" s="88">
        <f t="shared" si="1"/>
        <v>9.9599999999999991</v>
      </c>
      <c r="L20" s="88">
        <v>10.96</v>
      </c>
      <c r="M20" s="88">
        <v>10.14</v>
      </c>
      <c r="N20" s="88">
        <v>8.92</v>
      </c>
      <c r="O20" s="88">
        <v>11.54</v>
      </c>
      <c r="P20" s="88">
        <f t="shared" si="2"/>
        <v>10.39</v>
      </c>
      <c r="Q20" s="88">
        <v>11.08</v>
      </c>
      <c r="R20" s="88">
        <v>10.25</v>
      </c>
      <c r="S20" s="88">
        <v>10.66</v>
      </c>
      <c r="T20" s="88">
        <v>10.220000000000001</v>
      </c>
      <c r="U20" s="88">
        <f t="shared" si="3"/>
        <v>10.5525</v>
      </c>
      <c r="V20" s="88">
        <v>10.47</v>
      </c>
      <c r="W20" s="88">
        <v>8.74</v>
      </c>
      <c r="X20" s="88">
        <v>12.34</v>
      </c>
      <c r="Y20" s="88">
        <v>15.38</v>
      </c>
      <c r="Z20" s="88">
        <f t="shared" si="4"/>
        <v>11.7325</v>
      </c>
      <c r="AA20" s="88">
        <v>17.72</v>
      </c>
      <c r="AB20" s="88">
        <v>16.12</v>
      </c>
      <c r="AC20" s="88">
        <v>18.739999999999998</v>
      </c>
      <c r="AD20" s="88">
        <v>18.96</v>
      </c>
      <c r="AE20" s="88">
        <f t="shared" si="5"/>
        <v>17.884999999999998</v>
      </c>
      <c r="AF20" s="88">
        <v>18.760000000000002</v>
      </c>
      <c r="AG20" s="88">
        <v>18.079999999999998</v>
      </c>
      <c r="AH20" s="88">
        <v>17.95</v>
      </c>
      <c r="AI20" s="88">
        <v>18.11</v>
      </c>
      <c r="AJ20" s="88">
        <f t="shared" si="6"/>
        <v>18.225000000000001</v>
      </c>
      <c r="AK20" s="88">
        <v>19.079999999999998</v>
      </c>
      <c r="AL20" s="88">
        <v>19.059999999999999</v>
      </c>
      <c r="AM20" s="88">
        <v>20.91</v>
      </c>
      <c r="AN20" s="88">
        <v>22.6</v>
      </c>
      <c r="AO20" s="88">
        <f t="shared" si="7"/>
        <v>20.412500000000001</v>
      </c>
      <c r="AP20" s="88">
        <v>17.84</v>
      </c>
      <c r="AQ20" s="88">
        <v>16.420000000000002</v>
      </c>
      <c r="AR20" s="88">
        <v>17.77</v>
      </c>
      <c r="AS20" s="88">
        <v>17.21</v>
      </c>
      <c r="AT20" s="88">
        <f t="shared" si="8"/>
        <v>17.310000000000002</v>
      </c>
      <c r="AU20" s="88">
        <v>14.97</v>
      </c>
      <c r="AV20" s="88">
        <v>13.71</v>
      </c>
      <c r="AW20" s="88">
        <v>14.35</v>
      </c>
      <c r="AX20" s="88">
        <v>16.87</v>
      </c>
      <c r="AY20" s="88">
        <f t="shared" si="9"/>
        <v>14.975000000000001</v>
      </c>
      <c r="AZ20" s="88">
        <v>16.350000000000001</v>
      </c>
      <c r="BA20" s="88">
        <v>14.38</v>
      </c>
      <c r="BB20" s="88">
        <v>16.61</v>
      </c>
      <c r="BC20" s="88">
        <v>14.15</v>
      </c>
      <c r="BD20" s="88">
        <f t="shared" si="10"/>
        <v>15.3725</v>
      </c>
      <c r="BE20" s="88">
        <v>14.55</v>
      </c>
      <c r="BF20" s="88">
        <v>12.23</v>
      </c>
      <c r="BG20" s="88">
        <v>13.44</v>
      </c>
      <c r="BH20" s="88">
        <v>10.45</v>
      </c>
      <c r="BI20" s="88">
        <f t="shared" si="11"/>
        <v>12.6675</v>
      </c>
      <c r="BJ20" s="88">
        <v>10.59</v>
      </c>
      <c r="BK20" s="88">
        <v>8.14</v>
      </c>
      <c r="BL20" s="88">
        <v>9.84</v>
      </c>
      <c r="BM20" s="88">
        <v>8.07</v>
      </c>
      <c r="BN20" s="88">
        <f t="shared" si="12"/>
        <v>9.16</v>
      </c>
      <c r="BO20" s="88">
        <v>7.45</v>
      </c>
      <c r="BP20" s="88">
        <v>6.78</v>
      </c>
      <c r="BQ20" s="88">
        <v>5.94</v>
      </c>
      <c r="BR20" s="88">
        <v>5.92</v>
      </c>
      <c r="BS20" s="88">
        <f t="shared" si="13"/>
        <v>6.5225000000000009</v>
      </c>
      <c r="BT20" s="88">
        <v>5.5</v>
      </c>
      <c r="BU20" s="88">
        <v>6.32</v>
      </c>
      <c r="BV20" s="88">
        <v>7.01</v>
      </c>
      <c r="BW20" s="88">
        <v>9.43</v>
      </c>
      <c r="BX20" s="88">
        <f t="shared" si="14"/>
        <v>7.0649999999999995</v>
      </c>
      <c r="BY20" s="88">
        <v>6.47</v>
      </c>
      <c r="BZ20" s="88">
        <v>5.49</v>
      </c>
      <c r="CA20" s="88">
        <v>6.72</v>
      </c>
      <c r="CB20" s="88">
        <v>8.5399999999999991</v>
      </c>
      <c r="CC20" s="88">
        <f t="shared" si="15"/>
        <v>6.8049999999999997</v>
      </c>
      <c r="CD20" s="88">
        <v>7.3</v>
      </c>
      <c r="CE20" s="88">
        <v>6.95</v>
      </c>
      <c r="CF20" s="88">
        <v>9.41</v>
      </c>
      <c r="CG20" s="88">
        <v>10.29</v>
      </c>
      <c r="CH20" s="88">
        <f t="shared" si="16"/>
        <v>8.4875000000000007</v>
      </c>
      <c r="CI20" s="88">
        <v>9.25</v>
      </c>
      <c r="CJ20" s="88">
        <v>8.49</v>
      </c>
      <c r="CK20" s="88">
        <v>7.54</v>
      </c>
      <c r="CL20" s="88">
        <v>9.56</v>
      </c>
      <c r="CM20" s="88">
        <f t="shared" si="17"/>
        <v>8.7100000000000009</v>
      </c>
      <c r="CN20" s="88">
        <v>10.01</v>
      </c>
      <c r="CO20" s="88">
        <v>7.4</v>
      </c>
      <c r="CP20" s="88">
        <v>7.59</v>
      </c>
      <c r="CQ20" s="88">
        <v>5.73</v>
      </c>
      <c r="CR20" s="84">
        <f t="shared" si="18"/>
        <v>7.6825000000000001</v>
      </c>
      <c r="CS20" s="84"/>
    </row>
    <row r="21" spans="1:97">
      <c r="A21" s="85" t="s">
        <v>509</v>
      </c>
      <c r="B21" s="88">
        <v>18.52</v>
      </c>
      <c r="C21" s="88">
        <v>20.22</v>
      </c>
      <c r="D21" s="88">
        <v>21.14</v>
      </c>
      <c r="E21" s="88">
        <v>21.75</v>
      </c>
      <c r="F21" s="88">
        <f t="shared" si="0"/>
        <v>20.407499999999999</v>
      </c>
      <c r="G21" s="88">
        <v>21.48</v>
      </c>
      <c r="H21" s="88">
        <v>18.87</v>
      </c>
      <c r="I21" s="88">
        <v>19.63</v>
      </c>
      <c r="J21" s="88">
        <v>19.8</v>
      </c>
      <c r="K21" s="88">
        <f t="shared" si="1"/>
        <v>19.945</v>
      </c>
      <c r="L21" s="88">
        <v>21.3</v>
      </c>
      <c r="M21" s="88">
        <v>19.37</v>
      </c>
      <c r="N21" s="88">
        <v>20.059999999999999</v>
      </c>
      <c r="O21" s="88">
        <v>21.2</v>
      </c>
      <c r="P21" s="88">
        <f t="shared" si="2"/>
        <v>20.482500000000002</v>
      </c>
      <c r="Q21" s="88">
        <v>21.75</v>
      </c>
      <c r="R21" s="88">
        <v>22.22</v>
      </c>
      <c r="S21" s="88">
        <v>22.48</v>
      </c>
      <c r="T21" s="88">
        <v>24.71</v>
      </c>
      <c r="U21" s="88">
        <f t="shared" si="3"/>
        <v>22.79</v>
      </c>
      <c r="V21" s="88">
        <v>22.12</v>
      </c>
      <c r="W21" s="88">
        <v>21.43</v>
      </c>
      <c r="X21" s="88">
        <v>23.89</v>
      </c>
      <c r="Y21" s="88">
        <v>26.74</v>
      </c>
      <c r="Z21" s="88">
        <f t="shared" si="4"/>
        <v>23.544999999999998</v>
      </c>
      <c r="AA21" s="88">
        <v>24.68</v>
      </c>
      <c r="AB21" s="88">
        <v>26.61</v>
      </c>
      <c r="AC21" s="88">
        <v>27.44</v>
      </c>
      <c r="AD21" s="88">
        <v>29.73</v>
      </c>
      <c r="AE21" s="88">
        <f t="shared" si="5"/>
        <v>27.115000000000002</v>
      </c>
      <c r="AF21" s="88">
        <v>27.3</v>
      </c>
      <c r="AG21" s="88">
        <v>26.19</v>
      </c>
      <c r="AH21" s="88">
        <v>26.86</v>
      </c>
      <c r="AI21" s="88">
        <v>28.91</v>
      </c>
      <c r="AJ21" s="88">
        <f t="shared" si="6"/>
        <v>27.314999999999998</v>
      </c>
      <c r="AK21" s="88">
        <v>31.26</v>
      </c>
      <c r="AL21" s="88">
        <v>33.020000000000003</v>
      </c>
      <c r="AM21" s="88">
        <v>32.92</v>
      </c>
      <c r="AN21" s="88">
        <v>34.619999999999997</v>
      </c>
      <c r="AO21" s="88">
        <f t="shared" si="7"/>
        <v>32.954999999999998</v>
      </c>
      <c r="AP21" s="88">
        <v>31.26</v>
      </c>
      <c r="AQ21" s="88">
        <v>32.69</v>
      </c>
      <c r="AR21" s="88">
        <v>32.39</v>
      </c>
      <c r="AS21" s="88">
        <v>30.81</v>
      </c>
      <c r="AT21" s="88">
        <f t="shared" si="8"/>
        <v>31.787500000000001</v>
      </c>
      <c r="AU21" s="88">
        <v>24.56</v>
      </c>
      <c r="AV21" s="88">
        <v>20.61</v>
      </c>
      <c r="AW21" s="88">
        <v>19.68</v>
      </c>
      <c r="AX21" s="88">
        <v>21.14</v>
      </c>
      <c r="AY21" s="88">
        <f t="shared" si="9"/>
        <v>21.497499999999999</v>
      </c>
      <c r="AZ21" s="88">
        <v>19.989999999999998</v>
      </c>
      <c r="BA21" s="88">
        <v>21.69</v>
      </c>
      <c r="BB21" s="88">
        <v>21.01</v>
      </c>
      <c r="BC21" s="88">
        <v>22.03</v>
      </c>
      <c r="BD21" s="88">
        <f t="shared" si="10"/>
        <v>21.18</v>
      </c>
      <c r="BE21" s="88">
        <v>18.38</v>
      </c>
      <c r="BF21" s="88">
        <v>18.829999999999998</v>
      </c>
      <c r="BG21" s="88">
        <v>19.36</v>
      </c>
      <c r="BH21" s="88">
        <v>20.86</v>
      </c>
      <c r="BI21" s="88">
        <f t="shared" si="11"/>
        <v>19.357499999999998</v>
      </c>
      <c r="BJ21" s="88">
        <v>15.97</v>
      </c>
      <c r="BK21" s="88">
        <v>14.27</v>
      </c>
      <c r="BL21" s="88">
        <v>12.21</v>
      </c>
      <c r="BM21" s="88">
        <v>15.56</v>
      </c>
      <c r="BN21" s="88">
        <f t="shared" si="12"/>
        <v>14.502500000000001</v>
      </c>
      <c r="BO21" s="88">
        <v>13.87</v>
      </c>
      <c r="BP21" s="88">
        <v>10.02</v>
      </c>
      <c r="BQ21" s="88">
        <v>10.06</v>
      </c>
      <c r="BR21" s="88">
        <v>10.71</v>
      </c>
      <c r="BS21" s="88">
        <f t="shared" si="13"/>
        <v>11.165000000000001</v>
      </c>
      <c r="BT21" s="88">
        <v>10.16</v>
      </c>
      <c r="BU21" s="88">
        <v>10.55</v>
      </c>
      <c r="BV21" s="88">
        <v>11.11</v>
      </c>
      <c r="BW21" s="88">
        <v>12.79</v>
      </c>
      <c r="BX21" s="88">
        <f t="shared" si="14"/>
        <v>11.1525</v>
      </c>
      <c r="BY21" s="88">
        <v>12.86</v>
      </c>
      <c r="BZ21" s="88">
        <v>12.15</v>
      </c>
      <c r="CA21" s="88">
        <v>13.12</v>
      </c>
      <c r="CB21" s="88">
        <v>13.67</v>
      </c>
      <c r="CC21" s="88">
        <f t="shared" si="15"/>
        <v>12.95</v>
      </c>
      <c r="CD21" s="88">
        <v>13.02</v>
      </c>
      <c r="CE21" s="88">
        <v>16.32</v>
      </c>
      <c r="CF21" s="88">
        <v>16.600000000000001</v>
      </c>
      <c r="CG21" s="88">
        <v>17.440000000000001</v>
      </c>
      <c r="CH21" s="88">
        <f t="shared" si="16"/>
        <v>15.844999999999999</v>
      </c>
      <c r="CI21" s="88">
        <v>18.02</v>
      </c>
      <c r="CJ21" s="88">
        <v>18.25</v>
      </c>
      <c r="CK21" s="88">
        <v>18.28</v>
      </c>
      <c r="CL21" s="88">
        <v>20.52</v>
      </c>
      <c r="CM21" s="88">
        <f t="shared" si="17"/>
        <v>18.767499999999998</v>
      </c>
      <c r="CN21" s="88">
        <v>18.86</v>
      </c>
      <c r="CO21" s="88">
        <v>18.260000000000002</v>
      </c>
      <c r="CP21" s="88">
        <v>17.52</v>
      </c>
      <c r="CQ21" s="88">
        <v>18.190000000000001</v>
      </c>
      <c r="CR21" s="84">
        <f t="shared" si="18"/>
        <v>18.2075</v>
      </c>
      <c r="CS21" s="84"/>
    </row>
    <row r="22" spans="1:97">
      <c r="A22" s="85" t="s">
        <v>510</v>
      </c>
      <c r="B22" s="88">
        <v>24.91</v>
      </c>
      <c r="C22" s="88">
        <v>21.03</v>
      </c>
      <c r="D22" s="88">
        <v>21.42</v>
      </c>
      <c r="E22" s="88">
        <v>24.37</v>
      </c>
      <c r="F22" s="88">
        <f t="shared" si="0"/>
        <v>22.932500000000001</v>
      </c>
      <c r="G22" s="88">
        <v>24.7</v>
      </c>
      <c r="H22" s="88">
        <v>23.77</v>
      </c>
      <c r="I22" s="88">
        <v>24.34</v>
      </c>
      <c r="J22" s="88">
        <v>26.8</v>
      </c>
      <c r="K22" s="88">
        <f t="shared" si="1"/>
        <v>24.9025</v>
      </c>
      <c r="L22" s="88">
        <v>27.35</v>
      </c>
      <c r="M22" s="88">
        <v>24.72</v>
      </c>
      <c r="N22" s="88">
        <v>26.86</v>
      </c>
      <c r="O22" s="88">
        <v>31.25</v>
      </c>
      <c r="P22" s="88">
        <f t="shared" si="2"/>
        <v>27.545000000000002</v>
      </c>
      <c r="Q22" s="88">
        <v>30.01</v>
      </c>
      <c r="R22" s="88">
        <v>27.61</v>
      </c>
      <c r="S22" s="88">
        <v>29.63</v>
      </c>
      <c r="T22" s="88">
        <v>33.869999999999997</v>
      </c>
      <c r="U22" s="88">
        <f t="shared" si="3"/>
        <v>30.28</v>
      </c>
      <c r="V22" s="88">
        <v>33.86</v>
      </c>
      <c r="W22" s="88">
        <v>31.24</v>
      </c>
      <c r="X22" s="88">
        <v>35.31</v>
      </c>
      <c r="Y22" s="88">
        <v>37.159999999999997</v>
      </c>
      <c r="Z22" s="88">
        <f t="shared" si="4"/>
        <v>34.392499999999998</v>
      </c>
      <c r="AA22" s="88">
        <v>36.729999999999997</v>
      </c>
      <c r="AB22" s="88">
        <v>37.18</v>
      </c>
      <c r="AC22" s="88">
        <v>37.32</v>
      </c>
      <c r="AD22" s="88">
        <v>42.05</v>
      </c>
      <c r="AE22" s="88">
        <f t="shared" si="5"/>
        <v>38.319999999999993</v>
      </c>
      <c r="AF22" s="88">
        <v>42.34</v>
      </c>
      <c r="AG22" s="88">
        <v>41.26</v>
      </c>
      <c r="AH22" s="88">
        <v>42.4</v>
      </c>
      <c r="AI22" s="88">
        <v>43.23</v>
      </c>
      <c r="AJ22" s="88">
        <f t="shared" si="6"/>
        <v>42.307499999999997</v>
      </c>
      <c r="AK22" s="88">
        <v>40.47</v>
      </c>
      <c r="AL22" s="88">
        <v>37.049999999999997</v>
      </c>
      <c r="AM22" s="88">
        <v>39.700000000000003</v>
      </c>
      <c r="AN22" s="88">
        <v>41.24</v>
      </c>
      <c r="AO22" s="88">
        <f t="shared" si="7"/>
        <v>39.615000000000002</v>
      </c>
      <c r="AP22" s="88">
        <v>39.840000000000003</v>
      </c>
      <c r="AQ22" s="88">
        <v>35.46</v>
      </c>
      <c r="AR22" s="88">
        <v>33.93</v>
      </c>
      <c r="AS22" s="88">
        <v>36.28</v>
      </c>
      <c r="AT22" s="88">
        <f t="shared" si="8"/>
        <v>36.377500000000005</v>
      </c>
      <c r="AU22" s="88">
        <v>35.03</v>
      </c>
      <c r="AV22" s="88">
        <v>31.01</v>
      </c>
      <c r="AW22" s="88">
        <v>31.53</v>
      </c>
      <c r="AX22" s="88">
        <v>32.53</v>
      </c>
      <c r="AY22" s="88">
        <f t="shared" si="9"/>
        <v>32.525000000000006</v>
      </c>
      <c r="AZ22" s="88">
        <v>31.26</v>
      </c>
      <c r="BA22" s="88">
        <v>29.44</v>
      </c>
      <c r="BB22" s="88">
        <v>29.67</v>
      </c>
      <c r="BC22" s="88">
        <v>31.91</v>
      </c>
      <c r="BD22" s="88">
        <f t="shared" si="10"/>
        <v>30.57</v>
      </c>
      <c r="BE22" s="88">
        <v>28.49</v>
      </c>
      <c r="BF22" s="88">
        <v>26.17</v>
      </c>
      <c r="BG22" s="88">
        <v>26.3</v>
      </c>
      <c r="BH22" s="88">
        <v>26.2</v>
      </c>
      <c r="BI22" s="88">
        <f t="shared" si="11"/>
        <v>26.79</v>
      </c>
      <c r="BJ22" s="88">
        <v>21.8</v>
      </c>
      <c r="BK22" s="88">
        <v>18.95</v>
      </c>
      <c r="BL22" s="88">
        <v>18.100000000000001</v>
      </c>
      <c r="BM22" s="88">
        <v>18.09</v>
      </c>
      <c r="BN22" s="88">
        <f t="shared" si="12"/>
        <v>19.234999999999999</v>
      </c>
      <c r="BO22" s="88">
        <v>17.350000000000001</v>
      </c>
      <c r="BP22" s="88">
        <v>14.1</v>
      </c>
      <c r="BQ22" s="88">
        <v>13.51</v>
      </c>
      <c r="BR22" s="88">
        <v>15.12</v>
      </c>
      <c r="BS22" s="88">
        <f t="shared" si="13"/>
        <v>15.02</v>
      </c>
      <c r="BT22" s="88">
        <v>13.74</v>
      </c>
      <c r="BU22" s="88">
        <v>13.1</v>
      </c>
      <c r="BV22" s="88">
        <v>17.38</v>
      </c>
      <c r="BW22" s="88">
        <v>17.170000000000002</v>
      </c>
      <c r="BX22" s="88">
        <f t="shared" si="14"/>
        <v>15.3475</v>
      </c>
      <c r="BY22" s="88">
        <v>17.41</v>
      </c>
      <c r="BZ22" s="88">
        <v>16.829999999999998</v>
      </c>
      <c r="CA22" s="88">
        <v>17.2</v>
      </c>
      <c r="CB22" s="88">
        <v>19.12</v>
      </c>
      <c r="CC22" s="88">
        <f t="shared" si="15"/>
        <v>17.64</v>
      </c>
      <c r="CD22" s="88">
        <v>21.83</v>
      </c>
      <c r="CE22" s="88">
        <v>22.38</v>
      </c>
      <c r="CF22" s="88">
        <v>23.02</v>
      </c>
      <c r="CG22" s="88">
        <v>23.88</v>
      </c>
      <c r="CH22" s="88">
        <f t="shared" si="16"/>
        <v>22.777499999999996</v>
      </c>
      <c r="CI22" s="88">
        <v>25.37</v>
      </c>
      <c r="CJ22" s="88">
        <v>19.28</v>
      </c>
      <c r="CK22" s="88">
        <v>22.59</v>
      </c>
      <c r="CL22" s="88">
        <v>25.77</v>
      </c>
      <c r="CM22" s="88">
        <f t="shared" si="17"/>
        <v>23.252500000000001</v>
      </c>
      <c r="CN22" s="88">
        <v>26.75</v>
      </c>
      <c r="CO22" s="88">
        <v>27.11</v>
      </c>
      <c r="CP22" s="88">
        <v>26.61</v>
      </c>
      <c r="CQ22" s="88">
        <v>27.83</v>
      </c>
      <c r="CR22" s="84">
        <f t="shared" si="18"/>
        <v>27.074999999999999</v>
      </c>
      <c r="CS22" s="84"/>
    </row>
    <row r="23" spans="1:97">
      <c r="A23" s="85" t="s">
        <v>511</v>
      </c>
      <c r="B23" s="88">
        <v>11.79</v>
      </c>
      <c r="C23" s="88">
        <v>12.02</v>
      </c>
      <c r="D23" s="88">
        <v>13.76</v>
      </c>
      <c r="E23" s="88">
        <v>11.09</v>
      </c>
      <c r="F23" s="88">
        <f t="shared" si="0"/>
        <v>12.164999999999999</v>
      </c>
      <c r="G23" s="88">
        <v>11.18</v>
      </c>
      <c r="H23" s="88">
        <v>8.73</v>
      </c>
      <c r="I23" s="88">
        <v>9.01</v>
      </c>
      <c r="J23" s="88">
        <v>12.2</v>
      </c>
      <c r="K23" s="88">
        <f t="shared" si="1"/>
        <v>10.280000000000001</v>
      </c>
      <c r="L23" s="88">
        <v>9.68</v>
      </c>
      <c r="M23" s="88">
        <v>8.99</v>
      </c>
      <c r="N23" s="88">
        <v>11.57</v>
      </c>
      <c r="O23" s="88">
        <v>12.46</v>
      </c>
      <c r="P23" s="88">
        <f t="shared" si="2"/>
        <v>10.675000000000001</v>
      </c>
      <c r="Q23" s="88">
        <v>13.49</v>
      </c>
      <c r="R23" s="88">
        <v>12.67</v>
      </c>
      <c r="S23" s="88">
        <v>14.03</v>
      </c>
      <c r="T23" s="88">
        <v>14.07</v>
      </c>
      <c r="U23" s="88">
        <f t="shared" si="3"/>
        <v>13.565</v>
      </c>
      <c r="V23" s="88">
        <v>12.89</v>
      </c>
      <c r="W23" s="88">
        <v>12.53</v>
      </c>
      <c r="X23" s="88">
        <v>15.31</v>
      </c>
      <c r="Y23" s="88">
        <v>18.899999999999999</v>
      </c>
      <c r="Z23" s="88">
        <f t="shared" si="4"/>
        <v>14.907500000000001</v>
      </c>
      <c r="AA23" s="88">
        <v>17.71</v>
      </c>
      <c r="AB23" s="88">
        <v>16.190000000000001</v>
      </c>
      <c r="AC23" s="88">
        <v>18.149999999999999</v>
      </c>
      <c r="AD23" s="88">
        <v>18.54</v>
      </c>
      <c r="AE23" s="88">
        <f t="shared" si="5"/>
        <v>17.647500000000001</v>
      </c>
      <c r="AF23" s="88">
        <v>18.420000000000002</v>
      </c>
      <c r="AG23" s="88">
        <v>19.04</v>
      </c>
      <c r="AH23" s="88">
        <v>19.260000000000002</v>
      </c>
      <c r="AI23" s="88">
        <v>20.95</v>
      </c>
      <c r="AJ23" s="88">
        <f t="shared" si="6"/>
        <v>19.4175</v>
      </c>
      <c r="AK23" s="88">
        <v>19.809999999999999</v>
      </c>
      <c r="AL23" s="88">
        <v>18.84</v>
      </c>
      <c r="AM23" s="88">
        <v>22.28</v>
      </c>
      <c r="AN23" s="88">
        <v>20.86</v>
      </c>
      <c r="AO23" s="88">
        <f t="shared" si="7"/>
        <v>20.447499999999998</v>
      </c>
      <c r="AP23" s="88">
        <v>19.190000000000001</v>
      </c>
      <c r="AQ23" s="88">
        <v>15.79</v>
      </c>
      <c r="AR23" s="88">
        <v>17.420000000000002</v>
      </c>
      <c r="AS23" s="88">
        <v>18.77</v>
      </c>
      <c r="AT23" s="88">
        <f t="shared" si="8"/>
        <v>17.7925</v>
      </c>
      <c r="AU23" s="88">
        <v>15.92</v>
      </c>
      <c r="AV23" s="88">
        <v>14.13</v>
      </c>
      <c r="AW23" s="88">
        <v>14.88</v>
      </c>
      <c r="AX23" s="88">
        <v>16.27</v>
      </c>
      <c r="AY23" s="88">
        <f t="shared" si="9"/>
        <v>15.3</v>
      </c>
      <c r="AZ23" s="88">
        <v>14.67</v>
      </c>
      <c r="BA23" s="88">
        <v>12.07</v>
      </c>
      <c r="BB23" s="88">
        <v>13.73</v>
      </c>
      <c r="BC23" s="88">
        <v>14.33</v>
      </c>
      <c r="BD23" s="88">
        <f t="shared" si="10"/>
        <v>13.7</v>
      </c>
      <c r="BE23" s="88">
        <v>12.7</v>
      </c>
      <c r="BF23" s="88">
        <v>11.06</v>
      </c>
      <c r="BG23" s="88">
        <v>11.67</v>
      </c>
      <c r="BH23" s="88">
        <v>12.57</v>
      </c>
      <c r="BI23" s="88">
        <f t="shared" si="11"/>
        <v>12</v>
      </c>
      <c r="BJ23" s="88">
        <v>8.81</v>
      </c>
      <c r="BK23" s="88">
        <v>6.32</v>
      </c>
      <c r="BL23" s="88">
        <v>7.1</v>
      </c>
      <c r="BM23" s="88">
        <v>6.41</v>
      </c>
      <c r="BN23" s="88">
        <f t="shared" si="12"/>
        <v>7.16</v>
      </c>
      <c r="BO23" s="88">
        <v>4.72</v>
      </c>
      <c r="BP23" s="88">
        <v>5.61</v>
      </c>
      <c r="BQ23" s="88">
        <v>6.41</v>
      </c>
      <c r="BR23" s="88">
        <v>7.11</v>
      </c>
      <c r="BS23" s="88">
        <f t="shared" si="13"/>
        <v>5.9625000000000004</v>
      </c>
      <c r="BT23" s="88">
        <v>5.87</v>
      </c>
      <c r="BU23" s="88">
        <v>6.4</v>
      </c>
      <c r="BV23" s="88">
        <v>6.53</v>
      </c>
      <c r="BW23" s="88">
        <v>7.06</v>
      </c>
      <c r="BX23" s="88">
        <f t="shared" si="14"/>
        <v>6.4649999999999999</v>
      </c>
      <c r="BY23" s="88">
        <v>8.01</v>
      </c>
      <c r="BZ23" s="88">
        <v>7.07</v>
      </c>
      <c r="CA23" s="88">
        <v>9.11</v>
      </c>
      <c r="CB23" s="88">
        <v>9.83</v>
      </c>
      <c r="CC23" s="88">
        <f t="shared" si="15"/>
        <v>8.504999999999999</v>
      </c>
      <c r="CD23" s="88">
        <v>11.1</v>
      </c>
      <c r="CE23" s="88">
        <v>9.16</v>
      </c>
      <c r="CF23" s="88">
        <v>10.55</v>
      </c>
      <c r="CG23" s="88">
        <v>11.44</v>
      </c>
      <c r="CH23" s="88">
        <f t="shared" si="16"/>
        <v>10.5625</v>
      </c>
      <c r="CI23" s="88">
        <v>10.42</v>
      </c>
      <c r="CJ23" s="88">
        <v>10.86</v>
      </c>
      <c r="CK23" s="88">
        <v>10.29</v>
      </c>
      <c r="CL23" s="88">
        <v>10.07</v>
      </c>
      <c r="CM23" s="88">
        <f t="shared" si="17"/>
        <v>10.41</v>
      </c>
      <c r="CN23" s="88">
        <v>10.58</v>
      </c>
      <c r="CO23" s="88">
        <v>10.25</v>
      </c>
      <c r="CP23" s="88">
        <v>9.73</v>
      </c>
      <c r="CQ23" s="88">
        <v>9.5399999999999991</v>
      </c>
      <c r="CR23" s="84">
        <f t="shared" si="18"/>
        <v>10.024999999999999</v>
      </c>
      <c r="CS23" s="84"/>
    </row>
    <row r="24" spans="1:97">
      <c r="A24" s="85" t="s">
        <v>512</v>
      </c>
      <c r="B24" s="88">
        <v>14.12</v>
      </c>
      <c r="C24" s="88">
        <v>14.77</v>
      </c>
      <c r="D24" s="88">
        <v>14.44</v>
      </c>
      <c r="E24" s="88">
        <v>13.81</v>
      </c>
      <c r="F24" s="88">
        <f t="shared" si="0"/>
        <v>14.285</v>
      </c>
      <c r="G24" s="88">
        <v>14.29</v>
      </c>
      <c r="H24" s="88">
        <v>12.01</v>
      </c>
      <c r="I24" s="88">
        <v>14.25</v>
      </c>
      <c r="J24" s="88">
        <v>14.46</v>
      </c>
      <c r="K24" s="88">
        <f t="shared" si="1"/>
        <v>13.7525</v>
      </c>
      <c r="L24" s="88">
        <v>15.11</v>
      </c>
      <c r="M24" s="88">
        <v>14.49</v>
      </c>
      <c r="N24" s="88">
        <v>15.68</v>
      </c>
      <c r="O24" s="88">
        <v>16.82</v>
      </c>
      <c r="P24" s="88">
        <f t="shared" si="2"/>
        <v>15.525</v>
      </c>
      <c r="Q24" s="88">
        <v>14.37</v>
      </c>
      <c r="R24" s="88">
        <v>15.42</v>
      </c>
      <c r="S24" s="88">
        <v>17.579999999999998</v>
      </c>
      <c r="T24" s="88">
        <v>19.52</v>
      </c>
      <c r="U24" s="88">
        <f t="shared" si="3"/>
        <v>16.7225</v>
      </c>
      <c r="V24" s="88">
        <v>17.11</v>
      </c>
      <c r="W24" s="88">
        <v>19.66</v>
      </c>
      <c r="X24" s="88">
        <v>19.79</v>
      </c>
      <c r="Y24" s="88">
        <v>21.43</v>
      </c>
      <c r="Z24" s="88">
        <f t="shared" si="4"/>
        <v>19.497499999999999</v>
      </c>
      <c r="AA24" s="88">
        <v>19.53</v>
      </c>
      <c r="AB24" s="88">
        <v>20.94</v>
      </c>
      <c r="AC24" s="88">
        <v>23.85</v>
      </c>
      <c r="AD24" s="88">
        <v>25.69</v>
      </c>
      <c r="AE24" s="88">
        <f t="shared" si="5"/>
        <v>22.502499999999998</v>
      </c>
      <c r="AF24" s="88">
        <v>24.62</v>
      </c>
      <c r="AG24" s="88">
        <v>27.84</v>
      </c>
      <c r="AH24" s="88">
        <v>27.66</v>
      </c>
      <c r="AI24" s="88">
        <v>28.21</v>
      </c>
      <c r="AJ24" s="88">
        <f t="shared" si="6"/>
        <v>27.082500000000003</v>
      </c>
      <c r="AK24" s="88">
        <v>27.33</v>
      </c>
      <c r="AL24" s="88">
        <v>27.75</v>
      </c>
      <c r="AM24" s="88">
        <v>30.75</v>
      </c>
      <c r="AN24" s="88">
        <v>30.67</v>
      </c>
      <c r="AO24" s="88">
        <f t="shared" si="7"/>
        <v>29.125</v>
      </c>
      <c r="AP24" s="88">
        <v>26.74</v>
      </c>
      <c r="AQ24" s="88">
        <v>27.15</v>
      </c>
      <c r="AR24" s="88">
        <v>27.2</v>
      </c>
      <c r="AS24" s="88">
        <v>27.67</v>
      </c>
      <c r="AT24" s="88">
        <f t="shared" si="8"/>
        <v>27.19</v>
      </c>
      <c r="AU24" s="88">
        <v>25.85</v>
      </c>
      <c r="AV24" s="88">
        <v>25.73</v>
      </c>
      <c r="AW24" s="88">
        <v>26.2</v>
      </c>
      <c r="AX24" s="88">
        <v>26.08</v>
      </c>
      <c r="AY24" s="88">
        <f t="shared" si="9"/>
        <v>25.965</v>
      </c>
      <c r="AZ24" s="88">
        <v>23.47</v>
      </c>
      <c r="BA24" s="88">
        <v>23.57</v>
      </c>
      <c r="BB24" s="88">
        <v>24.28</v>
      </c>
      <c r="BC24" s="88">
        <v>24.29</v>
      </c>
      <c r="BD24" s="88">
        <f t="shared" si="10"/>
        <v>23.902499999999996</v>
      </c>
      <c r="BE24" s="88">
        <v>21.18</v>
      </c>
      <c r="BF24" s="88">
        <v>20.440000000000001</v>
      </c>
      <c r="BG24" s="88">
        <v>19.38</v>
      </c>
      <c r="BH24" s="88">
        <v>17.54</v>
      </c>
      <c r="BI24" s="88">
        <f t="shared" si="11"/>
        <v>19.634999999999998</v>
      </c>
      <c r="BJ24" s="88">
        <v>14.29</v>
      </c>
      <c r="BK24" s="88">
        <v>11.12</v>
      </c>
      <c r="BL24" s="88">
        <v>9.35</v>
      </c>
      <c r="BM24" s="88">
        <v>7.98</v>
      </c>
      <c r="BN24" s="88">
        <f t="shared" si="12"/>
        <v>10.684999999999999</v>
      </c>
      <c r="BO24" s="88">
        <v>7.05</v>
      </c>
      <c r="BP24" s="88">
        <v>6.3</v>
      </c>
      <c r="BQ24" s="88">
        <v>7.27</v>
      </c>
      <c r="BR24" s="88">
        <v>6.59</v>
      </c>
      <c r="BS24" s="88">
        <f t="shared" si="13"/>
        <v>6.8024999999999993</v>
      </c>
      <c r="BT24" s="88">
        <v>6.62</v>
      </c>
      <c r="BU24" s="88">
        <v>5.38</v>
      </c>
      <c r="BV24" s="88">
        <v>6.5</v>
      </c>
      <c r="BW24" s="88">
        <v>6.53</v>
      </c>
      <c r="BX24" s="88">
        <f t="shared" si="14"/>
        <v>6.2575000000000003</v>
      </c>
      <c r="BY24" s="88">
        <v>6.56</v>
      </c>
      <c r="BZ24" s="88">
        <v>5.96</v>
      </c>
      <c r="CA24" s="88">
        <v>8.81</v>
      </c>
      <c r="CB24" s="88">
        <v>8.58</v>
      </c>
      <c r="CC24" s="88">
        <f t="shared" si="15"/>
        <v>7.4774999999999991</v>
      </c>
      <c r="CD24" s="88">
        <v>7.1</v>
      </c>
      <c r="CE24" s="88">
        <v>8.82</v>
      </c>
      <c r="CF24" s="88">
        <v>9.02</v>
      </c>
      <c r="CG24" s="88">
        <v>9.14</v>
      </c>
      <c r="CH24" s="88">
        <f t="shared" si="16"/>
        <v>8.52</v>
      </c>
      <c r="CI24" s="88">
        <v>7.99</v>
      </c>
      <c r="CJ24" s="88">
        <v>5.98</v>
      </c>
      <c r="CK24" s="88">
        <v>6.66</v>
      </c>
      <c r="CL24" s="88">
        <v>6.42</v>
      </c>
      <c r="CM24" s="88">
        <f t="shared" si="17"/>
        <v>6.7625000000000011</v>
      </c>
      <c r="CN24" s="88">
        <v>5.59</v>
      </c>
      <c r="CO24" s="88">
        <v>4.8099999999999996</v>
      </c>
      <c r="CP24" s="88">
        <v>5.3</v>
      </c>
      <c r="CQ24" s="88">
        <v>5.6</v>
      </c>
      <c r="CR24" s="84">
        <f t="shared" si="18"/>
        <v>5.3249999999999993</v>
      </c>
      <c r="CS24" s="84"/>
    </row>
    <row r="25" spans="1:97">
      <c r="A25" s="85" t="s">
        <v>513</v>
      </c>
      <c r="B25" s="88">
        <v>17.489999999999998</v>
      </c>
      <c r="C25" s="88">
        <v>18.350000000000001</v>
      </c>
      <c r="D25" s="88">
        <v>16.54</v>
      </c>
      <c r="E25" s="88">
        <v>19.21</v>
      </c>
      <c r="F25" s="88">
        <f t="shared" si="0"/>
        <v>17.897500000000001</v>
      </c>
      <c r="G25" s="88">
        <v>19.34</v>
      </c>
      <c r="H25" s="88">
        <v>18.38</v>
      </c>
      <c r="I25" s="88">
        <v>17.82</v>
      </c>
      <c r="J25" s="88">
        <v>17.5</v>
      </c>
      <c r="K25" s="88">
        <f t="shared" si="1"/>
        <v>18.259999999999998</v>
      </c>
      <c r="L25" s="88">
        <v>16.82</v>
      </c>
      <c r="M25" s="88">
        <v>18.75</v>
      </c>
      <c r="N25" s="88">
        <v>21.87</v>
      </c>
      <c r="O25" s="88">
        <v>23.01</v>
      </c>
      <c r="P25" s="88">
        <f t="shared" si="2"/>
        <v>20.112500000000001</v>
      </c>
      <c r="Q25" s="88">
        <v>23.3</v>
      </c>
      <c r="R25" s="88">
        <v>22.26</v>
      </c>
      <c r="S25" s="88">
        <v>26.33</v>
      </c>
      <c r="T25" s="88">
        <v>25.76</v>
      </c>
      <c r="U25" s="88">
        <f t="shared" si="3"/>
        <v>24.412500000000001</v>
      </c>
      <c r="V25" s="88">
        <v>25.09</v>
      </c>
      <c r="W25" s="88">
        <v>24.11</v>
      </c>
      <c r="X25" s="88">
        <v>26.3</v>
      </c>
      <c r="Y25" s="88">
        <v>29.43</v>
      </c>
      <c r="Z25" s="88">
        <f t="shared" si="4"/>
        <v>26.232500000000002</v>
      </c>
      <c r="AA25" s="88">
        <v>28.95</v>
      </c>
      <c r="AB25" s="88">
        <v>29.98</v>
      </c>
      <c r="AC25" s="88">
        <v>32.25</v>
      </c>
      <c r="AD25" s="88">
        <v>33.979999999999997</v>
      </c>
      <c r="AE25" s="88">
        <f t="shared" si="5"/>
        <v>31.29</v>
      </c>
      <c r="AF25" s="88">
        <v>33.39</v>
      </c>
      <c r="AG25" s="88">
        <v>32.630000000000003</v>
      </c>
      <c r="AH25" s="88">
        <v>32.64</v>
      </c>
      <c r="AI25" s="88">
        <v>33.47</v>
      </c>
      <c r="AJ25" s="88">
        <f t="shared" si="6"/>
        <v>33.032499999999999</v>
      </c>
      <c r="AK25" s="88">
        <v>30.03</v>
      </c>
      <c r="AL25" s="88">
        <v>28.89</v>
      </c>
      <c r="AM25" s="88">
        <v>30.79</v>
      </c>
      <c r="AN25" s="88">
        <v>32.450000000000003</v>
      </c>
      <c r="AO25" s="88">
        <f t="shared" si="7"/>
        <v>30.540000000000003</v>
      </c>
      <c r="AP25" s="88">
        <v>30.74</v>
      </c>
      <c r="AQ25" s="88">
        <v>30.09</v>
      </c>
      <c r="AR25" s="88">
        <v>32.619999999999997</v>
      </c>
      <c r="AS25" s="88">
        <v>30.82</v>
      </c>
      <c r="AT25" s="88">
        <f t="shared" si="8"/>
        <v>31.067499999999995</v>
      </c>
      <c r="AU25" s="88">
        <v>27.24</v>
      </c>
      <c r="AV25" s="88">
        <v>23.14</v>
      </c>
      <c r="AW25" s="88">
        <v>22.91</v>
      </c>
      <c r="AX25" s="88">
        <v>22.07</v>
      </c>
      <c r="AY25" s="88">
        <f t="shared" si="9"/>
        <v>23.839999999999996</v>
      </c>
      <c r="AZ25" s="88">
        <v>22.07</v>
      </c>
      <c r="BA25" s="88">
        <v>20.04</v>
      </c>
      <c r="BB25" s="88">
        <v>23.38</v>
      </c>
      <c r="BC25" s="88">
        <v>23.42</v>
      </c>
      <c r="BD25" s="88">
        <f t="shared" si="10"/>
        <v>22.227499999999999</v>
      </c>
      <c r="BE25" s="88">
        <v>21.17</v>
      </c>
      <c r="BF25" s="88">
        <v>18.899999999999999</v>
      </c>
      <c r="BG25" s="88">
        <v>20.149999999999999</v>
      </c>
      <c r="BH25" s="88">
        <v>18.98</v>
      </c>
      <c r="BI25" s="88">
        <f t="shared" si="11"/>
        <v>19.8</v>
      </c>
      <c r="BJ25" s="88">
        <v>15.91</v>
      </c>
      <c r="BK25" s="88">
        <v>14.5</v>
      </c>
      <c r="BL25" s="88">
        <v>12.46</v>
      </c>
      <c r="BM25" s="88">
        <v>11.15</v>
      </c>
      <c r="BN25" s="88">
        <f t="shared" si="12"/>
        <v>13.505000000000001</v>
      </c>
      <c r="BO25" s="88">
        <v>9.33</v>
      </c>
      <c r="BP25" s="88">
        <v>9.25</v>
      </c>
      <c r="BQ25" s="88">
        <v>9.2200000000000006</v>
      </c>
      <c r="BR25" s="88">
        <v>9.2799999999999994</v>
      </c>
      <c r="BS25" s="88">
        <f t="shared" si="13"/>
        <v>9.27</v>
      </c>
      <c r="BT25" s="88">
        <v>10.130000000000001</v>
      </c>
      <c r="BU25" s="88">
        <v>9.86</v>
      </c>
      <c r="BV25" s="88">
        <v>11.51</v>
      </c>
      <c r="BW25" s="88">
        <v>12.21</v>
      </c>
      <c r="BX25" s="88">
        <f t="shared" si="14"/>
        <v>10.9275</v>
      </c>
      <c r="BY25" s="88">
        <v>10.02</v>
      </c>
      <c r="BZ25" s="88">
        <v>9.8800000000000008</v>
      </c>
      <c r="CA25" s="88">
        <v>11.38</v>
      </c>
      <c r="CB25" s="88">
        <v>11.32</v>
      </c>
      <c r="CC25" s="88">
        <f t="shared" si="15"/>
        <v>10.65</v>
      </c>
      <c r="CD25" s="88">
        <v>12.08</v>
      </c>
      <c r="CE25" s="88">
        <v>9.4</v>
      </c>
      <c r="CF25" s="88">
        <v>8.5500000000000007</v>
      </c>
      <c r="CG25" s="88">
        <v>8.6199999999999992</v>
      </c>
      <c r="CH25" s="88">
        <f t="shared" si="16"/>
        <v>9.6624999999999996</v>
      </c>
      <c r="CI25" s="88">
        <v>10.85</v>
      </c>
      <c r="CJ25" s="88">
        <v>10.66</v>
      </c>
      <c r="CK25" s="88">
        <v>10.75</v>
      </c>
      <c r="CL25" s="88">
        <v>11.95</v>
      </c>
      <c r="CM25" s="88">
        <f t="shared" si="17"/>
        <v>11.052499999999998</v>
      </c>
      <c r="CN25" s="88">
        <v>8.3800000000000008</v>
      </c>
      <c r="CO25" s="88">
        <v>8.41</v>
      </c>
      <c r="CP25" s="88">
        <v>9.41</v>
      </c>
      <c r="CQ25" s="88">
        <v>11.38</v>
      </c>
      <c r="CR25" s="84">
        <f t="shared" si="18"/>
        <v>9.3949999999999996</v>
      </c>
      <c r="CS25" s="84"/>
    </row>
    <row r="26" spans="1:97">
      <c r="A26" s="85" t="s">
        <v>514</v>
      </c>
      <c r="B26" s="88">
        <v>23.75</v>
      </c>
      <c r="C26" s="88">
        <v>24.09</v>
      </c>
      <c r="D26" s="88">
        <v>24.29</v>
      </c>
      <c r="E26" s="88">
        <v>24.89</v>
      </c>
      <c r="F26" s="88">
        <f t="shared" si="0"/>
        <v>24.254999999999999</v>
      </c>
      <c r="G26" s="88">
        <v>23.7</v>
      </c>
      <c r="H26" s="88">
        <v>25.28</v>
      </c>
      <c r="I26" s="88">
        <v>22.21</v>
      </c>
      <c r="J26" s="88">
        <v>21.05</v>
      </c>
      <c r="K26" s="88">
        <f t="shared" si="1"/>
        <v>23.06</v>
      </c>
      <c r="L26" s="88">
        <v>22.47</v>
      </c>
      <c r="M26" s="88">
        <v>25.4</v>
      </c>
      <c r="N26" s="88">
        <v>25.63</v>
      </c>
      <c r="O26" s="88">
        <v>25.45</v>
      </c>
      <c r="P26" s="88">
        <f t="shared" si="2"/>
        <v>24.737500000000001</v>
      </c>
      <c r="Q26" s="88">
        <v>27</v>
      </c>
      <c r="R26" s="88">
        <v>30.21</v>
      </c>
      <c r="S26" s="88">
        <v>27.94</v>
      </c>
      <c r="T26" s="88">
        <v>27.53</v>
      </c>
      <c r="U26" s="88">
        <f t="shared" si="3"/>
        <v>28.17</v>
      </c>
      <c r="V26" s="88">
        <v>29.42</v>
      </c>
      <c r="W26" s="88">
        <v>32.590000000000003</v>
      </c>
      <c r="X26" s="88">
        <v>30.15</v>
      </c>
      <c r="Y26" s="88">
        <v>28.82</v>
      </c>
      <c r="Z26" s="88">
        <f t="shared" si="4"/>
        <v>30.244999999999997</v>
      </c>
      <c r="AA26" s="88">
        <v>29.7</v>
      </c>
      <c r="AB26" s="88">
        <v>30.99</v>
      </c>
      <c r="AC26" s="88">
        <v>29.15</v>
      </c>
      <c r="AD26" s="88">
        <v>30.11</v>
      </c>
      <c r="AE26" s="88">
        <f t="shared" si="5"/>
        <v>29.987500000000001</v>
      </c>
      <c r="AF26" s="88">
        <v>33.880000000000003</v>
      </c>
      <c r="AG26" s="88">
        <v>35.729999999999997</v>
      </c>
      <c r="AH26" s="88">
        <v>33.35</v>
      </c>
      <c r="AI26" s="88">
        <v>31.6</v>
      </c>
      <c r="AJ26" s="88">
        <f t="shared" si="6"/>
        <v>33.64</v>
      </c>
      <c r="AK26" s="88">
        <v>36.68</v>
      </c>
      <c r="AL26" s="88">
        <v>37.159999999999997</v>
      </c>
      <c r="AM26" s="88">
        <v>33.299999999999997</v>
      </c>
      <c r="AN26" s="88">
        <v>33.51</v>
      </c>
      <c r="AO26" s="88">
        <f t="shared" si="7"/>
        <v>35.162500000000001</v>
      </c>
      <c r="AP26" s="88">
        <v>34.86</v>
      </c>
      <c r="AQ26" s="88">
        <v>37.44</v>
      </c>
      <c r="AR26" s="88">
        <v>33.619999999999997</v>
      </c>
      <c r="AS26" s="88">
        <v>32.67</v>
      </c>
      <c r="AT26" s="88">
        <f t="shared" si="8"/>
        <v>34.647499999999994</v>
      </c>
      <c r="AU26" s="88">
        <v>31.36</v>
      </c>
      <c r="AV26" s="88">
        <v>33.5</v>
      </c>
      <c r="AW26" s="88">
        <v>33.25</v>
      </c>
      <c r="AX26" s="88">
        <v>28.38</v>
      </c>
      <c r="AY26" s="88">
        <f t="shared" si="9"/>
        <v>31.622499999999999</v>
      </c>
      <c r="AZ26" s="88">
        <v>28.7</v>
      </c>
      <c r="BA26" s="88">
        <v>31.36</v>
      </c>
      <c r="BB26" s="88">
        <v>28.83</v>
      </c>
      <c r="BC26" s="88">
        <v>23.35</v>
      </c>
      <c r="BD26" s="88">
        <f t="shared" si="10"/>
        <v>28.060000000000002</v>
      </c>
      <c r="BE26" s="88">
        <v>25.96</v>
      </c>
      <c r="BF26" s="88">
        <v>27.75</v>
      </c>
      <c r="BG26" s="88">
        <v>27.16</v>
      </c>
      <c r="BH26" s="88">
        <v>23.14</v>
      </c>
      <c r="BI26" s="88">
        <f t="shared" si="11"/>
        <v>26.002500000000001</v>
      </c>
      <c r="BJ26" s="88">
        <v>20.190000000000001</v>
      </c>
      <c r="BK26" s="88">
        <v>17.399999999999999</v>
      </c>
      <c r="BL26" s="88">
        <v>15.45</v>
      </c>
      <c r="BM26" s="88">
        <v>12.25</v>
      </c>
      <c r="BN26" s="88">
        <f t="shared" si="12"/>
        <v>16.322500000000002</v>
      </c>
      <c r="BO26" s="88">
        <v>14.69</v>
      </c>
      <c r="BP26" s="88">
        <v>12.95</v>
      </c>
      <c r="BQ26" s="88">
        <v>13.53</v>
      </c>
      <c r="BR26" s="88">
        <v>13.95</v>
      </c>
      <c r="BS26" s="88">
        <f t="shared" si="13"/>
        <v>13.780000000000001</v>
      </c>
      <c r="BT26" s="88">
        <v>15.39</v>
      </c>
      <c r="BU26" s="88">
        <v>14.42</v>
      </c>
      <c r="BV26" s="88">
        <v>14.91</v>
      </c>
      <c r="BW26" s="88">
        <v>13.22</v>
      </c>
      <c r="BX26" s="88">
        <f t="shared" si="14"/>
        <v>14.484999999999999</v>
      </c>
      <c r="BY26" s="88">
        <v>15.67</v>
      </c>
      <c r="BZ26" s="88">
        <v>15.84</v>
      </c>
      <c r="CA26" s="88">
        <v>13.64</v>
      </c>
      <c r="CB26" s="88">
        <v>14.23</v>
      </c>
      <c r="CC26" s="88">
        <f t="shared" si="15"/>
        <v>14.844999999999999</v>
      </c>
      <c r="CD26" s="88">
        <v>20.63</v>
      </c>
      <c r="CE26" s="88">
        <v>23.21</v>
      </c>
      <c r="CF26" s="88">
        <v>20.51</v>
      </c>
      <c r="CG26" s="88">
        <v>18.989999999999998</v>
      </c>
      <c r="CH26" s="88">
        <f t="shared" si="16"/>
        <v>20.835000000000001</v>
      </c>
      <c r="CI26" s="88">
        <v>18.989999999999998</v>
      </c>
      <c r="CJ26" s="88">
        <v>25.48</v>
      </c>
      <c r="CK26" s="88">
        <v>22.39</v>
      </c>
      <c r="CL26" s="88">
        <v>17.48</v>
      </c>
      <c r="CM26" s="88">
        <f t="shared" si="17"/>
        <v>21.085000000000001</v>
      </c>
      <c r="CN26" s="88">
        <v>19.57</v>
      </c>
      <c r="CO26" s="88">
        <v>24.23</v>
      </c>
      <c r="CP26" s="88">
        <v>22.12</v>
      </c>
      <c r="CQ26" s="88">
        <v>19.07</v>
      </c>
      <c r="CR26" s="84">
        <f t="shared" si="18"/>
        <v>21.247500000000002</v>
      </c>
      <c r="CS26" s="84"/>
    </row>
    <row r="27" spans="1:97">
      <c r="A27" s="85" t="s">
        <v>515</v>
      </c>
      <c r="B27" s="88">
        <v>11.63</v>
      </c>
      <c r="C27" s="88">
        <v>10.99</v>
      </c>
      <c r="D27" s="88">
        <v>10.85</v>
      </c>
      <c r="E27" s="88">
        <v>11.46</v>
      </c>
      <c r="F27" s="88">
        <f t="shared" si="0"/>
        <v>11.2325</v>
      </c>
      <c r="G27" s="88">
        <v>10.29</v>
      </c>
      <c r="H27" s="88">
        <v>10.52</v>
      </c>
      <c r="I27" s="88">
        <v>9.89</v>
      </c>
      <c r="J27" s="88">
        <v>10.11</v>
      </c>
      <c r="K27" s="88">
        <f t="shared" si="1"/>
        <v>10.202500000000001</v>
      </c>
      <c r="L27" s="88">
        <v>10.7</v>
      </c>
      <c r="M27" s="88">
        <v>10.9</v>
      </c>
      <c r="N27" s="88">
        <v>13.44</v>
      </c>
      <c r="O27" s="88">
        <v>13.88</v>
      </c>
      <c r="P27" s="88">
        <f t="shared" si="2"/>
        <v>12.23</v>
      </c>
      <c r="Q27" s="88">
        <v>13.47</v>
      </c>
      <c r="R27" s="88">
        <v>13.32</v>
      </c>
      <c r="S27" s="88">
        <v>14.42</v>
      </c>
      <c r="T27" s="88">
        <v>15.44</v>
      </c>
      <c r="U27" s="88">
        <f t="shared" si="3"/>
        <v>14.1625</v>
      </c>
      <c r="V27" s="88">
        <v>14.49</v>
      </c>
      <c r="W27" s="88">
        <v>15.41</v>
      </c>
      <c r="X27" s="88">
        <v>15.64</v>
      </c>
      <c r="Y27" s="88">
        <v>16.11</v>
      </c>
      <c r="Z27" s="88">
        <f t="shared" si="4"/>
        <v>15.4125</v>
      </c>
      <c r="AA27" s="88">
        <v>15.81</v>
      </c>
      <c r="AB27" s="88">
        <v>16.07</v>
      </c>
      <c r="AC27" s="88">
        <v>17.98</v>
      </c>
      <c r="AD27" s="88">
        <v>19.77</v>
      </c>
      <c r="AE27" s="88">
        <f t="shared" si="5"/>
        <v>17.407499999999999</v>
      </c>
      <c r="AF27" s="88">
        <v>18.41</v>
      </c>
      <c r="AG27" s="88">
        <v>18.73</v>
      </c>
      <c r="AH27" s="88">
        <v>20.99</v>
      </c>
      <c r="AI27" s="88">
        <v>21.69</v>
      </c>
      <c r="AJ27" s="88">
        <f t="shared" si="6"/>
        <v>19.954999999999998</v>
      </c>
      <c r="AK27" s="88">
        <v>19.97</v>
      </c>
      <c r="AL27" s="88">
        <v>20.079999999999998</v>
      </c>
      <c r="AM27" s="88">
        <v>20.36</v>
      </c>
      <c r="AN27" s="88">
        <v>20.309999999999999</v>
      </c>
      <c r="AO27" s="88">
        <f t="shared" si="7"/>
        <v>20.18</v>
      </c>
      <c r="AP27" s="88">
        <v>19.91</v>
      </c>
      <c r="AQ27" s="88">
        <v>17.72</v>
      </c>
      <c r="AR27" s="88">
        <v>18.47</v>
      </c>
      <c r="AS27" s="88">
        <v>17.420000000000002</v>
      </c>
      <c r="AT27" s="88">
        <f t="shared" si="8"/>
        <v>18.38</v>
      </c>
      <c r="AU27" s="88">
        <v>15.9</v>
      </c>
      <c r="AV27" s="88">
        <v>15.95</v>
      </c>
      <c r="AW27" s="88">
        <v>15.95</v>
      </c>
      <c r="AX27" s="88">
        <v>15.51</v>
      </c>
      <c r="AY27" s="88">
        <f t="shared" si="9"/>
        <v>15.827499999999999</v>
      </c>
      <c r="AZ27" s="88">
        <v>14.44</v>
      </c>
      <c r="BA27" s="88">
        <v>13.48</v>
      </c>
      <c r="BB27" s="88">
        <v>14.12</v>
      </c>
      <c r="BC27" s="88">
        <v>13.88</v>
      </c>
      <c r="BD27" s="88">
        <f t="shared" si="10"/>
        <v>13.98</v>
      </c>
      <c r="BE27" s="88">
        <v>11.55</v>
      </c>
      <c r="BF27" s="88">
        <v>11.21</v>
      </c>
      <c r="BG27" s="88">
        <v>11.86</v>
      </c>
      <c r="BH27" s="88">
        <v>11.26</v>
      </c>
      <c r="BI27" s="88">
        <f t="shared" si="11"/>
        <v>11.47</v>
      </c>
      <c r="BJ27" s="88">
        <v>9.3800000000000008</v>
      </c>
      <c r="BK27" s="88">
        <v>8.31</v>
      </c>
      <c r="BL27" s="88">
        <v>8.73</v>
      </c>
      <c r="BM27" s="88">
        <v>9.25</v>
      </c>
      <c r="BN27" s="88">
        <f t="shared" si="12"/>
        <v>8.9175000000000004</v>
      </c>
      <c r="BO27" s="88">
        <v>8.39</v>
      </c>
      <c r="BP27" s="88">
        <v>6.75</v>
      </c>
      <c r="BQ27" s="88">
        <v>8.2200000000000006</v>
      </c>
      <c r="BR27" s="88">
        <v>9.5299999999999994</v>
      </c>
      <c r="BS27" s="88">
        <f t="shared" si="13"/>
        <v>8.2225000000000001</v>
      </c>
      <c r="BT27" s="88">
        <v>8.1300000000000008</v>
      </c>
      <c r="BU27" s="88">
        <v>6.88</v>
      </c>
      <c r="BV27" s="88">
        <v>7.93</v>
      </c>
      <c r="BW27" s="88">
        <v>9.5500000000000007</v>
      </c>
      <c r="BX27" s="88">
        <f t="shared" si="14"/>
        <v>8.1225000000000005</v>
      </c>
      <c r="BY27" s="88">
        <v>9.07</v>
      </c>
      <c r="BZ27" s="88">
        <v>8.1999999999999993</v>
      </c>
      <c r="CA27" s="88">
        <v>10.68</v>
      </c>
      <c r="CB27" s="88">
        <v>10.58</v>
      </c>
      <c r="CC27" s="88">
        <f t="shared" si="15"/>
        <v>9.6325000000000003</v>
      </c>
      <c r="CD27" s="88">
        <v>12.69</v>
      </c>
      <c r="CE27" s="88">
        <v>14.22</v>
      </c>
      <c r="CF27" s="88">
        <v>15.32</v>
      </c>
      <c r="CG27" s="88">
        <v>15.8</v>
      </c>
      <c r="CH27" s="88">
        <f t="shared" si="16"/>
        <v>14.5075</v>
      </c>
      <c r="CI27" s="88">
        <v>15.5</v>
      </c>
      <c r="CJ27" s="88">
        <v>14.29</v>
      </c>
      <c r="CK27" s="88">
        <v>12.9</v>
      </c>
      <c r="CL27" s="88">
        <v>12.33</v>
      </c>
      <c r="CM27" s="88">
        <f t="shared" si="17"/>
        <v>13.754999999999999</v>
      </c>
      <c r="CN27" s="88">
        <v>12.33</v>
      </c>
      <c r="CO27" s="88">
        <v>12.37</v>
      </c>
      <c r="CP27" s="88">
        <v>12.19</v>
      </c>
      <c r="CQ27" s="88">
        <v>14.52</v>
      </c>
      <c r="CR27" s="84">
        <f t="shared" si="18"/>
        <v>12.852499999999999</v>
      </c>
      <c r="CS27" s="84"/>
    </row>
    <row r="28" spans="1:97">
      <c r="A28" s="85" t="s">
        <v>516</v>
      </c>
      <c r="B28" s="88">
        <v>12.73</v>
      </c>
      <c r="C28" s="88">
        <v>16.91</v>
      </c>
      <c r="D28" s="88">
        <v>15.96</v>
      </c>
      <c r="E28" s="88">
        <v>17.010000000000002</v>
      </c>
      <c r="F28" s="88">
        <f t="shared" si="0"/>
        <v>15.6525</v>
      </c>
      <c r="G28" s="88">
        <v>14.61</v>
      </c>
      <c r="H28" s="88">
        <v>13.93</v>
      </c>
      <c r="I28" s="88">
        <v>12.91</v>
      </c>
      <c r="J28" s="88">
        <v>10.81</v>
      </c>
      <c r="K28" s="88">
        <f t="shared" si="1"/>
        <v>13.065000000000001</v>
      </c>
      <c r="L28" s="88">
        <v>13.69</v>
      </c>
      <c r="M28" s="88">
        <v>16.5</v>
      </c>
      <c r="N28" s="88">
        <v>16.2</v>
      </c>
      <c r="O28" s="88">
        <v>15.21</v>
      </c>
      <c r="P28" s="88">
        <f t="shared" si="2"/>
        <v>15.4</v>
      </c>
      <c r="Q28" s="88">
        <v>17.18</v>
      </c>
      <c r="R28" s="88">
        <v>13.6</v>
      </c>
      <c r="S28" s="88">
        <v>15.73</v>
      </c>
      <c r="T28" s="88">
        <v>17.100000000000001</v>
      </c>
      <c r="U28" s="88">
        <f t="shared" si="3"/>
        <v>15.902500000000002</v>
      </c>
      <c r="V28" s="88">
        <v>14.15</v>
      </c>
      <c r="W28" s="88">
        <v>18.93</v>
      </c>
      <c r="X28" s="88">
        <v>19.190000000000001</v>
      </c>
      <c r="Y28" s="88">
        <v>19.79</v>
      </c>
      <c r="Z28" s="88">
        <f t="shared" si="4"/>
        <v>18.015000000000001</v>
      </c>
      <c r="AA28" s="88">
        <v>18.78</v>
      </c>
      <c r="AB28" s="88">
        <v>22.04</v>
      </c>
      <c r="AC28" s="88">
        <v>23.82</v>
      </c>
      <c r="AD28" s="88">
        <v>25.82</v>
      </c>
      <c r="AE28" s="88">
        <f t="shared" si="5"/>
        <v>22.615000000000002</v>
      </c>
      <c r="AF28" s="88">
        <v>27.16</v>
      </c>
      <c r="AG28" s="88">
        <v>28.32</v>
      </c>
      <c r="AH28" s="88">
        <v>27.4</v>
      </c>
      <c r="AI28" s="88">
        <v>29.13</v>
      </c>
      <c r="AJ28" s="88">
        <f t="shared" si="6"/>
        <v>28.002499999999998</v>
      </c>
      <c r="AK28" s="88">
        <v>26.12</v>
      </c>
      <c r="AL28" s="88">
        <v>31.01</v>
      </c>
      <c r="AM28" s="88">
        <v>29.83</v>
      </c>
      <c r="AN28" s="88">
        <v>28.52</v>
      </c>
      <c r="AO28" s="88">
        <f t="shared" si="7"/>
        <v>28.87</v>
      </c>
      <c r="AP28" s="88">
        <v>25.8</v>
      </c>
      <c r="AQ28" s="88">
        <v>20.95</v>
      </c>
      <c r="AR28" s="88">
        <v>22.27</v>
      </c>
      <c r="AS28" s="88">
        <v>24.49</v>
      </c>
      <c r="AT28" s="88">
        <f t="shared" si="8"/>
        <v>23.377499999999998</v>
      </c>
      <c r="AU28" s="88">
        <v>19.68</v>
      </c>
      <c r="AV28" s="88">
        <v>20.89</v>
      </c>
      <c r="AW28" s="88">
        <v>17.899999999999999</v>
      </c>
      <c r="AX28" s="88">
        <v>19.66</v>
      </c>
      <c r="AY28" s="88">
        <f t="shared" si="9"/>
        <v>19.532499999999999</v>
      </c>
      <c r="AZ28" s="88">
        <v>19.98</v>
      </c>
      <c r="BA28" s="88">
        <v>19.16</v>
      </c>
      <c r="BB28" s="88">
        <v>18.61</v>
      </c>
      <c r="BC28" s="88">
        <v>19.66</v>
      </c>
      <c r="BD28" s="88">
        <f t="shared" si="10"/>
        <v>19.352499999999999</v>
      </c>
      <c r="BE28" s="88">
        <v>16.97</v>
      </c>
      <c r="BF28" s="88">
        <v>14.31</v>
      </c>
      <c r="BG28" s="88">
        <v>16.38</v>
      </c>
      <c r="BH28" s="88">
        <v>16.27</v>
      </c>
      <c r="BI28" s="88">
        <f t="shared" si="11"/>
        <v>15.982499999999998</v>
      </c>
      <c r="BJ28" s="88">
        <v>9.8000000000000007</v>
      </c>
      <c r="BK28" s="88">
        <v>6.64</v>
      </c>
      <c r="BL28" s="88">
        <v>8.65</v>
      </c>
      <c r="BM28" s="88">
        <v>6.78</v>
      </c>
      <c r="BN28" s="88">
        <f t="shared" si="12"/>
        <v>7.9675000000000011</v>
      </c>
      <c r="BO28" s="88">
        <v>3.9</v>
      </c>
      <c r="BP28" s="88">
        <v>6.4</v>
      </c>
      <c r="BQ28" s="88">
        <v>7.56</v>
      </c>
      <c r="BR28" s="88">
        <v>5.17</v>
      </c>
      <c r="BS28" s="88">
        <f t="shared" si="13"/>
        <v>5.7575000000000003</v>
      </c>
      <c r="BT28" s="88">
        <v>6.49</v>
      </c>
      <c r="BU28" s="88">
        <v>6.51</v>
      </c>
      <c r="BV28" s="88">
        <v>6.73</v>
      </c>
      <c r="BW28" s="88">
        <v>8.06</v>
      </c>
      <c r="BX28" s="88">
        <f t="shared" si="14"/>
        <v>6.9474999999999998</v>
      </c>
      <c r="BY28" s="88">
        <v>7.72</v>
      </c>
      <c r="BZ28" s="88">
        <v>4.67</v>
      </c>
      <c r="CA28" s="88">
        <v>6.74</v>
      </c>
      <c r="CB28" s="88">
        <v>6.57</v>
      </c>
      <c r="CC28" s="88">
        <f t="shared" si="15"/>
        <v>6.4250000000000007</v>
      </c>
      <c r="CD28" s="88">
        <v>9.9700000000000006</v>
      </c>
      <c r="CE28" s="88">
        <v>8.23</v>
      </c>
      <c r="CF28" s="88">
        <v>6.99</v>
      </c>
      <c r="CG28" s="88">
        <v>9.67</v>
      </c>
      <c r="CH28" s="88">
        <f t="shared" si="16"/>
        <v>8.7150000000000016</v>
      </c>
      <c r="CI28" s="88">
        <v>7.35</v>
      </c>
      <c r="CJ28" s="88">
        <v>8.4499999999999993</v>
      </c>
      <c r="CK28" s="88">
        <v>9.49</v>
      </c>
      <c r="CL28" s="88">
        <v>11.5</v>
      </c>
      <c r="CM28" s="88">
        <f t="shared" si="17"/>
        <v>9.1974999999999998</v>
      </c>
      <c r="CN28" s="88">
        <v>10.96</v>
      </c>
      <c r="CO28" s="88">
        <v>10.17</v>
      </c>
      <c r="CP28" s="88">
        <v>8.9</v>
      </c>
      <c r="CQ28" s="88">
        <v>7.44</v>
      </c>
      <c r="CR28" s="84">
        <f t="shared" si="18"/>
        <v>9.3674999999999997</v>
      </c>
      <c r="CS28" s="84"/>
    </row>
    <row r="29" spans="1:97">
      <c r="A29" s="85" t="s">
        <v>517</v>
      </c>
      <c r="B29" s="88">
        <v>7.02</v>
      </c>
      <c r="C29" s="88">
        <v>9.18</v>
      </c>
      <c r="D29" s="88">
        <v>7.23</v>
      </c>
      <c r="E29" s="88">
        <v>6.91</v>
      </c>
      <c r="F29" s="88">
        <f t="shared" si="0"/>
        <v>7.585</v>
      </c>
      <c r="G29" s="88">
        <v>7.53</v>
      </c>
      <c r="H29" s="88">
        <v>6.19</v>
      </c>
      <c r="I29" s="88">
        <v>7.13</v>
      </c>
      <c r="J29" s="88">
        <v>8.0299999999999994</v>
      </c>
      <c r="K29" s="88">
        <f t="shared" si="1"/>
        <v>7.2200000000000006</v>
      </c>
      <c r="L29" s="88">
        <v>7.56</v>
      </c>
      <c r="M29" s="88">
        <v>7.75</v>
      </c>
      <c r="N29" s="88">
        <v>7.55</v>
      </c>
      <c r="O29" s="88">
        <v>7.93</v>
      </c>
      <c r="P29" s="88">
        <f t="shared" si="2"/>
        <v>7.6974999999999998</v>
      </c>
      <c r="Q29" s="88">
        <v>8.43</v>
      </c>
      <c r="R29" s="88">
        <v>8.73</v>
      </c>
      <c r="S29" s="88">
        <v>8.18</v>
      </c>
      <c r="T29" s="88">
        <v>10.72</v>
      </c>
      <c r="U29" s="88">
        <f t="shared" si="3"/>
        <v>9.0150000000000006</v>
      </c>
      <c r="V29" s="88">
        <v>9.9499999999999993</v>
      </c>
      <c r="W29" s="88">
        <v>10.35</v>
      </c>
      <c r="X29" s="88">
        <v>10.23</v>
      </c>
      <c r="Y29" s="88">
        <v>10.5</v>
      </c>
      <c r="Z29" s="88">
        <f t="shared" si="4"/>
        <v>10.2575</v>
      </c>
      <c r="AA29" s="88">
        <v>10.16</v>
      </c>
      <c r="AB29" s="88">
        <v>12.22</v>
      </c>
      <c r="AC29" s="88">
        <v>14.56</v>
      </c>
      <c r="AD29" s="88">
        <v>13.74</v>
      </c>
      <c r="AE29" s="88">
        <f t="shared" si="5"/>
        <v>12.670000000000002</v>
      </c>
      <c r="AF29" s="88">
        <v>14.05</v>
      </c>
      <c r="AG29" s="88">
        <v>13.41</v>
      </c>
      <c r="AH29" s="88">
        <v>15.61</v>
      </c>
      <c r="AI29" s="88">
        <v>13.97</v>
      </c>
      <c r="AJ29" s="88">
        <f t="shared" si="6"/>
        <v>14.26</v>
      </c>
      <c r="AK29" s="88">
        <v>13.8</v>
      </c>
      <c r="AL29" s="88">
        <v>14.31</v>
      </c>
      <c r="AM29" s="88">
        <v>14.11</v>
      </c>
      <c r="AN29" s="88">
        <v>14.24</v>
      </c>
      <c r="AO29" s="88">
        <f t="shared" si="7"/>
        <v>14.115</v>
      </c>
      <c r="AP29" s="88">
        <v>13.24</v>
      </c>
      <c r="AQ29" s="88">
        <v>13.6</v>
      </c>
      <c r="AR29" s="88">
        <v>13.32</v>
      </c>
      <c r="AS29" s="88">
        <v>11.72</v>
      </c>
      <c r="AT29" s="88">
        <f t="shared" si="8"/>
        <v>12.969999999999999</v>
      </c>
      <c r="AU29" s="88">
        <v>10.86</v>
      </c>
      <c r="AV29" s="88">
        <v>10.89</v>
      </c>
      <c r="AW29" s="88">
        <v>9.7899999999999991</v>
      </c>
      <c r="AX29" s="88">
        <v>9.17</v>
      </c>
      <c r="AY29" s="88">
        <f t="shared" si="9"/>
        <v>10.1775</v>
      </c>
      <c r="AZ29" s="88">
        <v>7.67</v>
      </c>
      <c r="BA29" s="88">
        <v>8.2200000000000006</v>
      </c>
      <c r="BB29" s="88">
        <v>7.52</v>
      </c>
      <c r="BC29" s="88">
        <v>8.7100000000000009</v>
      </c>
      <c r="BD29" s="88">
        <f t="shared" si="10"/>
        <v>8.0300000000000011</v>
      </c>
      <c r="BE29" s="88">
        <v>9.15</v>
      </c>
      <c r="BF29" s="88">
        <v>9.42</v>
      </c>
      <c r="BG29" s="88">
        <v>9.36</v>
      </c>
      <c r="BH29" s="88">
        <v>9.1999999999999993</v>
      </c>
      <c r="BI29" s="88">
        <f t="shared" si="11"/>
        <v>9.2824999999999989</v>
      </c>
      <c r="BJ29" s="88">
        <v>6.74</v>
      </c>
      <c r="BK29" s="88">
        <v>4.8099999999999996</v>
      </c>
      <c r="BL29" s="88">
        <v>4.74</v>
      </c>
      <c r="BM29" s="88">
        <v>5.05</v>
      </c>
      <c r="BN29" s="88">
        <f t="shared" si="12"/>
        <v>5.335</v>
      </c>
      <c r="BO29" s="88">
        <v>5.36</v>
      </c>
      <c r="BP29" s="88">
        <v>4.34</v>
      </c>
      <c r="BQ29" s="88">
        <v>4.74</v>
      </c>
      <c r="BR29" s="88">
        <v>5.93</v>
      </c>
      <c r="BS29" s="88">
        <f t="shared" si="13"/>
        <v>5.0924999999999994</v>
      </c>
      <c r="BT29" s="88">
        <v>6.43</v>
      </c>
      <c r="BU29" s="88">
        <v>5.27</v>
      </c>
      <c r="BV29" s="88">
        <v>5.59</v>
      </c>
      <c r="BW29" s="88">
        <v>5.74</v>
      </c>
      <c r="BX29" s="88">
        <f t="shared" si="14"/>
        <v>5.7575000000000003</v>
      </c>
      <c r="BY29" s="88">
        <v>5.36</v>
      </c>
      <c r="BZ29" s="88">
        <v>6.13</v>
      </c>
      <c r="CA29" s="88">
        <v>5.39</v>
      </c>
      <c r="CB29" s="88">
        <v>5.9</v>
      </c>
      <c r="CC29" s="88">
        <f t="shared" si="15"/>
        <v>5.6950000000000003</v>
      </c>
      <c r="CD29" s="88">
        <v>6.48</v>
      </c>
      <c r="CE29" s="88">
        <v>7.09</v>
      </c>
      <c r="CF29" s="88">
        <v>6.48</v>
      </c>
      <c r="CG29" s="88">
        <v>7.14</v>
      </c>
      <c r="CH29" s="88">
        <f t="shared" si="16"/>
        <v>6.7975000000000003</v>
      </c>
      <c r="CI29" s="88">
        <v>7.24</v>
      </c>
      <c r="CJ29" s="88">
        <v>5.91</v>
      </c>
      <c r="CK29" s="88">
        <v>5.5</v>
      </c>
      <c r="CL29" s="88">
        <v>7.11</v>
      </c>
      <c r="CM29" s="88">
        <f t="shared" si="17"/>
        <v>6.4399999999999995</v>
      </c>
      <c r="CN29" s="88">
        <v>6.89</v>
      </c>
      <c r="CO29" s="88">
        <v>7.07</v>
      </c>
      <c r="CP29" s="88">
        <v>6.93</v>
      </c>
      <c r="CQ29" s="88">
        <v>7.14</v>
      </c>
      <c r="CR29" s="84">
        <f t="shared" si="18"/>
        <v>7.0075000000000003</v>
      </c>
      <c r="CS29" s="84"/>
    </row>
    <row r="30" spans="1:97">
      <c r="A30" s="85" t="s">
        <v>518</v>
      </c>
      <c r="B30" s="88">
        <v>13.33</v>
      </c>
      <c r="C30" s="88">
        <v>11.73</v>
      </c>
      <c r="D30" s="88">
        <v>14.58</v>
      </c>
      <c r="E30" s="88">
        <v>10.77</v>
      </c>
      <c r="F30" s="88">
        <f t="shared" si="0"/>
        <v>12.602499999999999</v>
      </c>
      <c r="G30" s="88">
        <v>9.4700000000000006</v>
      </c>
      <c r="H30" s="88">
        <v>8.01</v>
      </c>
      <c r="I30" s="88">
        <v>10.46</v>
      </c>
      <c r="J30" s="88">
        <v>13.39</v>
      </c>
      <c r="K30" s="88">
        <f t="shared" si="1"/>
        <v>10.3325</v>
      </c>
      <c r="L30" s="88">
        <v>10.8</v>
      </c>
      <c r="M30" s="88">
        <v>8.94</v>
      </c>
      <c r="N30" s="88">
        <v>11.8</v>
      </c>
      <c r="O30" s="88">
        <v>14.05</v>
      </c>
      <c r="P30" s="88">
        <f t="shared" si="2"/>
        <v>11.397500000000001</v>
      </c>
      <c r="Q30" s="88">
        <v>13.61</v>
      </c>
      <c r="R30" s="88">
        <v>12.08</v>
      </c>
      <c r="S30" s="88">
        <v>13.13</v>
      </c>
      <c r="T30" s="88">
        <v>17.03</v>
      </c>
      <c r="U30" s="88">
        <f t="shared" si="3"/>
        <v>13.9625</v>
      </c>
      <c r="V30" s="88">
        <v>15.51</v>
      </c>
      <c r="W30" s="88">
        <v>14.61</v>
      </c>
      <c r="X30" s="88">
        <v>16.95</v>
      </c>
      <c r="Y30" s="88">
        <v>17.489999999999998</v>
      </c>
      <c r="Z30" s="88">
        <f t="shared" si="4"/>
        <v>16.139999999999997</v>
      </c>
      <c r="AA30" s="88">
        <v>19.73</v>
      </c>
      <c r="AB30" s="88">
        <v>18.05</v>
      </c>
      <c r="AC30" s="88">
        <v>19.21</v>
      </c>
      <c r="AD30" s="88">
        <v>21.9</v>
      </c>
      <c r="AE30" s="88">
        <f t="shared" si="5"/>
        <v>19.7225</v>
      </c>
      <c r="AF30" s="88">
        <v>22.41</v>
      </c>
      <c r="AG30" s="88">
        <v>20.32</v>
      </c>
      <c r="AH30" s="88">
        <v>22.45</v>
      </c>
      <c r="AI30" s="88">
        <v>24.94</v>
      </c>
      <c r="AJ30" s="88">
        <f t="shared" si="6"/>
        <v>22.53</v>
      </c>
      <c r="AK30" s="88">
        <v>23.69</v>
      </c>
      <c r="AL30" s="88">
        <v>21.17</v>
      </c>
      <c r="AM30" s="88">
        <v>22.42</v>
      </c>
      <c r="AN30" s="88">
        <v>24.66</v>
      </c>
      <c r="AO30" s="88">
        <f t="shared" si="7"/>
        <v>22.984999999999999</v>
      </c>
      <c r="AP30" s="88">
        <v>23.81</v>
      </c>
      <c r="AQ30" s="88">
        <v>21.62</v>
      </c>
      <c r="AR30" s="88">
        <v>25.47</v>
      </c>
      <c r="AS30" s="88">
        <v>25.93</v>
      </c>
      <c r="AT30" s="88">
        <f t="shared" si="8"/>
        <v>24.207500000000003</v>
      </c>
      <c r="AU30" s="88">
        <v>23.2</v>
      </c>
      <c r="AV30" s="88">
        <v>20.94</v>
      </c>
      <c r="AW30" s="88">
        <v>21.03</v>
      </c>
      <c r="AX30" s="88">
        <v>21.64</v>
      </c>
      <c r="AY30" s="88">
        <f t="shared" si="9"/>
        <v>21.702500000000001</v>
      </c>
      <c r="AZ30" s="88">
        <v>18.45</v>
      </c>
      <c r="BA30" s="88">
        <v>15.04</v>
      </c>
      <c r="BB30" s="88">
        <v>17.739999999999998</v>
      </c>
      <c r="BC30" s="88">
        <v>20.2</v>
      </c>
      <c r="BD30" s="88">
        <f t="shared" si="10"/>
        <v>17.857499999999998</v>
      </c>
      <c r="BE30" s="88">
        <v>18.88</v>
      </c>
      <c r="BF30" s="88">
        <v>16.559999999999999</v>
      </c>
      <c r="BG30" s="88">
        <v>17.5</v>
      </c>
      <c r="BH30" s="88">
        <v>19.079999999999998</v>
      </c>
      <c r="BI30" s="88">
        <f t="shared" si="11"/>
        <v>18.004999999999999</v>
      </c>
      <c r="BJ30" s="88">
        <v>13.86</v>
      </c>
      <c r="BK30" s="88">
        <v>10.45</v>
      </c>
      <c r="BL30" s="88">
        <v>9.7100000000000009</v>
      </c>
      <c r="BM30" s="88">
        <v>9.82</v>
      </c>
      <c r="BN30" s="88">
        <f t="shared" si="12"/>
        <v>10.959999999999999</v>
      </c>
      <c r="BO30" s="88">
        <v>9.06</v>
      </c>
      <c r="BP30" s="88">
        <v>6.69</v>
      </c>
      <c r="BQ30" s="88">
        <v>6.98</v>
      </c>
      <c r="BR30" s="88">
        <v>9.1199999999999992</v>
      </c>
      <c r="BS30" s="88">
        <f t="shared" si="13"/>
        <v>7.9625000000000004</v>
      </c>
      <c r="BT30" s="88">
        <v>6.92</v>
      </c>
      <c r="BU30" s="88">
        <v>5.46</v>
      </c>
      <c r="BV30" s="88">
        <v>5.68</v>
      </c>
      <c r="BW30" s="88">
        <v>7.45</v>
      </c>
      <c r="BX30" s="88">
        <f t="shared" si="14"/>
        <v>6.3774999999999995</v>
      </c>
      <c r="BY30" s="88">
        <v>6.68</v>
      </c>
      <c r="BZ30" s="88">
        <v>6.35</v>
      </c>
      <c r="CA30" s="88">
        <v>7.69</v>
      </c>
      <c r="CB30" s="88">
        <v>8.57</v>
      </c>
      <c r="CC30" s="88">
        <f t="shared" si="15"/>
        <v>7.3224999999999998</v>
      </c>
      <c r="CD30" s="88">
        <v>8.56</v>
      </c>
      <c r="CE30" s="88">
        <v>6.93</v>
      </c>
      <c r="CF30" s="88">
        <v>8.18</v>
      </c>
      <c r="CG30" s="88">
        <v>11.08</v>
      </c>
      <c r="CH30" s="88">
        <f t="shared" si="16"/>
        <v>8.6875</v>
      </c>
      <c r="CI30" s="88">
        <v>11.27</v>
      </c>
      <c r="CJ30" s="88">
        <v>9.5399999999999991</v>
      </c>
      <c r="CK30" s="88">
        <v>9.19</v>
      </c>
      <c r="CL30" s="88">
        <v>11.56</v>
      </c>
      <c r="CM30" s="88">
        <f t="shared" si="17"/>
        <v>10.39</v>
      </c>
      <c r="CN30" s="88">
        <v>9.17</v>
      </c>
      <c r="CO30" s="88">
        <v>6.04</v>
      </c>
      <c r="CP30" s="88">
        <v>9.23</v>
      </c>
      <c r="CQ30" s="88">
        <v>10.26</v>
      </c>
      <c r="CR30" s="84">
        <f t="shared" si="18"/>
        <v>8.6750000000000007</v>
      </c>
      <c r="CS30" s="84"/>
    </row>
    <row r="31" spans="1:97">
      <c r="A31" s="85" t="s">
        <v>519</v>
      </c>
      <c r="B31" s="88">
        <v>24.84</v>
      </c>
      <c r="C31" s="88">
        <v>25.94</v>
      </c>
      <c r="D31" s="88">
        <v>25.24</v>
      </c>
      <c r="E31" s="88">
        <v>19.079999999999998</v>
      </c>
      <c r="F31" s="88">
        <f t="shared" si="0"/>
        <v>23.774999999999999</v>
      </c>
      <c r="G31" s="88">
        <v>19.68</v>
      </c>
      <c r="H31" s="88">
        <v>23.49</v>
      </c>
      <c r="I31" s="88">
        <v>24</v>
      </c>
      <c r="J31" s="88">
        <v>21.67</v>
      </c>
      <c r="K31" s="88">
        <f t="shared" si="1"/>
        <v>22.21</v>
      </c>
      <c r="L31" s="88">
        <v>22.44</v>
      </c>
      <c r="M31" s="88">
        <v>24.53</v>
      </c>
      <c r="N31" s="88">
        <v>23.81</v>
      </c>
      <c r="O31" s="88">
        <v>25.21</v>
      </c>
      <c r="P31" s="88">
        <f t="shared" si="2"/>
        <v>23.997500000000002</v>
      </c>
      <c r="Q31" s="88">
        <v>25.87</v>
      </c>
      <c r="R31" s="88">
        <v>26.95</v>
      </c>
      <c r="S31" s="88">
        <v>24.61</v>
      </c>
      <c r="T31" s="88">
        <v>25.66</v>
      </c>
      <c r="U31" s="88">
        <f t="shared" si="3"/>
        <v>25.772500000000001</v>
      </c>
      <c r="V31" s="88">
        <v>28.89</v>
      </c>
      <c r="W31" s="88">
        <v>29.07</v>
      </c>
      <c r="X31" s="88">
        <v>32.14</v>
      </c>
      <c r="Y31" s="88">
        <v>29.65</v>
      </c>
      <c r="Z31" s="88">
        <f t="shared" si="4"/>
        <v>29.9375</v>
      </c>
      <c r="AA31" s="88">
        <v>28.82</v>
      </c>
      <c r="AB31" s="88">
        <v>29.73</v>
      </c>
      <c r="AC31" s="88">
        <v>31.12</v>
      </c>
      <c r="AD31" s="88">
        <v>34.1</v>
      </c>
      <c r="AE31" s="88">
        <f t="shared" si="5"/>
        <v>30.942500000000003</v>
      </c>
      <c r="AF31" s="88">
        <v>35.11</v>
      </c>
      <c r="AG31" s="88">
        <v>36.299999999999997</v>
      </c>
      <c r="AH31" s="88">
        <v>36.61</v>
      </c>
      <c r="AI31" s="88">
        <v>35.64</v>
      </c>
      <c r="AJ31" s="88">
        <f t="shared" si="6"/>
        <v>35.914999999999999</v>
      </c>
      <c r="AK31" s="88">
        <v>35.82</v>
      </c>
      <c r="AL31" s="88">
        <v>38.25</v>
      </c>
      <c r="AM31" s="88">
        <v>36.9</v>
      </c>
      <c r="AN31" s="88">
        <v>37.17</v>
      </c>
      <c r="AO31" s="88">
        <f t="shared" si="7"/>
        <v>37.034999999999997</v>
      </c>
      <c r="AP31" s="88">
        <v>37.43</v>
      </c>
      <c r="AQ31" s="88">
        <v>36.97</v>
      </c>
      <c r="AR31" s="88">
        <v>36.28</v>
      </c>
      <c r="AS31" s="88">
        <v>31.67</v>
      </c>
      <c r="AT31" s="88">
        <f t="shared" si="8"/>
        <v>35.587500000000006</v>
      </c>
      <c r="AU31" s="88">
        <v>29.01</v>
      </c>
      <c r="AV31" s="88">
        <v>30.2</v>
      </c>
      <c r="AW31" s="88">
        <v>28.68</v>
      </c>
      <c r="AX31" s="88">
        <v>28.6</v>
      </c>
      <c r="AY31" s="88">
        <f t="shared" si="9"/>
        <v>29.122500000000002</v>
      </c>
      <c r="AZ31" s="88">
        <v>28.88</v>
      </c>
      <c r="BA31" s="88">
        <v>30.51</v>
      </c>
      <c r="BB31" s="88">
        <v>28.89</v>
      </c>
      <c r="BC31" s="88">
        <v>26.66</v>
      </c>
      <c r="BD31" s="88">
        <f t="shared" si="10"/>
        <v>28.734999999999999</v>
      </c>
      <c r="BE31" s="88">
        <v>27.81</v>
      </c>
      <c r="BF31" s="88">
        <v>27.33</v>
      </c>
      <c r="BG31" s="88">
        <v>25.85</v>
      </c>
      <c r="BH31" s="88">
        <v>23.9</v>
      </c>
      <c r="BI31" s="88">
        <f t="shared" si="11"/>
        <v>26.222500000000004</v>
      </c>
      <c r="BJ31" s="88">
        <v>23.39</v>
      </c>
      <c r="BK31" s="88">
        <v>20.5</v>
      </c>
      <c r="BL31" s="88">
        <v>18.45</v>
      </c>
      <c r="BM31" s="88">
        <v>14.97</v>
      </c>
      <c r="BN31" s="88">
        <f t="shared" si="12"/>
        <v>19.327500000000001</v>
      </c>
      <c r="BO31" s="88">
        <v>13.85</v>
      </c>
      <c r="BP31" s="88">
        <v>11.35</v>
      </c>
      <c r="BQ31" s="88">
        <v>11.73</v>
      </c>
      <c r="BR31" s="88">
        <v>10.6</v>
      </c>
      <c r="BS31" s="88">
        <f t="shared" si="13"/>
        <v>11.8825</v>
      </c>
      <c r="BT31" s="88">
        <v>10.55</v>
      </c>
      <c r="BU31" s="88">
        <v>11.96</v>
      </c>
      <c r="BV31" s="88">
        <v>10.33</v>
      </c>
      <c r="BW31" s="88">
        <v>11.1</v>
      </c>
      <c r="BX31" s="88">
        <f t="shared" si="14"/>
        <v>10.985000000000001</v>
      </c>
      <c r="BY31" s="88">
        <v>13.14</v>
      </c>
      <c r="BZ31" s="88">
        <v>12.69</v>
      </c>
      <c r="CA31" s="88">
        <v>12.51</v>
      </c>
      <c r="CB31" s="88">
        <v>14.13</v>
      </c>
      <c r="CC31" s="88">
        <f t="shared" si="15"/>
        <v>13.1175</v>
      </c>
      <c r="CD31" s="88">
        <v>9.41</v>
      </c>
      <c r="CE31" s="88">
        <v>11.5</v>
      </c>
      <c r="CF31" s="88">
        <v>14.72</v>
      </c>
      <c r="CG31" s="88">
        <v>17.88</v>
      </c>
      <c r="CH31" s="88">
        <f t="shared" si="16"/>
        <v>13.377500000000001</v>
      </c>
      <c r="CI31" s="88">
        <v>18.8</v>
      </c>
      <c r="CJ31" s="88">
        <v>15.34</v>
      </c>
      <c r="CK31" s="88">
        <v>16.28</v>
      </c>
      <c r="CL31" s="88">
        <v>20.93</v>
      </c>
      <c r="CM31" s="88">
        <f t="shared" si="17"/>
        <v>17.837499999999999</v>
      </c>
      <c r="CN31" s="88">
        <v>20.78</v>
      </c>
      <c r="CO31" s="88">
        <v>19.41</v>
      </c>
      <c r="CP31" s="88">
        <v>17.59</v>
      </c>
      <c r="CQ31" s="88">
        <v>20.92</v>
      </c>
      <c r="CR31" s="84">
        <f t="shared" si="18"/>
        <v>19.675000000000001</v>
      </c>
      <c r="CS31" s="84"/>
    </row>
    <row r="32" spans="1:97">
      <c r="A32" s="85" t="s">
        <v>520</v>
      </c>
      <c r="B32" s="88">
        <v>13.96</v>
      </c>
      <c r="C32" s="88">
        <v>15.45</v>
      </c>
      <c r="D32" s="88">
        <v>17.05</v>
      </c>
      <c r="E32" s="88">
        <v>13.02</v>
      </c>
      <c r="F32" s="88">
        <f t="shared" si="0"/>
        <v>14.870000000000001</v>
      </c>
      <c r="G32" s="88">
        <v>13.37</v>
      </c>
      <c r="H32" s="88">
        <v>12.4</v>
      </c>
      <c r="I32" s="88">
        <v>11.55</v>
      </c>
      <c r="J32" s="88">
        <v>11.26</v>
      </c>
      <c r="K32" s="88">
        <f t="shared" si="1"/>
        <v>12.145</v>
      </c>
      <c r="L32" s="88">
        <v>11.69</v>
      </c>
      <c r="M32" s="88">
        <v>10.19</v>
      </c>
      <c r="N32" s="88">
        <v>10.99</v>
      </c>
      <c r="O32" s="88">
        <v>12.92</v>
      </c>
      <c r="P32" s="88">
        <f t="shared" si="2"/>
        <v>11.4475</v>
      </c>
      <c r="Q32" s="88">
        <v>10.48</v>
      </c>
      <c r="R32" s="88">
        <v>12.47</v>
      </c>
      <c r="S32" s="88">
        <v>15.43</v>
      </c>
      <c r="T32" s="88">
        <v>17.25</v>
      </c>
      <c r="U32" s="88">
        <f t="shared" si="3"/>
        <v>13.907500000000001</v>
      </c>
      <c r="V32" s="88">
        <v>17.850000000000001</v>
      </c>
      <c r="W32" s="88">
        <v>18.260000000000002</v>
      </c>
      <c r="X32" s="88">
        <v>17.239999999999998</v>
      </c>
      <c r="Y32" s="88">
        <v>17.8</v>
      </c>
      <c r="Z32" s="88">
        <f t="shared" si="4"/>
        <v>17.787499999999998</v>
      </c>
      <c r="AA32" s="88">
        <v>19.29</v>
      </c>
      <c r="AB32" s="88">
        <v>19.09</v>
      </c>
      <c r="AC32" s="88">
        <v>18.600000000000001</v>
      </c>
      <c r="AD32" s="88">
        <v>20.2</v>
      </c>
      <c r="AE32" s="88">
        <f t="shared" si="5"/>
        <v>19.294999999999998</v>
      </c>
      <c r="AF32" s="88">
        <v>23.46</v>
      </c>
      <c r="AG32" s="88">
        <v>21.83</v>
      </c>
      <c r="AH32" s="88">
        <v>24.76</v>
      </c>
      <c r="AI32" s="88">
        <v>23.01</v>
      </c>
      <c r="AJ32" s="88">
        <f t="shared" si="6"/>
        <v>23.265000000000001</v>
      </c>
      <c r="AK32" s="88">
        <v>21.26</v>
      </c>
      <c r="AL32" s="88">
        <v>20.77</v>
      </c>
      <c r="AM32" s="88">
        <v>23.28</v>
      </c>
      <c r="AN32" s="88">
        <v>24.93</v>
      </c>
      <c r="AO32" s="88">
        <f t="shared" si="7"/>
        <v>22.560000000000002</v>
      </c>
      <c r="AP32" s="88">
        <v>24.92</v>
      </c>
      <c r="AQ32" s="88">
        <v>22.81</v>
      </c>
      <c r="AR32" s="88">
        <v>23.77</v>
      </c>
      <c r="AS32" s="88">
        <v>19.05</v>
      </c>
      <c r="AT32" s="88">
        <f t="shared" si="8"/>
        <v>22.637499999999999</v>
      </c>
      <c r="AU32" s="88">
        <v>21.07</v>
      </c>
      <c r="AV32" s="88">
        <v>17.79</v>
      </c>
      <c r="AW32" s="88">
        <v>21.16</v>
      </c>
      <c r="AX32" s="88">
        <v>18.25</v>
      </c>
      <c r="AY32" s="88">
        <f t="shared" si="9"/>
        <v>19.567499999999999</v>
      </c>
      <c r="AZ32" s="88">
        <v>19.53</v>
      </c>
      <c r="BA32" s="88">
        <v>16.100000000000001</v>
      </c>
      <c r="BB32" s="88">
        <v>15.16</v>
      </c>
      <c r="BC32" s="88">
        <v>18.02</v>
      </c>
      <c r="BD32" s="88">
        <f t="shared" si="10"/>
        <v>17.202500000000001</v>
      </c>
      <c r="BE32" s="88">
        <v>13.45</v>
      </c>
      <c r="BF32" s="88">
        <v>13.17</v>
      </c>
      <c r="BG32" s="88">
        <v>15.25</v>
      </c>
      <c r="BH32" s="88">
        <v>13.78</v>
      </c>
      <c r="BI32" s="88">
        <f t="shared" si="11"/>
        <v>13.9125</v>
      </c>
      <c r="BJ32" s="88">
        <v>11.83</v>
      </c>
      <c r="BK32" s="88">
        <v>7.44</v>
      </c>
      <c r="BL32" s="88">
        <v>8.9</v>
      </c>
      <c r="BM32" s="88">
        <v>6.86</v>
      </c>
      <c r="BN32" s="88">
        <f t="shared" si="12"/>
        <v>8.7575000000000003</v>
      </c>
      <c r="BO32" s="88">
        <v>6.14</v>
      </c>
      <c r="BP32" s="88">
        <v>3.26</v>
      </c>
      <c r="BQ32" s="88">
        <v>5.45</v>
      </c>
      <c r="BR32" s="88">
        <v>5.16</v>
      </c>
      <c r="BS32" s="88">
        <f t="shared" si="13"/>
        <v>5.0024999999999995</v>
      </c>
      <c r="BT32" s="88">
        <v>6.62</v>
      </c>
      <c r="BU32" s="88">
        <v>7.19</v>
      </c>
      <c r="BV32" s="88">
        <v>6.63</v>
      </c>
      <c r="BW32" s="88">
        <v>6.21</v>
      </c>
      <c r="BX32" s="88">
        <f t="shared" si="14"/>
        <v>6.6625000000000005</v>
      </c>
      <c r="BY32" s="88">
        <v>7.01</v>
      </c>
      <c r="BZ32" s="88">
        <v>5.15</v>
      </c>
      <c r="CA32" s="88">
        <v>8.73</v>
      </c>
      <c r="CB32" s="88">
        <v>7.02</v>
      </c>
      <c r="CC32" s="88">
        <f t="shared" si="15"/>
        <v>6.9775</v>
      </c>
      <c r="CD32" s="88">
        <v>6.69</v>
      </c>
      <c r="CE32" s="88">
        <v>6.65</v>
      </c>
      <c r="CF32" s="88">
        <v>8.66</v>
      </c>
      <c r="CG32" s="88">
        <v>10.26</v>
      </c>
      <c r="CH32" s="88">
        <f t="shared" si="16"/>
        <v>8.0649999999999995</v>
      </c>
      <c r="CI32" s="88">
        <v>8.66</v>
      </c>
      <c r="CJ32" s="88">
        <v>7.56</v>
      </c>
      <c r="CK32" s="88">
        <v>9.5399999999999991</v>
      </c>
      <c r="CL32" s="88">
        <v>9.23</v>
      </c>
      <c r="CM32" s="88">
        <f t="shared" si="17"/>
        <v>8.7474999999999987</v>
      </c>
      <c r="CN32" s="88">
        <v>9.7100000000000009</v>
      </c>
      <c r="CO32" s="88">
        <v>7.72</v>
      </c>
      <c r="CP32" s="88">
        <v>8.49</v>
      </c>
      <c r="CQ32" s="88">
        <v>9.67</v>
      </c>
      <c r="CR32" s="84">
        <f t="shared" si="18"/>
        <v>8.8975000000000009</v>
      </c>
      <c r="CS32" s="84"/>
    </row>
    <row r="33" spans="1:97">
      <c r="A33" s="85" t="s">
        <v>521</v>
      </c>
      <c r="B33" s="88">
        <v>27.16</v>
      </c>
      <c r="C33" s="88">
        <v>21.96</v>
      </c>
      <c r="D33" s="88">
        <v>13.85</v>
      </c>
      <c r="E33" s="88">
        <v>19.420000000000002</v>
      </c>
      <c r="F33" s="88">
        <f t="shared" si="0"/>
        <v>20.597500000000004</v>
      </c>
      <c r="G33" s="88">
        <v>23.57</v>
      </c>
      <c r="H33" s="88">
        <v>22.83</v>
      </c>
      <c r="I33" s="88">
        <v>18.41</v>
      </c>
      <c r="J33" s="88">
        <v>22.96</v>
      </c>
      <c r="K33" s="88">
        <f t="shared" si="1"/>
        <v>21.942500000000003</v>
      </c>
      <c r="L33" s="88">
        <v>22.79</v>
      </c>
      <c r="M33" s="88">
        <v>25.98</v>
      </c>
      <c r="N33" s="88">
        <v>20.91</v>
      </c>
      <c r="O33" s="88">
        <v>21.99</v>
      </c>
      <c r="P33" s="88">
        <f t="shared" si="2"/>
        <v>22.917499999999997</v>
      </c>
      <c r="Q33" s="88">
        <v>23.4</v>
      </c>
      <c r="R33" s="88">
        <v>25.92</v>
      </c>
      <c r="S33" s="88">
        <v>20.59</v>
      </c>
      <c r="T33" s="88">
        <v>26.22</v>
      </c>
      <c r="U33" s="88">
        <f t="shared" si="3"/>
        <v>24.032499999999999</v>
      </c>
      <c r="V33" s="88">
        <v>28.89</v>
      </c>
      <c r="W33" s="88">
        <v>29.64</v>
      </c>
      <c r="X33" s="88">
        <v>26.62</v>
      </c>
      <c r="Y33" s="88">
        <v>30.99</v>
      </c>
      <c r="Z33" s="88">
        <f t="shared" si="4"/>
        <v>29.035</v>
      </c>
      <c r="AA33" s="88">
        <v>32.65</v>
      </c>
      <c r="AB33" s="88">
        <v>30.86</v>
      </c>
      <c r="AC33" s="88">
        <v>26.85</v>
      </c>
      <c r="AD33" s="88">
        <v>28.69</v>
      </c>
      <c r="AE33" s="88">
        <f t="shared" si="5"/>
        <v>29.762499999999999</v>
      </c>
      <c r="AF33" s="88">
        <v>35.26</v>
      </c>
      <c r="AG33" s="88">
        <v>35.97</v>
      </c>
      <c r="AH33" s="88">
        <v>28.14</v>
      </c>
      <c r="AI33" s="88">
        <v>28.44</v>
      </c>
      <c r="AJ33" s="88">
        <f t="shared" si="6"/>
        <v>31.952499999999997</v>
      </c>
      <c r="AK33" s="88">
        <v>31.37</v>
      </c>
      <c r="AL33" s="88">
        <v>35.119999999999997</v>
      </c>
      <c r="AM33" s="88">
        <v>31.88</v>
      </c>
      <c r="AN33" s="88">
        <v>40.94</v>
      </c>
      <c r="AO33" s="88">
        <f t="shared" si="7"/>
        <v>34.827500000000001</v>
      </c>
      <c r="AP33" s="88">
        <v>36.520000000000003</v>
      </c>
      <c r="AQ33" s="88">
        <v>36.4</v>
      </c>
      <c r="AR33" s="88">
        <v>31.57</v>
      </c>
      <c r="AS33" s="88">
        <v>34.630000000000003</v>
      </c>
      <c r="AT33" s="88">
        <f t="shared" si="8"/>
        <v>34.78</v>
      </c>
      <c r="AU33" s="88">
        <v>34.26</v>
      </c>
      <c r="AV33" s="88">
        <v>32.369999999999997</v>
      </c>
      <c r="AW33" s="88">
        <v>25.7</v>
      </c>
      <c r="AX33" s="88">
        <v>32.630000000000003</v>
      </c>
      <c r="AY33" s="88">
        <f t="shared" si="9"/>
        <v>31.240000000000002</v>
      </c>
      <c r="AZ33" s="88">
        <v>30.05</v>
      </c>
      <c r="BA33" s="88">
        <v>29.15</v>
      </c>
      <c r="BB33" s="88">
        <v>23.62</v>
      </c>
      <c r="BC33" s="88">
        <v>26.4</v>
      </c>
      <c r="BD33" s="88">
        <f t="shared" si="10"/>
        <v>27.305</v>
      </c>
      <c r="BE33" s="88">
        <v>23.83</v>
      </c>
      <c r="BF33" s="88">
        <v>22.12</v>
      </c>
      <c r="BG33" s="88">
        <v>20.38</v>
      </c>
      <c r="BH33" s="88">
        <v>23.69</v>
      </c>
      <c r="BI33" s="88">
        <f t="shared" si="11"/>
        <v>22.504999999999999</v>
      </c>
      <c r="BJ33" s="88">
        <v>21.1</v>
      </c>
      <c r="BK33" s="88">
        <v>19.57</v>
      </c>
      <c r="BL33" s="88">
        <v>14.74</v>
      </c>
      <c r="BM33" s="88">
        <v>15.41</v>
      </c>
      <c r="BN33" s="88">
        <f t="shared" si="12"/>
        <v>17.705000000000002</v>
      </c>
      <c r="BO33" s="88">
        <v>16.72</v>
      </c>
      <c r="BP33" s="88">
        <v>14.46</v>
      </c>
      <c r="BQ33" s="88">
        <v>10.86</v>
      </c>
      <c r="BR33" s="88">
        <v>14.06</v>
      </c>
      <c r="BS33" s="88">
        <f t="shared" si="13"/>
        <v>14.025</v>
      </c>
      <c r="BT33" s="88">
        <v>13.45</v>
      </c>
      <c r="BU33" s="88">
        <v>14.11</v>
      </c>
      <c r="BV33" s="88">
        <v>12.13</v>
      </c>
      <c r="BW33" s="88">
        <v>16.66</v>
      </c>
      <c r="BX33" s="88">
        <f t="shared" si="14"/>
        <v>14.087499999999999</v>
      </c>
      <c r="BY33" s="88">
        <v>16.52</v>
      </c>
      <c r="BZ33" s="88">
        <v>16.850000000000001</v>
      </c>
      <c r="CA33" s="88">
        <v>14.29</v>
      </c>
      <c r="CB33" s="88">
        <v>15.07</v>
      </c>
      <c r="CC33" s="88">
        <f t="shared" si="15"/>
        <v>15.682500000000001</v>
      </c>
      <c r="CD33" s="88">
        <v>17.84</v>
      </c>
      <c r="CE33" s="88">
        <v>18.07</v>
      </c>
      <c r="CF33" s="88">
        <v>12.74</v>
      </c>
      <c r="CG33" s="88">
        <v>15.66</v>
      </c>
      <c r="CH33" s="88">
        <f t="shared" si="16"/>
        <v>16.077500000000001</v>
      </c>
      <c r="CI33" s="88">
        <v>18.579999999999998</v>
      </c>
      <c r="CJ33" s="88">
        <v>23.11</v>
      </c>
      <c r="CK33" s="88">
        <v>19.079999999999998</v>
      </c>
      <c r="CL33" s="88">
        <v>18.98</v>
      </c>
      <c r="CM33" s="88">
        <f t="shared" si="17"/>
        <v>19.9375</v>
      </c>
      <c r="CN33" s="88">
        <v>22.93</v>
      </c>
      <c r="CO33" s="88">
        <v>25.81</v>
      </c>
      <c r="CP33" s="88">
        <v>19.72</v>
      </c>
      <c r="CQ33" s="88">
        <v>17.3</v>
      </c>
      <c r="CR33" s="84">
        <f t="shared" si="18"/>
        <v>21.439999999999998</v>
      </c>
      <c r="CS33" s="84"/>
    </row>
    <row r="34" spans="1:97">
      <c r="A34" s="85" t="s">
        <v>522</v>
      </c>
      <c r="B34" s="88">
        <v>12.46</v>
      </c>
      <c r="C34" s="88">
        <v>10.83</v>
      </c>
      <c r="D34" s="88">
        <v>10.78</v>
      </c>
      <c r="E34" s="88">
        <v>8.9600000000000009</v>
      </c>
      <c r="F34" s="88">
        <f t="shared" si="0"/>
        <v>10.7575</v>
      </c>
      <c r="G34" s="88">
        <v>9.59</v>
      </c>
      <c r="H34" s="88">
        <v>7.88</v>
      </c>
      <c r="I34" s="88">
        <v>9.4499999999999993</v>
      </c>
      <c r="J34" s="88">
        <v>9.17</v>
      </c>
      <c r="K34" s="88">
        <f t="shared" si="1"/>
        <v>9.0224999999999991</v>
      </c>
      <c r="L34" s="88">
        <v>9.94</v>
      </c>
      <c r="M34" s="88">
        <v>8.2799999999999994</v>
      </c>
      <c r="N34" s="88">
        <v>9.99</v>
      </c>
      <c r="O34" s="88">
        <v>9.83</v>
      </c>
      <c r="P34" s="88">
        <f t="shared" si="2"/>
        <v>9.51</v>
      </c>
      <c r="Q34" s="88">
        <v>8.1199999999999992</v>
      </c>
      <c r="R34" s="88">
        <v>6.25</v>
      </c>
      <c r="S34" s="88">
        <v>10.31</v>
      </c>
      <c r="T34" s="88">
        <v>11.51</v>
      </c>
      <c r="U34" s="88">
        <f t="shared" si="3"/>
        <v>9.0474999999999994</v>
      </c>
      <c r="V34" s="88">
        <v>12.44</v>
      </c>
      <c r="W34" s="88">
        <v>10.47</v>
      </c>
      <c r="X34" s="88">
        <v>13.25</v>
      </c>
      <c r="Y34" s="88">
        <v>14</v>
      </c>
      <c r="Z34" s="88">
        <f t="shared" si="4"/>
        <v>12.54</v>
      </c>
      <c r="AA34" s="88">
        <v>12.38</v>
      </c>
      <c r="AB34" s="88">
        <v>13.79</v>
      </c>
      <c r="AC34" s="88">
        <v>15.83</v>
      </c>
      <c r="AD34" s="88">
        <v>15.89</v>
      </c>
      <c r="AE34" s="88">
        <f t="shared" si="5"/>
        <v>14.4725</v>
      </c>
      <c r="AF34" s="88">
        <v>16.940000000000001</v>
      </c>
      <c r="AG34" s="88">
        <v>14.07</v>
      </c>
      <c r="AH34" s="88">
        <v>16.899999999999999</v>
      </c>
      <c r="AI34" s="88">
        <v>20.91</v>
      </c>
      <c r="AJ34" s="88">
        <f t="shared" si="6"/>
        <v>17.204999999999998</v>
      </c>
      <c r="AK34" s="88">
        <v>19.61</v>
      </c>
      <c r="AL34" s="88">
        <v>14.38</v>
      </c>
      <c r="AM34" s="88">
        <v>17.88</v>
      </c>
      <c r="AN34" s="88">
        <v>16.79</v>
      </c>
      <c r="AO34" s="88">
        <f t="shared" si="7"/>
        <v>17.164999999999999</v>
      </c>
      <c r="AP34" s="88">
        <v>14.35</v>
      </c>
      <c r="AQ34" s="88">
        <v>13.9</v>
      </c>
      <c r="AR34" s="88">
        <v>14.68</v>
      </c>
      <c r="AS34" s="88">
        <v>15.43</v>
      </c>
      <c r="AT34" s="88">
        <f t="shared" si="8"/>
        <v>14.59</v>
      </c>
      <c r="AU34" s="88">
        <v>13.98</v>
      </c>
      <c r="AV34" s="88">
        <v>11.19</v>
      </c>
      <c r="AW34" s="88">
        <v>14.57</v>
      </c>
      <c r="AX34" s="88">
        <v>13.64</v>
      </c>
      <c r="AY34" s="88">
        <f t="shared" si="9"/>
        <v>13.345000000000001</v>
      </c>
      <c r="AZ34" s="88">
        <v>12.65</v>
      </c>
      <c r="BA34" s="88">
        <v>11.17</v>
      </c>
      <c r="BB34" s="88">
        <v>14.16</v>
      </c>
      <c r="BC34" s="88">
        <v>13.87</v>
      </c>
      <c r="BD34" s="88">
        <f t="shared" si="10"/>
        <v>12.9625</v>
      </c>
      <c r="BE34" s="88">
        <v>11.68</v>
      </c>
      <c r="BF34" s="88">
        <v>11.23</v>
      </c>
      <c r="BG34" s="88">
        <v>9.9600000000000009</v>
      </c>
      <c r="BH34" s="88">
        <v>10.44</v>
      </c>
      <c r="BI34" s="88">
        <f t="shared" si="11"/>
        <v>10.827500000000001</v>
      </c>
      <c r="BJ34" s="88">
        <v>6.64</v>
      </c>
      <c r="BK34" s="88">
        <v>4.3600000000000003</v>
      </c>
      <c r="BL34" s="88">
        <v>5.54</v>
      </c>
      <c r="BM34" s="88">
        <v>5.2</v>
      </c>
      <c r="BN34" s="88">
        <f t="shared" si="12"/>
        <v>5.4349999999999996</v>
      </c>
      <c r="BO34" s="88">
        <v>4.59</v>
      </c>
      <c r="BP34" s="88">
        <v>3.21</v>
      </c>
      <c r="BQ34" s="88">
        <v>4.28</v>
      </c>
      <c r="BR34" s="88">
        <v>4.07</v>
      </c>
      <c r="BS34" s="88">
        <f t="shared" si="13"/>
        <v>4.0374999999999996</v>
      </c>
      <c r="BT34" s="88">
        <v>5.24</v>
      </c>
      <c r="BU34" s="88">
        <v>5.58</v>
      </c>
      <c r="BV34" s="88">
        <v>4.75</v>
      </c>
      <c r="BW34" s="88">
        <v>6.42</v>
      </c>
      <c r="BX34" s="88">
        <f t="shared" si="14"/>
        <v>5.4975000000000005</v>
      </c>
      <c r="BY34" s="88">
        <v>6.75</v>
      </c>
      <c r="BZ34" s="88">
        <v>6.03</v>
      </c>
      <c r="CA34" s="88">
        <v>7</v>
      </c>
      <c r="CB34" s="88">
        <v>7.43</v>
      </c>
      <c r="CC34" s="88">
        <f t="shared" si="15"/>
        <v>6.8025000000000002</v>
      </c>
      <c r="CD34" s="88">
        <v>5.83</v>
      </c>
      <c r="CE34" s="88">
        <v>4.42</v>
      </c>
      <c r="CF34" s="88">
        <v>5.68</v>
      </c>
      <c r="CG34" s="88">
        <v>5.73</v>
      </c>
      <c r="CH34" s="88">
        <f t="shared" si="16"/>
        <v>5.415</v>
      </c>
      <c r="CI34" s="88">
        <v>4.3</v>
      </c>
      <c r="CJ34" s="88">
        <v>4.46</v>
      </c>
      <c r="CK34" s="88">
        <v>2.1</v>
      </c>
      <c r="CL34" s="88">
        <v>4.4800000000000004</v>
      </c>
      <c r="CM34" s="88">
        <f t="shared" si="17"/>
        <v>3.835</v>
      </c>
      <c r="CN34" s="88">
        <v>3.57</v>
      </c>
      <c r="CO34" s="88">
        <v>3.64</v>
      </c>
      <c r="CP34" s="88">
        <v>4.82</v>
      </c>
      <c r="CQ34" s="88">
        <v>5.32</v>
      </c>
      <c r="CR34" s="84">
        <f t="shared" si="18"/>
        <v>4.3375000000000004</v>
      </c>
      <c r="CS34" s="84"/>
    </row>
    <row r="35" spans="1:97">
      <c r="A35" s="85" t="s">
        <v>523</v>
      </c>
      <c r="B35" s="88">
        <v>22.75</v>
      </c>
      <c r="C35" s="88">
        <v>27.44</v>
      </c>
      <c r="D35" s="88">
        <v>25.63</v>
      </c>
      <c r="E35" s="88">
        <v>20.16</v>
      </c>
      <c r="F35" s="88">
        <f t="shared" si="0"/>
        <v>23.994999999999997</v>
      </c>
      <c r="G35" s="88">
        <v>20.11</v>
      </c>
      <c r="H35" s="88">
        <v>24.26</v>
      </c>
      <c r="I35" s="88">
        <v>24.44</v>
      </c>
      <c r="J35" s="88">
        <v>20.350000000000001</v>
      </c>
      <c r="K35" s="88">
        <f t="shared" si="1"/>
        <v>22.29</v>
      </c>
      <c r="L35" s="88">
        <v>21.7</v>
      </c>
      <c r="M35" s="88">
        <v>23.18</v>
      </c>
      <c r="N35" s="88">
        <v>24.7</v>
      </c>
      <c r="O35" s="88">
        <v>22.47</v>
      </c>
      <c r="P35" s="88">
        <f t="shared" si="2"/>
        <v>23.012499999999999</v>
      </c>
      <c r="Q35" s="88">
        <v>23.86</v>
      </c>
      <c r="R35" s="88">
        <v>27.01</v>
      </c>
      <c r="S35" s="88">
        <v>30.76</v>
      </c>
      <c r="T35" s="88">
        <v>25.39</v>
      </c>
      <c r="U35" s="88">
        <f t="shared" si="3"/>
        <v>26.755000000000003</v>
      </c>
      <c r="V35" s="88">
        <v>30.57</v>
      </c>
      <c r="W35" s="88">
        <v>33.22</v>
      </c>
      <c r="X35" s="88">
        <v>34.85</v>
      </c>
      <c r="Y35" s="88">
        <v>29.73</v>
      </c>
      <c r="Z35" s="88">
        <f t="shared" si="4"/>
        <v>32.092500000000001</v>
      </c>
      <c r="AA35" s="88">
        <v>30.84</v>
      </c>
      <c r="AB35" s="88">
        <v>35.380000000000003</v>
      </c>
      <c r="AC35" s="88">
        <v>34.56</v>
      </c>
      <c r="AD35" s="88">
        <v>35.47</v>
      </c>
      <c r="AE35" s="88">
        <f t="shared" si="5"/>
        <v>34.0625</v>
      </c>
      <c r="AF35" s="88">
        <v>33.33</v>
      </c>
      <c r="AG35" s="88">
        <v>35.799999999999997</v>
      </c>
      <c r="AH35" s="88">
        <v>35.72</v>
      </c>
      <c r="AI35" s="88">
        <v>28.28</v>
      </c>
      <c r="AJ35" s="88">
        <f t="shared" si="6"/>
        <v>33.282499999999999</v>
      </c>
      <c r="AK35" s="88">
        <v>36.35</v>
      </c>
      <c r="AL35" s="88">
        <v>40.159999999999997</v>
      </c>
      <c r="AM35" s="88">
        <v>40.47</v>
      </c>
      <c r="AN35" s="88">
        <v>40.450000000000003</v>
      </c>
      <c r="AO35" s="88">
        <f t="shared" si="7"/>
        <v>39.357500000000002</v>
      </c>
      <c r="AP35" s="88">
        <v>36.299999999999997</v>
      </c>
      <c r="AQ35" s="88">
        <v>38.630000000000003</v>
      </c>
      <c r="AR35" s="88">
        <v>36.9</v>
      </c>
      <c r="AS35" s="88">
        <v>31.42</v>
      </c>
      <c r="AT35" s="88">
        <f t="shared" si="8"/>
        <v>35.8125</v>
      </c>
      <c r="AU35" s="88">
        <v>28.22</v>
      </c>
      <c r="AV35" s="88">
        <v>31.64</v>
      </c>
      <c r="AW35" s="88">
        <v>29.96</v>
      </c>
      <c r="AX35" s="88">
        <v>22.48</v>
      </c>
      <c r="AY35" s="88">
        <f t="shared" si="9"/>
        <v>28.074999999999999</v>
      </c>
      <c r="AZ35" s="88">
        <v>25.84</v>
      </c>
      <c r="BA35" s="88">
        <v>27.03</v>
      </c>
      <c r="BB35" s="88">
        <v>27.32</v>
      </c>
      <c r="BC35" s="88">
        <v>20.010000000000002</v>
      </c>
      <c r="BD35" s="88">
        <f t="shared" si="10"/>
        <v>25.05</v>
      </c>
      <c r="BE35" s="88">
        <v>24.87</v>
      </c>
      <c r="BF35" s="88">
        <v>26.56</v>
      </c>
      <c r="BG35" s="88">
        <v>24.69</v>
      </c>
      <c r="BH35" s="88">
        <v>18.190000000000001</v>
      </c>
      <c r="BI35" s="88">
        <f t="shared" si="11"/>
        <v>23.577500000000001</v>
      </c>
      <c r="BJ35" s="88">
        <v>19.89</v>
      </c>
      <c r="BK35" s="88">
        <v>17.760000000000002</v>
      </c>
      <c r="BL35" s="88">
        <v>16.3</v>
      </c>
      <c r="BM35" s="88">
        <v>11.98</v>
      </c>
      <c r="BN35" s="88">
        <f t="shared" si="12"/>
        <v>16.482500000000002</v>
      </c>
      <c r="BO35" s="88">
        <v>14.63</v>
      </c>
      <c r="BP35" s="88">
        <v>14.54</v>
      </c>
      <c r="BQ35" s="88">
        <v>12.02</v>
      </c>
      <c r="BR35" s="88">
        <v>11.02</v>
      </c>
      <c r="BS35" s="88">
        <f t="shared" si="13"/>
        <v>13.052499999999998</v>
      </c>
      <c r="BT35" s="88">
        <v>12.86</v>
      </c>
      <c r="BU35" s="88">
        <v>13.09</v>
      </c>
      <c r="BV35" s="88">
        <v>13.95</v>
      </c>
      <c r="BW35" s="88">
        <v>14.65</v>
      </c>
      <c r="BX35" s="88">
        <f t="shared" si="14"/>
        <v>13.637499999999999</v>
      </c>
      <c r="BY35" s="88">
        <v>17.04</v>
      </c>
      <c r="BZ35" s="88">
        <v>15.43</v>
      </c>
      <c r="CA35" s="88">
        <v>17.329999999999998</v>
      </c>
      <c r="CB35" s="88">
        <v>14.03</v>
      </c>
      <c r="CC35" s="88">
        <f t="shared" si="15"/>
        <v>15.9575</v>
      </c>
      <c r="CD35" s="88">
        <v>18.46</v>
      </c>
      <c r="CE35" s="88">
        <v>19.739999999999998</v>
      </c>
      <c r="CF35" s="88">
        <v>20.45</v>
      </c>
      <c r="CG35" s="88">
        <v>14.33</v>
      </c>
      <c r="CH35" s="88">
        <f t="shared" si="16"/>
        <v>18.245000000000001</v>
      </c>
      <c r="CI35" s="88">
        <v>18.079999999999998</v>
      </c>
      <c r="CJ35" s="88">
        <v>20.059999999999999</v>
      </c>
      <c r="CK35" s="88">
        <v>21.57</v>
      </c>
      <c r="CL35" s="88">
        <v>15.81</v>
      </c>
      <c r="CM35" s="88">
        <f t="shared" si="17"/>
        <v>18.88</v>
      </c>
      <c r="CN35" s="88">
        <v>19.84</v>
      </c>
      <c r="CO35" s="88">
        <v>20.93</v>
      </c>
      <c r="CP35" s="88">
        <v>20.010000000000002</v>
      </c>
      <c r="CQ35" s="88">
        <v>12.8</v>
      </c>
      <c r="CR35" s="84">
        <f t="shared" si="18"/>
        <v>18.395</v>
      </c>
      <c r="CS35" s="84"/>
    </row>
    <row r="36" spans="1:97">
      <c r="A36" s="85" t="s">
        <v>524</v>
      </c>
      <c r="B36" s="88">
        <v>12.07</v>
      </c>
      <c r="C36" s="88">
        <v>15.15</v>
      </c>
      <c r="D36" s="88">
        <v>15.35</v>
      </c>
      <c r="E36" s="88">
        <v>15.27</v>
      </c>
      <c r="F36" s="88">
        <f t="shared" si="0"/>
        <v>14.46</v>
      </c>
      <c r="G36" s="88">
        <v>12.99</v>
      </c>
      <c r="H36" s="88">
        <v>12.43</v>
      </c>
      <c r="I36" s="88">
        <v>12.22</v>
      </c>
      <c r="J36" s="88">
        <v>13.11</v>
      </c>
      <c r="K36" s="88">
        <f t="shared" si="1"/>
        <v>12.6875</v>
      </c>
      <c r="L36" s="88">
        <v>10.66</v>
      </c>
      <c r="M36" s="88">
        <v>10.1</v>
      </c>
      <c r="N36" s="88">
        <v>11.42</v>
      </c>
      <c r="O36" s="88">
        <v>14.88</v>
      </c>
      <c r="P36" s="88">
        <f t="shared" si="2"/>
        <v>11.765000000000001</v>
      </c>
      <c r="Q36" s="88">
        <v>14.93</v>
      </c>
      <c r="R36" s="88">
        <v>15.88</v>
      </c>
      <c r="S36" s="88">
        <v>16.23</v>
      </c>
      <c r="T36" s="88">
        <v>18.57</v>
      </c>
      <c r="U36" s="88">
        <f t="shared" si="3"/>
        <v>16.402500000000003</v>
      </c>
      <c r="V36" s="88">
        <v>18.690000000000001</v>
      </c>
      <c r="W36" s="88">
        <v>17.149999999999999</v>
      </c>
      <c r="X36" s="88">
        <v>19.579999999999998</v>
      </c>
      <c r="Y36" s="88">
        <v>21.45</v>
      </c>
      <c r="Z36" s="88">
        <f t="shared" si="4"/>
        <v>19.217500000000001</v>
      </c>
      <c r="AA36" s="88">
        <v>20.309999999999999</v>
      </c>
      <c r="AB36" s="88">
        <v>19.93</v>
      </c>
      <c r="AC36" s="88">
        <v>20.75</v>
      </c>
      <c r="AD36" s="88">
        <v>24</v>
      </c>
      <c r="AE36" s="88">
        <f t="shared" si="5"/>
        <v>21.247499999999999</v>
      </c>
      <c r="AF36" s="88">
        <v>22.65</v>
      </c>
      <c r="AG36" s="88">
        <v>22.48</v>
      </c>
      <c r="AH36" s="88">
        <v>25.71</v>
      </c>
      <c r="AI36" s="88">
        <v>26.48</v>
      </c>
      <c r="AJ36" s="88">
        <f t="shared" si="6"/>
        <v>24.330000000000002</v>
      </c>
      <c r="AK36" s="88">
        <v>24.39</v>
      </c>
      <c r="AL36" s="88">
        <v>22.69</v>
      </c>
      <c r="AM36" s="88">
        <v>24.06</v>
      </c>
      <c r="AN36" s="88">
        <v>24.43</v>
      </c>
      <c r="AO36" s="88">
        <f t="shared" si="7"/>
        <v>23.892499999999998</v>
      </c>
      <c r="AP36" s="88">
        <v>23.42</v>
      </c>
      <c r="AQ36" s="88">
        <v>21.92</v>
      </c>
      <c r="AR36" s="88">
        <v>20.65</v>
      </c>
      <c r="AS36" s="88">
        <v>20.010000000000002</v>
      </c>
      <c r="AT36" s="88">
        <f t="shared" si="8"/>
        <v>21.500000000000004</v>
      </c>
      <c r="AU36" s="88">
        <v>17.829999999999998</v>
      </c>
      <c r="AV36" s="88">
        <v>15.75</v>
      </c>
      <c r="AW36" s="88">
        <v>17.16</v>
      </c>
      <c r="AX36" s="88">
        <v>18.059999999999999</v>
      </c>
      <c r="AY36" s="88">
        <f t="shared" si="9"/>
        <v>17.2</v>
      </c>
      <c r="AZ36" s="88">
        <v>16.34</v>
      </c>
      <c r="BA36" s="88">
        <v>15.22</v>
      </c>
      <c r="BB36" s="88">
        <v>15.75</v>
      </c>
      <c r="BC36" s="88">
        <v>17.28</v>
      </c>
      <c r="BD36" s="88">
        <f t="shared" si="10"/>
        <v>16.147500000000001</v>
      </c>
      <c r="BE36" s="88">
        <v>15.07</v>
      </c>
      <c r="BF36" s="88">
        <v>14.32</v>
      </c>
      <c r="BG36" s="88">
        <v>14.95</v>
      </c>
      <c r="BH36" s="88">
        <v>14.13</v>
      </c>
      <c r="BI36" s="88">
        <f t="shared" si="11"/>
        <v>14.617500000000001</v>
      </c>
      <c r="BJ36" s="88">
        <v>10.47</v>
      </c>
      <c r="BK36" s="88">
        <v>9.5399999999999991</v>
      </c>
      <c r="BL36" s="88">
        <v>10.11</v>
      </c>
      <c r="BM36" s="88">
        <v>8.01</v>
      </c>
      <c r="BN36" s="88">
        <f t="shared" si="12"/>
        <v>9.5324999999999989</v>
      </c>
      <c r="BO36" s="88">
        <v>7.63</v>
      </c>
      <c r="BP36" s="88">
        <v>7.7</v>
      </c>
      <c r="BQ36" s="88">
        <v>7.18</v>
      </c>
      <c r="BR36" s="88">
        <v>8.24</v>
      </c>
      <c r="BS36" s="88">
        <f t="shared" si="13"/>
        <v>7.6875</v>
      </c>
      <c r="BT36" s="88">
        <v>7.75</v>
      </c>
      <c r="BU36" s="88">
        <v>8.31</v>
      </c>
      <c r="BV36" s="88">
        <v>9.3800000000000008</v>
      </c>
      <c r="BW36" s="88">
        <v>10.28</v>
      </c>
      <c r="BX36" s="88">
        <f t="shared" si="14"/>
        <v>8.9300000000000015</v>
      </c>
      <c r="BY36" s="88">
        <v>10.77</v>
      </c>
      <c r="BZ36" s="88">
        <v>9.64</v>
      </c>
      <c r="CA36" s="88">
        <v>10.43</v>
      </c>
      <c r="CB36" s="88">
        <v>12.54</v>
      </c>
      <c r="CC36" s="88">
        <f t="shared" si="15"/>
        <v>10.844999999999999</v>
      </c>
      <c r="CD36" s="88">
        <v>9.0399999999999991</v>
      </c>
      <c r="CE36" s="88">
        <v>8.56</v>
      </c>
      <c r="CF36" s="88">
        <v>8.34</v>
      </c>
      <c r="CG36" s="88">
        <v>7.41</v>
      </c>
      <c r="CH36" s="88">
        <f t="shared" si="16"/>
        <v>8.3375000000000004</v>
      </c>
      <c r="CI36" s="88">
        <v>7.76</v>
      </c>
      <c r="CJ36" s="88">
        <v>9.64</v>
      </c>
      <c r="CK36" s="88">
        <v>11.2</v>
      </c>
      <c r="CL36" s="88">
        <v>9.52</v>
      </c>
      <c r="CM36" s="88">
        <f t="shared" si="17"/>
        <v>9.5299999999999994</v>
      </c>
      <c r="CN36" s="88">
        <v>9.19</v>
      </c>
      <c r="CO36" s="88">
        <v>10.39</v>
      </c>
      <c r="CP36" s="88">
        <v>10.5</v>
      </c>
      <c r="CQ36" s="88">
        <v>11.66</v>
      </c>
      <c r="CR36" s="84">
        <f t="shared" si="18"/>
        <v>10.434999999999999</v>
      </c>
      <c r="CS36" s="84"/>
    </row>
    <row r="37" spans="1:97">
      <c r="A37" s="85" t="s">
        <v>525</v>
      </c>
      <c r="B37" s="88">
        <v>10.98</v>
      </c>
      <c r="C37" s="88">
        <v>9.77</v>
      </c>
      <c r="D37" s="88">
        <v>9.1300000000000008</v>
      </c>
      <c r="E37" s="88">
        <v>7.55</v>
      </c>
      <c r="F37" s="88">
        <f t="shared" si="0"/>
        <v>9.3574999999999999</v>
      </c>
      <c r="G37" s="88">
        <v>9.31</v>
      </c>
      <c r="H37" s="88">
        <v>8.3699999999999992</v>
      </c>
      <c r="I37" s="88">
        <v>10.09</v>
      </c>
      <c r="J37" s="88">
        <v>10.93</v>
      </c>
      <c r="K37" s="88">
        <f t="shared" si="1"/>
        <v>9.6750000000000007</v>
      </c>
      <c r="L37" s="88">
        <v>12.21</v>
      </c>
      <c r="M37" s="88">
        <v>8.61</v>
      </c>
      <c r="N37" s="88">
        <v>10.81</v>
      </c>
      <c r="O37" s="88">
        <v>10.55</v>
      </c>
      <c r="P37" s="88">
        <f t="shared" si="2"/>
        <v>10.545000000000002</v>
      </c>
      <c r="Q37" s="88">
        <v>11.4</v>
      </c>
      <c r="R37" s="88">
        <v>11.39</v>
      </c>
      <c r="S37" s="88">
        <v>12.32</v>
      </c>
      <c r="T37" s="88">
        <v>11.57</v>
      </c>
      <c r="U37" s="88">
        <f t="shared" si="3"/>
        <v>11.67</v>
      </c>
      <c r="V37" s="88">
        <v>10.59</v>
      </c>
      <c r="W37" s="88">
        <v>9.3000000000000007</v>
      </c>
      <c r="X37" s="88">
        <v>11.44</v>
      </c>
      <c r="Y37" s="88">
        <v>15.18</v>
      </c>
      <c r="Z37" s="88">
        <f t="shared" si="4"/>
        <v>11.6275</v>
      </c>
      <c r="AA37" s="88">
        <v>14.26</v>
      </c>
      <c r="AB37" s="88">
        <v>14.04</v>
      </c>
      <c r="AC37" s="88">
        <v>14.94</v>
      </c>
      <c r="AD37" s="88">
        <v>16.91</v>
      </c>
      <c r="AE37" s="88">
        <f t="shared" si="5"/>
        <v>15.037499999999998</v>
      </c>
      <c r="AF37" s="88">
        <v>14.46</v>
      </c>
      <c r="AG37" s="88">
        <v>13.52</v>
      </c>
      <c r="AH37" s="88">
        <v>15.81</v>
      </c>
      <c r="AI37" s="88">
        <v>16.39</v>
      </c>
      <c r="AJ37" s="88">
        <f t="shared" si="6"/>
        <v>15.045</v>
      </c>
      <c r="AK37" s="88">
        <v>16.05</v>
      </c>
      <c r="AL37" s="88">
        <v>14.79</v>
      </c>
      <c r="AM37" s="88">
        <v>18.61</v>
      </c>
      <c r="AN37" s="88">
        <v>16.440000000000001</v>
      </c>
      <c r="AO37" s="88">
        <f t="shared" si="7"/>
        <v>16.4725</v>
      </c>
      <c r="AP37" s="88">
        <v>17.940000000000001</v>
      </c>
      <c r="AQ37" s="88">
        <v>15.32</v>
      </c>
      <c r="AR37" s="88">
        <v>19.18</v>
      </c>
      <c r="AS37" s="88">
        <v>18.89</v>
      </c>
      <c r="AT37" s="88">
        <f t="shared" si="8"/>
        <v>17.832500000000003</v>
      </c>
      <c r="AU37" s="88">
        <v>17.23</v>
      </c>
      <c r="AV37" s="88">
        <v>13.13</v>
      </c>
      <c r="AW37" s="88">
        <v>12.63</v>
      </c>
      <c r="AX37" s="88">
        <v>12.13</v>
      </c>
      <c r="AY37" s="88">
        <f t="shared" si="9"/>
        <v>13.780000000000001</v>
      </c>
      <c r="AZ37" s="88">
        <v>14.54</v>
      </c>
      <c r="BA37" s="88">
        <v>14.21</v>
      </c>
      <c r="BB37" s="88">
        <v>15.24</v>
      </c>
      <c r="BC37" s="88">
        <v>14.55</v>
      </c>
      <c r="BD37" s="88">
        <f t="shared" si="10"/>
        <v>14.635000000000002</v>
      </c>
      <c r="BE37" s="88">
        <v>12.84</v>
      </c>
      <c r="BF37" s="88">
        <v>13.15</v>
      </c>
      <c r="BG37" s="88">
        <v>9.27</v>
      </c>
      <c r="BH37" s="88">
        <v>10.98</v>
      </c>
      <c r="BI37" s="88">
        <f t="shared" si="11"/>
        <v>11.560000000000002</v>
      </c>
      <c r="BJ37" s="88">
        <v>9.4</v>
      </c>
      <c r="BK37" s="88">
        <v>6.97</v>
      </c>
      <c r="BL37" s="88">
        <v>5.13</v>
      </c>
      <c r="BM37" s="88">
        <v>4.72</v>
      </c>
      <c r="BN37" s="88">
        <f t="shared" si="12"/>
        <v>6.5549999999999997</v>
      </c>
      <c r="BO37" s="88">
        <v>3.17</v>
      </c>
      <c r="BP37" s="88">
        <v>3.02</v>
      </c>
      <c r="BQ37" s="88">
        <v>2.48</v>
      </c>
      <c r="BR37" s="88">
        <v>3.46</v>
      </c>
      <c r="BS37" s="88">
        <f t="shared" si="13"/>
        <v>3.0324999999999998</v>
      </c>
      <c r="BT37" s="88">
        <v>4.16</v>
      </c>
      <c r="BU37" s="88">
        <v>6.54</v>
      </c>
      <c r="BV37" s="88">
        <v>8.2799999999999994</v>
      </c>
      <c r="BW37" s="88">
        <v>6.59</v>
      </c>
      <c r="BX37" s="88">
        <f t="shared" si="14"/>
        <v>6.3924999999999992</v>
      </c>
      <c r="BY37" s="88">
        <v>6.86</v>
      </c>
      <c r="BZ37" s="88">
        <v>6.8</v>
      </c>
      <c r="CA37" s="88">
        <v>6.16</v>
      </c>
      <c r="CB37" s="88">
        <v>4.88</v>
      </c>
      <c r="CC37" s="88">
        <f t="shared" si="15"/>
        <v>6.1749999999999998</v>
      </c>
      <c r="CD37" s="88">
        <v>5.25</v>
      </c>
      <c r="CE37" s="88">
        <v>3.47</v>
      </c>
      <c r="CF37" s="88">
        <v>5.85</v>
      </c>
      <c r="CG37" s="88">
        <v>4.21</v>
      </c>
      <c r="CH37" s="88">
        <f t="shared" si="16"/>
        <v>4.6950000000000003</v>
      </c>
      <c r="CI37" s="88">
        <v>5.9</v>
      </c>
      <c r="CJ37" s="88">
        <v>6.42</v>
      </c>
      <c r="CK37" s="88">
        <v>6.34</v>
      </c>
      <c r="CL37" s="88">
        <v>3.97</v>
      </c>
      <c r="CM37" s="88">
        <f t="shared" si="17"/>
        <v>5.6574999999999998</v>
      </c>
      <c r="CN37" s="88">
        <v>6.03</v>
      </c>
      <c r="CO37" s="88">
        <v>6.67</v>
      </c>
      <c r="CP37" s="88">
        <v>6.62</v>
      </c>
      <c r="CQ37" s="88">
        <v>6.62</v>
      </c>
      <c r="CR37" s="84">
        <f t="shared" si="18"/>
        <v>6.4850000000000003</v>
      </c>
      <c r="CS37" s="84"/>
    </row>
    <row r="38" spans="1:97">
      <c r="A38" s="85" t="s">
        <v>526</v>
      </c>
      <c r="B38" s="88">
        <v>8.25</v>
      </c>
      <c r="C38" s="88">
        <v>9.0500000000000007</v>
      </c>
      <c r="D38" s="88">
        <v>9.2200000000000006</v>
      </c>
      <c r="E38" s="88">
        <v>8.6300000000000008</v>
      </c>
      <c r="F38" s="88">
        <f t="shared" si="0"/>
        <v>8.7875000000000014</v>
      </c>
      <c r="G38" s="88">
        <v>9.7899999999999991</v>
      </c>
      <c r="H38" s="88">
        <v>8.6</v>
      </c>
      <c r="I38" s="88">
        <v>8.15</v>
      </c>
      <c r="J38" s="88">
        <v>8.91</v>
      </c>
      <c r="K38" s="88">
        <f t="shared" si="1"/>
        <v>8.8625000000000007</v>
      </c>
      <c r="L38" s="88">
        <v>9.16</v>
      </c>
      <c r="M38" s="88">
        <v>8.34</v>
      </c>
      <c r="N38" s="88">
        <v>9.58</v>
      </c>
      <c r="O38" s="88">
        <v>9.67</v>
      </c>
      <c r="P38" s="88">
        <f t="shared" si="2"/>
        <v>9.1875</v>
      </c>
      <c r="Q38" s="88">
        <v>11.23</v>
      </c>
      <c r="R38" s="88">
        <v>11.11</v>
      </c>
      <c r="S38" s="88">
        <v>13.44</v>
      </c>
      <c r="T38" s="88">
        <v>14.86</v>
      </c>
      <c r="U38" s="88">
        <f t="shared" si="3"/>
        <v>12.66</v>
      </c>
      <c r="V38" s="88">
        <v>13.75</v>
      </c>
      <c r="W38" s="88">
        <v>14.04</v>
      </c>
      <c r="X38" s="88">
        <v>14.81</v>
      </c>
      <c r="Y38" s="88">
        <v>16.54</v>
      </c>
      <c r="Z38" s="88">
        <f t="shared" si="4"/>
        <v>14.785</v>
      </c>
      <c r="AA38" s="88">
        <v>15.85</v>
      </c>
      <c r="AB38" s="88">
        <v>14.73</v>
      </c>
      <c r="AC38" s="88">
        <v>16.45</v>
      </c>
      <c r="AD38" s="88">
        <v>16.8</v>
      </c>
      <c r="AE38" s="88">
        <f t="shared" si="5"/>
        <v>15.9575</v>
      </c>
      <c r="AF38" s="88">
        <v>16.239999999999998</v>
      </c>
      <c r="AG38" s="88">
        <v>17.04</v>
      </c>
      <c r="AH38" s="88">
        <v>20.65</v>
      </c>
      <c r="AI38" s="88">
        <v>21.86</v>
      </c>
      <c r="AJ38" s="88">
        <f t="shared" si="6"/>
        <v>18.947499999999998</v>
      </c>
      <c r="AK38" s="88">
        <v>19.03</v>
      </c>
      <c r="AL38" s="88">
        <v>16.79</v>
      </c>
      <c r="AM38" s="88">
        <v>19.57</v>
      </c>
      <c r="AN38" s="88">
        <v>20.45</v>
      </c>
      <c r="AO38" s="88">
        <f t="shared" si="7"/>
        <v>18.96</v>
      </c>
      <c r="AP38" s="88">
        <v>16.73</v>
      </c>
      <c r="AQ38" s="88">
        <v>15.71</v>
      </c>
      <c r="AR38" s="88">
        <v>16.760000000000002</v>
      </c>
      <c r="AS38" s="88">
        <v>15.24</v>
      </c>
      <c r="AT38" s="88">
        <f t="shared" si="8"/>
        <v>16.11</v>
      </c>
      <c r="AU38" s="88">
        <v>12</v>
      </c>
      <c r="AV38" s="88">
        <v>11.34</v>
      </c>
      <c r="AW38" s="88">
        <v>11.16</v>
      </c>
      <c r="AX38" s="88">
        <v>13.13</v>
      </c>
      <c r="AY38" s="88">
        <f t="shared" si="9"/>
        <v>11.907500000000001</v>
      </c>
      <c r="AZ38" s="88">
        <v>10.26</v>
      </c>
      <c r="BA38" s="88">
        <v>10.18</v>
      </c>
      <c r="BB38" s="88">
        <v>11.39</v>
      </c>
      <c r="BC38" s="88">
        <v>11.3</v>
      </c>
      <c r="BD38" s="88">
        <f t="shared" si="10"/>
        <v>10.782499999999999</v>
      </c>
      <c r="BE38" s="88">
        <v>10.31</v>
      </c>
      <c r="BF38" s="88">
        <v>8.11</v>
      </c>
      <c r="BG38" s="88">
        <v>9.9</v>
      </c>
      <c r="BH38" s="88">
        <v>9.3000000000000007</v>
      </c>
      <c r="BI38" s="88">
        <f t="shared" si="11"/>
        <v>9.4050000000000011</v>
      </c>
      <c r="BJ38" s="88">
        <v>6.73</v>
      </c>
      <c r="BK38" s="88">
        <v>5.98</v>
      </c>
      <c r="BL38" s="88">
        <v>6.22</v>
      </c>
      <c r="BM38" s="88">
        <v>6.2</v>
      </c>
      <c r="BN38" s="88">
        <f t="shared" si="12"/>
        <v>6.2824999999999998</v>
      </c>
      <c r="BO38" s="88">
        <v>6.12</v>
      </c>
      <c r="BP38" s="88">
        <v>4.66</v>
      </c>
      <c r="BQ38" s="88">
        <v>4.74</v>
      </c>
      <c r="BR38" s="88">
        <v>7.52</v>
      </c>
      <c r="BS38" s="88">
        <f t="shared" si="13"/>
        <v>5.76</v>
      </c>
      <c r="BT38" s="88">
        <v>4.66</v>
      </c>
      <c r="BU38" s="88">
        <v>6.37</v>
      </c>
      <c r="BV38" s="88">
        <v>7.62</v>
      </c>
      <c r="BW38" s="88">
        <v>7.61</v>
      </c>
      <c r="BX38" s="88">
        <f t="shared" si="14"/>
        <v>6.5650000000000004</v>
      </c>
      <c r="BY38" s="88">
        <v>7.53</v>
      </c>
      <c r="BZ38" s="88">
        <v>5.93</v>
      </c>
      <c r="CA38" s="88">
        <v>6.35</v>
      </c>
      <c r="CB38" s="88">
        <v>7.07</v>
      </c>
      <c r="CC38" s="88">
        <f t="shared" si="15"/>
        <v>6.7200000000000006</v>
      </c>
      <c r="CD38" s="88">
        <v>6.92</v>
      </c>
      <c r="CE38" s="88">
        <v>8.98</v>
      </c>
      <c r="CF38" s="88">
        <v>9.5</v>
      </c>
      <c r="CG38" s="88">
        <v>9.93</v>
      </c>
      <c r="CH38" s="88">
        <f t="shared" si="16"/>
        <v>8.8324999999999996</v>
      </c>
      <c r="CI38" s="88">
        <v>8.61</v>
      </c>
      <c r="CJ38" s="88">
        <v>5.57</v>
      </c>
      <c r="CK38" s="88">
        <v>7.79</v>
      </c>
      <c r="CL38" s="88">
        <v>10.6</v>
      </c>
      <c r="CM38" s="88">
        <f t="shared" si="17"/>
        <v>8.1425000000000001</v>
      </c>
      <c r="CN38" s="88">
        <v>8.3800000000000008</v>
      </c>
      <c r="CO38" s="88">
        <v>8.43</v>
      </c>
      <c r="CP38" s="88">
        <v>10.45</v>
      </c>
      <c r="CQ38" s="88">
        <v>9.67</v>
      </c>
      <c r="CR38" s="84">
        <f t="shared" si="18"/>
        <v>9.2324999999999999</v>
      </c>
      <c r="CS38" s="84"/>
    </row>
    <row r="39" spans="1:97">
      <c r="A39" s="85" t="s">
        <v>527</v>
      </c>
      <c r="B39" s="88">
        <v>13.53</v>
      </c>
      <c r="C39" s="88">
        <v>13.25</v>
      </c>
      <c r="D39" s="88">
        <v>12.61</v>
      </c>
      <c r="E39" s="88">
        <v>10.6</v>
      </c>
      <c r="F39" s="88">
        <f t="shared" si="0"/>
        <v>12.4975</v>
      </c>
      <c r="G39" s="88">
        <v>9.99</v>
      </c>
      <c r="H39" s="88">
        <v>10.26</v>
      </c>
      <c r="I39" s="88">
        <v>10.54</v>
      </c>
      <c r="J39" s="88">
        <v>11.7</v>
      </c>
      <c r="K39" s="88">
        <f t="shared" si="1"/>
        <v>10.622499999999999</v>
      </c>
      <c r="L39" s="88">
        <v>11.54</v>
      </c>
      <c r="M39" s="88">
        <v>11.86</v>
      </c>
      <c r="N39" s="88">
        <v>12.08</v>
      </c>
      <c r="O39" s="88">
        <v>13.4</v>
      </c>
      <c r="P39" s="88">
        <f t="shared" si="2"/>
        <v>12.219999999999999</v>
      </c>
      <c r="Q39" s="88">
        <v>13.75</v>
      </c>
      <c r="R39" s="88">
        <v>12.35</v>
      </c>
      <c r="S39" s="88">
        <v>13.04</v>
      </c>
      <c r="T39" s="88">
        <v>14.23</v>
      </c>
      <c r="U39" s="88">
        <f t="shared" si="3"/>
        <v>13.342500000000001</v>
      </c>
      <c r="V39" s="88">
        <v>14.6</v>
      </c>
      <c r="W39" s="88">
        <v>15.19</v>
      </c>
      <c r="X39" s="88">
        <v>16.25</v>
      </c>
      <c r="Y39" s="88">
        <v>16.809999999999999</v>
      </c>
      <c r="Z39" s="88">
        <f t="shared" si="4"/>
        <v>15.712499999999999</v>
      </c>
      <c r="AA39" s="88">
        <v>16.510000000000002</v>
      </c>
      <c r="AB39" s="88">
        <v>16.27</v>
      </c>
      <c r="AC39" s="88">
        <v>17.66</v>
      </c>
      <c r="AD39" s="88">
        <v>17.79</v>
      </c>
      <c r="AE39" s="88">
        <f t="shared" si="5"/>
        <v>17.057499999999997</v>
      </c>
      <c r="AF39" s="88">
        <v>18</v>
      </c>
      <c r="AG39" s="88">
        <v>17.53</v>
      </c>
      <c r="AH39" s="88">
        <v>19.03</v>
      </c>
      <c r="AI39" s="88">
        <v>20.43</v>
      </c>
      <c r="AJ39" s="88">
        <f t="shared" si="6"/>
        <v>18.747500000000002</v>
      </c>
      <c r="AK39" s="88">
        <v>20.45</v>
      </c>
      <c r="AL39" s="88">
        <v>19.41</v>
      </c>
      <c r="AM39" s="88">
        <v>19.2</v>
      </c>
      <c r="AN39" s="88">
        <v>19.989999999999998</v>
      </c>
      <c r="AO39" s="88">
        <f t="shared" si="7"/>
        <v>19.762499999999999</v>
      </c>
      <c r="AP39" s="88">
        <v>19.32</v>
      </c>
      <c r="AQ39" s="88">
        <v>18.23</v>
      </c>
      <c r="AR39" s="88">
        <v>18.420000000000002</v>
      </c>
      <c r="AS39" s="88">
        <v>18.149999999999999</v>
      </c>
      <c r="AT39" s="88">
        <f t="shared" si="8"/>
        <v>18.53</v>
      </c>
      <c r="AU39" s="88">
        <v>17.96</v>
      </c>
      <c r="AV39" s="88">
        <v>16.59</v>
      </c>
      <c r="AW39" s="88">
        <v>15.62</v>
      </c>
      <c r="AX39" s="88">
        <v>15.18</v>
      </c>
      <c r="AY39" s="88">
        <f t="shared" si="9"/>
        <v>16.337499999999999</v>
      </c>
      <c r="AZ39" s="88">
        <v>15.54</v>
      </c>
      <c r="BA39" s="88">
        <v>15.76</v>
      </c>
      <c r="BB39" s="88">
        <v>16.18</v>
      </c>
      <c r="BC39" s="88">
        <v>15.89</v>
      </c>
      <c r="BD39" s="88">
        <f t="shared" si="10"/>
        <v>15.842499999999999</v>
      </c>
      <c r="BE39" s="88">
        <v>14.48</v>
      </c>
      <c r="BF39" s="88">
        <v>14.18</v>
      </c>
      <c r="BG39" s="88">
        <v>13.4</v>
      </c>
      <c r="BH39" s="88">
        <v>13.36</v>
      </c>
      <c r="BI39" s="88">
        <f t="shared" si="11"/>
        <v>13.855</v>
      </c>
      <c r="BJ39" s="88">
        <v>10.02</v>
      </c>
      <c r="BK39" s="88">
        <v>8.32</v>
      </c>
      <c r="BL39" s="88">
        <v>8.67</v>
      </c>
      <c r="BM39" s="88">
        <v>7.39</v>
      </c>
      <c r="BN39" s="88">
        <f t="shared" si="12"/>
        <v>8.6</v>
      </c>
      <c r="BO39" s="88">
        <v>6.4</v>
      </c>
      <c r="BP39" s="88">
        <v>5.97</v>
      </c>
      <c r="BQ39" s="88">
        <v>6.17</v>
      </c>
      <c r="BR39" s="88">
        <v>6.43</v>
      </c>
      <c r="BS39" s="88">
        <f t="shared" si="13"/>
        <v>6.2424999999999997</v>
      </c>
      <c r="BT39" s="88">
        <v>6.46</v>
      </c>
      <c r="BU39" s="88">
        <v>5.97</v>
      </c>
      <c r="BV39" s="88">
        <v>6.91</v>
      </c>
      <c r="BW39" s="88">
        <v>5.87</v>
      </c>
      <c r="BX39" s="88">
        <f t="shared" si="14"/>
        <v>6.3025000000000002</v>
      </c>
      <c r="BY39" s="88">
        <v>5.9</v>
      </c>
      <c r="BZ39" s="88">
        <v>6.22</v>
      </c>
      <c r="CA39" s="88">
        <v>6.96</v>
      </c>
      <c r="CB39" s="88">
        <v>8.26</v>
      </c>
      <c r="CC39" s="88">
        <f t="shared" si="15"/>
        <v>6.8350000000000009</v>
      </c>
      <c r="CD39" s="88">
        <v>6.95</v>
      </c>
      <c r="CE39" s="88">
        <v>6.49</v>
      </c>
      <c r="CF39" s="88">
        <v>6.86</v>
      </c>
      <c r="CG39" s="88">
        <v>6.65</v>
      </c>
      <c r="CH39" s="88">
        <f t="shared" si="16"/>
        <v>6.7375000000000007</v>
      </c>
      <c r="CI39" s="88">
        <v>7.16</v>
      </c>
      <c r="CJ39" s="88">
        <v>7.48</v>
      </c>
      <c r="CK39" s="88">
        <v>7.06</v>
      </c>
      <c r="CL39" s="88">
        <v>7.77</v>
      </c>
      <c r="CM39" s="88">
        <f t="shared" si="17"/>
        <v>7.3674999999999997</v>
      </c>
      <c r="CN39" s="88">
        <v>6.99</v>
      </c>
      <c r="CO39" s="88">
        <v>7.75</v>
      </c>
      <c r="CP39" s="88">
        <v>6.96</v>
      </c>
      <c r="CQ39" s="88">
        <v>7.49</v>
      </c>
      <c r="CR39" s="84">
        <f t="shared" si="18"/>
        <v>7.2974999999999994</v>
      </c>
      <c r="CS39" s="84"/>
    </row>
    <row r="40" spans="1:97">
      <c r="A40" s="85" t="s">
        <v>528</v>
      </c>
      <c r="B40" s="88">
        <v>19.32</v>
      </c>
      <c r="C40" s="88">
        <v>22.6</v>
      </c>
      <c r="D40" s="88">
        <v>20.059999999999999</v>
      </c>
      <c r="E40" s="88">
        <v>19.399999999999999</v>
      </c>
      <c r="F40" s="88">
        <f t="shared" si="0"/>
        <v>20.344999999999999</v>
      </c>
      <c r="G40" s="88">
        <v>17.75</v>
      </c>
      <c r="H40" s="88">
        <v>18.09</v>
      </c>
      <c r="I40" s="88">
        <v>17.27</v>
      </c>
      <c r="J40" s="88">
        <v>17.46</v>
      </c>
      <c r="K40" s="88">
        <f t="shared" si="1"/>
        <v>17.642499999999998</v>
      </c>
      <c r="L40" s="88">
        <v>16.559999999999999</v>
      </c>
      <c r="M40" s="88">
        <v>17.88</v>
      </c>
      <c r="N40" s="88">
        <v>20.21</v>
      </c>
      <c r="O40" s="88">
        <v>22.11</v>
      </c>
      <c r="P40" s="88">
        <f t="shared" si="2"/>
        <v>19.189999999999998</v>
      </c>
      <c r="Q40" s="88">
        <v>20.73</v>
      </c>
      <c r="R40" s="88">
        <v>20.88</v>
      </c>
      <c r="S40" s="88">
        <v>21.94</v>
      </c>
      <c r="T40" s="88">
        <v>26.2</v>
      </c>
      <c r="U40" s="88">
        <f t="shared" si="3"/>
        <v>22.4375</v>
      </c>
      <c r="V40" s="88">
        <v>25</v>
      </c>
      <c r="W40" s="88">
        <v>25.26</v>
      </c>
      <c r="X40" s="88">
        <v>25.94</v>
      </c>
      <c r="Y40" s="88">
        <v>28.03</v>
      </c>
      <c r="Z40" s="88">
        <f t="shared" si="4"/>
        <v>26.057500000000001</v>
      </c>
      <c r="AA40" s="88">
        <v>26.98</v>
      </c>
      <c r="AB40" s="88">
        <v>28.97</v>
      </c>
      <c r="AC40" s="88">
        <v>29.95</v>
      </c>
      <c r="AD40" s="88">
        <v>32.369999999999997</v>
      </c>
      <c r="AE40" s="88">
        <f t="shared" si="5"/>
        <v>29.567500000000003</v>
      </c>
      <c r="AF40" s="88">
        <v>30.86</v>
      </c>
      <c r="AG40" s="88">
        <v>30.44</v>
      </c>
      <c r="AH40" s="88">
        <v>32.69</v>
      </c>
      <c r="AI40" s="88">
        <v>36.520000000000003</v>
      </c>
      <c r="AJ40" s="88">
        <f t="shared" si="6"/>
        <v>32.627499999999998</v>
      </c>
      <c r="AK40" s="88">
        <v>36.200000000000003</v>
      </c>
      <c r="AL40" s="88">
        <v>34.340000000000003</v>
      </c>
      <c r="AM40" s="88">
        <v>35.729999999999997</v>
      </c>
      <c r="AN40" s="88">
        <v>36.67</v>
      </c>
      <c r="AO40" s="88">
        <f t="shared" si="7"/>
        <v>35.734999999999999</v>
      </c>
      <c r="AP40" s="88">
        <v>35.5</v>
      </c>
      <c r="AQ40" s="88">
        <v>33.21</v>
      </c>
      <c r="AR40" s="88">
        <v>34.32</v>
      </c>
      <c r="AS40" s="88">
        <v>34.119999999999997</v>
      </c>
      <c r="AT40" s="88">
        <f t="shared" si="8"/>
        <v>34.287500000000001</v>
      </c>
      <c r="AU40" s="88">
        <v>31.3</v>
      </c>
      <c r="AV40" s="88">
        <v>29.83</v>
      </c>
      <c r="AW40" s="88">
        <v>29.4</v>
      </c>
      <c r="AX40" s="88">
        <v>32.03</v>
      </c>
      <c r="AY40" s="88">
        <f t="shared" si="9"/>
        <v>30.64</v>
      </c>
      <c r="AZ40" s="88">
        <v>30.12</v>
      </c>
      <c r="BA40" s="88">
        <v>27.8</v>
      </c>
      <c r="BB40" s="88">
        <v>28.84</v>
      </c>
      <c r="BC40" s="88">
        <v>29.73</v>
      </c>
      <c r="BD40" s="88">
        <f t="shared" si="10"/>
        <v>29.122500000000002</v>
      </c>
      <c r="BE40" s="88">
        <v>27.37</v>
      </c>
      <c r="BF40" s="88">
        <v>23.04</v>
      </c>
      <c r="BG40" s="88">
        <v>27.33</v>
      </c>
      <c r="BH40" s="88">
        <v>26.83</v>
      </c>
      <c r="BI40" s="88">
        <f t="shared" si="11"/>
        <v>26.142499999999998</v>
      </c>
      <c r="BJ40" s="88">
        <v>23.37</v>
      </c>
      <c r="BK40" s="88">
        <v>17.82</v>
      </c>
      <c r="BL40" s="88">
        <v>16.079999999999998</v>
      </c>
      <c r="BM40" s="88">
        <v>15.44</v>
      </c>
      <c r="BN40" s="88">
        <f t="shared" si="12"/>
        <v>18.177499999999998</v>
      </c>
      <c r="BO40" s="88">
        <v>12.36</v>
      </c>
      <c r="BP40" s="88">
        <v>10.4</v>
      </c>
      <c r="BQ40" s="88">
        <v>10.18</v>
      </c>
      <c r="BR40" s="88">
        <v>10.4</v>
      </c>
      <c r="BS40" s="88">
        <f t="shared" si="13"/>
        <v>10.834999999999999</v>
      </c>
      <c r="BT40" s="88">
        <v>10.36</v>
      </c>
      <c r="BU40" s="88">
        <v>10.81</v>
      </c>
      <c r="BV40" s="88">
        <v>10.59</v>
      </c>
      <c r="BW40" s="88">
        <v>12.32</v>
      </c>
      <c r="BX40" s="88">
        <f t="shared" si="14"/>
        <v>11.02</v>
      </c>
      <c r="BY40" s="88">
        <v>11.06</v>
      </c>
      <c r="BZ40" s="88">
        <v>9.86</v>
      </c>
      <c r="CA40" s="88">
        <v>12.8</v>
      </c>
      <c r="CB40" s="88">
        <v>12.52</v>
      </c>
      <c r="CC40" s="88">
        <f t="shared" si="15"/>
        <v>11.559999999999999</v>
      </c>
      <c r="CD40" s="88">
        <v>13.25</v>
      </c>
      <c r="CE40" s="88">
        <v>13.95</v>
      </c>
      <c r="CF40" s="88">
        <v>15.89</v>
      </c>
      <c r="CG40" s="88">
        <v>16.850000000000001</v>
      </c>
      <c r="CH40" s="88">
        <f t="shared" si="16"/>
        <v>14.985000000000001</v>
      </c>
      <c r="CI40" s="88">
        <v>17.21</v>
      </c>
      <c r="CJ40" s="88">
        <v>15.89</v>
      </c>
      <c r="CK40" s="88">
        <v>15.17</v>
      </c>
      <c r="CL40" s="88">
        <v>16.7</v>
      </c>
      <c r="CM40" s="88">
        <f t="shared" si="17"/>
        <v>16.2425</v>
      </c>
      <c r="CN40" s="88">
        <v>16.77</v>
      </c>
      <c r="CO40" s="88">
        <v>14.45</v>
      </c>
      <c r="CP40" s="88">
        <v>13.54</v>
      </c>
      <c r="CQ40" s="88">
        <v>14.88</v>
      </c>
      <c r="CR40" s="84">
        <f t="shared" si="18"/>
        <v>14.91</v>
      </c>
      <c r="CS40" s="84"/>
    </row>
    <row r="41" spans="1:97">
      <c r="A41" s="85" t="s">
        <v>529</v>
      </c>
      <c r="B41" s="88">
        <v>15.39</v>
      </c>
      <c r="C41" s="88">
        <v>17.21</v>
      </c>
      <c r="D41" s="88">
        <v>15.62</v>
      </c>
      <c r="E41" s="88">
        <v>16.46</v>
      </c>
      <c r="F41" s="88">
        <f t="shared" si="0"/>
        <v>16.170000000000002</v>
      </c>
      <c r="G41" s="88">
        <v>16.079999999999998</v>
      </c>
      <c r="H41" s="88">
        <v>14.16</v>
      </c>
      <c r="I41" s="88">
        <v>13.36</v>
      </c>
      <c r="J41" s="88">
        <v>15.12</v>
      </c>
      <c r="K41" s="88">
        <f t="shared" si="1"/>
        <v>14.679999999999998</v>
      </c>
      <c r="L41" s="88">
        <v>15.83</v>
      </c>
      <c r="M41" s="88">
        <v>16.329999999999998</v>
      </c>
      <c r="N41" s="88">
        <v>16.29</v>
      </c>
      <c r="O41" s="88">
        <v>18.600000000000001</v>
      </c>
      <c r="P41" s="88">
        <f t="shared" si="2"/>
        <v>16.762499999999999</v>
      </c>
      <c r="Q41" s="88">
        <v>17.21</v>
      </c>
      <c r="R41" s="88">
        <v>18.11</v>
      </c>
      <c r="S41" s="88">
        <v>17.47</v>
      </c>
      <c r="T41" s="88">
        <v>19.34</v>
      </c>
      <c r="U41" s="88">
        <f t="shared" si="3"/>
        <v>18.032499999999999</v>
      </c>
      <c r="V41" s="88">
        <v>18.579999999999998</v>
      </c>
      <c r="W41" s="88">
        <v>19.75</v>
      </c>
      <c r="X41" s="88">
        <v>18.7</v>
      </c>
      <c r="Y41" s="88">
        <v>22.1</v>
      </c>
      <c r="Z41" s="88">
        <f t="shared" si="4"/>
        <v>19.782499999999999</v>
      </c>
      <c r="AA41" s="88">
        <v>23.51</v>
      </c>
      <c r="AB41" s="88">
        <v>23.49</v>
      </c>
      <c r="AC41" s="88">
        <v>24.77</v>
      </c>
      <c r="AD41" s="88">
        <v>26.69</v>
      </c>
      <c r="AE41" s="88">
        <f t="shared" si="5"/>
        <v>24.614999999999998</v>
      </c>
      <c r="AF41" s="88">
        <v>27.26</v>
      </c>
      <c r="AG41" s="88">
        <v>26.25</v>
      </c>
      <c r="AH41" s="88">
        <v>25.12</v>
      </c>
      <c r="AI41" s="88">
        <v>27.71</v>
      </c>
      <c r="AJ41" s="88">
        <f t="shared" si="6"/>
        <v>26.585000000000001</v>
      </c>
      <c r="AK41" s="88">
        <v>28.5</v>
      </c>
      <c r="AL41" s="88">
        <v>28.72</v>
      </c>
      <c r="AM41" s="88">
        <v>28.79</v>
      </c>
      <c r="AN41" s="88">
        <v>29.91</v>
      </c>
      <c r="AO41" s="88">
        <f t="shared" si="7"/>
        <v>28.979999999999997</v>
      </c>
      <c r="AP41" s="88">
        <v>29.37</v>
      </c>
      <c r="AQ41" s="88">
        <v>28.34</v>
      </c>
      <c r="AR41" s="88">
        <v>26.07</v>
      </c>
      <c r="AS41" s="88">
        <v>26.68</v>
      </c>
      <c r="AT41" s="88">
        <f t="shared" si="8"/>
        <v>27.615000000000002</v>
      </c>
      <c r="AU41" s="88">
        <v>26.31</v>
      </c>
      <c r="AV41" s="88">
        <v>24.11</v>
      </c>
      <c r="AW41" s="88">
        <v>23.97</v>
      </c>
      <c r="AX41" s="88">
        <v>25.55</v>
      </c>
      <c r="AY41" s="88">
        <f t="shared" si="9"/>
        <v>24.984999999999999</v>
      </c>
      <c r="AZ41" s="88">
        <v>24.45</v>
      </c>
      <c r="BA41" s="88">
        <v>23.44</v>
      </c>
      <c r="BB41" s="88">
        <v>20.86</v>
      </c>
      <c r="BC41" s="88">
        <v>22.7</v>
      </c>
      <c r="BD41" s="88">
        <f t="shared" si="10"/>
        <v>22.862500000000001</v>
      </c>
      <c r="BE41" s="88">
        <v>21.84</v>
      </c>
      <c r="BF41" s="88">
        <v>20.55</v>
      </c>
      <c r="BG41" s="88">
        <v>19.93</v>
      </c>
      <c r="BH41" s="88">
        <v>18.989999999999998</v>
      </c>
      <c r="BI41" s="88">
        <f t="shared" si="11"/>
        <v>20.327500000000001</v>
      </c>
      <c r="BJ41" s="88">
        <v>15.29</v>
      </c>
      <c r="BK41" s="88">
        <v>13.75</v>
      </c>
      <c r="BL41" s="88">
        <v>11.3</v>
      </c>
      <c r="BM41" s="88">
        <v>9.3800000000000008</v>
      </c>
      <c r="BN41" s="88">
        <f t="shared" si="12"/>
        <v>12.430000000000001</v>
      </c>
      <c r="BO41" s="88">
        <v>8.25</v>
      </c>
      <c r="BP41" s="88">
        <v>8.2100000000000009</v>
      </c>
      <c r="BQ41" s="88">
        <v>6.49</v>
      </c>
      <c r="BR41" s="88">
        <v>7.21</v>
      </c>
      <c r="BS41" s="88">
        <f t="shared" si="13"/>
        <v>7.5400000000000009</v>
      </c>
      <c r="BT41" s="88">
        <v>7.85</v>
      </c>
      <c r="BU41" s="88">
        <v>7.88</v>
      </c>
      <c r="BV41" s="88">
        <v>8.0299999999999994</v>
      </c>
      <c r="BW41" s="88">
        <v>7.75</v>
      </c>
      <c r="BX41" s="88">
        <f t="shared" si="14"/>
        <v>7.8774999999999995</v>
      </c>
      <c r="BY41" s="88">
        <v>7.43</v>
      </c>
      <c r="BZ41" s="88">
        <v>7.65</v>
      </c>
      <c r="CA41" s="88">
        <v>8.06</v>
      </c>
      <c r="CB41" s="88">
        <v>9.01</v>
      </c>
      <c r="CC41" s="88">
        <f t="shared" si="15"/>
        <v>8.0374999999999996</v>
      </c>
      <c r="CD41" s="88">
        <v>9.9600000000000009</v>
      </c>
      <c r="CE41" s="88">
        <v>10.25</v>
      </c>
      <c r="CF41" s="88">
        <v>10.91</v>
      </c>
      <c r="CG41" s="88">
        <v>11.79</v>
      </c>
      <c r="CH41" s="88">
        <f t="shared" si="16"/>
        <v>10.727499999999999</v>
      </c>
      <c r="CI41" s="88">
        <v>10.76</v>
      </c>
      <c r="CJ41" s="88">
        <v>10.55</v>
      </c>
      <c r="CK41" s="88">
        <v>9.8000000000000007</v>
      </c>
      <c r="CL41" s="88">
        <v>12.04</v>
      </c>
      <c r="CM41" s="88">
        <f t="shared" si="17"/>
        <v>10.787500000000001</v>
      </c>
      <c r="CN41" s="88">
        <v>11.45</v>
      </c>
      <c r="CO41" s="88">
        <v>10.43</v>
      </c>
      <c r="CP41" s="88">
        <v>11.15</v>
      </c>
      <c r="CQ41" s="88">
        <v>12.15</v>
      </c>
      <c r="CR41" s="84">
        <f t="shared" si="18"/>
        <v>11.295</v>
      </c>
      <c r="CS41" s="84"/>
    </row>
    <row r="42" spans="1:97">
      <c r="A42" s="85" t="s">
        <v>530</v>
      </c>
      <c r="B42" s="88">
        <v>11.65</v>
      </c>
      <c r="C42" s="88">
        <v>9.94</v>
      </c>
      <c r="D42" s="88">
        <v>10.08</v>
      </c>
      <c r="E42" s="88">
        <v>8.5500000000000007</v>
      </c>
      <c r="F42" s="88">
        <f t="shared" si="0"/>
        <v>10.055</v>
      </c>
      <c r="G42" s="88">
        <v>9.01</v>
      </c>
      <c r="H42" s="88">
        <v>8.19</v>
      </c>
      <c r="I42" s="88">
        <v>7.58</v>
      </c>
      <c r="J42" s="88">
        <v>8.19</v>
      </c>
      <c r="K42" s="88">
        <f t="shared" si="1"/>
        <v>8.2424999999999997</v>
      </c>
      <c r="L42" s="88">
        <v>9.99</v>
      </c>
      <c r="M42" s="88">
        <v>9.65</v>
      </c>
      <c r="N42" s="88">
        <v>9.93</v>
      </c>
      <c r="O42" s="88">
        <v>10.54</v>
      </c>
      <c r="P42" s="88">
        <f t="shared" si="2"/>
        <v>10.0275</v>
      </c>
      <c r="Q42" s="88">
        <v>9.6300000000000008</v>
      </c>
      <c r="R42" s="88">
        <v>10.52</v>
      </c>
      <c r="S42" s="88">
        <v>10.55</v>
      </c>
      <c r="T42" s="88">
        <v>10.25</v>
      </c>
      <c r="U42" s="88">
        <f t="shared" si="3"/>
        <v>10.237500000000001</v>
      </c>
      <c r="V42" s="88">
        <v>10.01</v>
      </c>
      <c r="W42" s="88">
        <v>12.41</v>
      </c>
      <c r="X42" s="88">
        <v>13.27</v>
      </c>
      <c r="Y42" s="88">
        <v>14.25</v>
      </c>
      <c r="Z42" s="88">
        <f t="shared" si="4"/>
        <v>12.484999999999999</v>
      </c>
      <c r="AA42" s="88">
        <v>13.53</v>
      </c>
      <c r="AB42" s="88">
        <v>13.57</v>
      </c>
      <c r="AC42" s="88">
        <v>12.55</v>
      </c>
      <c r="AD42" s="88">
        <v>15.66</v>
      </c>
      <c r="AE42" s="88">
        <f t="shared" si="5"/>
        <v>13.827500000000001</v>
      </c>
      <c r="AF42" s="88">
        <v>14.92</v>
      </c>
      <c r="AG42" s="88">
        <v>14.92</v>
      </c>
      <c r="AH42" s="88">
        <v>15.88</v>
      </c>
      <c r="AI42" s="88">
        <v>17.12</v>
      </c>
      <c r="AJ42" s="88">
        <f t="shared" si="6"/>
        <v>15.71</v>
      </c>
      <c r="AK42" s="88">
        <v>16.440000000000001</v>
      </c>
      <c r="AL42" s="88">
        <v>17.920000000000002</v>
      </c>
      <c r="AM42" s="88">
        <v>18.399999999999999</v>
      </c>
      <c r="AN42" s="88">
        <v>18.96</v>
      </c>
      <c r="AO42" s="88">
        <f t="shared" si="7"/>
        <v>17.93</v>
      </c>
      <c r="AP42" s="88">
        <v>17.170000000000002</v>
      </c>
      <c r="AQ42" s="88">
        <v>14.97</v>
      </c>
      <c r="AR42" s="88">
        <v>16.3</v>
      </c>
      <c r="AS42" s="88">
        <v>16.21</v>
      </c>
      <c r="AT42" s="88">
        <f t="shared" si="8"/>
        <v>16.162500000000001</v>
      </c>
      <c r="AU42" s="88">
        <v>13.8</v>
      </c>
      <c r="AV42" s="88">
        <v>11.75</v>
      </c>
      <c r="AW42" s="88">
        <v>12.87</v>
      </c>
      <c r="AX42" s="88">
        <v>13.53</v>
      </c>
      <c r="AY42" s="88">
        <f t="shared" si="9"/>
        <v>12.987500000000001</v>
      </c>
      <c r="AZ42" s="88">
        <v>11.77</v>
      </c>
      <c r="BA42" s="88">
        <v>12.51</v>
      </c>
      <c r="BB42" s="88">
        <v>11.02</v>
      </c>
      <c r="BC42" s="88">
        <v>12.31</v>
      </c>
      <c r="BD42" s="88">
        <f t="shared" si="10"/>
        <v>11.9025</v>
      </c>
      <c r="BE42" s="88">
        <v>10.51</v>
      </c>
      <c r="BF42" s="88">
        <v>10.31</v>
      </c>
      <c r="BG42" s="88">
        <v>12</v>
      </c>
      <c r="BH42" s="88">
        <v>10.51</v>
      </c>
      <c r="BI42" s="88">
        <f t="shared" si="11"/>
        <v>10.8325</v>
      </c>
      <c r="BJ42" s="88">
        <v>8.1300000000000008</v>
      </c>
      <c r="BK42" s="88">
        <v>7.25</v>
      </c>
      <c r="BL42" s="88">
        <v>5.8</v>
      </c>
      <c r="BM42" s="88">
        <v>6.14</v>
      </c>
      <c r="BN42" s="88">
        <f t="shared" si="12"/>
        <v>6.83</v>
      </c>
      <c r="BO42" s="88">
        <v>4.28</v>
      </c>
      <c r="BP42" s="88">
        <v>4.29</v>
      </c>
      <c r="BQ42" s="88">
        <v>5.18</v>
      </c>
      <c r="BR42" s="88">
        <v>5.13</v>
      </c>
      <c r="BS42" s="88">
        <f t="shared" si="13"/>
        <v>4.72</v>
      </c>
      <c r="BT42" s="88">
        <v>4.59</v>
      </c>
      <c r="BU42" s="88">
        <v>4.97</v>
      </c>
      <c r="BV42" s="88">
        <v>5.69</v>
      </c>
      <c r="BW42" s="88">
        <v>6.25</v>
      </c>
      <c r="BX42" s="88">
        <f t="shared" si="14"/>
        <v>5.375</v>
      </c>
      <c r="BY42" s="88">
        <v>5.92</v>
      </c>
      <c r="BZ42" s="88">
        <v>5.26</v>
      </c>
      <c r="CA42" s="88">
        <v>5.27</v>
      </c>
      <c r="CB42" s="88">
        <v>6.17</v>
      </c>
      <c r="CC42" s="88">
        <f t="shared" si="15"/>
        <v>5.6549999999999994</v>
      </c>
      <c r="CD42" s="88">
        <v>5.14</v>
      </c>
      <c r="CE42" s="88">
        <v>5.0199999999999996</v>
      </c>
      <c r="CF42" s="88">
        <v>5.45</v>
      </c>
      <c r="CG42" s="88">
        <v>6.68</v>
      </c>
      <c r="CH42" s="88">
        <f t="shared" si="16"/>
        <v>5.5724999999999998</v>
      </c>
      <c r="CI42" s="88">
        <v>6.16</v>
      </c>
      <c r="CJ42" s="88">
        <v>5.85</v>
      </c>
      <c r="CK42" s="88">
        <v>5.49</v>
      </c>
      <c r="CL42" s="88">
        <v>5.69</v>
      </c>
      <c r="CM42" s="88">
        <f t="shared" si="17"/>
        <v>5.7975000000000003</v>
      </c>
      <c r="CN42" s="88">
        <v>5.58</v>
      </c>
      <c r="CO42" s="88">
        <v>6.58</v>
      </c>
      <c r="CP42" s="88">
        <v>5.15</v>
      </c>
      <c r="CQ42" s="88">
        <v>6.03</v>
      </c>
      <c r="CR42" s="84">
        <f t="shared" si="18"/>
        <v>5.8350000000000009</v>
      </c>
      <c r="CS42" s="84"/>
    </row>
    <row r="43" spans="1:97">
      <c r="A43" s="85" t="s">
        <v>531</v>
      </c>
      <c r="B43" s="88">
        <v>10.26</v>
      </c>
      <c r="C43" s="88">
        <v>10.45</v>
      </c>
      <c r="D43" s="88">
        <v>13.04</v>
      </c>
      <c r="E43" s="88">
        <v>13.15</v>
      </c>
      <c r="F43" s="88">
        <f t="shared" si="0"/>
        <v>11.725</v>
      </c>
      <c r="G43" s="88">
        <v>12.88</v>
      </c>
      <c r="H43" s="88">
        <v>13.06</v>
      </c>
      <c r="I43" s="88">
        <v>10.92</v>
      </c>
      <c r="J43" s="88">
        <v>14.87</v>
      </c>
      <c r="K43" s="88">
        <f t="shared" si="1"/>
        <v>12.932499999999999</v>
      </c>
      <c r="L43" s="88">
        <v>13.12</v>
      </c>
      <c r="M43" s="88">
        <v>14.25</v>
      </c>
      <c r="N43" s="88">
        <v>13.36</v>
      </c>
      <c r="O43" s="88">
        <v>14.27</v>
      </c>
      <c r="P43" s="88">
        <f t="shared" si="2"/>
        <v>13.75</v>
      </c>
      <c r="Q43" s="88">
        <v>13.69</v>
      </c>
      <c r="R43" s="88">
        <v>15.29</v>
      </c>
      <c r="S43" s="88">
        <v>16.54</v>
      </c>
      <c r="T43" s="88">
        <v>20.36</v>
      </c>
      <c r="U43" s="88">
        <f t="shared" si="3"/>
        <v>16.47</v>
      </c>
      <c r="V43" s="88">
        <v>19.239999999999998</v>
      </c>
      <c r="W43" s="88">
        <v>17.7</v>
      </c>
      <c r="X43" s="88">
        <v>20.39</v>
      </c>
      <c r="Y43" s="88">
        <v>20.83</v>
      </c>
      <c r="Z43" s="88">
        <f t="shared" si="4"/>
        <v>19.54</v>
      </c>
      <c r="AA43" s="88">
        <v>18.78</v>
      </c>
      <c r="AB43" s="88">
        <v>18.11</v>
      </c>
      <c r="AC43" s="88">
        <v>21.06</v>
      </c>
      <c r="AD43" s="88">
        <v>23.42</v>
      </c>
      <c r="AE43" s="88">
        <f t="shared" si="5"/>
        <v>20.342500000000001</v>
      </c>
      <c r="AF43" s="88">
        <v>20.59</v>
      </c>
      <c r="AG43" s="88">
        <v>20.12</v>
      </c>
      <c r="AH43" s="88">
        <v>22.61</v>
      </c>
      <c r="AI43" s="88">
        <v>22.06</v>
      </c>
      <c r="AJ43" s="88">
        <f t="shared" si="6"/>
        <v>21.344999999999999</v>
      </c>
      <c r="AK43" s="88">
        <v>23.23</v>
      </c>
      <c r="AL43" s="88">
        <v>24.55</v>
      </c>
      <c r="AM43" s="88">
        <v>24.53</v>
      </c>
      <c r="AN43" s="88">
        <v>23.93</v>
      </c>
      <c r="AO43" s="88">
        <f t="shared" si="7"/>
        <v>24.060000000000002</v>
      </c>
      <c r="AP43" s="88">
        <v>22.73</v>
      </c>
      <c r="AQ43" s="88">
        <v>21.13</v>
      </c>
      <c r="AR43" s="88">
        <v>20.170000000000002</v>
      </c>
      <c r="AS43" s="88">
        <v>19.809999999999999</v>
      </c>
      <c r="AT43" s="88">
        <f t="shared" si="8"/>
        <v>20.96</v>
      </c>
      <c r="AU43" s="88">
        <v>18.78</v>
      </c>
      <c r="AV43" s="88">
        <v>17.28</v>
      </c>
      <c r="AW43" s="88">
        <v>17.21</v>
      </c>
      <c r="AX43" s="88">
        <v>17.829999999999998</v>
      </c>
      <c r="AY43" s="88">
        <f t="shared" si="9"/>
        <v>17.774999999999999</v>
      </c>
      <c r="AZ43" s="88">
        <v>16.95</v>
      </c>
      <c r="BA43" s="88">
        <v>15.59</v>
      </c>
      <c r="BB43" s="88">
        <v>16.59</v>
      </c>
      <c r="BC43" s="88">
        <v>16.579999999999998</v>
      </c>
      <c r="BD43" s="88">
        <f t="shared" si="10"/>
        <v>16.427499999999998</v>
      </c>
      <c r="BE43" s="88">
        <v>12.74</v>
      </c>
      <c r="BF43" s="88">
        <v>11.53</v>
      </c>
      <c r="BG43" s="88">
        <v>9.08</v>
      </c>
      <c r="BH43" s="88">
        <v>8.32</v>
      </c>
      <c r="BI43" s="88">
        <f t="shared" si="11"/>
        <v>10.4175</v>
      </c>
      <c r="BJ43" s="88">
        <v>6.46</v>
      </c>
      <c r="BK43" s="88">
        <v>5.35</v>
      </c>
      <c r="BL43" s="88">
        <v>5.95</v>
      </c>
      <c r="BM43" s="88">
        <v>7.24</v>
      </c>
      <c r="BN43" s="88">
        <f t="shared" si="12"/>
        <v>6.25</v>
      </c>
      <c r="BO43" s="88">
        <v>5.29</v>
      </c>
      <c r="BP43" s="88">
        <v>5.56</v>
      </c>
      <c r="BQ43" s="88">
        <v>5.48</v>
      </c>
      <c r="BR43" s="88">
        <v>6.77</v>
      </c>
      <c r="BS43" s="88">
        <f t="shared" si="13"/>
        <v>5.7749999999999995</v>
      </c>
      <c r="BT43" s="88">
        <v>8.19</v>
      </c>
      <c r="BU43" s="88">
        <v>6.34</v>
      </c>
      <c r="BV43" s="88">
        <v>9.09</v>
      </c>
      <c r="BW43" s="88">
        <v>12.32</v>
      </c>
      <c r="BX43" s="88">
        <f t="shared" si="14"/>
        <v>8.9849999999999994</v>
      </c>
      <c r="BY43" s="88">
        <v>9.44</v>
      </c>
      <c r="BZ43" s="88">
        <v>10.199999999999999</v>
      </c>
      <c r="CA43" s="88">
        <v>11.18</v>
      </c>
      <c r="CB43" s="88">
        <v>11.8</v>
      </c>
      <c r="CC43" s="88">
        <f t="shared" si="15"/>
        <v>10.655000000000001</v>
      </c>
      <c r="CD43" s="88">
        <v>12.55</v>
      </c>
      <c r="CE43" s="88">
        <v>13.2</v>
      </c>
      <c r="CF43" s="88">
        <v>13.36</v>
      </c>
      <c r="CG43" s="88">
        <v>14.01</v>
      </c>
      <c r="CH43" s="88">
        <f t="shared" si="16"/>
        <v>13.28</v>
      </c>
      <c r="CI43" s="88">
        <v>8.1999999999999993</v>
      </c>
      <c r="CJ43" s="88">
        <v>9.39</v>
      </c>
      <c r="CK43" s="88">
        <v>7.05</v>
      </c>
      <c r="CL43" s="88">
        <v>9.5</v>
      </c>
      <c r="CM43" s="88">
        <f t="shared" si="17"/>
        <v>8.5350000000000001</v>
      </c>
      <c r="CN43" s="88">
        <v>8.2200000000000006</v>
      </c>
      <c r="CO43" s="88">
        <v>6.68</v>
      </c>
      <c r="CP43" s="88">
        <v>8.9700000000000006</v>
      </c>
      <c r="CQ43" s="88">
        <v>9.7799999999999994</v>
      </c>
      <c r="CR43" s="84">
        <f t="shared" si="18"/>
        <v>8.4124999999999996</v>
      </c>
      <c r="CS43" s="84"/>
    </row>
    <row r="44" spans="1:97">
      <c r="A44" s="85" t="s">
        <v>532</v>
      </c>
      <c r="B44" s="88">
        <v>9.64</v>
      </c>
      <c r="C44" s="88">
        <v>11.32</v>
      </c>
      <c r="D44" s="88">
        <v>12.09</v>
      </c>
      <c r="E44" s="88">
        <v>12.63</v>
      </c>
      <c r="F44" s="88">
        <f t="shared" si="0"/>
        <v>11.42</v>
      </c>
      <c r="G44" s="88">
        <v>9.35</v>
      </c>
      <c r="H44" s="88">
        <v>6.95</v>
      </c>
      <c r="I44" s="88">
        <v>12.42</v>
      </c>
      <c r="J44" s="88">
        <v>13.24</v>
      </c>
      <c r="K44" s="88">
        <f t="shared" si="1"/>
        <v>10.49</v>
      </c>
      <c r="L44" s="88">
        <v>15</v>
      </c>
      <c r="M44" s="88">
        <v>11.52</v>
      </c>
      <c r="N44" s="88">
        <v>9.1199999999999992</v>
      </c>
      <c r="O44" s="88">
        <v>12.44</v>
      </c>
      <c r="P44" s="88">
        <f t="shared" si="2"/>
        <v>12.02</v>
      </c>
      <c r="Q44" s="88">
        <v>13.07</v>
      </c>
      <c r="R44" s="88">
        <v>13.01</v>
      </c>
      <c r="S44" s="88">
        <v>14.11</v>
      </c>
      <c r="T44" s="88">
        <v>14.32</v>
      </c>
      <c r="U44" s="88">
        <f t="shared" si="3"/>
        <v>13.6275</v>
      </c>
      <c r="V44" s="88">
        <v>13.86</v>
      </c>
      <c r="W44" s="88">
        <v>13.29</v>
      </c>
      <c r="X44" s="88">
        <v>15.73</v>
      </c>
      <c r="Y44" s="88">
        <v>17.97</v>
      </c>
      <c r="Z44" s="88">
        <f t="shared" si="4"/>
        <v>15.212499999999999</v>
      </c>
      <c r="AA44" s="88">
        <v>19.09</v>
      </c>
      <c r="AB44" s="88">
        <v>17.309999999999999</v>
      </c>
      <c r="AC44" s="88">
        <v>19.48</v>
      </c>
      <c r="AD44" s="88">
        <v>25.36</v>
      </c>
      <c r="AE44" s="88">
        <f t="shared" si="5"/>
        <v>20.309999999999999</v>
      </c>
      <c r="AF44" s="88">
        <v>23.22</v>
      </c>
      <c r="AG44" s="88">
        <v>21.63</v>
      </c>
      <c r="AH44" s="88">
        <v>21.14</v>
      </c>
      <c r="AI44" s="88">
        <v>23.26</v>
      </c>
      <c r="AJ44" s="88">
        <f t="shared" si="6"/>
        <v>22.3125</v>
      </c>
      <c r="AK44" s="88">
        <v>21.16</v>
      </c>
      <c r="AL44" s="88">
        <v>21.84</v>
      </c>
      <c r="AM44" s="88">
        <v>20.170000000000002</v>
      </c>
      <c r="AN44" s="88">
        <v>22.19</v>
      </c>
      <c r="AO44" s="88">
        <f t="shared" si="7"/>
        <v>21.34</v>
      </c>
      <c r="AP44" s="88">
        <v>18.739999999999998</v>
      </c>
      <c r="AQ44" s="88">
        <v>18.3</v>
      </c>
      <c r="AR44" s="88">
        <v>20.149999999999999</v>
      </c>
      <c r="AS44" s="88">
        <v>18.8</v>
      </c>
      <c r="AT44" s="88">
        <f t="shared" si="8"/>
        <v>18.997499999999999</v>
      </c>
      <c r="AU44" s="88">
        <v>17.690000000000001</v>
      </c>
      <c r="AV44" s="88">
        <v>17.79</v>
      </c>
      <c r="AW44" s="88">
        <v>17.149999999999999</v>
      </c>
      <c r="AX44" s="88">
        <v>18.559999999999999</v>
      </c>
      <c r="AY44" s="88">
        <f t="shared" si="9"/>
        <v>17.797499999999999</v>
      </c>
      <c r="AZ44" s="88">
        <v>16.7</v>
      </c>
      <c r="BA44" s="88">
        <v>14.22</v>
      </c>
      <c r="BB44" s="88">
        <v>15.55</v>
      </c>
      <c r="BC44" s="88">
        <v>14.19</v>
      </c>
      <c r="BD44" s="88">
        <f t="shared" si="10"/>
        <v>15.164999999999999</v>
      </c>
      <c r="BE44" s="88">
        <v>12.77</v>
      </c>
      <c r="BF44" s="88">
        <v>13.61</v>
      </c>
      <c r="BG44" s="88">
        <v>14.93</v>
      </c>
      <c r="BH44" s="88">
        <v>17.059999999999999</v>
      </c>
      <c r="BI44" s="88">
        <f t="shared" si="11"/>
        <v>14.592500000000001</v>
      </c>
      <c r="BJ44" s="88">
        <v>11.51</v>
      </c>
      <c r="BK44" s="88">
        <v>10.68</v>
      </c>
      <c r="BL44" s="88">
        <v>9.1999999999999993</v>
      </c>
      <c r="BM44" s="88">
        <v>7.44</v>
      </c>
      <c r="BN44" s="88">
        <f t="shared" si="12"/>
        <v>9.7074999999999996</v>
      </c>
      <c r="BO44" s="88">
        <v>5.58</v>
      </c>
      <c r="BP44" s="88">
        <v>6.09</v>
      </c>
      <c r="BQ44" s="88">
        <v>6.75</v>
      </c>
      <c r="BR44" s="88">
        <v>6.22</v>
      </c>
      <c r="BS44" s="88">
        <f t="shared" si="13"/>
        <v>6.16</v>
      </c>
      <c r="BT44" s="88">
        <v>6.11</v>
      </c>
      <c r="BU44" s="88">
        <v>5.65</v>
      </c>
      <c r="BV44" s="88">
        <v>8.86</v>
      </c>
      <c r="BW44" s="88">
        <v>8.15</v>
      </c>
      <c r="BX44" s="88">
        <f t="shared" si="14"/>
        <v>7.1925000000000008</v>
      </c>
      <c r="BY44" s="88">
        <v>5.21</v>
      </c>
      <c r="BZ44" s="88">
        <v>4.6900000000000004</v>
      </c>
      <c r="CA44" s="88">
        <v>8.9700000000000006</v>
      </c>
      <c r="CB44" s="88">
        <v>10.7</v>
      </c>
      <c r="CC44" s="88">
        <f t="shared" si="15"/>
        <v>7.3925000000000001</v>
      </c>
      <c r="CD44" s="88">
        <v>7</v>
      </c>
      <c r="CE44" s="88">
        <v>6.2</v>
      </c>
      <c r="CF44" s="88">
        <v>7.48</v>
      </c>
      <c r="CG44" s="88">
        <v>9.1</v>
      </c>
      <c r="CH44" s="88">
        <f t="shared" si="16"/>
        <v>7.4450000000000003</v>
      </c>
      <c r="CI44" s="88">
        <v>9</v>
      </c>
      <c r="CJ44" s="88">
        <v>10.119999999999999</v>
      </c>
      <c r="CK44" s="88">
        <v>8.59</v>
      </c>
      <c r="CL44" s="88">
        <v>9.0500000000000007</v>
      </c>
      <c r="CM44" s="88">
        <f t="shared" si="17"/>
        <v>9.19</v>
      </c>
      <c r="CN44" s="88">
        <v>8.27</v>
      </c>
      <c r="CO44" s="88">
        <v>8.3000000000000007</v>
      </c>
      <c r="CP44" s="88">
        <v>9.2100000000000009</v>
      </c>
      <c r="CQ44" s="88">
        <v>8.18</v>
      </c>
      <c r="CR44" s="84">
        <f t="shared" si="18"/>
        <v>8.49</v>
      </c>
      <c r="CS44" s="84"/>
    </row>
    <row r="45" spans="1:97">
      <c r="A45" s="85" t="s">
        <v>533</v>
      </c>
      <c r="B45" s="88">
        <v>25.88</v>
      </c>
      <c r="C45" s="88">
        <v>24.41</v>
      </c>
      <c r="D45" s="88">
        <v>20.45</v>
      </c>
      <c r="E45" s="88">
        <v>17.43</v>
      </c>
      <c r="F45" s="88">
        <f t="shared" si="0"/>
        <v>22.042499999999997</v>
      </c>
      <c r="G45" s="88">
        <v>19.600000000000001</v>
      </c>
      <c r="H45" s="88">
        <v>22.86</v>
      </c>
      <c r="I45" s="88">
        <v>23.38</v>
      </c>
      <c r="J45" s="88">
        <v>23.04</v>
      </c>
      <c r="K45" s="88">
        <f t="shared" si="1"/>
        <v>22.22</v>
      </c>
      <c r="L45" s="88">
        <v>20.53</v>
      </c>
      <c r="M45" s="88">
        <v>19.75</v>
      </c>
      <c r="N45" s="88">
        <v>19.73</v>
      </c>
      <c r="O45" s="88">
        <v>20.93</v>
      </c>
      <c r="P45" s="88">
        <f t="shared" si="2"/>
        <v>20.234999999999999</v>
      </c>
      <c r="Q45" s="88">
        <v>21.48</v>
      </c>
      <c r="R45" s="88">
        <v>23.51</v>
      </c>
      <c r="S45" s="88">
        <v>26.09</v>
      </c>
      <c r="T45" s="88">
        <v>27.16</v>
      </c>
      <c r="U45" s="88">
        <f t="shared" si="3"/>
        <v>24.56</v>
      </c>
      <c r="V45" s="88">
        <v>25.25</v>
      </c>
      <c r="W45" s="88">
        <v>26.88</v>
      </c>
      <c r="X45" s="88">
        <v>27.32</v>
      </c>
      <c r="Y45" s="88">
        <v>25.73</v>
      </c>
      <c r="Z45" s="88">
        <f t="shared" si="4"/>
        <v>26.294999999999998</v>
      </c>
      <c r="AA45" s="88">
        <v>27.64</v>
      </c>
      <c r="AB45" s="88">
        <v>29.7</v>
      </c>
      <c r="AC45" s="88">
        <v>30.53</v>
      </c>
      <c r="AD45" s="88">
        <v>31.6</v>
      </c>
      <c r="AE45" s="88">
        <f t="shared" si="5"/>
        <v>29.8675</v>
      </c>
      <c r="AF45" s="88">
        <v>32.700000000000003</v>
      </c>
      <c r="AG45" s="88">
        <v>35.22</v>
      </c>
      <c r="AH45" s="88">
        <v>32.590000000000003</v>
      </c>
      <c r="AI45" s="88">
        <v>31.98</v>
      </c>
      <c r="AJ45" s="88">
        <f t="shared" si="6"/>
        <v>33.122500000000002</v>
      </c>
      <c r="AK45" s="88">
        <v>33.47</v>
      </c>
      <c r="AL45" s="88">
        <v>36.76</v>
      </c>
      <c r="AM45" s="88">
        <v>34.53</v>
      </c>
      <c r="AN45" s="88">
        <v>34.53</v>
      </c>
      <c r="AO45" s="88">
        <f t="shared" si="7"/>
        <v>34.822499999999998</v>
      </c>
      <c r="AP45" s="88">
        <v>33.54</v>
      </c>
      <c r="AQ45" s="88">
        <v>33.97</v>
      </c>
      <c r="AR45" s="88">
        <v>35.380000000000003</v>
      </c>
      <c r="AS45" s="88">
        <v>33.1</v>
      </c>
      <c r="AT45" s="88">
        <f t="shared" si="8"/>
        <v>33.997499999999995</v>
      </c>
      <c r="AU45" s="88">
        <v>31.66</v>
      </c>
      <c r="AV45" s="88">
        <v>30.93</v>
      </c>
      <c r="AW45" s="88">
        <v>32.049999999999997</v>
      </c>
      <c r="AX45" s="88">
        <v>30.51</v>
      </c>
      <c r="AY45" s="88">
        <f t="shared" si="9"/>
        <v>31.287500000000001</v>
      </c>
      <c r="AZ45" s="88">
        <v>31.36</v>
      </c>
      <c r="BA45" s="88">
        <v>30.32</v>
      </c>
      <c r="BB45" s="88">
        <v>31.93</v>
      </c>
      <c r="BC45" s="88">
        <v>28.91</v>
      </c>
      <c r="BD45" s="88">
        <f t="shared" si="10"/>
        <v>30.63</v>
      </c>
      <c r="BE45" s="88">
        <v>28.8</v>
      </c>
      <c r="BF45" s="88">
        <v>27.63</v>
      </c>
      <c r="BG45" s="88">
        <v>27.06</v>
      </c>
      <c r="BH45" s="88">
        <v>27.63</v>
      </c>
      <c r="BI45" s="88">
        <f t="shared" si="11"/>
        <v>27.779999999999998</v>
      </c>
      <c r="BJ45" s="88">
        <v>22.31</v>
      </c>
      <c r="BK45" s="88">
        <v>18.45</v>
      </c>
      <c r="BL45" s="88">
        <v>17.03</v>
      </c>
      <c r="BM45" s="88">
        <v>15.05</v>
      </c>
      <c r="BN45" s="88">
        <f t="shared" si="12"/>
        <v>18.21</v>
      </c>
      <c r="BO45" s="88">
        <v>11.99</v>
      </c>
      <c r="BP45" s="88">
        <v>11.21</v>
      </c>
      <c r="BQ45" s="88">
        <v>11.07</v>
      </c>
      <c r="BR45" s="88">
        <v>10.66</v>
      </c>
      <c r="BS45" s="88">
        <f t="shared" si="13"/>
        <v>11.232500000000002</v>
      </c>
      <c r="BT45" s="88">
        <v>11.94</v>
      </c>
      <c r="BU45" s="88">
        <v>12.62</v>
      </c>
      <c r="BV45" s="88">
        <v>11.12</v>
      </c>
      <c r="BW45" s="88">
        <v>12.19</v>
      </c>
      <c r="BX45" s="88">
        <f t="shared" si="14"/>
        <v>11.967499999999999</v>
      </c>
      <c r="BY45" s="88">
        <v>12</v>
      </c>
      <c r="BZ45" s="88">
        <v>11.41</v>
      </c>
      <c r="CA45" s="88">
        <v>13.2</v>
      </c>
      <c r="CB45" s="88">
        <v>14.1</v>
      </c>
      <c r="CC45" s="88">
        <f t="shared" si="15"/>
        <v>12.6775</v>
      </c>
      <c r="CD45" s="88">
        <v>10.49</v>
      </c>
      <c r="CE45" s="88">
        <v>10.47</v>
      </c>
      <c r="CF45" s="88">
        <v>11.17</v>
      </c>
      <c r="CG45" s="88">
        <v>11.88</v>
      </c>
      <c r="CH45" s="88">
        <f t="shared" si="16"/>
        <v>11.002500000000001</v>
      </c>
      <c r="CI45" s="88">
        <v>10.51</v>
      </c>
      <c r="CJ45" s="88">
        <v>10.62</v>
      </c>
      <c r="CK45" s="88">
        <v>10.56</v>
      </c>
      <c r="CL45" s="88">
        <v>10.01</v>
      </c>
      <c r="CM45" s="88">
        <f t="shared" si="17"/>
        <v>10.424999999999999</v>
      </c>
      <c r="CN45" s="88">
        <v>10.61</v>
      </c>
      <c r="CO45" s="88">
        <v>11.05</v>
      </c>
      <c r="CP45" s="88">
        <v>11.03</v>
      </c>
      <c r="CQ45" s="88">
        <v>10.119999999999999</v>
      </c>
      <c r="CR45" s="84">
        <f t="shared" si="18"/>
        <v>10.702499999999999</v>
      </c>
      <c r="CS45" s="84"/>
    </row>
    <row r="46" spans="1:97">
      <c r="A46" s="85" t="s">
        <v>534</v>
      </c>
      <c r="B46" s="88">
        <v>13.27</v>
      </c>
      <c r="C46" s="88">
        <v>14.1</v>
      </c>
      <c r="D46" s="88">
        <v>13.88</v>
      </c>
      <c r="E46" s="88">
        <v>15.27</v>
      </c>
      <c r="F46" s="88">
        <f t="shared" si="0"/>
        <v>14.129999999999999</v>
      </c>
      <c r="G46" s="88">
        <v>13.86</v>
      </c>
      <c r="H46" s="88">
        <v>13.18</v>
      </c>
      <c r="I46" s="88">
        <v>14.28</v>
      </c>
      <c r="J46" s="88">
        <v>15.85</v>
      </c>
      <c r="K46" s="88">
        <f t="shared" si="1"/>
        <v>14.2925</v>
      </c>
      <c r="L46" s="88">
        <v>14.38</v>
      </c>
      <c r="M46" s="88">
        <v>14.65</v>
      </c>
      <c r="N46" s="88">
        <v>16.38</v>
      </c>
      <c r="O46" s="88">
        <v>18.66</v>
      </c>
      <c r="P46" s="88">
        <f t="shared" si="2"/>
        <v>16.017499999999998</v>
      </c>
      <c r="Q46" s="88">
        <v>17.760000000000002</v>
      </c>
      <c r="R46" s="88">
        <v>16.87</v>
      </c>
      <c r="S46" s="88">
        <v>18.989999999999998</v>
      </c>
      <c r="T46" s="88">
        <v>19.63</v>
      </c>
      <c r="U46" s="88">
        <f t="shared" si="3"/>
        <v>18.3125</v>
      </c>
      <c r="V46" s="88">
        <v>18.47</v>
      </c>
      <c r="W46" s="88">
        <v>17.89</v>
      </c>
      <c r="X46" s="88">
        <v>20.52</v>
      </c>
      <c r="Y46" s="88">
        <v>20.67</v>
      </c>
      <c r="Z46" s="88">
        <f t="shared" si="4"/>
        <v>19.387499999999999</v>
      </c>
      <c r="AA46" s="88">
        <v>20.47</v>
      </c>
      <c r="AB46" s="88">
        <v>20.47</v>
      </c>
      <c r="AC46" s="88">
        <v>23.34</v>
      </c>
      <c r="AD46" s="88">
        <v>25.58</v>
      </c>
      <c r="AE46" s="88">
        <f t="shared" si="5"/>
        <v>22.465</v>
      </c>
      <c r="AF46" s="88">
        <v>25.46</v>
      </c>
      <c r="AG46" s="88">
        <v>23.23</v>
      </c>
      <c r="AH46" s="88">
        <v>24.33</v>
      </c>
      <c r="AI46" s="88">
        <v>25.81</v>
      </c>
      <c r="AJ46" s="88">
        <f t="shared" si="6"/>
        <v>24.7075</v>
      </c>
      <c r="AK46" s="88">
        <v>24.75</v>
      </c>
      <c r="AL46" s="88">
        <v>24.25</v>
      </c>
      <c r="AM46" s="88">
        <v>25.22</v>
      </c>
      <c r="AN46" s="88">
        <v>24.75</v>
      </c>
      <c r="AO46" s="88">
        <f t="shared" si="7"/>
        <v>24.7425</v>
      </c>
      <c r="AP46" s="88">
        <v>23.63</v>
      </c>
      <c r="AQ46" s="88">
        <v>23.76</v>
      </c>
      <c r="AR46" s="88">
        <v>25.54</v>
      </c>
      <c r="AS46" s="88">
        <v>25.08</v>
      </c>
      <c r="AT46" s="88">
        <f t="shared" si="8"/>
        <v>24.502500000000001</v>
      </c>
      <c r="AU46" s="88">
        <v>22.86</v>
      </c>
      <c r="AV46" s="88">
        <v>20.32</v>
      </c>
      <c r="AW46" s="88">
        <v>19.170000000000002</v>
      </c>
      <c r="AX46" s="88">
        <v>20.47</v>
      </c>
      <c r="AY46" s="88">
        <f t="shared" si="9"/>
        <v>20.704999999999998</v>
      </c>
      <c r="AZ46" s="88">
        <v>18.55</v>
      </c>
      <c r="BA46" s="88">
        <v>17.75</v>
      </c>
      <c r="BB46" s="88">
        <v>18.23</v>
      </c>
      <c r="BC46" s="88">
        <v>18.25</v>
      </c>
      <c r="BD46" s="88">
        <f t="shared" si="10"/>
        <v>18.195</v>
      </c>
      <c r="BE46" s="88">
        <v>15.15</v>
      </c>
      <c r="BF46" s="88">
        <v>15.03</v>
      </c>
      <c r="BG46" s="88">
        <v>15.58</v>
      </c>
      <c r="BH46" s="88">
        <v>15.25</v>
      </c>
      <c r="BI46" s="88">
        <f t="shared" si="11"/>
        <v>15.2525</v>
      </c>
      <c r="BJ46" s="88">
        <v>11.96</v>
      </c>
      <c r="BK46" s="88">
        <v>10.07</v>
      </c>
      <c r="BL46" s="88">
        <v>9.14</v>
      </c>
      <c r="BM46" s="88">
        <v>8.3800000000000008</v>
      </c>
      <c r="BN46" s="88">
        <f t="shared" si="12"/>
        <v>9.8875000000000011</v>
      </c>
      <c r="BO46" s="88">
        <v>7.53</v>
      </c>
      <c r="BP46" s="88">
        <v>7.51</v>
      </c>
      <c r="BQ46" s="88">
        <v>8.2100000000000009</v>
      </c>
      <c r="BR46" s="88">
        <v>8.82</v>
      </c>
      <c r="BS46" s="88">
        <f t="shared" si="13"/>
        <v>8.0175000000000001</v>
      </c>
      <c r="BT46" s="88">
        <v>8.6199999999999992</v>
      </c>
      <c r="BU46" s="88">
        <v>8.0399999999999991</v>
      </c>
      <c r="BV46" s="88">
        <v>9.16</v>
      </c>
      <c r="BW46" s="88">
        <v>10.35</v>
      </c>
      <c r="BX46" s="88">
        <f t="shared" si="14"/>
        <v>9.0424999999999986</v>
      </c>
      <c r="BY46" s="88">
        <v>9.68</v>
      </c>
      <c r="BZ46" s="88">
        <v>9.4499999999999993</v>
      </c>
      <c r="CA46" s="88">
        <v>13.03</v>
      </c>
      <c r="CB46" s="88">
        <v>12.03</v>
      </c>
      <c r="CC46" s="88">
        <f t="shared" si="15"/>
        <v>11.047499999999999</v>
      </c>
      <c r="CD46" s="88">
        <v>14.16</v>
      </c>
      <c r="CE46" s="88">
        <v>12.72</v>
      </c>
      <c r="CF46" s="88">
        <v>14.63</v>
      </c>
      <c r="CG46" s="88">
        <v>15.12</v>
      </c>
      <c r="CH46" s="88">
        <f t="shared" si="16"/>
        <v>14.157500000000001</v>
      </c>
      <c r="CI46" s="88">
        <v>14.34</v>
      </c>
      <c r="CJ46" s="88">
        <v>13.8</v>
      </c>
      <c r="CK46" s="88">
        <v>13.68</v>
      </c>
      <c r="CL46" s="88">
        <v>15.45</v>
      </c>
      <c r="CM46" s="88">
        <f t="shared" si="17"/>
        <v>14.317499999999999</v>
      </c>
      <c r="CN46" s="88">
        <v>13.89</v>
      </c>
      <c r="CO46" s="88">
        <v>12.52</v>
      </c>
      <c r="CP46" s="88">
        <v>13.57</v>
      </c>
      <c r="CQ46" s="88">
        <v>14.7</v>
      </c>
      <c r="CR46" s="84">
        <f t="shared" si="18"/>
        <v>13.670000000000002</v>
      </c>
      <c r="CS46" s="84"/>
    </row>
    <row r="47" spans="1:97">
      <c r="A47" s="85" t="s">
        <v>535</v>
      </c>
      <c r="B47" s="88">
        <v>10.36</v>
      </c>
      <c r="C47" s="88">
        <v>11.52</v>
      </c>
      <c r="D47" s="88">
        <v>10.11</v>
      </c>
      <c r="E47" s="88">
        <v>11.21</v>
      </c>
      <c r="F47" s="88">
        <f t="shared" si="0"/>
        <v>10.8</v>
      </c>
      <c r="G47" s="88">
        <v>9.89</v>
      </c>
      <c r="H47" s="88">
        <v>8.99</v>
      </c>
      <c r="I47" s="88">
        <v>9.86</v>
      </c>
      <c r="J47" s="88">
        <v>11.1</v>
      </c>
      <c r="K47" s="88">
        <f t="shared" si="1"/>
        <v>9.9600000000000009</v>
      </c>
      <c r="L47" s="88">
        <v>10.3</v>
      </c>
      <c r="M47" s="88">
        <v>9.6</v>
      </c>
      <c r="N47" s="88">
        <v>10.68</v>
      </c>
      <c r="O47" s="88">
        <v>11.03</v>
      </c>
      <c r="P47" s="88">
        <f t="shared" si="2"/>
        <v>10.4025</v>
      </c>
      <c r="Q47" s="88">
        <v>11.51</v>
      </c>
      <c r="R47" s="88">
        <v>12.62</v>
      </c>
      <c r="S47" s="88">
        <v>10.92</v>
      </c>
      <c r="T47" s="88">
        <v>12.92</v>
      </c>
      <c r="U47" s="88">
        <f t="shared" si="3"/>
        <v>11.9925</v>
      </c>
      <c r="V47" s="88">
        <v>10.9</v>
      </c>
      <c r="W47" s="88">
        <v>13.57</v>
      </c>
      <c r="X47" s="88">
        <v>15.29</v>
      </c>
      <c r="Y47" s="88">
        <v>14.38</v>
      </c>
      <c r="Z47" s="88">
        <f t="shared" si="4"/>
        <v>13.535</v>
      </c>
      <c r="AA47" s="88">
        <v>13.97</v>
      </c>
      <c r="AB47" s="88">
        <v>13.59</v>
      </c>
      <c r="AC47" s="88">
        <v>16.39</v>
      </c>
      <c r="AD47" s="88">
        <v>17.579999999999998</v>
      </c>
      <c r="AE47" s="88">
        <f t="shared" si="5"/>
        <v>15.3825</v>
      </c>
      <c r="AF47" s="88">
        <v>17.170000000000002</v>
      </c>
      <c r="AG47" s="88">
        <v>18.23</v>
      </c>
      <c r="AH47" s="88">
        <v>17.66</v>
      </c>
      <c r="AI47" s="88">
        <v>19.579999999999998</v>
      </c>
      <c r="AJ47" s="88">
        <f t="shared" si="6"/>
        <v>18.16</v>
      </c>
      <c r="AK47" s="88">
        <v>20.239999999999998</v>
      </c>
      <c r="AL47" s="88">
        <v>19.7</v>
      </c>
      <c r="AM47" s="88">
        <v>20.94</v>
      </c>
      <c r="AN47" s="88">
        <v>19.260000000000002</v>
      </c>
      <c r="AO47" s="88">
        <f t="shared" si="7"/>
        <v>20.035</v>
      </c>
      <c r="AP47" s="88">
        <v>18.82</v>
      </c>
      <c r="AQ47" s="88">
        <v>20.54</v>
      </c>
      <c r="AR47" s="88">
        <v>22.81</v>
      </c>
      <c r="AS47" s="88">
        <v>20.100000000000001</v>
      </c>
      <c r="AT47" s="88">
        <f t="shared" si="8"/>
        <v>20.567500000000003</v>
      </c>
      <c r="AU47" s="88">
        <v>18.61</v>
      </c>
      <c r="AV47" s="88">
        <v>17.7</v>
      </c>
      <c r="AW47" s="88">
        <v>16.75</v>
      </c>
      <c r="AX47" s="88">
        <v>15.77</v>
      </c>
      <c r="AY47" s="88">
        <f t="shared" si="9"/>
        <v>17.2075</v>
      </c>
      <c r="AZ47" s="88">
        <v>15.58</v>
      </c>
      <c r="BA47" s="88">
        <v>13.97</v>
      </c>
      <c r="BB47" s="88">
        <v>12.17</v>
      </c>
      <c r="BC47" s="88">
        <v>14.86</v>
      </c>
      <c r="BD47" s="88">
        <f t="shared" si="10"/>
        <v>14.145</v>
      </c>
      <c r="BE47" s="88">
        <v>13.76</v>
      </c>
      <c r="BF47" s="88">
        <v>12.99</v>
      </c>
      <c r="BG47" s="88">
        <v>12.57</v>
      </c>
      <c r="BH47" s="88">
        <v>11.27</v>
      </c>
      <c r="BI47" s="88">
        <f t="shared" si="11"/>
        <v>12.647500000000001</v>
      </c>
      <c r="BJ47" s="88">
        <v>9.8000000000000007</v>
      </c>
      <c r="BK47" s="88">
        <v>8.25</v>
      </c>
      <c r="BL47" s="88">
        <v>6.89</v>
      </c>
      <c r="BM47" s="88">
        <v>6.63</v>
      </c>
      <c r="BN47" s="88">
        <f t="shared" si="12"/>
        <v>7.8925000000000001</v>
      </c>
      <c r="BO47" s="88">
        <v>5.88</v>
      </c>
      <c r="BP47" s="88">
        <v>5.42</v>
      </c>
      <c r="BQ47" s="88">
        <v>5.07</v>
      </c>
      <c r="BR47" s="88">
        <v>6.7</v>
      </c>
      <c r="BS47" s="88">
        <f t="shared" si="13"/>
        <v>5.7675000000000001</v>
      </c>
      <c r="BT47" s="88">
        <v>6.88</v>
      </c>
      <c r="BU47" s="88">
        <v>5.73</v>
      </c>
      <c r="BV47" s="88">
        <v>5.99</v>
      </c>
      <c r="BW47" s="88">
        <v>5.85</v>
      </c>
      <c r="BX47" s="88">
        <f t="shared" si="14"/>
        <v>6.1125000000000007</v>
      </c>
      <c r="BY47" s="88">
        <v>6.69</v>
      </c>
      <c r="BZ47" s="88">
        <v>4.7699999999999996</v>
      </c>
      <c r="CA47" s="88">
        <v>6.42</v>
      </c>
      <c r="CB47" s="88">
        <v>7.62</v>
      </c>
      <c r="CC47" s="88">
        <f t="shared" si="15"/>
        <v>6.3750000000000009</v>
      </c>
      <c r="CD47" s="88">
        <v>4.68</v>
      </c>
      <c r="CE47" s="88">
        <v>5.98</v>
      </c>
      <c r="CF47" s="88">
        <v>5.27</v>
      </c>
      <c r="CG47" s="88">
        <v>7.86</v>
      </c>
      <c r="CH47" s="88">
        <f t="shared" si="16"/>
        <v>5.9474999999999998</v>
      </c>
      <c r="CI47" s="88">
        <v>6.75</v>
      </c>
      <c r="CJ47" s="88">
        <v>5.81</v>
      </c>
      <c r="CK47" s="88">
        <v>5.1100000000000003</v>
      </c>
      <c r="CL47" s="88">
        <v>6.46</v>
      </c>
      <c r="CM47" s="88">
        <f t="shared" si="17"/>
        <v>6.0324999999999998</v>
      </c>
      <c r="CN47" s="88">
        <v>5.65</v>
      </c>
      <c r="CO47" s="88">
        <v>7.74</v>
      </c>
      <c r="CP47" s="88">
        <v>7.76</v>
      </c>
      <c r="CQ47" s="88">
        <v>7.05</v>
      </c>
      <c r="CR47" s="84">
        <f t="shared" si="18"/>
        <v>7.05</v>
      </c>
      <c r="CS47" s="84"/>
    </row>
    <row r="48" spans="1:97">
      <c r="A48" s="85" t="s">
        <v>536</v>
      </c>
      <c r="B48" s="88">
        <v>15.75</v>
      </c>
      <c r="C48" s="88">
        <v>12.53</v>
      </c>
      <c r="D48" s="88">
        <v>12.42</v>
      </c>
      <c r="E48" s="88">
        <v>13.17</v>
      </c>
      <c r="F48" s="88">
        <f t="shared" si="0"/>
        <v>13.467500000000001</v>
      </c>
      <c r="G48" s="88">
        <v>13.02</v>
      </c>
      <c r="H48" s="88">
        <v>13.1</v>
      </c>
      <c r="I48" s="88">
        <v>14.47</v>
      </c>
      <c r="J48" s="88">
        <v>13.01</v>
      </c>
      <c r="K48" s="88">
        <f t="shared" si="1"/>
        <v>13.399999999999999</v>
      </c>
      <c r="L48" s="88">
        <v>12.18</v>
      </c>
      <c r="M48" s="88">
        <v>13.27</v>
      </c>
      <c r="N48" s="88">
        <v>12.85</v>
      </c>
      <c r="O48" s="88">
        <v>14.09</v>
      </c>
      <c r="P48" s="88">
        <f t="shared" si="2"/>
        <v>13.0975</v>
      </c>
      <c r="Q48" s="88">
        <v>12.39</v>
      </c>
      <c r="R48" s="88">
        <v>12.44</v>
      </c>
      <c r="S48" s="88">
        <v>16.22</v>
      </c>
      <c r="T48" s="88">
        <v>17.190000000000001</v>
      </c>
      <c r="U48" s="88">
        <f t="shared" si="3"/>
        <v>14.559999999999999</v>
      </c>
      <c r="V48" s="88">
        <v>16.22</v>
      </c>
      <c r="W48" s="88">
        <v>15.26</v>
      </c>
      <c r="X48" s="88">
        <v>17.329999999999998</v>
      </c>
      <c r="Y48" s="88">
        <v>17.100000000000001</v>
      </c>
      <c r="Z48" s="88">
        <f t="shared" si="4"/>
        <v>16.477499999999999</v>
      </c>
      <c r="AA48" s="88">
        <v>15.78</v>
      </c>
      <c r="AB48" s="88">
        <v>13.56</v>
      </c>
      <c r="AC48" s="88">
        <v>16.22</v>
      </c>
      <c r="AD48" s="88">
        <v>18.260000000000002</v>
      </c>
      <c r="AE48" s="88">
        <f t="shared" si="5"/>
        <v>15.955000000000002</v>
      </c>
      <c r="AF48" s="88">
        <v>21.25</v>
      </c>
      <c r="AG48" s="88">
        <v>18.7</v>
      </c>
      <c r="AH48" s="88">
        <v>20.64</v>
      </c>
      <c r="AI48" s="88">
        <v>23.75</v>
      </c>
      <c r="AJ48" s="88">
        <f t="shared" si="6"/>
        <v>21.085000000000001</v>
      </c>
      <c r="AK48" s="88">
        <v>22.99</v>
      </c>
      <c r="AL48" s="88">
        <v>21.71</v>
      </c>
      <c r="AM48" s="88">
        <v>20.99</v>
      </c>
      <c r="AN48" s="88">
        <v>22.39</v>
      </c>
      <c r="AO48" s="88">
        <f t="shared" si="7"/>
        <v>22.02</v>
      </c>
      <c r="AP48" s="88">
        <v>21.38</v>
      </c>
      <c r="AQ48" s="88">
        <v>18.77</v>
      </c>
      <c r="AR48" s="88">
        <v>19.29</v>
      </c>
      <c r="AS48" s="88">
        <v>19.57</v>
      </c>
      <c r="AT48" s="88">
        <f t="shared" si="8"/>
        <v>19.752499999999998</v>
      </c>
      <c r="AU48" s="88">
        <v>17.170000000000002</v>
      </c>
      <c r="AV48" s="88">
        <v>16.239999999999998</v>
      </c>
      <c r="AW48" s="88">
        <v>17.059999999999999</v>
      </c>
      <c r="AX48" s="88">
        <v>16.510000000000002</v>
      </c>
      <c r="AY48" s="88">
        <f t="shared" si="9"/>
        <v>16.745000000000001</v>
      </c>
      <c r="AZ48" s="88">
        <v>15.75</v>
      </c>
      <c r="BA48" s="88">
        <v>16.14</v>
      </c>
      <c r="BB48" s="88">
        <v>16.170000000000002</v>
      </c>
      <c r="BC48" s="88">
        <v>16.059999999999999</v>
      </c>
      <c r="BD48" s="88">
        <f t="shared" si="10"/>
        <v>16.03</v>
      </c>
      <c r="BE48" s="88">
        <v>13.67</v>
      </c>
      <c r="BF48" s="88">
        <v>14.65</v>
      </c>
      <c r="BG48" s="88">
        <v>16.29</v>
      </c>
      <c r="BH48" s="88">
        <v>17.940000000000001</v>
      </c>
      <c r="BI48" s="88">
        <f t="shared" si="11"/>
        <v>15.637499999999999</v>
      </c>
      <c r="BJ48" s="88">
        <v>16.63</v>
      </c>
      <c r="BK48" s="88">
        <v>12.13</v>
      </c>
      <c r="BL48" s="88">
        <v>9.4600000000000009</v>
      </c>
      <c r="BM48" s="88">
        <v>7.83</v>
      </c>
      <c r="BN48" s="88">
        <f t="shared" si="12"/>
        <v>11.512499999999999</v>
      </c>
      <c r="BO48" s="88">
        <v>7.28</v>
      </c>
      <c r="BP48" s="88">
        <v>7.82</v>
      </c>
      <c r="BQ48" s="88">
        <v>10.029999999999999</v>
      </c>
      <c r="BR48" s="88">
        <v>9.2100000000000009</v>
      </c>
      <c r="BS48" s="88">
        <f t="shared" si="13"/>
        <v>8.5850000000000009</v>
      </c>
      <c r="BT48" s="88">
        <v>10.37</v>
      </c>
      <c r="BU48" s="88">
        <v>9.7200000000000006</v>
      </c>
      <c r="BV48" s="88">
        <v>9</v>
      </c>
      <c r="BW48" s="88">
        <v>11.11</v>
      </c>
      <c r="BX48" s="88">
        <f t="shared" si="14"/>
        <v>10.050000000000001</v>
      </c>
      <c r="BY48" s="88">
        <v>11.92</v>
      </c>
      <c r="BZ48" s="88">
        <v>7.2</v>
      </c>
      <c r="CA48" s="88">
        <v>8.31</v>
      </c>
      <c r="CB48" s="88">
        <v>10.16</v>
      </c>
      <c r="CC48" s="88">
        <f t="shared" si="15"/>
        <v>9.3975000000000009</v>
      </c>
      <c r="CD48" s="88">
        <v>14.57</v>
      </c>
      <c r="CE48" s="88">
        <v>14.4</v>
      </c>
      <c r="CF48" s="88">
        <v>16.329999999999998</v>
      </c>
      <c r="CG48" s="88">
        <v>17.22</v>
      </c>
      <c r="CH48" s="88">
        <f t="shared" si="16"/>
        <v>15.629999999999999</v>
      </c>
      <c r="CI48" s="88">
        <v>15.96</v>
      </c>
      <c r="CJ48" s="88">
        <v>13.62</v>
      </c>
      <c r="CK48" s="88">
        <v>15.17</v>
      </c>
      <c r="CL48" s="88">
        <v>16.760000000000002</v>
      </c>
      <c r="CM48" s="88">
        <f t="shared" si="17"/>
        <v>15.377500000000001</v>
      </c>
      <c r="CN48" s="88">
        <v>12.79</v>
      </c>
      <c r="CO48" s="88">
        <v>12.62</v>
      </c>
      <c r="CP48" s="88">
        <v>13.71</v>
      </c>
      <c r="CQ48" s="88">
        <v>13.51</v>
      </c>
      <c r="CR48" s="84">
        <f t="shared" si="18"/>
        <v>13.157499999999999</v>
      </c>
      <c r="CS48" s="84"/>
    </row>
    <row r="49" spans="1:97">
      <c r="A49" s="85" t="s">
        <v>537</v>
      </c>
      <c r="B49" s="88">
        <v>24.53</v>
      </c>
      <c r="C49" s="88">
        <v>25.68</v>
      </c>
      <c r="D49" s="88">
        <v>22.77</v>
      </c>
      <c r="E49" s="88">
        <v>20.25</v>
      </c>
      <c r="F49" s="88">
        <f t="shared" si="0"/>
        <v>23.307500000000001</v>
      </c>
      <c r="G49" s="88">
        <v>17.899999999999999</v>
      </c>
      <c r="H49" s="88">
        <v>19.43</v>
      </c>
      <c r="I49" s="88">
        <v>18.5</v>
      </c>
      <c r="J49" s="88">
        <v>18.940000000000001</v>
      </c>
      <c r="K49" s="88">
        <f t="shared" si="1"/>
        <v>18.692499999999999</v>
      </c>
      <c r="L49" s="88">
        <v>19.420000000000002</v>
      </c>
      <c r="M49" s="88">
        <v>19.52</v>
      </c>
      <c r="N49" s="88">
        <v>20.399999999999999</v>
      </c>
      <c r="O49" s="88">
        <v>20.27</v>
      </c>
      <c r="P49" s="88">
        <f t="shared" si="2"/>
        <v>19.9025</v>
      </c>
      <c r="Q49" s="88">
        <v>22.64</v>
      </c>
      <c r="R49" s="88">
        <v>20.04</v>
      </c>
      <c r="S49" s="88">
        <v>22.27</v>
      </c>
      <c r="T49" s="88">
        <v>24.08</v>
      </c>
      <c r="U49" s="88">
        <f t="shared" si="3"/>
        <v>22.2575</v>
      </c>
      <c r="V49" s="88">
        <v>24.54</v>
      </c>
      <c r="W49" s="88">
        <v>25.1</v>
      </c>
      <c r="X49" s="88">
        <v>27.34</v>
      </c>
      <c r="Y49" s="88">
        <v>26.29</v>
      </c>
      <c r="Z49" s="88">
        <f t="shared" si="4"/>
        <v>25.817500000000003</v>
      </c>
      <c r="AA49" s="88">
        <v>25.82</v>
      </c>
      <c r="AB49" s="88">
        <v>27.35</v>
      </c>
      <c r="AC49" s="88">
        <v>30.05</v>
      </c>
      <c r="AD49" s="88">
        <v>29.94</v>
      </c>
      <c r="AE49" s="88">
        <f t="shared" si="5"/>
        <v>28.29</v>
      </c>
      <c r="AF49" s="88">
        <v>29.32</v>
      </c>
      <c r="AG49" s="88">
        <v>31.32</v>
      </c>
      <c r="AH49" s="88">
        <v>32.78</v>
      </c>
      <c r="AI49" s="88">
        <v>33.19</v>
      </c>
      <c r="AJ49" s="88">
        <f t="shared" si="6"/>
        <v>31.6525</v>
      </c>
      <c r="AK49" s="88">
        <v>32.659999999999997</v>
      </c>
      <c r="AL49" s="88">
        <v>32.479999999999997</v>
      </c>
      <c r="AM49" s="88">
        <v>31.96</v>
      </c>
      <c r="AN49" s="88">
        <v>32.83</v>
      </c>
      <c r="AO49" s="88">
        <f t="shared" si="7"/>
        <v>32.482500000000002</v>
      </c>
      <c r="AP49" s="88">
        <v>31.53</v>
      </c>
      <c r="AQ49" s="88">
        <v>32.369999999999997</v>
      </c>
      <c r="AR49" s="88">
        <v>29.77</v>
      </c>
      <c r="AS49" s="88">
        <v>30.35</v>
      </c>
      <c r="AT49" s="88">
        <f t="shared" si="8"/>
        <v>31.005000000000003</v>
      </c>
      <c r="AU49" s="88">
        <v>28.89</v>
      </c>
      <c r="AV49" s="88">
        <v>27.07</v>
      </c>
      <c r="AW49" s="88">
        <v>26.51</v>
      </c>
      <c r="AX49" s="88">
        <v>25.93</v>
      </c>
      <c r="AY49" s="88">
        <f t="shared" si="9"/>
        <v>27.1</v>
      </c>
      <c r="AZ49" s="88">
        <v>26.01</v>
      </c>
      <c r="BA49" s="88">
        <v>26.73</v>
      </c>
      <c r="BB49" s="88">
        <v>26.37</v>
      </c>
      <c r="BC49" s="88">
        <v>26.37</v>
      </c>
      <c r="BD49" s="88">
        <f t="shared" si="10"/>
        <v>26.37</v>
      </c>
      <c r="BE49" s="88">
        <v>24.49</v>
      </c>
      <c r="BF49" s="88">
        <v>23.36</v>
      </c>
      <c r="BG49" s="88">
        <v>24.21</v>
      </c>
      <c r="BH49" s="88">
        <v>23.93</v>
      </c>
      <c r="BI49" s="88">
        <f t="shared" si="11"/>
        <v>23.997500000000002</v>
      </c>
      <c r="BJ49" s="88">
        <v>19.5</v>
      </c>
      <c r="BK49" s="88">
        <v>16.12</v>
      </c>
      <c r="BL49" s="88">
        <v>14.68</v>
      </c>
      <c r="BM49" s="88">
        <v>14.22</v>
      </c>
      <c r="BN49" s="88">
        <f t="shared" si="12"/>
        <v>16.130000000000003</v>
      </c>
      <c r="BO49" s="88">
        <v>9.65</v>
      </c>
      <c r="BP49" s="88">
        <v>10.35</v>
      </c>
      <c r="BQ49" s="88">
        <v>8.5299999999999994</v>
      </c>
      <c r="BR49" s="88">
        <v>9.7799999999999994</v>
      </c>
      <c r="BS49" s="88">
        <f t="shared" si="13"/>
        <v>9.5775000000000006</v>
      </c>
      <c r="BT49" s="88">
        <v>10.72</v>
      </c>
      <c r="BU49" s="88">
        <v>10.91</v>
      </c>
      <c r="BV49" s="88">
        <v>11.45</v>
      </c>
      <c r="BW49" s="88">
        <v>11.84</v>
      </c>
      <c r="BX49" s="88">
        <f t="shared" si="14"/>
        <v>11.23</v>
      </c>
      <c r="BY49" s="88">
        <v>9.6199999999999992</v>
      </c>
      <c r="BZ49" s="88">
        <v>10.6</v>
      </c>
      <c r="CA49" s="88">
        <v>11.02</v>
      </c>
      <c r="CB49" s="88">
        <v>11.17</v>
      </c>
      <c r="CC49" s="88">
        <f t="shared" si="15"/>
        <v>10.602499999999999</v>
      </c>
      <c r="CD49" s="88">
        <v>11.04</v>
      </c>
      <c r="CE49" s="88">
        <v>12.52</v>
      </c>
      <c r="CF49" s="88">
        <v>14.35</v>
      </c>
      <c r="CG49" s="88">
        <v>13.8</v>
      </c>
      <c r="CH49" s="88">
        <f t="shared" si="16"/>
        <v>12.927499999999998</v>
      </c>
      <c r="CI49" s="88">
        <v>13.71</v>
      </c>
      <c r="CJ49" s="88">
        <v>11.84</v>
      </c>
      <c r="CK49" s="88">
        <v>12.36</v>
      </c>
      <c r="CL49" s="88">
        <v>11.43</v>
      </c>
      <c r="CM49" s="88">
        <f t="shared" si="17"/>
        <v>12.334999999999999</v>
      </c>
      <c r="CN49" s="88">
        <v>12.09</v>
      </c>
      <c r="CO49" s="88">
        <v>11.18</v>
      </c>
      <c r="CP49" s="88">
        <v>11.65</v>
      </c>
      <c r="CQ49" s="88">
        <v>11.06</v>
      </c>
      <c r="CR49" s="84">
        <f t="shared" si="18"/>
        <v>11.495000000000001</v>
      </c>
      <c r="CS49" s="84"/>
    </row>
    <row r="50" spans="1:97">
      <c r="A50" s="85" t="s">
        <v>538</v>
      </c>
      <c r="B50" s="88">
        <v>8.2100000000000009</v>
      </c>
      <c r="C50" s="88">
        <v>8.9600000000000009</v>
      </c>
      <c r="D50" s="88">
        <v>10.029999999999999</v>
      </c>
      <c r="E50" s="88">
        <v>9.3800000000000008</v>
      </c>
      <c r="F50" s="88">
        <f t="shared" si="0"/>
        <v>9.1450000000000014</v>
      </c>
      <c r="G50" s="88">
        <v>11.11</v>
      </c>
      <c r="H50" s="88">
        <v>8.4600000000000009</v>
      </c>
      <c r="I50" s="88">
        <v>9.89</v>
      </c>
      <c r="J50" s="88">
        <v>9.8699999999999992</v>
      </c>
      <c r="K50" s="88">
        <f t="shared" si="1"/>
        <v>9.8324999999999996</v>
      </c>
      <c r="L50" s="88">
        <v>9.2799999999999994</v>
      </c>
      <c r="M50" s="88">
        <v>11.45</v>
      </c>
      <c r="N50" s="88">
        <v>13.24</v>
      </c>
      <c r="O50" s="88">
        <v>13.31</v>
      </c>
      <c r="P50" s="88">
        <f t="shared" si="2"/>
        <v>11.82</v>
      </c>
      <c r="Q50" s="88">
        <v>12.6</v>
      </c>
      <c r="R50" s="88">
        <v>10.73</v>
      </c>
      <c r="S50" s="88">
        <v>11.8</v>
      </c>
      <c r="T50" s="88">
        <v>12.56</v>
      </c>
      <c r="U50" s="88">
        <f t="shared" si="3"/>
        <v>11.922499999999999</v>
      </c>
      <c r="V50" s="88">
        <v>12.63</v>
      </c>
      <c r="W50" s="88">
        <v>11.28</v>
      </c>
      <c r="X50" s="88">
        <v>15.45</v>
      </c>
      <c r="Y50" s="88">
        <v>17.28</v>
      </c>
      <c r="Z50" s="88">
        <f t="shared" si="4"/>
        <v>14.16</v>
      </c>
      <c r="AA50" s="88">
        <v>15.75</v>
      </c>
      <c r="AB50" s="88">
        <v>13.45</v>
      </c>
      <c r="AC50" s="88">
        <v>14.11</v>
      </c>
      <c r="AD50" s="88">
        <v>15.95</v>
      </c>
      <c r="AE50" s="88">
        <f t="shared" si="5"/>
        <v>14.815000000000001</v>
      </c>
      <c r="AF50" s="88">
        <v>14.33</v>
      </c>
      <c r="AG50" s="88">
        <v>14.09</v>
      </c>
      <c r="AH50" s="88">
        <v>13.52</v>
      </c>
      <c r="AI50" s="88">
        <v>15.58</v>
      </c>
      <c r="AJ50" s="88">
        <f t="shared" si="6"/>
        <v>14.379999999999999</v>
      </c>
      <c r="AK50" s="88">
        <v>17.79</v>
      </c>
      <c r="AL50" s="88">
        <v>18.23</v>
      </c>
      <c r="AM50" s="88">
        <v>20.73</v>
      </c>
      <c r="AN50" s="88">
        <v>20.56</v>
      </c>
      <c r="AO50" s="88">
        <f t="shared" si="7"/>
        <v>19.327500000000001</v>
      </c>
      <c r="AP50" s="88">
        <v>20.88</v>
      </c>
      <c r="AQ50" s="88">
        <v>18.649999999999999</v>
      </c>
      <c r="AR50" s="88">
        <v>19.46</v>
      </c>
      <c r="AS50" s="88">
        <v>19.91</v>
      </c>
      <c r="AT50" s="88">
        <f t="shared" si="8"/>
        <v>19.725000000000001</v>
      </c>
      <c r="AU50" s="88">
        <v>15.75</v>
      </c>
      <c r="AV50" s="88">
        <v>14.12</v>
      </c>
      <c r="AW50" s="88">
        <v>12.76</v>
      </c>
      <c r="AX50" s="88">
        <v>12.98</v>
      </c>
      <c r="AY50" s="88">
        <f t="shared" si="9"/>
        <v>13.9025</v>
      </c>
      <c r="AZ50" s="88">
        <v>10.78</v>
      </c>
      <c r="BA50" s="88">
        <v>11.35</v>
      </c>
      <c r="BB50" s="88">
        <v>13.86</v>
      </c>
      <c r="BC50" s="88">
        <v>11.7</v>
      </c>
      <c r="BD50" s="88">
        <f t="shared" si="10"/>
        <v>11.922499999999999</v>
      </c>
      <c r="BE50" s="88">
        <v>10.08</v>
      </c>
      <c r="BF50" s="88">
        <v>11.5</v>
      </c>
      <c r="BG50" s="88">
        <v>13.53</v>
      </c>
      <c r="BH50" s="88">
        <v>15.68</v>
      </c>
      <c r="BI50" s="88">
        <f t="shared" si="11"/>
        <v>12.6975</v>
      </c>
      <c r="BJ50" s="88">
        <v>10.78</v>
      </c>
      <c r="BK50" s="88">
        <v>8.6199999999999992</v>
      </c>
      <c r="BL50" s="88">
        <v>10.5</v>
      </c>
      <c r="BM50" s="88">
        <v>11.67</v>
      </c>
      <c r="BN50" s="88">
        <f t="shared" si="12"/>
        <v>10.3925</v>
      </c>
      <c r="BO50" s="88">
        <v>6.16</v>
      </c>
      <c r="BP50" s="88">
        <v>5.44</v>
      </c>
      <c r="BQ50" s="88">
        <v>5.59</v>
      </c>
      <c r="BR50" s="88">
        <v>5.2</v>
      </c>
      <c r="BS50" s="88">
        <f t="shared" si="13"/>
        <v>5.5975000000000001</v>
      </c>
      <c r="BT50" s="88">
        <v>6.24</v>
      </c>
      <c r="BU50" s="88">
        <v>7.83</v>
      </c>
      <c r="BV50" s="88">
        <v>8.61</v>
      </c>
      <c r="BW50" s="88">
        <v>7.42</v>
      </c>
      <c r="BX50" s="88">
        <f t="shared" si="14"/>
        <v>7.5250000000000004</v>
      </c>
      <c r="BY50" s="88">
        <v>4.96</v>
      </c>
      <c r="BZ50" s="88">
        <v>6.5</v>
      </c>
      <c r="CA50" s="88">
        <v>7.28</v>
      </c>
      <c r="CB50" s="88">
        <v>8.68</v>
      </c>
      <c r="CC50" s="88">
        <f t="shared" si="15"/>
        <v>6.8550000000000004</v>
      </c>
      <c r="CD50" s="88">
        <v>8.0399999999999991</v>
      </c>
      <c r="CE50" s="88">
        <v>6.06</v>
      </c>
      <c r="CF50" s="88">
        <v>10.49</v>
      </c>
      <c r="CG50" s="88">
        <v>10.09</v>
      </c>
      <c r="CH50" s="88">
        <f t="shared" si="16"/>
        <v>8.6699999999999982</v>
      </c>
      <c r="CI50" s="88">
        <v>9.1</v>
      </c>
      <c r="CJ50" s="88">
        <v>8.0299999999999994</v>
      </c>
      <c r="CK50" s="88">
        <v>11.56</v>
      </c>
      <c r="CL50" s="88">
        <v>10.69</v>
      </c>
      <c r="CM50" s="88">
        <f t="shared" si="17"/>
        <v>9.8449999999999989</v>
      </c>
      <c r="CN50" s="88">
        <v>10.57</v>
      </c>
      <c r="CO50" s="88">
        <v>10.27</v>
      </c>
      <c r="CP50" s="88">
        <v>8.94</v>
      </c>
      <c r="CQ50" s="88">
        <v>8.52</v>
      </c>
      <c r="CR50" s="84">
        <f t="shared" si="18"/>
        <v>9.5749999999999993</v>
      </c>
      <c r="CS50" s="84"/>
    </row>
    <row r="51" spans="1:97">
      <c r="A51" s="85" t="s">
        <v>539</v>
      </c>
      <c r="B51" s="88">
        <v>22.44</v>
      </c>
      <c r="C51" s="88">
        <v>23.75</v>
      </c>
      <c r="D51" s="88">
        <v>20.5</v>
      </c>
      <c r="E51" s="88">
        <v>21.7</v>
      </c>
      <c r="F51" s="88">
        <f t="shared" si="0"/>
        <v>22.0975</v>
      </c>
      <c r="G51" s="88">
        <v>20.74</v>
      </c>
      <c r="H51" s="88">
        <v>21.42</v>
      </c>
      <c r="I51" s="88">
        <v>21.83</v>
      </c>
      <c r="J51" s="88">
        <v>22.02</v>
      </c>
      <c r="K51" s="88">
        <f t="shared" si="1"/>
        <v>21.502499999999998</v>
      </c>
      <c r="L51" s="88">
        <v>20.94</v>
      </c>
      <c r="M51" s="88">
        <v>22.25</v>
      </c>
      <c r="N51" s="88">
        <v>22.16</v>
      </c>
      <c r="O51" s="88">
        <v>24.41</v>
      </c>
      <c r="P51" s="88">
        <f t="shared" si="2"/>
        <v>22.439999999999998</v>
      </c>
      <c r="Q51" s="88">
        <v>22.42</v>
      </c>
      <c r="R51" s="88">
        <v>23.54</v>
      </c>
      <c r="S51" s="88">
        <v>24.76</v>
      </c>
      <c r="T51" s="88">
        <v>26.37</v>
      </c>
      <c r="U51" s="88">
        <f t="shared" si="3"/>
        <v>24.272500000000001</v>
      </c>
      <c r="V51" s="88">
        <v>27.03</v>
      </c>
      <c r="W51" s="88">
        <v>28.02</v>
      </c>
      <c r="X51" s="88">
        <v>27.01</v>
      </c>
      <c r="Y51" s="88">
        <v>28.49</v>
      </c>
      <c r="Z51" s="88">
        <f t="shared" si="4"/>
        <v>27.637499999999999</v>
      </c>
      <c r="AA51" s="88">
        <v>29.08</v>
      </c>
      <c r="AB51" s="88">
        <v>31.23</v>
      </c>
      <c r="AC51" s="88">
        <v>29.31</v>
      </c>
      <c r="AD51" s="88">
        <v>32.380000000000003</v>
      </c>
      <c r="AE51" s="88">
        <f t="shared" si="5"/>
        <v>30.5</v>
      </c>
      <c r="AF51" s="88">
        <v>31.41</v>
      </c>
      <c r="AG51" s="88">
        <v>33.49</v>
      </c>
      <c r="AH51" s="88">
        <v>32.36</v>
      </c>
      <c r="AI51" s="88">
        <v>33.85</v>
      </c>
      <c r="AJ51" s="88">
        <f t="shared" si="6"/>
        <v>32.777500000000003</v>
      </c>
      <c r="AK51" s="88">
        <v>35.270000000000003</v>
      </c>
      <c r="AL51" s="88">
        <v>34.03</v>
      </c>
      <c r="AM51" s="88">
        <v>33.450000000000003</v>
      </c>
      <c r="AN51" s="88">
        <v>33.29</v>
      </c>
      <c r="AO51" s="88">
        <f t="shared" si="7"/>
        <v>34.010000000000005</v>
      </c>
      <c r="AP51" s="88">
        <v>32.619999999999997</v>
      </c>
      <c r="AQ51" s="88">
        <v>32.630000000000003</v>
      </c>
      <c r="AR51" s="88">
        <v>30.69</v>
      </c>
      <c r="AS51" s="88">
        <v>30.05</v>
      </c>
      <c r="AT51" s="88">
        <f t="shared" si="8"/>
        <v>31.497499999999999</v>
      </c>
      <c r="AU51" s="88">
        <v>28.37</v>
      </c>
      <c r="AV51" s="88">
        <v>27.84</v>
      </c>
      <c r="AW51" s="88">
        <v>25.81</v>
      </c>
      <c r="AX51" s="88">
        <v>26.51</v>
      </c>
      <c r="AY51" s="88">
        <f t="shared" si="9"/>
        <v>27.1325</v>
      </c>
      <c r="AZ51" s="88">
        <v>24.42</v>
      </c>
      <c r="BA51" s="88">
        <v>26.64</v>
      </c>
      <c r="BB51" s="88">
        <v>24.47</v>
      </c>
      <c r="BC51" s="88">
        <v>25.54</v>
      </c>
      <c r="BD51" s="88">
        <f t="shared" si="10"/>
        <v>25.267499999999998</v>
      </c>
      <c r="BE51" s="88">
        <v>25.15</v>
      </c>
      <c r="BF51" s="88">
        <v>24.11</v>
      </c>
      <c r="BG51" s="88">
        <v>22.65</v>
      </c>
      <c r="BH51" s="88">
        <v>22.16</v>
      </c>
      <c r="BI51" s="88">
        <f t="shared" si="11"/>
        <v>23.517499999999998</v>
      </c>
      <c r="BJ51" s="88">
        <v>19.72</v>
      </c>
      <c r="BK51" s="88">
        <v>15.89</v>
      </c>
      <c r="BL51" s="88">
        <v>14.09</v>
      </c>
      <c r="BM51" s="88">
        <v>14.13</v>
      </c>
      <c r="BN51" s="88">
        <f t="shared" si="12"/>
        <v>15.957500000000001</v>
      </c>
      <c r="BO51" s="88">
        <v>13.18</v>
      </c>
      <c r="BP51" s="88">
        <v>12.82</v>
      </c>
      <c r="BQ51" s="88">
        <v>12.89</v>
      </c>
      <c r="BR51" s="88">
        <v>12.88</v>
      </c>
      <c r="BS51" s="88">
        <f t="shared" si="13"/>
        <v>12.942500000000001</v>
      </c>
      <c r="BT51" s="88">
        <v>12.89</v>
      </c>
      <c r="BU51" s="88">
        <v>13.04</v>
      </c>
      <c r="BV51" s="88">
        <v>12.12</v>
      </c>
      <c r="BW51" s="88">
        <v>13.33</v>
      </c>
      <c r="BX51" s="88">
        <f t="shared" si="14"/>
        <v>12.844999999999999</v>
      </c>
      <c r="BY51" s="88">
        <v>13</v>
      </c>
      <c r="BZ51" s="88">
        <v>14.4</v>
      </c>
      <c r="CA51" s="88">
        <v>13.07</v>
      </c>
      <c r="CB51" s="88">
        <v>14.73</v>
      </c>
      <c r="CC51" s="88">
        <f t="shared" si="15"/>
        <v>13.8</v>
      </c>
      <c r="CD51" s="88">
        <v>16.32</v>
      </c>
      <c r="CE51" s="88">
        <v>17.79</v>
      </c>
      <c r="CF51" s="88">
        <v>17.940000000000001</v>
      </c>
      <c r="CG51" s="88">
        <v>17</v>
      </c>
      <c r="CH51" s="88">
        <f t="shared" si="16"/>
        <v>17.262499999999999</v>
      </c>
      <c r="CI51" s="88">
        <v>17.100000000000001</v>
      </c>
      <c r="CJ51" s="88">
        <v>18.22</v>
      </c>
      <c r="CK51" s="88">
        <v>17.93</v>
      </c>
      <c r="CL51" s="88">
        <v>20.05</v>
      </c>
      <c r="CM51" s="88">
        <f t="shared" si="17"/>
        <v>18.324999999999999</v>
      </c>
      <c r="CN51" s="88">
        <v>21.21</v>
      </c>
      <c r="CO51" s="88">
        <v>19.309999999999999</v>
      </c>
      <c r="CP51" s="88">
        <v>19.2</v>
      </c>
      <c r="CQ51" s="88">
        <v>20.61</v>
      </c>
      <c r="CR51" s="84">
        <f t="shared" si="18"/>
        <v>20.0825</v>
      </c>
      <c r="CS51" s="84"/>
    </row>
    <row r="52" spans="1:97">
      <c r="A52" s="85" t="s">
        <v>540</v>
      </c>
      <c r="B52" s="88">
        <v>7.67</v>
      </c>
      <c r="C52" s="88">
        <v>9.0299999999999994</v>
      </c>
      <c r="D52" s="88">
        <v>8.77</v>
      </c>
      <c r="E52" s="88">
        <v>9.58</v>
      </c>
      <c r="F52" s="88">
        <f t="shared" si="0"/>
        <v>8.7624999999999993</v>
      </c>
      <c r="G52" s="88">
        <v>7.23</v>
      </c>
      <c r="H52" s="88">
        <v>7.05</v>
      </c>
      <c r="I52" s="88">
        <v>8.75</v>
      </c>
      <c r="J52" s="88">
        <v>6.89</v>
      </c>
      <c r="K52" s="88">
        <f t="shared" si="1"/>
        <v>7.48</v>
      </c>
      <c r="L52" s="88">
        <v>4.3499999999999996</v>
      </c>
      <c r="M52" s="88">
        <v>7.84</v>
      </c>
      <c r="N52" s="88">
        <v>8.68</v>
      </c>
      <c r="O52" s="88">
        <v>11.4</v>
      </c>
      <c r="P52" s="88">
        <f t="shared" si="2"/>
        <v>8.067499999999999</v>
      </c>
      <c r="Q52" s="88">
        <v>9.5500000000000007</v>
      </c>
      <c r="R52" s="88">
        <v>8.2899999999999991</v>
      </c>
      <c r="S52" s="88">
        <v>13.04</v>
      </c>
      <c r="T52" s="88">
        <v>12.48</v>
      </c>
      <c r="U52" s="88">
        <f t="shared" si="3"/>
        <v>10.84</v>
      </c>
      <c r="V52" s="88">
        <v>12.25</v>
      </c>
      <c r="W52" s="88">
        <v>10.96</v>
      </c>
      <c r="X52" s="88">
        <v>14.18</v>
      </c>
      <c r="Y52" s="88">
        <v>15.44</v>
      </c>
      <c r="Z52" s="88">
        <f t="shared" si="4"/>
        <v>13.2075</v>
      </c>
      <c r="AA52" s="88">
        <v>13.33</v>
      </c>
      <c r="AB52" s="88">
        <v>11.95</v>
      </c>
      <c r="AC52" s="88">
        <v>15.51</v>
      </c>
      <c r="AD52" s="88">
        <v>15.52</v>
      </c>
      <c r="AE52" s="88">
        <f t="shared" si="5"/>
        <v>14.077500000000001</v>
      </c>
      <c r="AF52" s="88">
        <v>16.96</v>
      </c>
      <c r="AG52" s="88">
        <v>17.059999999999999</v>
      </c>
      <c r="AH52" s="88">
        <v>16.399999999999999</v>
      </c>
      <c r="AI52" s="88">
        <v>17.72</v>
      </c>
      <c r="AJ52" s="88">
        <f t="shared" si="6"/>
        <v>17.034999999999997</v>
      </c>
      <c r="AK52" s="88">
        <v>16.32</v>
      </c>
      <c r="AL52" s="88">
        <v>14.67</v>
      </c>
      <c r="AM52" s="88">
        <v>16.98</v>
      </c>
      <c r="AN52" s="88">
        <v>18.37</v>
      </c>
      <c r="AO52" s="88">
        <f t="shared" si="7"/>
        <v>16.585000000000001</v>
      </c>
      <c r="AP52" s="88">
        <v>15.87</v>
      </c>
      <c r="AQ52" s="88">
        <v>14.32</v>
      </c>
      <c r="AR52" s="88">
        <v>14.45</v>
      </c>
      <c r="AS52" s="88">
        <v>14.67</v>
      </c>
      <c r="AT52" s="88">
        <f t="shared" si="8"/>
        <v>14.827500000000001</v>
      </c>
      <c r="AU52" s="88">
        <v>12.9</v>
      </c>
      <c r="AV52" s="88">
        <v>11.76</v>
      </c>
      <c r="AW52" s="88">
        <v>14.04</v>
      </c>
      <c r="AX52" s="88">
        <v>15.78</v>
      </c>
      <c r="AY52" s="88">
        <f t="shared" si="9"/>
        <v>13.620000000000001</v>
      </c>
      <c r="AZ52" s="88">
        <v>13.55</v>
      </c>
      <c r="BA52" s="88">
        <v>11.08</v>
      </c>
      <c r="BB52" s="88">
        <v>13.32</v>
      </c>
      <c r="BC52" s="88">
        <v>11.55</v>
      </c>
      <c r="BD52" s="88">
        <f t="shared" si="10"/>
        <v>12.375</v>
      </c>
      <c r="BE52" s="88">
        <v>12.24</v>
      </c>
      <c r="BF52" s="88">
        <v>6.85</v>
      </c>
      <c r="BG52" s="88">
        <v>10.24</v>
      </c>
      <c r="BH52" s="88">
        <v>12.63</v>
      </c>
      <c r="BI52" s="88">
        <f t="shared" si="11"/>
        <v>10.49</v>
      </c>
      <c r="BJ52" s="88">
        <v>5.66</v>
      </c>
      <c r="BK52" s="88">
        <v>4.7699999999999996</v>
      </c>
      <c r="BL52" s="88">
        <v>6.58</v>
      </c>
      <c r="BM52" s="88">
        <v>5.32</v>
      </c>
      <c r="BN52" s="88">
        <f t="shared" si="12"/>
        <v>5.5824999999999996</v>
      </c>
      <c r="BO52" s="88">
        <v>4.07</v>
      </c>
      <c r="BP52" s="88">
        <v>5.28</v>
      </c>
      <c r="BQ52" s="88">
        <v>4.7</v>
      </c>
      <c r="BR52" s="88">
        <v>4.8099999999999996</v>
      </c>
      <c r="BS52" s="88">
        <f t="shared" si="13"/>
        <v>4.7149999999999999</v>
      </c>
      <c r="BT52" s="88">
        <v>5.67</v>
      </c>
      <c r="BU52" s="88">
        <v>4.62</v>
      </c>
      <c r="BV52" s="88">
        <v>5.0199999999999996</v>
      </c>
      <c r="BW52" s="88">
        <v>5.56</v>
      </c>
      <c r="BX52" s="88">
        <f t="shared" si="14"/>
        <v>5.2174999999999994</v>
      </c>
      <c r="BY52" s="88">
        <v>4.0599999999999996</v>
      </c>
      <c r="BZ52" s="88">
        <v>4.25</v>
      </c>
      <c r="CA52" s="88">
        <v>6.43</v>
      </c>
      <c r="CB52" s="88">
        <v>6.12</v>
      </c>
      <c r="CC52" s="88">
        <f t="shared" si="15"/>
        <v>5.2149999999999999</v>
      </c>
      <c r="CD52" s="88">
        <v>2.87</v>
      </c>
      <c r="CE52" s="88">
        <v>3.73</v>
      </c>
      <c r="CF52" s="88">
        <v>6.88</v>
      </c>
      <c r="CG52" s="88">
        <v>3.72</v>
      </c>
      <c r="CH52" s="88">
        <f t="shared" si="16"/>
        <v>4.3</v>
      </c>
      <c r="CI52" s="88">
        <v>4.37</v>
      </c>
      <c r="CJ52" s="88">
        <v>5.98</v>
      </c>
      <c r="CK52" s="88">
        <v>4.0999999999999996</v>
      </c>
      <c r="CL52" s="88">
        <v>4.95</v>
      </c>
      <c r="CM52" s="88">
        <f t="shared" si="17"/>
        <v>4.8500000000000005</v>
      </c>
      <c r="CN52" s="88">
        <v>4.32</v>
      </c>
      <c r="CO52" s="88">
        <v>5.44</v>
      </c>
      <c r="CP52" s="88">
        <v>4.3600000000000003</v>
      </c>
      <c r="CQ52" s="88">
        <v>5.26</v>
      </c>
      <c r="CR52" s="84">
        <f t="shared" si="18"/>
        <v>4.8450000000000006</v>
      </c>
      <c r="CS52" s="84"/>
    </row>
    <row r="53" spans="1:97">
      <c r="A53" s="85" t="s">
        <v>541</v>
      </c>
      <c r="B53" s="88">
        <v>17.47</v>
      </c>
      <c r="C53" s="88">
        <v>15.43</v>
      </c>
      <c r="D53" s="88">
        <v>15.34</v>
      </c>
      <c r="E53" s="88">
        <v>12.83</v>
      </c>
      <c r="F53" s="88">
        <f t="shared" si="0"/>
        <v>15.267499999999998</v>
      </c>
      <c r="G53" s="88">
        <v>11.96</v>
      </c>
      <c r="H53" s="88">
        <v>12.21</v>
      </c>
      <c r="I53" s="88">
        <v>14.16</v>
      </c>
      <c r="J53" s="88">
        <v>15.49</v>
      </c>
      <c r="K53" s="88">
        <f t="shared" si="1"/>
        <v>13.455</v>
      </c>
      <c r="L53" s="88">
        <v>15.39</v>
      </c>
      <c r="M53" s="88">
        <v>13.93</v>
      </c>
      <c r="N53" s="88">
        <v>14.7</v>
      </c>
      <c r="O53" s="88">
        <v>15.84</v>
      </c>
      <c r="P53" s="88">
        <f t="shared" si="2"/>
        <v>14.965</v>
      </c>
      <c r="Q53" s="88">
        <v>15.92</v>
      </c>
      <c r="R53" s="88">
        <v>13.5</v>
      </c>
      <c r="S53" s="88">
        <v>14.95</v>
      </c>
      <c r="T53" s="88">
        <v>19.98</v>
      </c>
      <c r="U53" s="88">
        <f t="shared" si="3"/>
        <v>16.087500000000002</v>
      </c>
      <c r="V53" s="88">
        <v>17.41</v>
      </c>
      <c r="W53" s="88">
        <v>18.13</v>
      </c>
      <c r="X53" s="88">
        <v>19.43</v>
      </c>
      <c r="Y53" s="88">
        <v>21.27</v>
      </c>
      <c r="Z53" s="88">
        <f t="shared" si="4"/>
        <v>19.059999999999999</v>
      </c>
      <c r="AA53" s="88">
        <v>21.86</v>
      </c>
      <c r="AB53" s="88">
        <v>20.55</v>
      </c>
      <c r="AC53" s="88">
        <v>22.16</v>
      </c>
      <c r="AD53" s="88">
        <v>23.17</v>
      </c>
      <c r="AE53" s="88">
        <f t="shared" si="5"/>
        <v>21.934999999999999</v>
      </c>
      <c r="AF53" s="88">
        <v>23.12</v>
      </c>
      <c r="AG53" s="88">
        <v>20.78</v>
      </c>
      <c r="AH53" s="88">
        <v>23.79</v>
      </c>
      <c r="AI53" s="88">
        <v>26.16</v>
      </c>
      <c r="AJ53" s="88">
        <f t="shared" si="6"/>
        <v>23.462499999999999</v>
      </c>
      <c r="AK53" s="88">
        <v>26.65</v>
      </c>
      <c r="AL53" s="88">
        <v>25.19</v>
      </c>
      <c r="AM53" s="88">
        <v>26.76</v>
      </c>
      <c r="AN53" s="88">
        <v>29.05</v>
      </c>
      <c r="AO53" s="88">
        <f t="shared" si="7"/>
        <v>26.912500000000001</v>
      </c>
      <c r="AP53" s="88">
        <v>25.54</v>
      </c>
      <c r="AQ53" s="88">
        <v>23.43</v>
      </c>
      <c r="AR53" s="88">
        <v>21.27</v>
      </c>
      <c r="AS53" s="88">
        <v>23.4</v>
      </c>
      <c r="AT53" s="88">
        <f t="shared" si="8"/>
        <v>23.409999999999997</v>
      </c>
      <c r="AU53" s="88">
        <v>21.86</v>
      </c>
      <c r="AV53" s="88">
        <v>19.82</v>
      </c>
      <c r="AW53" s="88">
        <v>18.22</v>
      </c>
      <c r="AX53" s="88">
        <v>20.04</v>
      </c>
      <c r="AY53" s="88">
        <f t="shared" si="9"/>
        <v>19.984999999999999</v>
      </c>
      <c r="AZ53" s="88">
        <v>19.71</v>
      </c>
      <c r="BA53" s="88">
        <v>18.23</v>
      </c>
      <c r="BB53" s="88">
        <v>18.14</v>
      </c>
      <c r="BC53" s="88">
        <v>18.09</v>
      </c>
      <c r="BD53" s="88">
        <f t="shared" si="10"/>
        <v>18.5425</v>
      </c>
      <c r="BE53" s="88">
        <v>17.66</v>
      </c>
      <c r="BF53" s="88">
        <v>16.16</v>
      </c>
      <c r="BG53" s="88">
        <v>16.3</v>
      </c>
      <c r="BH53" s="88">
        <v>18.46</v>
      </c>
      <c r="BI53" s="88">
        <f t="shared" si="11"/>
        <v>17.145000000000003</v>
      </c>
      <c r="BJ53" s="88">
        <v>13.74</v>
      </c>
      <c r="BK53" s="88">
        <v>10.06</v>
      </c>
      <c r="BL53" s="88">
        <v>9.19</v>
      </c>
      <c r="BM53" s="88">
        <v>7.25</v>
      </c>
      <c r="BN53" s="88">
        <f t="shared" si="12"/>
        <v>10.06</v>
      </c>
      <c r="BO53" s="88">
        <v>6.86</v>
      </c>
      <c r="BP53" s="88">
        <v>5.82</v>
      </c>
      <c r="BQ53" s="88">
        <v>5.96</v>
      </c>
      <c r="BR53" s="88">
        <v>7.37</v>
      </c>
      <c r="BS53" s="88">
        <f t="shared" si="13"/>
        <v>6.5025000000000004</v>
      </c>
      <c r="BT53" s="88">
        <v>6.43</v>
      </c>
      <c r="BU53" s="88">
        <v>5.8</v>
      </c>
      <c r="BV53" s="88">
        <v>6.54</v>
      </c>
      <c r="BW53" s="88">
        <v>6.29</v>
      </c>
      <c r="BX53" s="88">
        <f t="shared" si="14"/>
        <v>6.2649999999999997</v>
      </c>
      <c r="BY53" s="88">
        <v>7.42</v>
      </c>
      <c r="BZ53" s="88">
        <v>6.28</v>
      </c>
      <c r="CA53" s="88">
        <v>7.38</v>
      </c>
      <c r="CB53" s="88">
        <v>7.47</v>
      </c>
      <c r="CC53" s="88">
        <f t="shared" si="15"/>
        <v>7.1374999999999993</v>
      </c>
      <c r="CD53" s="88">
        <v>7.56</v>
      </c>
      <c r="CE53" s="88">
        <v>8.3000000000000007</v>
      </c>
      <c r="CF53" s="88">
        <v>9.4499999999999993</v>
      </c>
      <c r="CG53" s="88">
        <v>8.94</v>
      </c>
      <c r="CH53" s="88">
        <f t="shared" si="16"/>
        <v>8.5625</v>
      </c>
      <c r="CI53" s="88">
        <v>7.89</v>
      </c>
      <c r="CJ53" s="88">
        <v>6.27</v>
      </c>
      <c r="CK53" s="88">
        <v>7.86</v>
      </c>
      <c r="CL53" s="88">
        <v>9</v>
      </c>
      <c r="CM53" s="88">
        <f t="shared" si="17"/>
        <v>7.7549999999999999</v>
      </c>
      <c r="CN53" s="88">
        <v>7.93</v>
      </c>
      <c r="CO53" s="88">
        <v>7.32</v>
      </c>
      <c r="CP53" s="88">
        <v>9.1300000000000008</v>
      </c>
      <c r="CQ53" s="88">
        <v>10.58</v>
      </c>
      <c r="CR53" s="84">
        <f t="shared" si="18"/>
        <v>8.74</v>
      </c>
      <c r="CS53" s="84"/>
    </row>
    <row r="54" spans="1:97">
      <c r="A54" s="85" t="s">
        <v>542</v>
      </c>
      <c r="B54" s="88">
        <v>9.25</v>
      </c>
      <c r="C54" s="88">
        <v>11.15</v>
      </c>
      <c r="D54" s="88">
        <v>11.59</v>
      </c>
      <c r="E54" s="88">
        <v>10.35</v>
      </c>
      <c r="F54" s="88">
        <f t="shared" si="0"/>
        <v>10.584999999999999</v>
      </c>
      <c r="G54" s="88">
        <v>9.0399999999999991</v>
      </c>
      <c r="H54" s="88">
        <v>8.09</v>
      </c>
      <c r="I54" s="88">
        <v>10.29</v>
      </c>
      <c r="J54" s="88">
        <v>11.66</v>
      </c>
      <c r="K54" s="88">
        <f t="shared" si="1"/>
        <v>9.77</v>
      </c>
      <c r="L54" s="88">
        <v>9.23</v>
      </c>
      <c r="M54" s="88">
        <v>8.41</v>
      </c>
      <c r="N54" s="88">
        <v>8.7899999999999991</v>
      </c>
      <c r="O54" s="88">
        <v>10.210000000000001</v>
      </c>
      <c r="P54" s="88">
        <f t="shared" si="2"/>
        <v>9.16</v>
      </c>
      <c r="Q54" s="88">
        <v>11.16</v>
      </c>
      <c r="R54" s="88">
        <v>10.23</v>
      </c>
      <c r="S54" s="88">
        <v>13.16</v>
      </c>
      <c r="T54" s="88">
        <v>14.07</v>
      </c>
      <c r="U54" s="88">
        <f t="shared" si="3"/>
        <v>12.154999999999999</v>
      </c>
      <c r="V54" s="88">
        <v>12.27</v>
      </c>
      <c r="W54" s="88">
        <v>12.75</v>
      </c>
      <c r="X54" s="88">
        <v>14.24</v>
      </c>
      <c r="Y54" s="88">
        <v>14.52</v>
      </c>
      <c r="Z54" s="88">
        <f t="shared" si="4"/>
        <v>13.445</v>
      </c>
      <c r="AA54" s="88">
        <v>13</v>
      </c>
      <c r="AB54" s="88">
        <v>15.46</v>
      </c>
      <c r="AC54" s="88">
        <v>18.05</v>
      </c>
      <c r="AD54" s="88">
        <v>21.59</v>
      </c>
      <c r="AE54" s="88">
        <f t="shared" si="5"/>
        <v>17.025000000000002</v>
      </c>
      <c r="AF54" s="88">
        <v>19.739999999999998</v>
      </c>
      <c r="AG54" s="88">
        <v>19.82</v>
      </c>
      <c r="AH54" s="88">
        <v>20.9</v>
      </c>
      <c r="AI54" s="88">
        <v>19.670000000000002</v>
      </c>
      <c r="AJ54" s="88">
        <f t="shared" si="6"/>
        <v>20.032499999999999</v>
      </c>
      <c r="AK54" s="88">
        <v>19.649999999999999</v>
      </c>
      <c r="AL54" s="88">
        <v>20.86</v>
      </c>
      <c r="AM54" s="88">
        <v>19.64</v>
      </c>
      <c r="AN54" s="88">
        <v>18.82</v>
      </c>
      <c r="AO54" s="88">
        <f t="shared" si="7"/>
        <v>19.7425</v>
      </c>
      <c r="AP54" s="88">
        <v>15.7</v>
      </c>
      <c r="AQ54" s="88">
        <v>16.79</v>
      </c>
      <c r="AR54" s="88">
        <v>16.73</v>
      </c>
      <c r="AS54" s="88">
        <v>15.74</v>
      </c>
      <c r="AT54" s="88">
        <f t="shared" si="8"/>
        <v>16.239999999999998</v>
      </c>
      <c r="AU54" s="88">
        <v>14.78</v>
      </c>
      <c r="AV54" s="88">
        <v>13.95</v>
      </c>
      <c r="AW54" s="88">
        <v>15.26</v>
      </c>
      <c r="AX54" s="88">
        <v>14</v>
      </c>
      <c r="AY54" s="88">
        <f t="shared" si="9"/>
        <v>14.497499999999999</v>
      </c>
      <c r="AZ54" s="88">
        <v>13.39</v>
      </c>
      <c r="BA54" s="88">
        <v>14.02</v>
      </c>
      <c r="BB54" s="88">
        <v>10.37</v>
      </c>
      <c r="BC54" s="88">
        <v>10.7</v>
      </c>
      <c r="BD54" s="88">
        <f t="shared" si="10"/>
        <v>12.120000000000001</v>
      </c>
      <c r="BE54" s="88">
        <v>8.84</v>
      </c>
      <c r="BF54" s="88">
        <v>9.26</v>
      </c>
      <c r="BG54" s="88">
        <v>12.15</v>
      </c>
      <c r="BH54" s="88">
        <v>10.75</v>
      </c>
      <c r="BI54" s="88">
        <f t="shared" si="11"/>
        <v>10.25</v>
      </c>
      <c r="BJ54" s="88">
        <v>7.41</v>
      </c>
      <c r="BK54" s="88">
        <v>5.1100000000000003</v>
      </c>
      <c r="BL54" s="88">
        <v>7.61</v>
      </c>
      <c r="BM54" s="88">
        <v>5.25</v>
      </c>
      <c r="BN54" s="88">
        <f t="shared" si="12"/>
        <v>6.3449999999999998</v>
      </c>
      <c r="BO54" s="88">
        <v>4.43</v>
      </c>
      <c r="BP54" s="88">
        <v>5</v>
      </c>
      <c r="BQ54" s="88">
        <v>4.01</v>
      </c>
      <c r="BR54" s="88">
        <v>4.46</v>
      </c>
      <c r="BS54" s="88">
        <f t="shared" si="13"/>
        <v>4.4749999999999996</v>
      </c>
      <c r="BT54" s="88">
        <v>2.88</v>
      </c>
      <c r="BU54" s="88">
        <v>3.81</v>
      </c>
      <c r="BV54" s="88">
        <v>4.4000000000000004</v>
      </c>
      <c r="BW54" s="88">
        <v>3.94</v>
      </c>
      <c r="BX54" s="88">
        <f t="shared" si="14"/>
        <v>3.7574999999999998</v>
      </c>
      <c r="BY54" s="88">
        <v>5.54</v>
      </c>
      <c r="BZ54" s="88">
        <v>4.13</v>
      </c>
      <c r="CA54" s="88">
        <v>4.63</v>
      </c>
      <c r="CB54" s="88">
        <v>4.6500000000000004</v>
      </c>
      <c r="CC54" s="88">
        <f t="shared" si="15"/>
        <v>4.7375000000000007</v>
      </c>
      <c r="CD54" s="88">
        <v>4.9400000000000004</v>
      </c>
      <c r="CE54" s="88">
        <v>4.37</v>
      </c>
      <c r="CF54" s="88">
        <v>3.46</v>
      </c>
      <c r="CG54" s="88">
        <v>4.6100000000000003</v>
      </c>
      <c r="CH54" s="88">
        <f t="shared" si="16"/>
        <v>4.3449999999999998</v>
      </c>
      <c r="CI54" s="88">
        <v>6.58</v>
      </c>
      <c r="CJ54" s="88">
        <v>3.38</v>
      </c>
      <c r="CK54" s="88">
        <v>4.5</v>
      </c>
      <c r="CL54" s="88">
        <v>4.2699999999999996</v>
      </c>
      <c r="CM54" s="88">
        <f t="shared" si="17"/>
        <v>4.6825000000000001</v>
      </c>
      <c r="CN54" s="88">
        <v>7.52</v>
      </c>
      <c r="CO54" s="88">
        <v>5.52</v>
      </c>
      <c r="CP54" s="88">
        <v>6.15</v>
      </c>
      <c r="CQ54" s="88">
        <v>4.83</v>
      </c>
      <c r="CR54" s="84">
        <f t="shared" si="18"/>
        <v>6.004999999999999</v>
      </c>
      <c r="CS54" s="84"/>
    </row>
    <row r="55" spans="1:97">
      <c r="A55" s="85" t="s">
        <v>543</v>
      </c>
      <c r="B55" s="88">
        <v>19.850000000000001</v>
      </c>
      <c r="C55" s="88">
        <v>20.309999999999999</v>
      </c>
      <c r="D55" s="88">
        <v>16.899999999999999</v>
      </c>
      <c r="E55" s="88">
        <v>18.29</v>
      </c>
      <c r="F55" s="88">
        <f t="shared" si="0"/>
        <v>18.837499999999999</v>
      </c>
      <c r="G55" s="88">
        <v>16.47</v>
      </c>
      <c r="H55" s="88">
        <v>16.489999999999998</v>
      </c>
      <c r="I55" s="88">
        <v>17.86</v>
      </c>
      <c r="J55" s="88">
        <v>16.62</v>
      </c>
      <c r="K55" s="88">
        <f t="shared" si="1"/>
        <v>16.86</v>
      </c>
      <c r="L55" s="88">
        <v>17.5</v>
      </c>
      <c r="M55" s="88">
        <v>18.03</v>
      </c>
      <c r="N55" s="88">
        <v>20.45</v>
      </c>
      <c r="O55" s="88">
        <v>21.89</v>
      </c>
      <c r="P55" s="88">
        <f t="shared" si="2"/>
        <v>19.467500000000001</v>
      </c>
      <c r="Q55" s="88">
        <v>20.329999999999998</v>
      </c>
      <c r="R55" s="88">
        <v>18.59</v>
      </c>
      <c r="S55" s="88">
        <v>22.08</v>
      </c>
      <c r="T55" s="88">
        <v>22.65</v>
      </c>
      <c r="U55" s="88">
        <f t="shared" si="3"/>
        <v>20.912500000000001</v>
      </c>
      <c r="V55" s="88">
        <v>23.44</v>
      </c>
      <c r="W55" s="88">
        <v>24.31</v>
      </c>
      <c r="X55" s="88">
        <v>26.08</v>
      </c>
      <c r="Y55" s="88">
        <v>27.77</v>
      </c>
      <c r="Z55" s="88">
        <f t="shared" si="4"/>
        <v>25.4</v>
      </c>
      <c r="AA55" s="88">
        <v>27.91</v>
      </c>
      <c r="AB55" s="88">
        <v>24.86</v>
      </c>
      <c r="AC55" s="88">
        <v>28.84</v>
      </c>
      <c r="AD55" s="88">
        <v>29.13</v>
      </c>
      <c r="AE55" s="88">
        <f t="shared" si="5"/>
        <v>27.684999999999999</v>
      </c>
      <c r="AF55" s="88">
        <v>28.07</v>
      </c>
      <c r="AG55" s="88">
        <v>27.84</v>
      </c>
      <c r="AH55" s="88">
        <v>28.93</v>
      </c>
      <c r="AI55" s="88">
        <v>32.880000000000003</v>
      </c>
      <c r="AJ55" s="88">
        <f t="shared" si="6"/>
        <v>29.43</v>
      </c>
      <c r="AK55" s="88">
        <v>31.85</v>
      </c>
      <c r="AL55" s="88">
        <v>31.83</v>
      </c>
      <c r="AM55" s="88">
        <v>32.39</v>
      </c>
      <c r="AN55" s="88">
        <v>32.159999999999997</v>
      </c>
      <c r="AO55" s="88">
        <f t="shared" si="7"/>
        <v>32.057499999999997</v>
      </c>
      <c r="AP55" s="88">
        <v>30.69</v>
      </c>
      <c r="AQ55" s="88">
        <v>28.25</v>
      </c>
      <c r="AR55" s="88">
        <v>28.22</v>
      </c>
      <c r="AS55" s="88">
        <v>27.89</v>
      </c>
      <c r="AT55" s="88">
        <f t="shared" si="8"/>
        <v>28.762499999999999</v>
      </c>
      <c r="AU55" s="88">
        <v>24.75</v>
      </c>
      <c r="AV55" s="88">
        <v>22.28</v>
      </c>
      <c r="AW55" s="88">
        <v>24.81</v>
      </c>
      <c r="AX55" s="88">
        <v>23.64</v>
      </c>
      <c r="AY55" s="88">
        <f t="shared" si="9"/>
        <v>23.87</v>
      </c>
      <c r="AZ55" s="88">
        <v>23.1</v>
      </c>
      <c r="BA55" s="88">
        <v>20.69</v>
      </c>
      <c r="BB55" s="88">
        <v>21.5</v>
      </c>
      <c r="BC55" s="88">
        <v>21.65</v>
      </c>
      <c r="BD55" s="88">
        <f t="shared" si="10"/>
        <v>21.734999999999999</v>
      </c>
      <c r="BE55" s="88">
        <v>19.55</v>
      </c>
      <c r="BF55" s="88">
        <v>20.65</v>
      </c>
      <c r="BG55" s="88">
        <v>21.66</v>
      </c>
      <c r="BH55" s="88">
        <v>19.62</v>
      </c>
      <c r="BI55" s="88">
        <f t="shared" si="11"/>
        <v>20.37</v>
      </c>
      <c r="BJ55" s="88">
        <v>15.96</v>
      </c>
      <c r="BK55" s="88">
        <v>11.88</v>
      </c>
      <c r="BL55" s="88">
        <v>10.65</v>
      </c>
      <c r="BM55" s="88">
        <v>10.039999999999999</v>
      </c>
      <c r="BN55" s="88">
        <f t="shared" si="12"/>
        <v>12.1325</v>
      </c>
      <c r="BO55" s="88">
        <v>7.67</v>
      </c>
      <c r="BP55" s="88">
        <v>6.47</v>
      </c>
      <c r="BQ55" s="88">
        <v>7.19</v>
      </c>
      <c r="BR55" s="88">
        <v>7.08</v>
      </c>
      <c r="BS55" s="88">
        <f t="shared" si="13"/>
        <v>7.1025000000000009</v>
      </c>
      <c r="BT55" s="88">
        <v>7.42</v>
      </c>
      <c r="BU55" s="88">
        <v>7.69</v>
      </c>
      <c r="BV55" s="88">
        <v>7.7</v>
      </c>
      <c r="BW55" s="88">
        <v>8.9700000000000006</v>
      </c>
      <c r="BX55" s="88">
        <f t="shared" si="14"/>
        <v>7.9450000000000003</v>
      </c>
      <c r="BY55" s="88">
        <v>9.48</v>
      </c>
      <c r="BZ55" s="88">
        <v>8.31</v>
      </c>
      <c r="CA55" s="88">
        <v>10.34</v>
      </c>
      <c r="CB55" s="88">
        <v>9.42</v>
      </c>
      <c r="CC55" s="88">
        <f t="shared" si="15"/>
        <v>9.3874999999999993</v>
      </c>
      <c r="CD55" s="88">
        <v>10.27</v>
      </c>
      <c r="CE55" s="88">
        <v>9.67</v>
      </c>
      <c r="CF55" s="88">
        <v>10.56</v>
      </c>
      <c r="CG55" s="88">
        <v>11.34</v>
      </c>
      <c r="CH55" s="88">
        <f t="shared" si="16"/>
        <v>10.46</v>
      </c>
      <c r="CI55" s="88">
        <v>11.55</v>
      </c>
      <c r="CJ55" s="88">
        <v>11.46</v>
      </c>
      <c r="CK55" s="88">
        <v>11.5</v>
      </c>
      <c r="CL55" s="88">
        <v>12.28</v>
      </c>
      <c r="CM55" s="88">
        <f t="shared" si="17"/>
        <v>11.697500000000002</v>
      </c>
      <c r="CN55" s="88">
        <v>11.7</v>
      </c>
      <c r="CO55" s="88">
        <v>10.98</v>
      </c>
      <c r="CP55" s="88">
        <v>12.25</v>
      </c>
      <c r="CQ55" s="88">
        <v>11.12</v>
      </c>
      <c r="CR55" s="84">
        <f t="shared" si="18"/>
        <v>11.512499999999999</v>
      </c>
      <c r="CS55" s="84"/>
    </row>
    <row r="56" spans="1:97">
      <c r="A56" s="85" t="s">
        <v>544</v>
      </c>
      <c r="B56" s="88">
        <v>14.65</v>
      </c>
      <c r="C56" s="88">
        <v>16.350000000000001</v>
      </c>
      <c r="D56" s="88">
        <v>16.059999999999999</v>
      </c>
      <c r="E56" s="88">
        <v>14.08</v>
      </c>
      <c r="F56" s="88">
        <f t="shared" si="0"/>
        <v>15.285</v>
      </c>
      <c r="G56" s="88">
        <v>12.93</v>
      </c>
      <c r="H56" s="88">
        <v>14.58</v>
      </c>
      <c r="I56" s="88">
        <v>14</v>
      </c>
      <c r="J56" s="88">
        <v>13.09</v>
      </c>
      <c r="K56" s="88">
        <f t="shared" si="1"/>
        <v>13.649999999999999</v>
      </c>
      <c r="L56" s="88">
        <v>13.17</v>
      </c>
      <c r="M56" s="88">
        <v>15.58</v>
      </c>
      <c r="N56" s="88">
        <v>15.66</v>
      </c>
      <c r="O56" s="88">
        <v>16.36</v>
      </c>
      <c r="P56" s="88">
        <f t="shared" si="2"/>
        <v>15.192499999999999</v>
      </c>
      <c r="Q56" s="88">
        <v>16.43</v>
      </c>
      <c r="R56" s="88">
        <v>18.850000000000001</v>
      </c>
      <c r="S56" s="88">
        <v>19.059999999999999</v>
      </c>
      <c r="T56" s="88">
        <v>19.82</v>
      </c>
      <c r="U56" s="88">
        <f t="shared" si="3"/>
        <v>18.54</v>
      </c>
      <c r="V56" s="88">
        <v>20.239999999999998</v>
      </c>
      <c r="W56" s="88">
        <v>21.43</v>
      </c>
      <c r="X56" s="88">
        <v>20.55</v>
      </c>
      <c r="Y56" s="88">
        <v>20.67</v>
      </c>
      <c r="Z56" s="88">
        <f t="shared" si="4"/>
        <v>20.7225</v>
      </c>
      <c r="AA56" s="88">
        <v>20.79</v>
      </c>
      <c r="AB56" s="88">
        <v>21.96</v>
      </c>
      <c r="AC56" s="88">
        <v>22.05</v>
      </c>
      <c r="AD56" s="88">
        <v>22.43</v>
      </c>
      <c r="AE56" s="88">
        <f t="shared" si="5"/>
        <v>21.807499999999997</v>
      </c>
      <c r="AF56" s="88">
        <v>22.21</v>
      </c>
      <c r="AG56" s="88">
        <v>25.88</v>
      </c>
      <c r="AH56" s="88">
        <v>25.94</v>
      </c>
      <c r="AI56" s="88">
        <v>27.48</v>
      </c>
      <c r="AJ56" s="88">
        <f t="shared" si="6"/>
        <v>25.377500000000001</v>
      </c>
      <c r="AK56" s="88">
        <v>25.43</v>
      </c>
      <c r="AL56" s="88">
        <v>28.27</v>
      </c>
      <c r="AM56" s="88">
        <v>29.06</v>
      </c>
      <c r="AN56" s="88">
        <v>27.88</v>
      </c>
      <c r="AO56" s="88">
        <f t="shared" si="7"/>
        <v>27.66</v>
      </c>
      <c r="AP56" s="88">
        <v>27.41</v>
      </c>
      <c r="AQ56" s="88">
        <v>27.97</v>
      </c>
      <c r="AR56" s="88">
        <v>26.18</v>
      </c>
      <c r="AS56" s="88">
        <v>24.84</v>
      </c>
      <c r="AT56" s="88">
        <f t="shared" si="8"/>
        <v>26.6</v>
      </c>
      <c r="AU56" s="88">
        <v>23.94</v>
      </c>
      <c r="AV56" s="88">
        <v>24.5</v>
      </c>
      <c r="AW56" s="88">
        <v>22.64</v>
      </c>
      <c r="AX56" s="88">
        <v>23.22</v>
      </c>
      <c r="AY56" s="88">
        <f t="shared" si="9"/>
        <v>23.574999999999999</v>
      </c>
      <c r="AZ56" s="88">
        <v>20.9</v>
      </c>
      <c r="BA56" s="88">
        <v>21.52</v>
      </c>
      <c r="BB56" s="88">
        <v>22.89</v>
      </c>
      <c r="BC56" s="88">
        <v>21.5</v>
      </c>
      <c r="BD56" s="88">
        <f t="shared" si="10"/>
        <v>21.702500000000001</v>
      </c>
      <c r="BE56" s="88">
        <v>21.41</v>
      </c>
      <c r="BF56" s="88">
        <v>21.4</v>
      </c>
      <c r="BG56" s="88">
        <v>20.75</v>
      </c>
      <c r="BH56" s="88">
        <v>17.190000000000001</v>
      </c>
      <c r="BI56" s="88">
        <f t="shared" si="11"/>
        <v>20.1875</v>
      </c>
      <c r="BJ56" s="88">
        <v>13.7</v>
      </c>
      <c r="BK56" s="88">
        <v>11.83</v>
      </c>
      <c r="BL56" s="88">
        <v>10.38</v>
      </c>
      <c r="BM56" s="88">
        <v>9.0500000000000007</v>
      </c>
      <c r="BN56" s="88">
        <f t="shared" si="12"/>
        <v>11.240000000000002</v>
      </c>
      <c r="BO56" s="88">
        <v>7.85</v>
      </c>
      <c r="BP56" s="88">
        <v>8.76</v>
      </c>
      <c r="BQ56" s="88">
        <v>7.96</v>
      </c>
      <c r="BR56" s="88">
        <v>7.4</v>
      </c>
      <c r="BS56" s="88">
        <f t="shared" si="13"/>
        <v>7.9924999999999997</v>
      </c>
      <c r="BT56" s="88">
        <v>7.6</v>
      </c>
      <c r="BU56" s="88">
        <v>8.61</v>
      </c>
      <c r="BV56" s="88">
        <v>7.54</v>
      </c>
      <c r="BW56" s="88">
        <v>7.99</v>
      </c>
      <c r="BX56" s="88">
        <f t="shared" si="14"/>
        <v>7.9350000000000005</v>
      </c>
      <c r="BY56" s="88">
        <v>7.08</v>
      </c>
      <c r="BZ56" s="88">
        <v>7.85</v>
      </c>
      <c r="CA56" s="88">
        <v>9.3000000000000007</v>
      </c>
      <c r="CB56" s="88">
        <v>10.61</v>
      </c>
      <c r="CC56" s="88">
        <f t="shared" si="15"/>
        <v>8.7100000000000009</v>
      </c>
      <c r="CD56" s="88">
        <v>10.56</v>
      </c>
      <c r="CE56" s="88">
        <v>12.11</v>
      </c>
      <c r="CF56" s="88">
        <v>9.94</v>
      </c>
      <c r="CG56" s="88">
        <v>10.5</v>
      </c>
      <c r="CH56" s="88">
        <f t="shared" si="16"/>
        <v>10.7775</v>
      </c>
      <c r="CI56" s="88">
        <v>10.36</v>
      </c>
      <c r="CJ56" s="88">
        <v>11.98</v>
      </c>
      <c r="CK56" s="88">
        <v>11.73</v>
      </c>
      <c r="CL56" s="88">
        <v>11.99</v>
      </c>
      <c r="CM56" s="88">
        <f t="shared" si="17"/>
        <v>11.515000000000001</v>
      </c>
      <c r="CN56" s="88">
        <v>11.8</v>
      </c>
      <c r="CO56" s="88">
        <v>13.2</v>
      </c>
      <c r="CP56" s="88">
        <v>12.29</v>
      </c>
      <c r="CQ56" s="88">
        <v>11.08</v>
      </c>
      <c r="CR56" s="84">
        <f t="shared" si="18"/>
        <v>12.092499999999999</v>
      </c>
      <c r="CS56" s="84"/>
    </row>
    <row r="57" spans="1:97">
      <c r="A57" s="85" t="s">
        <v>545</v>
      </c>
      <c r="B57" s="88">
        <v>11.35</v>
      </c>
      <c r="C57" s="88">
        <v>11.7</v>
      </c>
      <c r="D57" s="88">
        <v>9.82</v>
      </c>
      <c r="E57" s="88">
        <v>9.5500000000000007</v>
      </c>
      <c r="F57" s="88">
        <f t="shared" si="0"/>
        <v>10.605</v>
      </c>
      <c r="G57" s="88">
        <v>9.3699999999999992</v>
      </c>
      <c r="H57" s="88">
        <v>11.91</v>
      </c>
      <c r="I57" s="88">
        <v>10.74</v>
      </c>
      <c r="J57" s="88">
        <v>11.45</v>
      </c>
      <c r="K57" s="88">
        <f t="shared" si="1"/>
        <v>10.8675</v>
      </c>
      <c r="L57" s="88">
        <v>10.25</v>
      </c>
      <c r="M57" s="88">
        <v>9.86</v>
      </c>
      <c r="N57" s="88">
        <v>11.79</v>
      </c>
      <c r="O57" s="88">
        <v>12.06</v>
      </c>
      <c r="P57" s="88">
        <f t="shared" si="2"/>
        <v>10.99</v>
      </c>
      <c r="Q57" s="88">
        <v>14.32</v>
      </c>
      <c r="R57" s="88">
        <v>13.74</v>
      </c>
      <c r="S57" s="88">
        <v>13.8</v>
      </c>
      <c r="T57" s="88">
        <v>13.44</v>
      </c>
      <c r="U57" s="88">
        <f t="shared" si="3"/>
        <v>13.824999999999999</v>
      </c>
      <c r="V57" s="88">
        <v>13.96</v>
      </c>
      <c r="W57" s="88">
        <v>12.5</v>
      </c>
      <c r="X57" s="88">
        <v>13.84</v>
      </c>
      <c r="Y57" s="88">
        <v>16.100000000000001</v>
      </c>
      <c r="Z57" s="88">
        <f t="shared" si="4"/>
        <v>14.1</v>
      </c>
      <c r="AA57" s="88">
        <v>15.62</v>
      </c>
      <c r="AB57" s="88">
        <v>16.04</v>
      </c>
      <c r="AC57" s="88">
        <v>16.41</v>
      </c>
      <c r="AD57" s="88">
        <v>16.28</v>
      </c>
      <c r="AE57" s="88">
        <f t="shared" si="5"/>
        <v>16.087499999999999</v>
      </c>
      <c r="AF57" s="88">
        <v>16.649999999999999</v>
      </c>
      <c r="AG57" s="88">
        <v>15.83</v>
      </c>
      <c r="AH57" s="88">
        <v>19.89</v>
      </c>
      <c r="AI57" s="88">
        <v>20.22</v>
      </c>
      <c r="AJ57" s="88">
        <f t="shared" si="6"/>
        <v>18.147500000000001</v>
      </c>
      <c r="AK57" s="88">
        <v>22.03</v>
      </c>
      <c r="AL57" s="88">
        <v>19.149999999999999</v>
      </c>
      <c r="AM57" s="88">
        <v>18.47</v>
      </c>
      <c r="AN57" s="88">
        <v>20.58</v>
      </c>
      <c r="AO57" s="88">
        <f t="shared" si="7"/>
        <v>20.057499999999997</v>
      </c>
      <c r="AP57" s="88">
        <v>19.73</v>
      </c>
      <c r="AQ57" s="88">
        <v>17.82</v>
      </c>
      <c r="AR57" s="88">
        <v>18.940000000000001</v>
      </c>
      <c r="AS57" s="88">
        <v>19.05</v>
      </c>
      <c r="AT57" s="88">
        <f t="shared" si="8"/>
        <v>18.884999999999998</v>
      </c>
      <c r="AU57" s="88">
        <v>17.86</v>
      </c>
      <c r="AV57" s="88">
        <v>17.23</v>
      </c>
      <c r="AW57" s="88">
        <v>15.95</v>
      </c>
      <c r="AX57" s="88">
        <v>15.48</v>
      </c>
      <c r="AY57" s="88">
        <f t="shared" si="9"/>
        <v>16.630000000000003</v>
      </c>
      <c r="AZ57" s="88">
        <v>14.38</v>
      </c>
      <c r="BA57" s="88">
        <v>15.05</v>
      </c>
      <c r="BB57" s="88">
        <v>15.83</v>
      </c>
      <c r="BC57" s="88">
        <v>15</v>
      </c>
      <c r="BD57" s="88">
        <f t="shared" si="10"/>
        <v>15.065</v>
      </c>
      <c r="BE57" s="88">
        <v>13.54</v>
      </c>
      <c r="BF57" s="88">
        <v>11.7</v>
      </c>
      <c r="BG57" s="88">
        <v>13.12</v>
      </c>
      <c r="BH57" s="88">
        <v>12.19</v>
      </c>
      <c r="BI57" s="88">
        <f t="shared" si="11"/>
        <v>12.637499999999999</v>
      </c>
      <c r="BJ57" s="88">
        <v>9.68</v>
      </c>
      <c r="BK57" s="88">
        <v>8.75</v>
      </c>
      <c r="BL57" s="88">
        <v>8.92</v>
      </c>
      <c r="BM57" s="88">
        <v>8.16</v>
      </c>
      <c r="BN57" s="88">
        <f t="shared" si="12"/>
        <v>8.8775000000000013</v>
      </c>
      <c r="BO57" s="88">
        <v>6.82</v>
      </c>
      <c r="BP57" s="88">
        <v>6.92</v>
      </c>
      <c r="BQ57" s="88">
        <v>7.23</v>
      </c>
      <c r="BR57" s="88">
        <v>7.27</v>
      </c>
      <c r="BS57" s="88">
        <f t="shared" si="13"/>
        <v>7.06</v>
      </c>
      <c r="BT57" s="88">
        <v>8</v>
      </c>
      <c r="BU57" s="88">
        <v>7.53</v>
      </c>
      <c r="BV57" s="88">
        <v>8.1</v>
      </c>
      <c r="BW57" s="88">
        <v>8.4499999999999993</v>
      </c>
      <c r="BX57" s="88">
        <f t="shared" si="14"/>
        <v>8.02</v>
      </c>
      <c r="BY57" s="88">
        <v>8.1199999999999992</v>
      </c>
      <c r="BZ57" s="88">
        <v>7.89</v>
      </c>
      <c r="CA57" s="88">
        <v>9.31</v>
      </c>
      <c r="CB57" s="88">
        <v>11.06</v>
      </c>
      <c r="CC57" s="88">
        <f t="shared" si="15"/>
        <v>9.0950000000000006</v>
      </c>
      <c r="CD57" s="88">
        <v>14.51</v>
      </c>
      <c r="CE57" s="88">
        <v>12.43</v>
      </c>
      <c r="CF57" s="88">
        <v>12.32</v>
      </c>
      <c r="CG57" s="88">
        <v>14.47</v>
      </c>
      <c r="CH57" s="88">
        <f t="shared" si="16"/>
        <v>13.432499999999999</v>
      </c>
      <c r="CI57" s="88">
        <v>14.15</v>
      </c>
      <c r="CJ57" s="88">
        <v>13.59</v>
      </c>
      <c r="CK57" s="88">
        <v>11.98</v>
      </c>
      <c r="CL57" s="88">
        <v>12.77</v>
      </c>
      <c r="CM57" s="88">
        <f t="shared" si="17"/>
        <v>13.122499999999999</v>
      </c>
      <c r="CN57" s="88">
        <v>11.07</v>
      </c>
      <c r="CO57" s="88">
        <v>12.57</v>
      </c>
      <c r="CP57" s="88">
        <v>13.87</v>
      </c>
      <c r="CQ57" s="88">
        <v>14.76</v>
      </c>
      <c r="CR57" s="84">
        <f t="shared" si="18"/>
        <v>13.067499999999999</v>
      </c>
      <c r="CS57" s="84"/>
    </row>
    <row r="58" spans="1:97">
      <c r="A58" s="85" t="s">
        <v>546</v>
      </c>
      <c r="B58" s="88">
        <v>11.47</v>
      </c>
      <c r="C58" s="88">
        <v>13.57</v>
      </c>
      <c r="D58" s="88">
        <v>13.46</v>
      </c>
      <c r="E58" s="88">
        <v>14.24</v>
      </c>
      <c r="F58" s="88">
        <f t="shared" si="0"/>
        <v>13.185</v>
      </c>
      <c r="G58" s="88">
        <v>14.94</v>
      </c>
      <c r="H58" s="88">
        <v>12.38</v>
      </c>
      <c r="I58" s="88">
        <v>14.01</v>
      </c>
      <c r="J58" s="88">
        <v>14.87</v>
      </c>
      <c r="K58" s="88">
        <f t="shared" si="1"/>
        <v>14.049999999999999</v>
      </c>
      <c r="L58" s="88">
        <v>14.57</v>
      </c>
      <c r="M58" s="88">
        <v>15.6</v>
      </c>
      <c r="N58" s="88">
        <v>17.27</v>
      </c>
      <c r="O58" s="88">
        <v>21.04</v>
      </c>
      <c r="P58" s="88">
        <f t="shared" si="2"/>
        <v>17.119999999999997</v>
      </c>
      <c r="Q58" s="88">
        <v>16.7</v>
      </c>
      <c r="R58" s="88">
        <v>14.11</v>
      </c>
      <c r="S58" s="88">
        <v>16.05</v>
      </c>
      <c r="T58" s="88">
        <v>18.149999999999999</v>
      </c>
      <c r="U58" s="88">
        <f t="shared" si="3"/>
        <v>16.252499999999998</v>
      </c>
      <c r="V58" s="88">
        <v>16.670000000000002</v>
      </c>
      <c r="W58" s="88">
        <v>18.100000000000001</v>
      </c>
      <c r="X58" s="88">
        <v>19.690000000000001</v>
      </c>
      <c r="Y58" s="88">
        <v>21.09</v>
      </c>
      <c r="Z58" s="88">
        <f t="shared" si="4"/>
        <v>18.887500000000003</v>
      </c>
      <c r="AA58" s="88">
        <v>19.559999999999999</v>
      </c>
      <c r="AB58" s="88">
        <v>17.329999999999998</v>
      </c>
      <c r="AC58" s="88">
        <v>22.99</v>
      </c>
      <c r="AD58" s="88">
        <v>27.83</v>
      </c>
      <c r="AE58" s="88">
        <f t="shared" si="5"/>
        <v>21.927499999999998</v>
      </c>
      <c r="AF58" s="88">
        <v>26.62</v>
      </c>
      <c r="AG58" s="88">
        <v>26.73</v>
      </c>
      <c r="AH58" s="88">
        <v>26.3</v>
      </c>
      <c r="AI58" s="88">
        <v>25.44</v>
      </c>
      <c r="AJ58" s="88">
        <f t="shared" si="6"/>
        <v>26.272500000000001</v>
      </c>
      <c r="AK58" s="88">
        <v>25.29</v>
      </c>
      <c r="AL58" s="88">
        <v>27.04</v>
      </c>
      <c r="AM58" s="88">
        <v>25.09</v>
      </c>
      <c r="AN58" s="88">
        <v>27.24</v>
      </c>
      <c r="AO58" s="88">
        <f t="shared" si="7"/>
        <v>26.164999999999999</v>
      </c>
      <c r="AP58" s="88">
        <v>25.41</v>
      </c>
      <c r="AQ58" s="88">
        <v>23.93</v>
      </c>
      <c r="AR58" s="88">
        <v>22.99</v>
      </c>
      <c r="AS58" s="88">
        <v>20.53</v>
      </c>
      <c r="AT58" s="88">
        <f t="shared" si="8"/>
        <v>23.215</v>
      </c>
      <c r="AU58" s="88">
        <v>17.34</v>
      </c>
      <c r="AV58" s="88">
        <v>17.760000000000002</v>
      </c>
      <c r="AW58" s="88">
        <v>17.66</v>
      </c>
      <c r="AX58" s="88">
        <v>21.05</v>
      </c>
      <c r="AY58" s="88">
        <f t="shared" si="9"/>
        <v>18.452500000000001</v>
      </c>
      <c r="AZ58" s="88">
        <v>16.7</v>
      </c>
      <c r="BA58" s="88">
        <v>16.72</v>
      </c>
      <c r="BB58" s="88">
        <v>18.38</v>
      </c>
      <c r="BC58" s="88">
        <v>16.690000000000001</v>
      </c>
      <c r="BD58" s="88">
        <f t="shared" si="10"/>
        <v>17.122499999999999</v>
      </c>
      <c r="BE58" s="88">
        <v>14.43</v>
      </c>
      <c r="BF58" s="88">
        <v>12.06</v>
      </c>
      <c r="BG58" s="88">
        <v>16.03</v>
      </c>
      <c r="BH58" s="88">
        <v>14.3</v>
      </c>
      <c r="BI58" s="88">
        <f t="shared" si="11"/>
        <v>14.205000000000002</v>
      </c>
      <c r="BJ58" s="88">
        <v>11.35</v>
      </c>
      <c r="BK58" s="88">
        <v>10</v>
      </c>
      <c r="BL58" s="88">
        <v>7.98</v>
      </c>
      <c r="BM58" s="88">
        <v>8.61</v>
      </c>
      <c r="BN58" s="88">
        <f t="shared" si="12"/>
        <v>9.4849999999999994</v>
      </c>
      <c r="BO58" s="88">
        <v>8.43</v>
      </c>
      <c r="BP58" s="88">
        <v>7.28</v>
      </c>
      <c r="BQ58" s="88">
        <v>8.44</v>
      </c>
      <c r="BR58" s="88">
        <v>9.44</v>
      </c>
      <c r="BS58" s="88">
        <f t="shared" si="13"/>
        <v>8.3974999999999991</v>
      </c>
      <c r="BT58" s="88">
        <v>9.0500000000000007</v>
      </c>
      <c r="BU58" s="88">
        <v>8.73</v>
      </c>
      <c r="BV58" s="88">
        <v>9.7100000000000009</v>
      </c>
      <c r="BW58" s="88">
        <v>9.0399999999999991</v>
      </c>
      <c r="BX58" s="88">
        <f t="shared" si="14"/>
        <v>9.1325000000000003</v>
      </c>
      <c r="BY58" s="88">
        <v>10.71</v>
      </c>
      <c r="BZ58" s="88">
        <v>12.01</v>
      </c>
      <c r="CA58" s="88">
        <v>9.35</v>
      </c>
      <c r="CB58" s="88">
        <v>8.84</v>
      </c>
      <c r="CC58" s="88">
        <f t="shared" si="15"/>
        <v>10.227499999999999</v>
      </c>
      <c r="CD58" s="88">
        <v>10.99</v>
      </c>
      <c r="CE58" s="88">
        <v>12.24</v>
      </c>
      <c r="CF58" s="88">
        <v>11.67</v>
      </c>
      <c r="CG58" s="88">
        <v>13.36</v>
      </c>
      <c r="CH58" s="88">
        <f t="shared" si="16"/>
        <v>12.065</v>
      </c>
      <c r="CI58" s="88">
        <v>12.26</v>
      </c>
      <c r="CJ58" s="88">
        <v>13.34</v>
      </c>
      <c r="CK58" s="88">
        <v>14.21</v>
      </c>
      <c r="CL58" s="88">
        <v>13.78</v>
      </c>
      <c r="CM58" s="88">
        <f t="shared" si="17"/>
        <v>13.397500000000001</v>
      </c>
      <c r="CN58" s="88">
        <v>8.7799999999999994</v>
      </c>
      <c r="CO58" s="88">
        <v>9.41</v>
      </c>
      <c r="CP58" s="88">
        <v>10.210000000000001</v>
      </c>
      <c r="CQ58" s="88">
        <v>10.130000000000001</v>
      </c>
      <c r="CR58" s="84">
        <f t="shared" si="18"/>
        <v>9.6325000000000003</v>
      </c>
      <c r="CS58" s="84"/>
    </row>
    <row r="59" spans="1:97">
      <c r="A59" s="85" t="s">
        <v>547</v>
      </c>
      <c r="B59" s="88">
        <v>12.92</v>
      </c>
      <c r="C59" s="88">
        <v>12.24</v>
      </c>
      <c r="D59" s="88">
        <v>12.03</v>
      </c>
      <c r="E59" s="88">
        <v>11.06</v>
      </c>
      <c r="F59" s="88">
        <f t="shared" si="0"/>
        <v>12.0625</v>
      </c>
      <c r="G59" s="88">
        <v>10.130000000000001</v>
      </c>
      <c r="H59" s="88">
        <v>10.31</v>
      </c>
      <c r="I59" s="88">
        <v>10.06</v>
      </c>
      <c r="J59" s="88">
        <v>10.65</v>
      </c>
      <c r="K59" s="88">
        <f t="shared" si="1"/>
        <v>10.2875</v>
      </c>
      <c r="L59" s="88">
        <v>11.61</v>
      </c>
      <c r="M59" s="88">
        <v>10.44</v>
      </c>
      <c r="N59" s="88">
        <v>10.119999999999999</v>
      </c>
      <c r="O59" s="88">
        <v>12.15</v>
      </c>
      <c r="P59" s="88">
        <f t="shared" si="2"/>
        <v>11.079999999999998</v>
      </c>
      <c r="Q59" s="88">
        <v>12.14</v>
      </c>
      <c r="R59" s="88">
        <v>11.52</v>
      </c>
      <c r="S59" s="88">
        <v>11.39</v>
      </c>
      <c r="T59" s="88">
        <v>13.63</v>
      </c>
      <c r="U59" s="88">
        <f t="shared" si="3"/>
        <v>12.17</v>
      </c>
      <c r="V59" s="88">
        <v>13.95</v>
      </c>
      <c r="W59" s="88">
        <v>16.170000000000002</v>
      </c>
      <c r="X59" s="88">
        <v>15.86</v>
      </c>
      <c r="Y59" s="88">
        <v>15.67</v>
      </c>
      <c r="Z59" s="88">
        <f t="shared" si="4"/>
        <v>15.412500000000001</v>
      </c>
      <c r="AA59" s="88">
        <v>15.33</v>
      </c>
      <c r="AB59" s="88">
        <v>15.18</v>
      </c>
      <c r="AC59" s="88">
        <v>17.13</v>
      </c>
      <c r="AD59" s="88">
        <v>18.78</v>
      </c>
      <c r="AE59" s="88">
        <f t="shared" si="5"/>
        <v>16.605</v>
      </c>
      <c r="AF59" s="88">
        <v>18.899999999999999</v>
      </c>
      <c r="AG59" s="88">
        <v>19.13</v>
      </c>
      <c r="AH59" s="88">
        <v>21.68</v>
      </c>
      <c r="AI59" s="88">
        <v>23.69</v>
      </c>
      <c r="AJ59" s="88">
        <f t="shared" si="6"/>
        <v>20.85</v>
      </c>
      <c r="AK59" s="88">
        <v>20.93</v>
      </c>
      <c r="AL59" s="88">
        <v>21.6</v>
      </c>
      <c r="AM59" s="88">
        <v>23.26</v>
      </c>
      <c r="AN59" s="88">
        <v>24.27</v>
      </c>
      <c r="AO59" s="88">
        <f t="shared" si="7"/>
        <v>22.515000000000001</v>
      </c>
      <c r="AP59" s="88">
        <v>20.09</v>
      </c>
      <c r="AQ59" s="88">
        <v>20.23</v>
      </c>
      <c r="AR59" s="88">
        <v>19.95</v>
      </c>
      <c r="AS59" s="88">
        <v>19.41</v>
      </c>
      <c r="AT59" s="88">
        <f t="shared" si="8"/>
        <v>19.919999999999998</v>
      </c>
      <c r="AU59" s="88">
        <v>17.73</v>
      </c>
      <c r="AV59" s="88">
        <v>17.36</v>
      </c>
      <c r="AW59" s="88">
        <v>18.510000000000002</v>
      </c>
      <c r="AX59" s="88">
        <v>19.64</v>
      </c>
      <c r="AY59" s="88">
        <f t="shared" si="9"/>
        <v>18.310000000000002</v>
      </c>
      <c r="AZ59" s="88">
        <v>17.52</v>
      </c>
      <c r="BA59" s="88">
        <v>14.33</v>
      </c>
      <c r="BB59" s="88">
        <v>15.18</v>
      </c>
      <c r="BC59" s="88">
        <v>16.18</v>
      </c>
      <c r="BD59" s="88">
        <f t="shared" si="10"/>
        <v>15.8025</v>
      </c>
      <c r="BE59" s="88">
        <v>14.66</v>
      </c>
      <c r="BF59" s="88">
        <v>12.78</v>
      </c>
      <c r="BG59" s="88">
        <v>14.06</v>
      </c>
      <c r="BH59" s="88">
        <v>14.32</v>
      </c>
      <c r="BI59" s="88">
        <f t="shared" si="11"/>
        <v>13.955</v>
      </c>
      <c r="BJ59" s="88">
        <v>10.74</v>
      </c>
      <c r="BK59" s="88">
        <v>7.09</v>
      </c>
      <c r="BL59" s="88">
        <v>7.16</v>
      </c>
      <c r="BM59" s="88">
        <v>6.41</v>
      </c>
      <c r="BN59" s="88">
        <f t="shared" si="12"/>
        <v>7.85</v>
      </c>
      <c r="BO59" s="88">
        <v>5.34</v>
      </c>
      <c r="BP59" s="88">
        <v>5.37</v>
      </c>
      <c r="BQ59" s="88">
        <v>5.78</v>
      </c>
      <c r="BR59" s="88">
        <v>6.3</v>
      </c>
      <c r="BS59" s="88">
        <f t="shared" si="13"/>
        <v>5.6975000000000007</v>
      </c>
      <c r="BT59" s="88">
        <v>5.22</v>
      </c>
      <c r="BU59" s="88">
        <v>5.14</v>
      </c>
      <c r="BV59" s="88">
        <v>6.17</v>
      </c>
      <c r="BW59" s="88">
        <v>6.59</v>
      </c>
      <c r="BX59" s="88">
        <f t="shared" si="14"/>
        <v>5.78</v>
      </c>
      <c r="BY59" s="88">
        <v>5.56</v>
      </c>
      <c r="BZ59" s="88">
        <v>5.2</v>
      </c>
      <c r="CA59" s="88">
        <v>6.55</v>
      </c>
      <c r="CB59" s="88">
        <v>6.08</v>
      </c>
      <c r="CC59" s="88">
        <f t="shared" si="15"/>
        <v>5.8475000000000001</v>
      </c>
      <c r="CD59" s="88">
        <v>5.58</v>
      </c>
      <c r="CE59" s="88">
        <v>4.84</v>
      </c>
      <c r="CF59" s="88">
        <v>5.75</v>
      </c>
      <c r="CG59" s="88">
        <v>7.36</v>
      </c>
      <c r="CH59" s="88">
        <f t="shared" si="16"/>
        <v>5.8825000000000003</v>
      </c>
      <c r="CI59" s="88">
        <v>7.03</v>
      </c>
      <c r="CJ59" s="88">
        <v>6.55</v>
      </c>
      <c r="CK59" s="88">
        <v>8.1</v>
      </c>
      <c r="CL59" s="88">
        <v>8.43</v>
      </c>
      <c r="CM59" s="88">
        <f t="shared" si="17"/>
        <v>7.5274999999999999</v>
      </c>
      <c r="CN59" s="88">
        <v>7.09</v>
      </c>
      <c r="CO59" s="88">
        <v>6.03</v>
      </c>
      <c r="CP59" s="88">
        <v>6.06</v>
      </c>
      <c r="CQ59" s="88">
        <v>5.52</v>
      </c>
      <c r="CR59" s="84">
        <f t="shared" si="18"/>
        <v>6.1749999999999998</v>
      </c>
      <c r="CS59" s="84"/>
    </row>
    <row r="60" spans="1:97">
      <c r="A60" s="85" t="s">
        <v>548</v>
      </c>
      <c r="B60" s="88">
        <v>26.74</v>
      </c>
      <c r="C60" s="88">
        <v>27.14</v>
      </c>
      <c r="D60" s="88">
        <v>20.3</v>
      </c>
      <c r="E60" s="88">
        <v>23.89</v>
      </c>
      <c r="F60" s="88">
        <f t="shared" si="0"/>
        <v>24.517499999999998</v>
      </c>
      <c r="G60" s="88">
        <v>27.58</v>
      </c>
      <c r="H60" s="88">
        <v>28.76</v>
      </c>
      <c r="I60" s="88">
        <v>24.61</v>
      </c>
      <c r="J60" s="88">
        <v>22.31</v>
      </c>
      <c r="K60" s="88">
        <f t="shared" si="1"/>
        <v>25.815000000000001</v>
      </c>
      <c r="L60" s="88">
        <v>24.02</v>
      </c>
      <c r="M60" s="88">
        <v>30.79</v>
      </c>
      <c r="N60" s="88">
        <v>29.46</v>
      </c>
      <c r="O60" s="88">
        <v>31.44</v>
      </c>
      <c r="P60" s="88">
        <f t="shared" si="2"/>
        <v>28.927500000000002</v>
      </c>
      <c r="Q60" s="88">
        <v>26.03</v>
      </c>
      <c r="R60" s="88">
        <v>22.36</v>
      </c>
      <c r="S60" s="88">
        <v>17.79</v>
      </c>
      <c r="T60" s="88">
        <v>23.3</v>
      </c>
      <c r="U60" s="88">
        <f t="shared" si="3"/>
        <v>22.37</v>
      </c>
      <c r="V60" s="88">
        <v>22.39</v>
      </c>
      <c r="W60" s="88">
        <v>24.64</v>
      </c>
      <c r="X60" s="88">
        <v>26.28</v>
      </c>
      <c r="Y60" s="88">
        <v>26.21</v>
      </c>
      <c r="Z60" s="88">
        <f t="shared" si="4"/>
        <v>24.880000000000003</v>
      </c>
      <c r="AA60" s="88">
        <v>23.25</v>
      </c>
      <c r="AB60" s="88">
        <v>30.59</v>
      </c>
      <c r="AC60" s="88">
        <v>24.59</v>
      </c>
      <c r="AD60" s="88">
        <v>31.76</v>
      </c>
      <c r="AE60" s="88">
        <f t="shared" si="5"/>
        <v>27.547500000000003</v>
      </c>
      <c r="AF60" s="88">
        <v>32.46</v>
      </c>
      <c r="AG60" s="88">
        <v>31.95</v>
      </c>
      <c r="AH60" s="88">
        <v>31.4</v>
      </c>
      <c r="AI60" s="88">
        <v>31.56</v>
      </c>
      <c r="AJ60" s="88">
        <f t="shared" si="6"/>
        <v>31.842500000000001</v>
      </c>
      <c r="AK60" s="88">
        <v>36.78</v>
      </c>
      <c r="AL60" s="88">
        <v>30.96</v>
      </c>
      <c r="AM60" s="88">
        <v>33.909999999999997</v>
      </c>
      <c r="AN60" s="88">
        <v>37.51</v>
      </c>
      <c r="AO60" s="88">
        <f t="shared" si="7"/>
        <v>34.79</v>
      </c>
      <c r="AP60" s="88">
        <v>37.17</v>
      </c>
      <c r="AQ60" s="88">
        <v>38.799999999999997</v>
      </c>
      <c r="AR60" s="88">
        <v>37.4</v>
      </c>
      <c r="AS60" s="88">
        <v>34.71</v>
      </c>
      <c r="AT60" s="88">
        <f t="shared" si="8"/>
        <v>37.020000000000003</v>
      </c>
      <c r="AU60" s="88">
        <v>27.19</v>
      </c>
      <c r="AV60" s="88">
        <v>31.04</v>
      </c>
      <c r="AW60" s="88">
        <v>27.02</v>
      </c>
      <c r="AX60" s="88">
        <v>25.73</v>
      </c>
      <c r="AY60" s="88">
        <f t="shared" si="9"/>
        <v>27.745000000000001</v>
      </c>
      <c r="AZ60" s="88">
        <v>24.83</v>
      </c>
      <c r="BA60" s="88">
        <v>21.98</v>
      </c>
      <c r="BB60" s="88">
        <v>26.08</v>
      </c>
      <c r="BC60" s="88">
        <v>22.79</v>
      </c>
      <c r="BD60" s="88">
        <f t="shared" si="10"/>
        <v>23.92</v>
      </c>
      <c r="BE60" s="88">
        <v>24.01</v>
      </c>
      <c r="BF60" s="88">
        <v>19.64</v>
      </c>
      <c r="BG60" s="88">
        <v>15.39</v>
      </c>
      <c r="BH60" s="88">
        <v>15.49</v>
      </c>
      <c r="BI60" s="88">
        <f t="shared" si="11"/>
        <v>18.6325</v>
      </c>
      <c r="BJ60" s="88">
        <v>15.66</v>
      </c>
      <c r="BK60" s="88">
        <v>17.850000000000001</v>
      </c>
      <c r="BL60" s="88">
        <v>19.48</v>
      </c>
      <c r="BM60" s="88">
        <v>16.809999999999999</v>
      </c>
      <c r="BN60" s="88">
        <f t="shared" si="12"/>
        <v>17.450000000000003</v>
      </c>
      <c r="BO60" s="88">
        <v>20.18</v>
      </c>
      <c r="BP60" s="88">
        <v>21.2</v>
      </c>
      <c r="BQ60" s="88">
        <v>20.11</v>
      </c>
      <c r="BR60" s="88">
        <v>22.53</v>
      </c>
      <c r="BS60" s="88">
        <f t="shared" si="13"/>
        <v>21.004999999999999</v>
      </c>
      <c r="BT60" s="88">
        <v>14.44</v>
      </c>
      <c r="BU60" s="88">
        <v>19.79</v>
      </c>
      <c r="BV60" s="88">
        <v>23.18</v>
      </c>
      <c r="BW60" s="88">
        <v>27.49</v>
      </c>
      <c r="BX60" s="88">
        <f t="shared" si="14"/>
        <v>21.224999999999998</v>
      </c>
      <c r="BY60" s="88">
        <v>17.14</v>
      </c>
      <c r="BZ60" s="88">
        <v>17.690000000000001</v>
      </c>
      <c r="CA60" s="88">
        <v>23.09</v>
      </c>
      <c r="CB60" s="88">
        <v>19.84</v>
      </c>
      <c r="CC60" s="88">
        <f t="shared" si="15"/>
        <v>19.440000000000001</v>
      </c>
      <c r="CD60" s="88">
        <v>6.59</v>
      </c>
      <c r="CE60" s="88">
        <v>7.67</v>
      </c>
      <c r="CF60" s="88">
        <v>13.9</v>
      </c>
      <c r="CG60" s="88">
        <v>15.25</v>
      </c>
      <c r="CH60" s="88">
        <f t="shared" si="16"/>
        <v>10.852499999999999</v>
      </c>
      <c r="CI60" s="88">
        <v>9.65</v>
      </c>
      <c r="CJ60" s="88">
        <v>8.93</v>
      </c>
      <c r="CK60" s="88">
        <v>9.7899999999999991</v>
      </c>
      <c r="CL60" s="88">
        <v>9.4700000000000006</v>
      </c>
      <c r="CM60" s="88">
        <f t="shared" si="17"/>
        <v>9.4599999999999991</v>
      </c>
      <c r="CN60" s="88">
        <v>5.7</v>
      </c>
      <c r="CO60" s="88">
        <v>7.73</v>
      </c>
      <c r="CP60" s="88">
        <v>7.66</v>
      </c>
      <c r="CQ60" s="88">
        <v>7.01</v>
      </c>
      <c r="CR60" s="84">
        <f t="shared" si="18"/>
        <v>7.0250000000000004</v>
      </c>
      <c r="CS60" s="84"/>
    </row>
    <row r="61" spans="1:97">
      <c r="A61" s="85" t="s">
        <v>549</v>
      </c>
      <c r="B61" s="88">
        <v>23.83</v>
      </c>
      <c r="C61" s="88">
        <v>24.14</v>
      </c>
      <c r="D61" s="88">
        <v>23.37</v>
      </c>
      <c r="E61" s="88">
        <v>23.09</v>
      </c>
      <c r="F61" s="88">
        <f t="shared" si="0"/>
        <v>23.607500000000002</v>
      </c>
      <c r="G61" s="88">
        <v>26.81</v>
      </c>
      <c r="H61" s="88">
        <v>28.99</v>
      </c>
      <c r="I61" s="88">
        <v>26.21</v>
      </c>
      <c r="J61" s="88">
        <v>25.92</v>
      </c>
      <c r="K61" s="88">
        <f t="shared" si="1"/>
        <v>26.982499999999998</v>
      </c>
      <c r="L61" s="88">
        <v>23.85</v>
      </c>
      <c r="M61" s="88">
        <v>24.01</v>
      </c>
      <c r="N61" s="88">
        <v>27.96</v>
      </c>
      <c r="O61" s="88">
        <v>27.24</v>
      </c>
      <c r="P61" s="88">
        <f t="shared" si="2"/>
        <v>25.764999999999997</v>
      </c>
      <c r="Q61" s="88">
        <v>24.62</v>
      </c>
      <c r="R61" s="88">
        <v>26.16</v>
      </c>
      <c r="S61" s="88">
        <v>30.22</v>
      </c>
      <c r="T61" s="88">
        <v>29.46</v>
      </c>
      <c r="U61" s="88">
        <f t="shared" si="3"/>
        <v>27.615000000000002</v>
      </c>
      <c r="V61" s="88">
        <v>27.38</v>
      </c>
      <c r="W61" s="88">
        <v>31.22</v>
      </c>
      <c r="X61" s="88">
        <v>33.840000000000003</v>
      </c>
      <c r="Y61" s="88">
        <v>30.67</v>
      </c>
      <c r="Z61" s="88">
        <f t="shared" si="4"/>
        <v>30.7775</v>
      </c>
      <c r="AA61" s="88">
        <v>32.64</v>
      </c>
      <c r="AB61" s="88">
        <v>31.4</v>
      </c>
      <c r="AC61" s="88">
        <v>36.35</v>
      </c>
      <c r="AD61" s="88">
        <v>35.4</v>
      </c>
      <c r="AE61" s="88">
        <f t="shared" si="5"/>
        <v>33.947499999999998</v>
      </c>
      <c r="AF61" s="88">
        <v>29.52</v>
      </c>
      <c r="AG61" s="88">
        <v>30.49</v>
      </c>
      <c r="AH61" s="88">
        <v>29.16</v>
      </c>
      <c r="AI61" s="88">
        <v>24.43</v>
      </c>
      <c r="AJ61" s="88">
        <f t="shared" si="6"/>
        <v>28.4</v>
      </c>
      <c r="AK61" s="88">
        <v>33.79</v>
      </c>
      <c r="AL61" s="88">
        <v>39.19</v>
      </c>
      <c r="AM61" s="88">
        <v>27.8</v>
      </c>
      <c r="AN61" s="88">
        <v>28.85</v>
      </c>
      <c r="AO61" s="88">
        <f t="shared" si="7"/>
        <v>32.407499999999999</v>
      </c>
      <c r="AP61" s="88">
        <v>26.41</v>
      </c>
      <c r="AQ61" s="88">
        <v>29.06</v>
      </c>
      <c r="AR61" s="88">
        <v>28.59</v>
      </c>
      <c r="AS61" s="88">
        <v>23.37</v>
      </c>
      <c r="AT61" s="88">
        <f t="shared" si="8"/>
        <v>26.857500000000002</v>
      </c>
      <c r="AU61" s="88">
        <v>24.84</v>
      </c>
      <c r="AV61" s="88">
        <v>21.99</v>
      </c>
      <c r="AW61" s="88">
        <v>21.47</v>
      </c>
      <c r="AX61" s="88">
        <v>21.33</v>
      </c>
      <c r="AY61" s="88">
        <f t="shared" si="9"/>
        <v>22.407499999999999</v>
      </c>
      <c r="AZ61" s="88">
        <v>24.46</v>
      </c>
      <c r="BA61" s="88">
        <v>23.49</v>
      </c>
      <c r="BB61" s="88">
        <v>23.38</v>
      </c>
      <c r="BC61" s="88">
        <v>19.760000000000002</v>
      </c>
      <c r="BD61" s="88">
        <f t="shared" si="10"/>
        <v>22.772500000000001</v>
      </c>
      <c r="BE61" s="88">
        <v>19.87</v>
      </c>
      <c r="BF61" s="88">
        <v>23.2</v>
      </c>
      <c r="BG61" s="88">
        <v>24.93</v>
      </c>
      <c r="BH61" s="88">
        <v>25.87</v>
      </c>
      <c r="BI61" s="88">
        <f t="shared" si="11"/>
        <v>23.467500000000001</v>
      </c>
      <c r="BJ61" s="88">
        <v>16.170000000000002</v>
      </c>
      <c r="BK61" s="88">
        <v>22.69</v>
      </c>
      <c r="BL61" s="88">
        <v>18.02</v>
      </c>
      <c r="BM61" s="88">
        <v>22.69</v>
      </c>
      <c r="BN61" s="88">
        <f t="shared" si="12"/>
        <v>19.892499999999998</v>
      </c>
      <c r="BO61" s="88">
        <v>17.43</v>
      </c>
      <c r="BP61" s="88">
        <v>17.89</v>
      </c>
      <c r="BQ61" s="88">
        <v>21.7</v>
      </c>
      <c r="BR61" s="88">
        <v>15.67</v>
      </c>
      <c r="BS61" s="88">
        <f t="shared" si="13"/>
        <v>18.172499999999999</v>
      </c>
      <c r="BT61" s="88">
        <v>9.86</v>
      </c>
      <c r="BU61" s="88">
        <v>12.98</v>
      </c>
      <c r="BV61" s="88">
        <v>14.65</v>
      </c>
      <c r="BW61" s="88">
        <v>16.920000000000002</v>
      </c>
      <c r="BX61" s="88">
        <f t="shared" si="14"/>
        <v>13.602500000000001</v>
      </c>
      <c r="BY61" s="88">
        <v>12.33</v>
      </c>
      <c r="BZ61" s="88">
        <v>11.82</v>
      </c>
      <c r="CA61" s="88">
        <v>15.64</v>
      </c>
      <c r="CB61" s="88">
        <v>17.239999999999998</v>
      </c>
      <c r="CC61" s="88">
        <f t="shared" si="15"/>
        <v>14.2575</v>
      </c>
      <c r="CD61" s="88">
        <v>12.49</v>
      </c>
      <c r="CE61" s="88">
        <v>19.75</v>
      </c>
      <c r="CF61" s="88">
        <v>17.34</v>
      </c>
      <c r="CG61" s="88">
        <v>20.77</v>
      </c>
      <c r="CH61" s="88">
        <f t="shared" si="16"/>
        <v>17.587499999999999</v>
      </c>
      <c r="CI61" s="88">
        <v>19.88</v>
      </c>
      <c r="CJ61" s="88">
        <v>6.53</v>
      </c>
      <c r="CK61" s="88">
        <v>5.0599999999999996</v>
      </c>
      <c r="CL61" s="88">
        <v>1.95</v>
      </c>
      <c r="CM61" s="88">
        <f t="shared" si="17"/>
        <v>8.3550000000000004</v>
      </c>
      <c r="CN61" s="88">
        <v>3.57</v>
      </c>
      <c r="CO61" s="88">
        <v>2.6</v>
      </c>
      <c r="CP61" s="88">
        <v>0.41</v>
      </c>
      <c r="CQ61" s="88">
        <v>10.3</v>
      </c>
      <c r="CR61" s="84">
        <f t="shared" si="18"/>
        <v>4.2200000000000006</v>
      </c>
      <c r="CS61" s="84"/>
    </row>
    <row r="62" spans="1:97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8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U62" s="84"/>
      <c r="AV62" s="84"/>
      <c r="AW62" s="84"/>
      <c r="AX62" s="84"/>
      <c r="AY62" s="84"/>
      <c r="AZ62" s="84"/>
      <c r="BA62" s="84"/>
      <c r="BB62" s="84"/>
      <c r="BC62" s="84"/>
      <c r="BD62" s="84"/>
      <c r="BE62" s="84"/>
      <c r="BF62" s="84"/>
      <c r="BG62" s="84"/>
      <c r="BH62" s="84"/>
      <c r="BI62" s="84"/>
      <c r="BJ62" s="84"/>
      <c r="BK62" s="84"/>
      <c r="BL62" s="84"/>
      <c r="BM62" s="84"/>
      <c r="BN62" s="84"/>
      <c r="BO62" s="84"/>
      <c r="BP62" s="84"/>
      <c r="BQ62" s="84"/>
      <c r="BR62" s="84"/>
      <c r="BS62" s="84"/>
      <c r="BT62" s="84"/>
      <c r="BU62" s="84"/>
      <c r="BV62" s="84"/>
      <c r="BW62" s="84"/>
      <c r="BX62" s="84"/>
      <c r="BY62" s="84"/>
      <c r="BZ62" s="84"/>
      <c r="CA62" s="84"/>
      <c r="CB62" s="84"/>
      <c r="CC62" s="84"/>
      <c r="CD62" s="84"/>
      <c r="CE62" s="84"/>
      <c r="CF62" s="84"/>
      <c r="CG62" s="84"/>
      <c r="CH62" s="84"/>
      <c r="CI62" s="84"/>
      <c r="CJ62" s="84"/>
      <c r="CK62" s="84"/>
      <c r="CL62" s="84"/>
      <c r="CM62" s="84"/>
      <c r="CN62" s="84"/>
      <c r="CO62" s="84"/>
      <c r="CP62" s="84"/>
      <c r="CQ62" s="84"/>
      <c r="CR62" s="84"/>
      <c r="CS62" s="84"/>
    </row>
    <row r="63" spans="1:97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8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84"/>
      <c r="AV63" s="84"/>
      <c r="AW63" s="84"/>
      <c r="AX63" s="84"/>
      <c r="AY63" s="84"/>
      <c r="AZ63" s="84"/>
      <c r="BA63" s="84"/>
      <c r="BB63" s="84"/>
      <c r="BC63" s="84"/>
      <c r="BD63" s="84"/>
      <c r="BE63" s="84"/>
      <c r="BF63" s="84"/>
      <c r="BG63" s="84"/>
      <c r="BH63" s="84"/>
      <c r="BI63" s="84"/>
      <c r="BJ63" s="84"/>
      <c r="BK63" s="84"/>
      <c r="BL63" s="84"/>
      <c r="BM63" s="84"/>
      <c r="BN63" s="84"/>
      <c r="BO63" s="84"/>
      <c r="BP63" s="84"/>
      <c r="BQ63" s="84"/>
      <c r="BR63" s="84"/>
      <c r="BS63" s="84"/>
      <c r="BT63" s="84"/>
      <c r="BU63" s="84"/>
      <c r="BV63" s="84"/>
      <c r="BW63" s="84"/>
      <c r="BX63" s="84"/>
      <c r="BY63" s="84"/>
      <c r="BZ63" s="84"/>
      <c r="CA63" s="84"/>
      <c r="CB63" s="84"/>
      <c r="CC63" s="84"/>
      <c r="CD63" s="84"/>
      <c r="CE63" s="84"/>
      <c r="CF63" s="84"/>
      <c r="CG63" s="84"/>
      <c r="CH63" s="84"/>
      <c r="CI63" s="84"/>
      <c r="CJ63" s="84"/>
      <c r="CK63" s="84"/>
      <c r="CL63" s="84"/>
      <c r="CM63" s="84"/>
      <c r="CN63" s="84"/>
      <c r="CO63" s="84"/>
      <c r="CP63" s="84"/>
      <c r="CQ63" s="84"/>
      <c r="CR63" s="84"/>
      <c r="CS63" s="84"/>
    </row>
    <row r="64" spans="1:97">
      <c r="A64" s="85" t="s">
        <v>136</v>
      </c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8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4"/>
      <c r="BE64" s="84"/>
      <c r="BF64" s="84"/>
      <c r="BG64" s="84"/>
      <c r="BH64" s="84"/>
      <c r="BI64" s="84"/>
      <c r="BJ64" s="84"/>
      <c r="BK64" s="84"/>
      <c r="BL64" s="84"/>
      <c r="BM64" s="84"/>
      <c r="BN64" s="84"/>
      <c r="BO64" s="84"/>
      <c r="BP64" s="84"/>
      <c r="BQ64" s="84"/>
      <c r="BR64" s="84"/>
      <c r="BS64" s="84"/>
      <c r="BT64" s="84"/>
      <c r="BU64" s="84"/>
      <c r="BV64" s="84"/>
      <c r="BW64" s="84"/>
      <c r="BX64" s="84"/>
      <c r="BY64" s="84"/>
      <c r="BZ64" s="84"/>
      <c r="CA64" s="84"/>
      <c r="CB64" s="84"/>
      <c r="CC64" s="84"/>
      <c r="CD64" s="84"/>
      <c r="CE64" s="84"/>
      <c r="CF64" s="84"/>
      <c r="CG64" s="84"/>
      <c r="CH64" s="84"/>
      <c r="CI64" s="84"/>
      <c r="CJ64" s="84"/>
      <c r="CK64" s="84"/>
      <c r="CL64" s="84"/>
      <c r="CM64" s="84"/>
      <c r="CN64" s="84"/>
      <c r="CO64" s="84"/>
      <c r="CP64" s="84"/>
      <c r="CQ64" s="84"/>
      <c r="CR64" s="84"/>
      <c r="CS64" s="84"/>
    </row>
    <row r="65" spans="1:36">
      <c r="AJ65" s="88"/>
    </row>
    <row r="66" spans="1:36">
      <c r="AJ66" s="88"/>
    </row>
    <row r="67" spans="1:36">
      <c r="AJ67" s="88"/>
    </row>
    <row r="68" spans="1:36">
      <c r="AJ68" s="88"/>
    </row>
    <row r="69" spans="1:36">
      <c r="AJ69" s="88"/>
    </row>
    <row r="70" spans="1:36">
      <c r="AJ70" s="88"/>
    </row>
    <row r="71" spans="1:36">
      <c r="AJ71" s="88"/>
    </row>
    <row r="72" spans="1:36">
      <c r="AJ72" s="88"/>
    </row>
    <row r="73" spans="1:36">
      <c r="B73">
        <v>2002</v>
      </c>
      <c r="C73">
        <v>2003</v>
      </c>
      <c r="D73">
        <v>2004</v>
      </c>
      <c r="E73">
        <v>2005</v>
      </c>
      <c r="F73">
        <v>2006</v>
      </c>
      <c r="G73">
        <v>2007</v>
      </c>
      <c r="H73">
        <v>2008</v>
      </c>
      <c r="I73">
        <v>2009</v>
      </c>
      <c r="J73">
        <v>2010</v>
      </c>
      <c r="K73">
        <v>2011</v>
      </c>
      <c r="L73">
        <v>2012</v>
      </c>
      <c r="M73">
        <v>2013</v>
      </c>
      <c r="N73">
        <v>2014</v>
      </c>
      <c r="O73">
        <v>2015</v>
      </c>
      <c r="P73">
        <v>2016</v>
      </c>
      <c r="Q73">
        <v>2017</v>
      </c>
      <c r="R73">
        <v>2018</v>
      </c>
      <c r="S73">
        <v>2019</v>
      </c>
      <c r="T73">
        <v>2020</v>
      </c>
      <c r="AJ73" s="88"/>
    </row>
    <row r="74" spans="1:36">
      <c r="A74" s="85" t="s">
        <v>498</v>
      </c>
      <c r="B74">
        <v>6.9350000000000005</v>
      </c>
      <c r="C74">
        <v>7.7</v>
      </c>
      <c r="D74">
        <v>9.0050000000000008</v>
      </c>
      <c r="E74">
        <v>9.84</v>
      </c>
      <c r="F74">
        <v>10.015000000000001</v>
      </c>
      <c r="G74">
        <v>9.1624999999999996</v>
      </c>
      <c r="H74">
        <v>12.197499999999998</v>
      </c>
      <c r="I74">
        <v>19.77</v>
      </c>
      <c r="J74">
        <v>22.664999999999999</v>
      </c>
      <c r="K74">
        <v>24.715</v>
      </c>
      <c r="L74">
        <v>31.9175</v>
      </c>
      <c r="M74">
        <v>30.987500000000001</v>
      </c>
      <c r="N74">
        <v>27.517500000000002</v>
      </c>
      <c r="O74">
        <v>24.682499999999997</v>
      </c>
      <c r="P74">
        <v>23.827500000000001</v>
      </c>
      <c r="Q74">
        <v>23.155000000000001</v>
      </c>
      <c r="R74">
        <v>19.732500000000002</v>
      </c>
      <c r="S74">
        <v>17.185000000000002</v>
      </c>
      <c r="T74">
        <v>18.262499999999999</v>
      </c>
      <c r="AJ74" s="88"/>
    </row>
    <row r="75" spans="1:36">
      <c r="A75" s="85" t="s">
        <v>499</v>
      </c>
      <c r="B75">
        <v>10.685</v>
      </c>
      <c r="C75">
        <v>12.337499999999999</v>
      </c>
      <c r="D75">
        <v>10.614999999999998</v>
      </c>
      <c r="E75">
        <v>9.625</v>
      </c>
      <c r="F75">
        <v>9.6224999999999987</v>
      </c>
      <c r="G75">
        <v>10.502500000000001</v>
      </c>
      <c r="H75">
        <v>13.487500000000001</v>
      </c>
      <c r="I75">
        <v>21.962499999999999</v>
      </c>
      <c r="J75">
        <v>24.16</v>
      </c>
      <c r="K75">
        <v>23.907499999999999</v>
      </c>
      <c r="L75">
        <v>28.025000000000002</v>
      </c>
      <c r="M75">
        <v>28.255000000000003</v>
      </c>
      <c r="N75">
        <v>26.03</v>
      </c>
      <c r="O75">
        <v>24.220000000000002</v>
      </c>
      <c r="P75">
        <v>20.795000000000002</v>
      </c>
      <c r="Q75">
        <v>18.107499999999998</v>
      </c>
      <c r="R75">
        <v>16.1675</v>
      </c>
      <c r="S75">
        <v>14.85</v>
      </c>
      <c r="T75">
        <v>18.0275</v>
      </c>
      <c r="AJ75" s="88"/>
    </row>
    <row r="76" spans="1:36">
      <c r="A76" s="85" t="s">
        <v>500</v>
      </c>
      <c r="B76">
        <v>10.782499999999999</v>
      </c>
      <c r="C76">
        <v>11.295000000000002</v>
      </c>
      <c r="D76">
        <v>9.7924999999999986</v>
      </c>
      <c r="E76">
        <v>9.1999999999999993</v>
      </c>
      <c r="F76">
        <v>9.2650000000000006</v>
      </c>
      <c r="G76">
        <v>11.445</v>
      </c>
      <c r="H76">
        <v>19.392499999999998</v>
      </c>
      <c r="I76">
        <v>26.572499999999998</v>
      </c>
      <c r="J76">
        <v>28.012500000000003</v>
      </c>
      <c r="K76">
        <v>33.505000000000003</v>
      </c>
      <c r="L76">
        <v>35.314999999999998</v>
      </c>
      <c r="M76">
        <v>36.055</v>
      </c>
      <c r="N76">
        <v>35.597500000000004</v>
      </c>
      <c r="O76">
        <v>28.99</v>
      </c>
      <c r="P76">
        <v>23.5825</v>
      </c>
      <c r="Q76">
        <v>24.37</v>
      </c>
      <c r="R76">
        <v>22.577499999999997</v>
      </c>
      <c r="S76">
        <v>17.615000000000002</v>
      </c>
      <c r="T76">
        <v>21.905000000000001</v>
      </c>
      <c r="AJ76" s="88"/>
    </row>
    <row r="77" spans="1:36">
      <c r="A77" s="85" t="s">
        <v>501</v>
      </c>
      <c r="B77">
        <v>9.0250000000000004</v>
      </c>
      <c r="C77">
        <v>9.3449999999999989</v>
      </c>
      <c r="D77">
        <v>9.3825000000000003</v>
      </c>
      <c r="E77">
        <v>7.1575000000000006</v>
      </c>
      <c r="F77">
        <v>7.29</v>
      </c>
      <c r="G77">
        <v>5.44</v>
      </c>
      <c r="H77">
        <v>4.9850000000000003</v>
      </c>
      <c r="I77">
        <v>11.7425</v>
      </c>
      <c r="J77">
        <v>11.34</v>
      </c>
      <c r="K77">
        <v>10.75</v>
      </c>
      <c r="L77">
        <v>16.572499999999998</v>
      </c>
      <c r="M77">
        <v>17.512500000000003</v>
      </c>
      <c r="N77">
        <v>17.197500000000002</v>
      </c>
      <c r="O77">
        <v>15.012499999999999</v>
      </c>
      <c r="P77">
        <v>11.987500000000001</v>
      </c>
      <c r="Q77">
        <v>11.2675</v>
      </c>
      <c r="R77">
        <v>9.1124999999999989</v>
      </c>
      <c r="S77">
        <v>8.2799999999999994</v>
      </c>
      <c r="T77">
        <v>7.8574999999999999</v>
      </c>
      <c r="AJ77" s="88"/>
    </row>
    <row r="78" spans="1:36">
      <c r="A78" s="85" t="s">
        <v>502</v>
      </c>
      <c r="B78">
        <v>9.8049999999999997</v>
      </c>
      <c r="C78">
        <v>11.3</v>
      </c>
      <c r="D78">
        <v>10.322500000000002</v>
      </c>
      <c r="E78">
        <v>10.0375</v>
      </c>
      <c r="F78">
        <v>9.1624999999999996</v>
      </c>
      <c r="G78">
        <v>8.4174999999999986</v>
      </c>
      <c r="H78">
        <v>8.5</v>
      </c>
      <c r="I78">
        <v>13.42</v>
      </c>
      <c r="J78">
        <v>15.915000000000001</v>
      </c>
      <c r="K78">
        <v>17.84</v>
      </c>
      <c r="L78">
        <v>21.822499999999998</v>
      </c>
      <c r="M78">
        <v>24.127500000000001</v>
      </c>
      <c r="N78">
        <v>21.127500000000001</v>
      </c>
      <c r="O78">
        <v>19.11</v>
      </c>
      <c r="P78">
        <v>17.607500000000002</v>
      </c>
      <c r="Q78">
        <v>13.712499999999999</v>
      </c>
      <c r="R78">
        <v>13.607499999999998</v>
      </c>
      <c r="S78">
        <v>14.192500000000001</v>
      </c>
      <c r="T78">
        <v>14.12</v>
      </c>
      <c r="AJ78" s="88"/>
    </row>
    <row r="79" spans="1:36">
      <c r="A79" s="85" t="s">
        <v>503</v>
      </c>
      <c r="B79">
        <v>8.9774999999999991</v>
      </c>
      <c r="C79">
        <v>8.9425000000000008</v>
      </c>
      <c r="D79">
        <v>9.5075000000000003</v>
      </c>
      <c r="E79">
        <v>8.59</v>
      </c>
      <c r="F79">
        <v>6.8424999999999994</v>
      </c>
      <c r="G79">
        <v>6.94</v>
      </c>
      <c r="H79">
        <v>11.275</v>
      </c>
      <c r="I79">
        <v>19.02</v>
      </c>
      <c r="J79">
        <v>23.317499999999999</v>
      </c>
      <c r="K79">
        <v>23.810000000000002</v>
      </c>
      <c r="L79">
        <v>24.58</v>
      </c>
      <c r="M79">
        <v>25.524999999999999</v>
      </c>
      <c r="N79">
        <v>26.042499999999997</v>
      </c>
      <c r="O79">
        <v>22.985000000000003</v>
      </c>
      <c r="P79">
        <v>21.232500000000002</v>
      </c>
      <c r="Q79">
        <v>17.965</v>
      </c>
      <c r="R79">
        <v>16.422499999999999</v>
      </c>
      <c r="S79">
        <v>14.702500000000001</v>
      </c>
      <c r="T79">
        <v>14.43</v>
      </c>
      <c r="AJ79" s="88"/>
    </row>
    <row r="80" spans="1:36">
      <c r="A80" s="85" t="s">
        <v>504</v>
      </c>
      <c r="B80">
        <v>19.555</v>
      </c>
      <c r="C80">
        <v>16.36</v>
      </c>
      <c r="D80">
        <v>18.09</v>
      </c>
      <c r="E80">
        <v>17.43</v>
      </c>
      <c r="F80">
        <v>14.625</v>
      </c>
      <c r="G80">
        <v>14.0375</v>
      </c>
      <c r="H80">
        <v>15.827500000000001</v>
      </c>
      <c r="I80">
        <v>21.33</v>
      </c>
      <c r="J80">
        <v>23.955000000000002</v>
      </c>
      <c r="K80">
        <v>27.085000000000001</v>
      </c>
      <c r="L80">
        <v>33.802500000000002</v>
      </c>
      <c r="M80">
        <v>34.394999999999996</v>
      </c>
      <c r="N80">
        <v>31.27</v>
      </c>
      <c r="O80">
        <v>30.252499999999998</v>
      </c>
      <c r="P80">
        <v>29.740000000000002</v>
      </c>
      <c r="Q80">
        <v>28.1525</v>
      </c>
      <c r="R80">
        <v>25.45</v>
      </c>
      <c r="S80">
        <v>22.44</v>
      </c>
      <c r="T80">
        <v>22.590000000000003</v>
      </c>
      <c r="AJ80" s="88"/>
    </row>
    <row r="81" spans="1:36">
      <c r="A81" s="85" t="s">
        <v>505</v>
      </c>
      <c r="B81">
        <v>7.6150000000000002</v>
      </c>
      <c r="C81">
        <v>9.7750000000000004</v>
      </c>
      <c r="D81">
        <v>9.1675000000000004</v>
      </c>
      <c r="E81">
        <v>7.2924999999999995</v>
      </c>
      <c r="F81">
        <v>6.5</v>
      </c>
      <c r="G81">
        <v>7.2174999999999994</v>
      </c>
      <c r="H81">
        <v>10.1875</v>
      </c>
      <c r="I81">
        <v>17.97</v>
      </c>
      <c r="J81">
        <v>20.18</v>
      </c>
      <c r="K81">
        <v>21.947500000000002</v>
      </c>
      <c r="L81">
        <v>23.2575</v>
      </c>
      <c r="M81">
        <v>22.335000000000001</v>
      </c>
      <c r="N81">
        <v>20.14</v>
      </c>
      <c r="O81">
        <v>17.409999999999997</v>
      </c>
      <c r="P81">
        <v>13.9575</v>
      </c>
      <c r="Q81">
        <v>12.5275</v>
      </c>
      <c r="R81">
        <v>11.6775</v>
      </c>
      <c r="S81">
        <v>11.82</v>
      </c>
      <c r="T81">
        <v>16.1875</v>
      </c>
      <c r="AJ81" s="88"/>
    </row>
    <row r="82" spans="1:36">
      <c r="A82" s="85" t="s">
        <v>506</v>
      </c>
      <c r="B82">
        <v>10.782499999999999</v>
      </c>
      <c r="C82">
        <v>10.862500000000001</v>
      </c>
      <c r="D82">
        <v>10.355</v>
      </c>
      <c r="E82">
        <v>6.89</v>
      </c>
      <c r="F82">
        <v>6.5474999999999994</v>
      </c>
      <c r="G82">
        <v>6.5225</v>
      </c>
      <c r="H82">
        <v>8.6174999999999997</v>
      </c>
      <c r="I82">
        <v>16.202500000000001</v>
      </c>
      <c r="J82">
        <v>17.727500000000003</v>
      </c>
      <c r="K82">
        <v>19.100000000000001</v>
      </c>
      <c r="L82">
        <v>22.515000000000001</v>
      </c>
      <c r="M82">
        <v>23.1175</v>
      </c>
      <c r="N82">
        <v>19.975000000000001</v>
      </c>
      <c r="O82">
        <v>18.234999999999999</v>
      </c>
      <c r="P82">
        <v>15.497499999999999</v>
      </c>
      <c r="Q82">
        <v>13.102499999999999</v>
      </c>
      <c r="R82">
        <v>11.087499999999999</v>
      </c>
      <c r="S82">
        <v>10.9</v>
      </c>
      <c r="T82">
        <v>12.522500000000001</v>
      </c>
      <c r="AJ82" s="88"/>
    </row>
    <row r="83" spans="1:36">
      <c r="A83" s="85" t="s">
        <v>507</v>
      </c>
      <c r="B83">
        <v>11.302500000000002</v>
      </c>
      <c r="C83">
        <v>11.445</v>
      </c>
      <c r="D83">
        <v>11.795000000000002</v>
      </c>
      <c r="E83">
        <v>8.5374999999999996</v>
      </c>
      <c r="F83">
        <v>7.9850000000000003</v>
      </c>
      <c r="G83">
        <v>7.1624999999999996</v>
      </c>
      <c r="H83">
        <v>7.9174999999999995</v>
      </c>
      <c r="I83">
        <v>12.51</v>
      </c>
      <c r="J83">
        <v>12.11</v>
      </c>
      <c r="K83">
        <v>14.157500000000001</v>
      </c>
      <c r="L83">
        <v>16.89</v>
      </c>
      <c r="M83">
        <v>17.762499999999999</v>
      </c>
      <c r="N83">
        <v>17.314999999999998</v>
      </c>
      <c r="O83">
        <v>15.984999999999999</v>
      </c>
      <c r="P83">
        <v>14.209999999999999</v>
      </c>
      <c r="Q83">
        <v>12.7</v>
      </c>
      <c r="R83">
        <v>11.647500000000001</v>
      </c>
      <c r="S83">
        <v>10.605</v>
      </c>
      <c r="T83">
        <v>11.2575</v>
      </c>
      <c r="AJ83" s="88"/>
    </row>
    <row r="84" spans="1:36">
      <c r="A84" s="85" t="s">
        <v>508</v>
      </c>
      <c r="B84">
        <v>7.6825000000000001</v>
      </c>
      <c r="C84">
        <v>8.7100000000000009</v>
      </c>
      <c r="D84">
        <v>8.4875000000000007</v>
      </c>
      <c r="E84">
        <v>6.8049999999999997</v>
      </c>
      <c r="F84">
        <v>7.0649999999999995</v>
      </c>
      <c r="G84">
        <v>6.5225000000000009</v>
      </c>
      <c r="H84">
        <v>9.16</v>
      </c>
      <c r="I84">
        <v>12.6675</v>
      </c>
      <c r="J84">
        <v>15.3725</v>
      </c>
      <c r="K84">
        <v>14.975000000000001</v>
      </c>
      <c r="L84">
        <v>17.310000000000002</v>
      </c>
      <c r="M84">
        <v>20.412500000000001</v>
      </c>
      <c r="N84">
        <v>18.225000000000001</v>
      </c>
      <c r="O84">
        <v>17.884999999999998</v>
      </c>
      <c r="P84">
        <v>11.7325</v>
      </c>
      <c r="Q84">
        <v>10.5525</v>
      </c>
      <c r="R84">
        <v>10.39</v>
      </c>
      <c r="S84">
        <v>9.9599999999999991</v>
      </c>
      <c r="T84">
        <v>11.1275</v>
      </c>
      <c r="AJ84" s="88"/>
    </row>
    <row r="85" spans="1:36">
      <c r="A85" s="85" t="s">
        <v>509</v>
      </c>
      <c r="B85">
        <v>18.2075</v>
      </c>
      <c r="C85">
        <v>18.767499999999998</v>
      </c>
      <c r="D85">
        <v>15.844999999999999</v>
      </c>
      <c r="E85">
        <v>12.95</v>
      </c>
      <c r="F85">
        <v>11.1525</v>
      </c>
      <c r="G85">
        <v>11.165000000000001</v>
      </c>
      <c r="H85">
        <v>14.502500000000001</v>
      </c>
      <c r="I85">
        <v>19.357499999999998</v>
      </c>
      <c r="J85">
        <v>21.18</v>
      </c>
      <c r="K85">
        <v>21.497499999999999</v>
      </c>
      <c r="L85">
        <v>31.787500000000001</v>
      </c>
      <c r="M85">
        <v>32.954999999999998</v>
      </c>
      <c r="N85">
        <v>27.314999999999998</v>
      </c>
      <c r="O85">
        <v>27.115000000000002</v>
      </c>
      <c r="P85">
        <v>23.544999999999998</v>
      </c>
      <c r="Q85">
        <v>22.79</v>
      </c>
      <c r="R85">
        <v>20.482500000000002</v>
      </c>
      <c r="S85">
        <v>19.945</v>
      </c>
      <c r="T85">
        <v>20.407499999999999</v>
      </c>
      <c r="AJ85" s="88"/>
    </row>
    <row r="86" spans="1:36">
      <c r="A86" s="85" t="s">
        <v>510</v>
      </c>
      <c r="B86">
        <v>27.074999999999999</v>
      </c>
      <c r="C86">
        <v>23.252500000000001</v>
      </c>
      <c r="D86">
        <v>22.777499999999996</v>
      </c>
      <c r="E86">
        <v>17.64</v>
      </c>
      <c r="F86">
        <v>15.3475</v>
      </c>
      <c r="G86">
        <v>15.02</v>
      </c>
      <c r="H86">
        <v>19.234999999999999</v>
      </c>
      <c r="I86">
        <v>26.79</v>
      </c>
      <c r="J86">
        <v>30.57</v>
      </c>
      <c r="K86">
        <v>32.525000000000006</v>
      </c>
      <c r="L86">
        <v>36.377500000000005</v>
      </c>
      <c r="M86">
        <v>39.615000000000002</v>
      </c>
      <c r="N86">
        <v>42.307499999999997</v>
      </c>
      <c r="O86">
        <v>38.319999999999993</v>
      </c>
      <c r="P86">
        <v>34.392499999999998</v>
      </c>
      <c r="Q86">
        <v>30.28</v>
      </c>
      <c r="R86">
        <v>27.545000000000002</v>
      </c>
      <c r="S86">
        <v>24.9025</v>
      </c>
      <c r="T86">
        <v>22.932500000000001</v>
      </c>
      <c r="AJ86" s="88"/>
    </row>
    <row r="87" spans="1:36">
      <c r="A87" s="85" t="s">
        <v>511</v>
      </c>
      <c r="B87">
        <v>10.024999999999999</v>
      </c>
      <c r="C87">
        <v>10.41</v>
      </c>
      <c r="D87">
        <v>10.5625</v>
      </c>
      <c r="E87">
        <v>8.504999999999999</v>
      </c>
      <c r="F87">
        <v>6.4649999999999999</v>
      </c>
      <c r="G87">
        <v>5.9625000000000004</v>
      </c>
      <c r="H87">
        <v>7.16</v>
      </c>
      <c r="I87">
        <v>12</v>
      </c>
      <c r="J87">
        <v>13.7</v>
      </c>
      <c r="K87">
        <v>15.3</v>
      </c>
      <c r="L87">
        <v>17.7925</v>
      </c>
      <c r="M87">
        <v>20.447499999999998</v>
      </c>
      <c r="N87">
        <v>19.4175</v>
      </c>
      <c r="O87">
        <v>17.647500000000001</v>
      </c>
      <c r="P87">
        <v>14.907500000000001</v>
      </c>
      <c r="Q87">
        <v>13.565</v>
      </c>
      <c r="R87">
        <v>10.675000000000001</v>
      </c>
      <c r="S87">
        <v>10.280000000000001</v>
      </c>
      <c r="T87">
        <v>12.164999999999999</v>
      </c>
      <c r="AJ87" s="88"/>
    </row>
    <row r="88" spans="1:36">
      <c r="A88" s="85" t="s">
        <v>512</v>
      </c>
      <c r="B88">
        <v>5.3249999999999993</v>
      </c>
      <c r="C88">
        <v>6.7625000000000011</v>
      </c>
      <c r="D88">
        <v>8.52</v>
      </c>
      <c r="E88">
        <v>7.4774999999999991</v>
      </c>
      <c r="F88">
        <v>6.2575000000000003</v>
      </c>
      <c r="G88">
        <v>6.8024999999999993</v>
      </c>
      <c r="H88">
        <v>10.684999999999999</v>
      </c>
      <c r="I88">
        <v>19.634999999999998</v>
      </c>
      <c r="J88">
        <v>23.902499999999996</v>
      </c>
      <c r="K88">
        <v>25.965</v>
      </c>
      <c r="L88">
        <v>27.19</v>
      </c>
      <c r="M88">
        <v>29.125</v>
      </c>
      <c r="N88">
        <v>27.082500000000003</v>
      </c>
      <c r="O88">
        <v>22.502499999999998</v>
      </c>
      <c r="P88">
        <v>19.497499999999999</v>
      </c>
      <c r="Q88">
        <v>16.7225</v>
      </c>
      <c r="R88">
        <v>15.525</v>
      </c>
      <c r="S88">
        <v>13.7525</v>
      </c>
      <c r="T88">
        <v>14.285</v>
      </c>
      <c r="AJ88" s="88"/>
    </row>
    <row r="89" spans="1:36">
      <c r="A89" s="85" t="s">
        <v>513</v>
      </c>
      <c r="B89">
        <v>9.3949999999999996</v>
      </c>
      <c r="C89">
        <v>11.052499999999998</v>
      </c>
      <c r="D89">
        <v>9.6624999999999996</v>
      </c>
      <c r="E89">
        <v>10.65</v>
      </c>
      <c r="F89">
        <v>10.9275</v>
      </c>
      <c r="G89">
        <v>9.27</v>
      </c>
      <c r="H89">
        <v>13.505000000000001</v>
      </c>
      <c r="I89">
        <v>19.8</v>
      </c>
      <c r="J89">
        <v>22.227499999999999</v>
      </c>
      <c r="K89">
        <v>23.839999999999996</v>
      </c>
      <c r="L89">
        <v>31.067499999999995</v>
      </c>
      <c r="M89">
        <v>30.540000000000003</v>
      </c>
      <c r="N89">
        <v>33.032499999999999</v>
      </c>
      <c r="O89">
        <v>31.29</v>
      </c>
      <c r="P89">
        <v>26.232500000000002</v>
      </c>
      <c r="Q89">
        <v>24.412500000000001</v>
      </c>
      <c r="R89">
        <v>20.112500000000001</v>
      </c>
      <c r="S89">
        <v>18.259999999999998</v>
      </c>
      <c r="T89">
        <v>17.897500000000001</v>
      </c>
      <c r="AJ89" s="88"/>
    </row>
    <row r="90" spans="1:36">
      <c r="A90" s="85" t="s">
        <v>514</v>
      </c>
      <c r="B90">
        <v>21.247500000000002</v>
      </c>
      <c r="C90">
        <v>21.085000000000001</v>
      </c>
      <c r="D90">
        <v>20.835000000000001</v>
      </c>
      <c r="E90">
        <v>14.844999999999999</v>
      </c>
      <c r="F90">
        <v>14.484999999999999</v>
      </c>
      <c r="G90">
        <v>13.780000000000001</v>
      </c>
      <c r="H90">
        <v>16.322500000000002</v>
      </c>
      <c r="I90">
        <v>26.002500000000001</v>
      </c>
      <c r="J90">
        <v>28.060000000000002</v>
      </c>
      <c r="K90">
        <v>31.622499999999999</v>
      </c>
      <c r="L90">
        <v>34.647499999999994</v>
      </c>
      <c r="M90">
        <v>35.162500000000001</v>
      </c>
      <c r="N90">
        <v>33.64</v>
      </c>
      <c r="O90">
        <v>29.987500000000001</v>
      </c>
      <c r="P90">
        <v>30.244999999999997</v>
      </c>
      <c r="Q90">
        <v>28.17</v>
      </c>
      <c r="R90">
        <v>24.737500000000001</v>
      </c>
      <c r="S90">
        <v>23.06</v>
      </c>
      <c r="T90">
        <v>24.254999999999999</v>
      </c>
      <c r="AJ90" s="88"/>
    </row>
    <row r="91" spans="1:36">
      <c r="A91" s="85" t="s">
        <v>515</v>
      </c>
      <c r="B91">
        <v>12.852499999999999</v>
      </c>
      <c r="C91">
        <v>13.754999999999999</v>
      </c>
      <c r="D91">
        <v>14.5075</v>
      </c>
      <c r="E91">
        <v>9.6325000000000003</v>
      </c>
      <c r="F91">
        <v>8.1225000000000005</v>
      </c>
      <c r="G91">
        <v>8.2225000000000001</v>
      </c>
      <c r="H91">
        <v>8.9175000000000004</v>
      </c>
      <c r="I91">
        <v>11.47</v>
      </c>
      <c r="J91">
        <v>13.98</v>
      </c>
      <c r="K91">
        <v>15.827499999999999</v>
      </c>
      <c r="L91">
        <v>18.38</v>
      </c>
      <c r="M91">
        <v>20.18</v>
      </c>
      <c r="N91">
        <v>19.954999999999998</v>
      </c>
      <c r="O91">
        <v>17.407499999999999</v>
      </c>
      <c r="P91">
        <v>15.4125</v>
      </c>
      <c r="Q91">
        <v>14.1625</v>
      </c>
      <c r="R91">
        <v>12.23</v>
      </c>
      <c r="S91">
        <v>10.202500000000001</v>
      </c>
      <c r="T91">
        <v>11.2325</v>
      </c>
      <c r="AJ91" s="88"/>
    </row>
    <row r="92" spans="1:36">
      <c r="A92" s="85" t="s">
        <v>516</v>
      </c>
      <c r="B92">
        <v>9.3674999999999997</v>
      </c>
      <c r="C92">
        <v>9.1974999999999998</v>
      </c>
      <c r="D92">
        <v>8.7150000000000016</v>
      </c>
      <c r="E92">
        <v>6.4250000000000007</v>
      </c>
      <c r="F92">
        <v>6.9474999999999998</v>
      </c>
      <c r="G92">
        <v>5.7575000000000003</v>
      </c>
      <c r="H92">
        <v>7.9675000000000011</v>
      </c>
      <c r="I92">
        <v>15.982499999999998</v>
      </c>
      <c r="J92">
        <v>19.352499999999999</v>
      </c>
      <c r="K92">
        <v>19.532499999999999</v>
      </c>
      <c r="L92">
        <v>23.377499999999998</v>
      </c>
      <c r="M92">
        <v>28.87</v>
      </c>
      <c r="N92">
        <v>28.002499999999998</v>
      </c>
      <c r="O92">
        <v>22.615000000000002</v>
      </c>
      <c r="P92">
        <v>18.015000000000001</v>
      </c>
      <c r="Q92">
        <v>15.902500000000002</v>
      </c>
      <c r="R92">
        <v>15.4</v>
      </c>
      <c r="S92">
        <v>13.065000000000001</v>
      </c>
      <c r="T92">
        <v>15.6525</v>
      </c>
      <c r="AJ92" s="88"/>
    </row>
    <row r="93" spans="1:36">
      <c r="A93" s="85" t="s">
        <v>517</v>
      </c>
      <c r="B93">
        <v>7.0075000000000003</v>
      </c>
      <c r="C93">
        <v>6.4399999999999995</v>
      </c>
      <c r="D93">
        <v>6.7975000000000003</v>
      </c>
      <c r="E93">
        <v>5.6950000000000003</v>
      </c>
      <c r="F93">
        <v>5.7575000000000003</v>
      </c>
      <c r="G93">
        <v>5.0924999999999994</v>
      </c>
      <c r="H93">
        <v>5.335</v>
      </c>
      <c r="I93">
        <v>9.2824999999999989</v>
      </c>
      <c r="J93">
        <v>8.0300000000000011</v>
      </c>
      <c r="K93">
        <v>10.1775</v>
      </c>
      <c r="L93">
        <v>12.969999999999999</v>
      </c>
      <c r="M93">
        <v>14.115</v>
      </c>
      <c r="N93">
        <v>14.26</v>
      </c>
      <c r="O93">
        <v>12.670000000000002</v>
      </c>
      <c r="P93">
        <v>10.2575</v>
      </c>
      <c r="Q93">
        <v>9.0150000000000006</v>
      </c>
      <c r="R93">
        <v>7.6974999999999998</v>
      </c>
      <c r="S93">
        <v>7.2200000000000006</v>
      </c>
      <c r="T93">
        <v>7.585</v>
      </c>
      <c r="AJ93" s="88"/>
    </row>
    <row r="94" spans="1:36">
      <c r="A94" s="85" t="s">
        <v>518</v>
      </c>
      <c r="B94">
        <v>8.6750000000000007</v>
      </c>
      <c r="C94">
        <v>10.39</v>
      </c>
      <c r="D94">
        <v>8.6875</v>
      </c>
      <c r="E94">
        <v>7.3224999999999998</v>
      </c>
      <c r="F94">
        <v>6.3774999999999995</v>
      </c>
      <c r="G94">
        <v>7.9625000000000004</v>
      </c>
      <c r="H94">
        <v>10.959999999999999</v>
      </c>
      <c r="I94">
        <v>18.004999999999999</v>
      </c>
      <c r="J94">
        <v>17.857499999999998</v>
      </c>
      <c r="K94">
        <v>21.702500000000001</v>
      </c>
      <c r="L94">
        <v>24.207500000000003</v>
      </c>
      <c r="M94">
        <v>22.984999999999999</v>
      </c>
      <c r="N94">
        <v>22.53</v>
      </c>
      <c r="O94">
        <v>19.7225</v>
      </c>
      <c r="P94">
        <v>16.139999999999997</v>
      </c>
      <c r="Q94">
        <v>13.9625</v>
      </c>
      <c r="R94">
        <v>11.397500000000001</v>
      </c>
      <c r="S94">
        <v>10.3325</v>
      </c>
      <c r="T94">
        <v>12.602499999999999</v>
      </c>
      <c r="AJ94" s="88"/>
    </row>
    <row r="95" spans="1:36">
      <c r="A95" s="85" t="s">
        <v>519</v>
      </c>
      <c r="B95">
        <v>19.675000000000001</v>
      </c>
      <c r="C95">
        <v>17.837499999999999</v>
      </c>
      <c r="D95">
        <v>13.377500000000001</v>
      </c>
      <c r="E95">
        <v>13.1175</v>
      </c>
      <c r="F95">
        <v>10.985000000000001</v>
      </c>
      <c r="G95">
        <v>11.8825</v>
      </c>
      <c r="H95">
        <v>19.327500000000001</v>
      </c>
      <c r="I95">
        <v>26.222500000000004</v>
      </c>
      <c r="J95">
        <v>28.734999999999999</v>
      </c>
      <c r="K95">
        <v>29.122500000000002</v>
      </c>
      <c r="L95">
        <v>35.587500000000006</v>
      </c>
      <c r="M95">
        <v>37.034999999999997</v>
      </c>
      <c r="N95">
        <v>35.914999999999999</v>
      </c>
      <c r="O95">
        <v>30.942500000000003</v>
      </c>
      <c r="P95">
        <v>29.9375</v>
      </c>
      <c r="Q95">
        <v>25.772500000000001</v>
      </c>
      <c r="R95">
        <v>23.997500000000002</v>
      </c>
      <c r="S95">
        <v>22.21</v>
      </c>
      <c r="T95">
        <v>23.774999999999999</v>
      </c>
      <c r="AJ95" s="88"/>
    </row>
    <row r="96" spans="1:36">
      <c r="A96" s="85" t="s">
        <v>520</v>
      </c>
      <c r="B96">
        <v>8.8975000000000009</v>
      </c>
      <c r="C96">
        <v>8.7474999999999987</v>
      </c>
      <c r="D96">
        <v>8.0649999999999995</v>
      </c>
      <c r="E96">
        <v>6.9775</v>
      </c>
      <c r="F96">
        <v>6.6625000000000005</v>
      </c>
      <c r="G96">
        <v>5.0024999999999995</v>
      </c>
      <c r="H96">
        <v>8.7575000000000003</v>
      </c>
      <c r="I96">
        <v>13.9125</v>
      </c>
      <c r="J96">
        <v>17.202500000000001</v>
      </c>
      <c r="K96">
        <v>19.567499999999999</v>
      </c>
      <c r="L96">
        <v>22.637499999999999</v>
      </c>
      <c r="M96">
        <v>22.560000000000002</v>
      </c>
      <c r="N96">
        <v>23.265000000000001</v>
      </c>
      <c r="O96">
        <v>19.294999999999998</v>
      </c>
      <c r="P96">
        <v>17.787499999999998</v>
      </c>
      <c r="Q96">
        <v>13.907500000000001</v>
      </c>
      <c r="R96">
        <v>11.4475</v>
      </c>
      <c r="S96">
        <v>12.145</v>
      </c>
      <c r="T96">
        <v>14.870000000000001</v>
      </c>
      <c r="AJ96" s="88"/>
    </row>
    <row r="97" spans="1:36">
      <c r="A97" s="85" t="s">
        <v>521</v>
      </c>
      <c r="B97">
        <v>21.439999999999998</v>
      </c>
      <c r="C97">
        <v>19.9375</v>
      </c>
      <c r="D97">
        <v>16.077500000000001</v>
      </c>
      <c r="E97">
        <v>15.682500000000001</v>
      </c>
      <c r="F97">
        <v>14.087499999999999</v>
      </c>
      <c r="G97">
        <v>14.025</v>
      </c>
      <c r="H97">
        <v>17.705000000000002</v>
      </c>
      <c r="I97">
        <v>22.504999999999999</v>
      </c>
      <c r="J97">
        <v>27.305</v>
      </c>
      <c r="K97">
        <v>31.240000000000002</v>
      </c>
      <c r="L97">
        <v>34.78</v>
      </c>
      <c r="M97">
        <v>34.827500000000001</v>
      </c>
      <c r="N97">
        <v>31.952499999999997</v>
      </c>
      <c r="O97">
        <v>29.762499999999999</v>
      </c>
      <c r="P97">
        <v>29.035</v>
      </c>
      <c r="Q97">
        <v>24.032499999999999</v>
      </c>
      <c r="R97">
        <v>22.917499999999997</v>
      </c>
      <c r="S97">
        <v>21.942500000000003</v>
      </c>
      <c r="T97">
        <v>20.597500000000004</v>
      </c>
      <c r="AJ97" s="88"/>
    </row>
    <row r="98" spans="1:36">
      <c r="A98" s="85" t="s">
        <v>522</v>
      </c>
      <c r="B98">
        <v>4.3375000000000004</v>
      </c>
      <c r="C98">
        <v>3.835</v>
      </c>
      <c r="D98">
        <v>5.415</v>
      </c>
      <c r="E98">
        <v>6.8025000000000002</v>
      </c>
      <c r="F98">
        <v>5.4975000000000005</v>
      </c>
      <c r="G98">
        <v>4.0374999999999996</v>
      </c>
      <c r="H98">
        <v>5.4349999999999996</v>
      </c>
      <c r="I98">
        <v>10.827500000000001</v>
      </c>
      <c r="J98">
        <v>12.9625</v>
      </c>
      <c r="K98">
        <v>13.345000000000001</v>
      </c>
      <c r="L98">
        <v>14.59</v>
      </c>
      <c r="M98">
        <v>17.164999999999999</v>
      </c>
      <c r="N98">
        <v>17.204999999999998</v>
      </c>
      <c r="O98">
        <v>14.4725</v>
      </c>
      <c r="P98">
        <v>12.54</v>
      </c>
      <c r="Q98">
        <v>9.0474999999999994</v>
      </c>
      <c r="R98">
        <v>9.51</v>
      </c>
      <c r="S98">
        <v>9.0224999999999991</v>
      </c>
      <c r="T98">
        <v>10.7575</v>
      </c>
      <c r="AJ98" s="88"/>
    </row>
    <row r="99" spans="1:36">
      <c r="A99" s="85" t="s">
        <v>523</v>
      </c>
      <c r="B99">
        <v>18.395</v>
      </c>
      <c r="C99">
        <v>18.88</v>
      </c>
      <c r="D99">
        <v>18.245000000000001</v>
      </c>
      <c r="E99">
        <v>15.9575</v>
      </c>
      <c r="F99">
        <v>13.637499999999999</v>
      </c>
      <c r="G99">
        <v>13.052499999999998</v>
      </c>
      <c r="H99">
        <v>16.482500000000002</v>
      </c>
      <c r="I99">
        <v>23.577500000000001</v>
      </c>
      <c r="J99">
        <v>25.05</v>
      </c>
      <c r="K99">
        <v>28.074999999999999</v>
      </c>
      <c r="L99">
        <v>35.8125</v>
      </c>
      <c r="M99">
        <v>39.357500000000002</v>
      </c>
      <c r="N99">
        <v>33.282499999999999</v>
      </c>
      <c r="O99">
        <v>34.0625</v>
      </c>
      <c r="P99">
        <v>32.092500000000001</v>
      </c>
      <c r="Q99">
        <v>26.755000000000003</v>
      </c>
      <c r="R99">
        <v>23.012499999999999</v>
      </c>
      <c r="S99">
        <v>22.29</v>
      </c>
      <c r="T99">
        <v>23.994999999999997</v>
      </c>
      <c r="AJ99" s="88"/>
    </row>
    <row r="100" spans="1:36">
      <c r="A100" s="85" t="s">
        <v>524</v>
      </c>
      <c r="B100">
        <v>10.434999999999999</v>
      </c>
      <c r="C100">
        <v>9.5299999999999994</v>
      </c>
      <c r="D100">
        <v>8.3375000000000004</v>
      </c>
      <c r="E100">
        <v>10.844999999999999</v>
      </c>
      <c r="F100">
        <v>8.9300000000000015</v>
      </c>
      <c r="G100">
        <v>7.6875</v>
      </c>
      <c r="H100">
        <v>9.5324999999999989</v>
      </c>
      <c r="I100">
        <v>14.617500000000001</v>
      </c>
      <c r="J100">
        <v>16.147500000000001</v>
      </c>
      <c r="K100">
        <v>17.2</v>
      </c>
      <c r="L100">
        <v>21.500000000000004</v>
      </c>
      <c r="M100">
        <v>23.892499999999998</v>
      </c>
      <c r="N100">
        <v>24.330000000000002</v>
      </c>
      <c r="O100">
        <v>21.247499999999999</v>
      </c>
      <c r="P100">
        <v>19.217500000000001</v>
      </c>
      <c r="Q100">
        <v>16.402500000000003</v>
      </c>
      <c r="R100">
        <v>11.765000000000001</v>
      </c>
      <c r="S100">
        <v>12.6875</v>
      </c>
      <c r="T100">
        <v>14.46</v>
      </c>
      <c r="AJ100" s="88"/>
    </row>
    <row r="101" spans="1:36">
      <c r="A101" s="85" t="s">
        <v>525</v>
      </c>
      <c r="B101">
        <v>6.4850000000000003</v>
      </c>
      <c r="C101">
        <v>5.6574999999999998</v>
      </c>
      <c r="D101">
        <v>4.6950000000000003</v>
      </c>
      <c r="E101">
        <v>6.1749999999999998</v>
      </c>
      <c r="F101">
        <v>6.3924999999999992</v>
      </c>
      <c r="G101">
        <v>3.0324999999999998</v>
      </c>
      <c r="H101">
        <v>6.5549999999999997</v>
      </c>
      <c r="I101">
        <v>11.560000000000002</v>
      </c>
      <c r="J101">
        <v>14.635000000000002</v>
      </c>
      <c r="K101">
        <v>13.780000000000001</v>
      </c>
      <c r="L101">
        <v>17.832500000000003</v>
      </c>
      <c r="M101">
        <v>16.4725</v>
      </c>
      <c r="N101">
        <v>15.045</v>
      </c>
      <c r="O101">
        <v>15.037499999999998</v>
      </c>
      <c r="P101">
        <v>11.6275</v>
      </c>
      <c r="Q101">
        <v>11.67</v>
      </c>
      <c r="R101">
        <v>10.545000000000002</v>
      </c>
      <c r="S101">
        <v>9.6750000000000007</v>
      </c>
      <c r="T101">
        <v>9.3574999999999999</v>
      </c>
      <c r="AJ101" s="88"/>
    </row>
    <row r="102" spans="1:36">
      <c r="A102" s="85" t="s">
        <v>526</v>
      </c>
      <c r="B102">
        <v>9.2324999999999999</v>
      </c>
      <c r="C102">
        <v>8.1425000000000001</v>
      </c>
      <c r="D102">
        <v>8.8324999999999996</v>
      </c>
      <c r="E102">
        <v>6.7200000000000006</v>
      </c>
      <c r="F102">
        <v>6.5650000000000004</v>
      </c>
      <c r="G102">
        <v>5.76</v>
      </c>
      <c r="H102">
        <v>6.2824999999999998</v>
      </c>
      <c r="I102">
        <v>9.4050000000000011</v>
      </c>
      <c r="J102">
        <v>10.782499999999999</v>
      </c>
      <c r="K102">
        <v>11.907500000000001</v>
      </c>
      <c r="L102">
        <v>16.11</v>
      </c>
      <c r="M102">
        <v>18.96</v>
      </c>
      <c r="N102">
        <v>18.947499999999998</v>
      </c>
      <c r="O102">
        <v>15.9575</v>
      </c>
      <c r="P102">
        <v>14.785</v>
      </c>
      <c r="Q102">
        <v>12.66</v>
      </c>
      <c r="R102">
        <v>9.1875</v>
      </c>
      <c r="S102">
        <v>8.8625000000000007</v>
      </c>
      <c r="T102">
        <v>8.7875000000000014</v>
      </c>
      <c r="AJ102" s="88"/>
    </row>
    <row r="103" spans="1:36">
      <c r="A103" s="85" t="s">
        <v>527</v>
      </c>
      <c r="B103">
        <v>7.2974999999999994</v>
      </c>
      <c r="C103">
        <v>7.3674999999999997</v>
      </c>
      <c r="D103">
        <v>6.7375000000000007</v>
      </c>
      <c r="E103">
        <v>6.8350000000000009</v>
      </c>
      <c r="F103">
        <v>6.3025000000000002</v>
      </c>
      <c r="G103">
        <v>6.2424999999999997</v>
      </c>
      <c r="H103">
        <v>8.6</v>
      </c>
      <c r="I103">
        <v>13.855</v>
      </c>
      <c r="J103">
        <v>15.842499999999999</v>
      </c>
      <c r="K103">
        <v>16.337499999999999</v>
      </c>
      <c r="L103">
        <v>18.53</v>
      </c>
      <c r="M103">
        <v>19.762499999999999</v>
      </c>
      <c r="N103">
        <v>18.747500000000002</v>
      </c>
      <c r="O103">
        <v>17.057499999999997</v>
      </c>
      <c r="P103">
        <v>15.712499999999999</v>
      </c>
      <c r="Q103">
        <v>13.342500000000001</v>
      </c>
      <c r="R103">
        <v>12.219999999999999</v>
      </c>
      <c r="S103">
        <v>10.622499999999999</v>
      </c>
      <c r="T103">
        <v>12.4975</v>
      </c>
      <c r="AJ103" s="88"/>
    </row>
    <row r="104" spans="1:36">
      <c r="A104" s="85" t="s">
        <v>528</v>
      </c>
      <c r="B104">
        <v>14.91</v>
      </c>
      <c r="C104">
        <v>16.2425</v>
      </c>
      <c r="D104">
        <v>14.985000000000001</v>
      </c>
      <c r="E104">
        <v>11.559999999999999</v>
      </c>
      <c r="F104">
        <v>11.02</v>
      </c>
      <c r="G104">
        <v>10.834999999999999</v>
      </c>
      <c r="H104">
        <v>18.177499999999998</v>
      </c>
      <c r="I104">
        <v>26.142499999999998</v>
      </c>
      <c r="J104">
        <v>29.122500000000002</v>
      </c>
      <c r="K104">
        <v>30.64</v>
      </c>
      <c r="L104">
        <v>34.287500000000001</v>
      </c>
      <c r="M104">
        <v>35.734999999999999</v>
      </c>
      <c r="N104">
        <v>32.627499999999998</v>
      </c>
      <c r="O104">
        <v>29.567500000000003</v>
      </c>
      <c r="P104">
        <v>26.057500000000001</v>
      </c>
      <c r="Q104">
        <v>22.4375</v>
      </c>
      <c r="R104">
        <v>19.189999999999998</v>
      </c>
      <c r="S104">
        <v>17.642499999999998</v>
      </c>
      <c r="T104">
        <v>20.344999999999999</v>
      </c>
      <c r="AJ104" s="88"/>
    </row>
    <row r="105" spans="1:36">
      <c r="A105" s="85" t="s">
        <v>529</v>
      </c>
      <c r="B105">
        <v>11.295</v>
      </c>
      <c r="C105">
        <v>10.787500000000001</v>
      </c>
      <c r="D105">
        <v>10.727499999999999</v>
      </c>
      <c r="E105">
        <v>8.0374999999999996</v>
      </c>
      <c r="F105">
        <v>7.8774999999999995</v>
      </c>
      <c r="G105">
        <v>7.5400000000000009</v>
      </c>
      <c r="H105">
        <v>12.430000000000001</v>
      </c>
      <c r="I105">
        <v>20.327500000000001</v>
      </c>
      <c r="J105">
        <v>22.862500000000001</v>
      </c>
      <c r="K105">
        <v>24.984999999999999</v>
      </c>
      <c r="L105">
        <v>27.615000000000002</v>
      </c>
      <c r="M105">
        <v>28.979999999999997</v>
      </c>
      <c r="N105">
        <v>26.585000000000001</v>
      </c>
      <c r="O105">
        <v>24.614999999999998</v>
      </c>
      <c r="P105">
        <v>19.782499999999999</v>
      </c>
      <c r="Q105">
        <v>18.032499999999999</v>
      </c>
      <c r="R105">
        <v>16.762499999999999</v>
      </c>
      <c r="S105">
        <v>14.679999999999998</v>
      </c>
      <c r="T105">
        <v>16.170000000000002</v>
      </c>
      <c r="AJ105" s="88"/>
    </row>
    <row r="106" spans="1:36">
      <c r="A106" s="85" t="s">
        <v>530</v>
      </c>
      <c r="B106">
        <v>5.8350000000000009</v>
      </c>
      <c r="C106">
        <v>5.7975000000000003</v>
      </c>
      <c r="D106">
        <v>5.5724999999999998</v>
      </c>
      <c r="E106">
        <v>5.6549999999999994</v>
      </c>
      <c r="F106">
        <v>5.375</v>
      </c>
      <c r="G106">
        <v>4.72</v>
      </c>
      <c r="H106">
        <v>6.83</v>
      </c>
      <c r="I106">
        <v>10.8325</v>
      </c>
      <c r="J106">
        <v>11.9025</v>
      </c>
      <c r="K106">
        <v>12.987500000000001</v>
      </c>
      <c r="L106">
        <v>16.162500000000001</v>
      </c>
      <c r="M106">
        <v>17.93</v>
      </c>
      <c r="N106">
        <v>15.71</v>
      </c>
      <c r="O106">
        <v>13.827500000000001</v>
      </c>
      <c r="P106">
        <v>12.484999999999999</v>
      </c>
      <c r="Q106">
        <v>10.237500000000001</v>
      </c>
      <c r="R106">
        <v>10.0275</v>
      </c>
      <c r="S106">
        <v>8.2424999999999997</v>
      </c>
      <c r="T106">
        <v>10.055</v>
      </c>
      <c r="AJ106" s="88"/>
    </row>
    <row r="107" spans="1:36">
      <c r="A107" s="85" t="s">
        <v>531</v>
      </c>
      <c r="B107">
        <v>8.4124999999999996</v>
      </c>
      <c r="C107">
        <v>8.5350000000000001</v>
      </c>
      <c r="D107">
        <v>13.28</v>
      </c>
      <c r="E107">
        <v>10.655000000000001</v>
      </c>
      <c r="F107">
        <v>8.9849999999999994</v>
      </c>
      <c r="G107">
        <v>5.7749999999999995</v>
      </c>
      <c r="H107">
        <v>6.25</v>
      </c>
      <c r="I107">
        <v>10.4175</v>
      </c>
      <c r="J107">
        <v>16.427499999999998</v>
      </c>
      <c r="K107">
        <v>17.774999999999999</v>
      </c>
      <c r="L107">
        <v>20.96</v>
      </c>
      <c r="M107">
        <v>24.060000000000002</v>
      </c>
      <c r="N107">
        <v>21.344999999999999</v>
      </c>
      <c r="O107">
        <v>20.342500000000001</v>
      </c>
      <c r="P107">
        <v>19.54</v>
      </c>
      <c r="Q107">
        <v>16.47</v>
      </c>
      <c r="R107">
        <v>13.75</v>
      </c>
      <c r="S107">
        <v>12.932499999999999</v>
      </c>
      <c r="T107">
        <v>11.725</v>
      </c>
      <c r="AJ107" s="88"/>
    </row>
    <row r="108" spans="1:36">
      <c r="A108" s="85" t="s">
        <v>532</v>
      </c>
      <c r="B108">
        <v>8.49</v>
      </c>
      <c r="C108">
        <v>9.19</v>
      </c>
      <c r="D108">
        <v>7.4450000000000003</v>
      </c>
      <c r="E108">
        <v>7.3925000000000001</v>
      </c>
      <c r="F108">
        <v>7.1925000000000008</v>
      </c>
      <c r="G108">
        <v>6.16</v>
      </c>
      <c r="H108">
        <v>9.7074999999999996</v>
      </c>
      <c r="I108">
        <v>14.592500000000001</v>
      </c>
      <c r="J108">
        <v>15.164999999999999</v>
      </c>
      <c r="K108">
        <v>17.797499999999999</v>
      </c>
      <c r="L108">
        <v>18.997499999999999</v>
      </c>
      <c r="M108">
        <v>21.34</v>
      </c>
      <c r="N108">
        <v>22.3125</v>
      </c>
      <c r="O108">
        <v>20.309999999999999</v>
      </c>
      <c r="P108">
        <v>15.212499999999999</v>
      </c>
      <c r="Q108">
        <v>13.6275</v>
      </c>
      <c r="R108">
        <v>12.02</v>
      </c>
      <c r="S108">
        <v>10.49</v>
      </c>
      <c r="T108">
        <v>11.42</v>
      </c>
      <c r="AJ108" s="88"/>
    </row>
    <row r="109" spans="1:36">
      <c r="A109" s="85" t="s">
        <v>533</v>
      </c>
      <c r="B109">
        <v>10.702499999999999</v>
      </c>
      <c r="C109">
        <v>10.424999999999999</v>
      </c>
      <c r="D109">
        <v>11.002500000000001</v>
      </c>
      <c r="E109">
        <v>12.6775</v>
      </c>
      <c r="F109">
        <v>11.967499999999999</v>
      </c>
      <c r="G109">
        <v>11.232500000000002</v>
      </c>
      <c r="H109">
        <v>18.21</v>
      </c>
      <c r="I109">
        <v>27.779999999999998</v>
      </c>
      <c r="J109">
        <v>30.63</v>
      </c>
      <c r="K109">
        <v>31.287500000000001</v>
      </c>
      <c r="L109">
        <v>33.997499999999995</v>
      </c>
      <c r="M109">
        <v>34.822499999999998</v>
      </c>
      <c r="N109">
        <v>33.122500000000002</v>
      </c>
      <c r="O109">
        <v>29.8675</v>
      </c>
      <c r="P109">
        <v>26.294999999999998</v>
      </c>
      <c r="Q109">
        <v>24.56</v>
      </c>
      <c r="R109">
        <v>20.234999999999999</v>
      </c>
      <c r="S109">
        <v>22.22</v>
      </c>
      <c r="T109">
        <v>22.042499999999997</v>
      </c>
      <c r="AJ109" s="88"/>
    </row>
    <row r="110" spans="1:36">
      <c r="A110" s="85" t="s">
        <v>534</v>
      </c>
      <c r="B110">
        <v>13.670000000000002</v>
      </c>
      <c r="C110">
        <v>14.317499999999999</v>
      </c>
      <c r="D110">
        <v>14.157500000000001</v>
      </c>
      <c r="E110">
        <v>11.047499999999999</v>
      </c>
      <c r="F110">
        <v>9.0424999999999986</v>
      </c>
      <c r="G110">
        <v>8.0175000000000001</v>
      </c>
      <c r="H110">
        <v>9.8875000000000011</v>
      </c>
      <c r="I110">
        <v>15.2525</v>
      </c>
      <c r="J110">
        <v>18.195</v>
      </c>
      <c r="K110">
        <v>20.704999999999998</v>
      </c>
      <c r="L110">
        <v>24.502500000000001</v>
      </c>
      <c r="M110">
        <v>24.7425</v>
      </c>
      <c r="N110">
        <v>24.7075</v>
      </c>
      <c r="O110">
        <v>22.465</v>
      </c>
      <c r="P110">
        <v>19.387499999999999</v>
      </c>
      <c r="Q110">
        <v>18.3125</v>
      </c>
      <c r="R110">
        <v>16.017499999999998</v>
      </c>
      <c r="S110">
        <v>14.2925</v>
      </c>
      <c r="T110">
        <v>14.129999999999999</v>
      </c>
      <c r="AJ110" s="88"/>
    </row>
    <row r="111" spans="1:36">
      <c r="A111" s="85" t="s">
        <v>535</v>
      </c>
      <c r="B111">
        <v>7.05</v>
      </c>
      <c r="C111">
        <v>6.0324999999999998</v>
      </c>
      <c r="D111">
        <v>5.9474999999999998</v>
      </c>
      <c r="E111">
        <v>6.3750000000000009</v>
      </c>
      <c r="F111">
        <v>6.1125000000000007</v>
      </c>
      <c r="G111">
        <v>5.7675000000000001</v>
      </c>
      <c r="H111">
        <v>7.8925000000000001</v>
      </c>
      <c r="I111">
        <v>12.647500000000001</v>
      </c>
      <c r="J111">
        <v>14.145</v>
      </c>
      <c r="K111">
        <v>17.2075</v>
      </c>
      <c r="L111">
        <v>20.567500000000003</v>
      </c>
      <c r="M111">
        <v>20.035</v>
      </c>
      <c r="N111">
        <v>18.16</v>
      </c>
      <c r="O111">
        <v>15.3825</v>
      </c>
      <c r="P111">
        <v>13.535</v>
      </c>
      <c r="Q111">
        <v>11.9925</v>
      </c>
      <c r="R111">
        <v>10.4025</v>
      </c>
      <c r="S111">
        <v>9.9600000000000009</v>
      </c>
      <c r="T111">
        <v>10.8</v>
      </c>
      <c r="AJ111" s="88"/>
    </row>
    <row r="112" spans="1:36">
      <c r="A112" s="85" t="s">
        <v>536</v>
      </c>
      <c r="B112">
        <v>13.157499999999999</v>
      </c>
      <c r="C112">
        <v>15.377500000000001</v>
      </c>
      <c r="D112">
        <v>15.629999999999999</v>
      </c>
      <c r="E112">
        <v>9.3975000000000009</v>
      </c>
      <c r="F112">
        <v>10.050000000000001</v>
      </c>
      <c r="G112">
        <v>8.5850000000000009</v>
      </c>
      <c r="H112">
        <v>11.512499999999999</v>
      </c>
      <c r="I112">
        <v>15.637499999999999</v>
      </c>
      <c r="J112">
        <v>16.03</v>
      </c>
      <c r="K112">
        <v>16.745000000000001</v>
      </c>
      <c r="L112">
        <v>19.752499999999998</v>
      </c>
      <c r="M112">
        <v>22.02</v>
      </c>
      <c r="N112">
        <v>21.085000000000001</v>
      </c>
      <c r="O112">
        <v>15.955000000000002</v>
      </c>
      <c r="P112">
        <v>16.477499999999999</v>
      </c>
      <c r="Q112">
        <v>14.559999999999999</v>
      </c>
      <c r="R112">
        <v>13.0975</v>
      </c>
      <c r="S112">
        <v>13.399999999999999</v>
      </c>
      <c r="T112">
        <v>13.467500000000001</v>
      </c>
      <c r="AJ112" s="88"/>
    </row>
    <row r="113" spans="1:36">
      <c r="A113" s="85" t="s">
        <v>537</v>
      </c>
      <c r="B113">
        <v>11.495000000000001</v>
      </c>
      <c r="C113">
        <v>12.334999999999999</v>
      </c>
      <c r="D113">
        <v>12.927499999999998</v>
      </c>
      <c r="E113">
        <v>10.602499999999999</v>
      </c>
      <c r="F113">
        <v>11.23</v>
      </c>
      <c r="G113">
        <v>9.5775000000000006</v>
      </c>
      <c r="H113">
        <v>16.130000000000003</v>
      </c>
      <c r="I113">
        <v>23.997500000000002</v>
      </c>
      <c r="J113">
        <v>26.37</v>
      </c>
      <c r="K113">
        <v>27.1</v>
      </c>
      <c r="L113">
        <v>31.005000000000003</v>
      </c>
      <c r="M113">
        <v>32.482500000000002</v>
      </c>
      <c r="N113">
        <v>31.6525</v>
      </c>
      <c r="O113">
        <v>28.29</v>
      </c>
      <c r="P113">
        <v>25.817500000000003</v>
      </c>
      <c r="Q113">
        <v>22.2575</v>
      </c>
      <c r="R113">
        <v>19.9025</v>
      </c>
      <c r="S113">
        <v>18.692499999999999</v>
      </c>
      <c r="T113">
        <v>23.307500000000001</v>
      </c>
      <c r="AJ113" s="88"/>
    </row>
    <row r="114" spans="1:36">
      <c r="A114" s="85" t="s">
        <v>538</v>
      </c>
      <c r="B114">
        <v>9.5749999999999993</v>
      </c>
      <c r="C114">
        <v>9.8449999999999989</v>
      </c>
      <c r="D114">
        <v>8.6699999999999982</v>
      </c>
      <c r="E114">
        <v>6.8550000000000004</v>
      </c>
      <c r="F114">
        <v>7.5250000000000004</v>
      </c>
      <c r="G114">
        <v>5.5975000000000001</v>
      </c>
      <c r="H114">
        <v>10.3925</v>
      </c>
      <c r="I114">
        <v>12.6975</v>
      </c>
      <c r="J114">
        <v>11.922499999999999</v>
      </c>
      <c r="K114">
        <v>13.9025</v>
      </c>
      <c r="L114">
        <v>19.725000000000001</v>
      </c>
      <c r="M114">
        <v>19.327500000000001</v>
      </c>
      <c r="N114">
        <v>14.379999999999999</v>
      </c>
      <c r="O114">
        <v>14.815000000000001</v>
      </c>
      <c r="P114">
        <v>14.16</v>
      </c>
      <c r="Q114">
        <v>11.922499999999999</v>
      </c>
      <c r="R114">
        <v>11.82</v>
      </c>
      <c r="S114">
        <v>9.8324999999999996</v>
      </c>
      <c r="T114">
        <v>9.1450000000000014</v>
      </c>
      <c r="AJ114" s="88"/>
    </row>
    <row r="115" spans="1:36">
      <c r="A115" s="85" t="s">
        <v>539</v>
      </c>
      <c r="B115">
        <v>20.0825</v>
      </c>
      <c r="C115">
        <v>18.324999999999999</v>
      </c>
      <c r="D115">
        <v>17.262499999999999</v>
      </c>
      <c r="E115">
        <v>13.8</v>
      </c>
      <c r="F115">
        <v>12.844999999999999</v>
      </c>
      <c r="G115">
        <v>12.942500000000001</v>
      </c>
      <c r="H115">
        <v>15.957500000000001</v>
      </c>
      <c r="I115">
        <v>23.517499999999998</v>
      </c>
      <c r="J115">
        <v>25.267499999999998</v>
      </c>
      <c r="K115">
        <v>27.1325</v>
      </c>
      <c r="L115">
        <v>31.497499999999999</v>
      </c>
      <c r="M115">
        <v>34.010000000000005</v>
      </c>
      <c r="N115">
        <v>32.777500000000003</v>
      </c>
      <c r="O115">
        <v>30.5</v>
      </c>
      <c r="P115">
        <v>27.637499999999999</v>
      </c>
      <c r="Q115">
        <v>24.272500000000001</v>
      </c>
      <c r="R115">
        <v>22.439999999999998</v>
      </c>
      <c r="S115">
        <v>21.502499999999998</v>
      </c>
      <c r="T115">
        <v>22.0975</v>
      </c>
      <c r="AJ115" s="88"/>
    </row>
    <row r="116" spans="1:36">
      <c r="A116" s="85" t="s">
        <v>540</v>
      </c>
      <c r="B116">
        <v>4.8450000000000006</v>
      </c>
      <c r="C116">
        <v>4.8500000000000005</v>
      </c>
      <c r="D116">
        <v>4.3</v>
      </c>
      <c r="E116">
        <v>5.2149999999999999</v>
      </c>
      <c r="F116">
        <v>5.2174999999999994</v>
      </c>
      <c r="G116">
        <v>4.7149999999999999</v>
      </c>
      <c r="H116">
        <v>5.5824999999999996</v>
      </c>
      <c r="I116">
        <v>10.49</v>
      </c>
      <c r="J116">
        <v>12.375</v>
      </c>
      <c r="K116">
        <v>13.620000000000001</v>
      </c>
      <c r="L116">
        <v>14.827500000000001</v>
      </c>
      <c r="M116">
        <v>16.585000000000001</v>
      </c>
      <c r="N116">
        <v>17.034999999999997</v>
      </c>
      <c r="O116">
        <v>14.077500000000001</v>
      </c>
      <c r="P116">
        <v>13.2075</v>
      </c>
      <c r="Q116">
        <v>10.84</v>
      </c>
      <c r="R116">
        <v>8.067499999999999</v>
      </c>
      <c r="S116">
        <v>7.48</v>
      </c>
      <c r="T116">
        <v>8.7624999999999993</v>
      </c>
      <c r="AJ116" s="88"/>
    </row>
    <row r="117" spans="1:36">
      <c r="A117" s="85" t="s">
        <v>541</v>
      </c>
      <c r="B117">
        <v>8.74</v>
      </c>
      <c r="C117">
        <v>7.7549999999999999</v>
      </c>
      <c r="D117">
        <v>8.5625</v>
      </c>
      <c r="E117">
        <v>7.1374999999999993</v>
      </c>
      <c r="F117">
        <v>6.2649999999999997</v>
      </c>
      <c r="G117">
        <v>6.5025000000000004</v>
      </c>
      <c r="H117">
        <v>10.06</v>
      </c>
      <c r="I117">
        <v>17.145000000000003</v>
      </c>
      <c r="J117">
        <v>18.5425</v>
      </c>
      <c r="K117">
        <v>19.984999999999999</v>
      </c>
      <c r="L117">
        <v>23.409999999999997</v>
      </c>
      <c r="M117">
        <v>26.912500000000001</v>
      </c>
      <c r="N117">
        <v>23.462499999999999</v>
      </c>
      <c r="O117">
        <v>21.934999999999999</v>
      </c>
      <c r="P117">
        <v>19.059999999999999</v>
      </c>
      <c r="Q117">
        <v>16.087500000000002</v>
      </c>
      <c r="R117">
        <v>14.965</v>
      </c>
      <c r="S117">
        <v>13.455</v>
      </c>
      <c r="T117">
        <v>15.267499999999998</v>
      </c>
      <c r="AJ117" s="88"/>
    </row>
    <row r="118" spans="1:36">
      <c r="A118" s="85" t="s">
        <v>542</v>
      </c>
      <c r="B118">
        <v>6.004999999999999</v>
      </c>
      <c r="C118">
        <v>4.6825000000000001</v>
      </c>
      <c r="D118">
        <v>4.3449999999999998</v>
      </c>
      <c r="E118">
        <v>4.7375000000000007</v>
      </c>
      <c r="F118">
        <v>3.7574999999999998</v>
      </c>
      <c r="G118">
        <v>4.4749999999999996</v>
      </c>
      <c r="H118">
        <v>6.3449999999999998</v>
      </c>
      <c r="I118">
        <v>10.25</v>
      </c>
      <c r="J118">
        <v>12.120000000000001</v>
      </c>
      <c r="K118">
        <v>14.497499999999999</v>
      </c>
      <c r="L118">
        <v>16.239999999999998</v>
      </c>
      <c r="M118">
        <v>19.7425</v>
      </c>
      <c r="N118">
        <v>20.032499999999999</v>
      </c>
      <c r="O118">
        <v>17.025000000000002</v>
      </c>
      <c r="P118">
        <v>13.445</v>
      </c>
      <c r="Q118">
        <v>12.154999999999999</v>
      </c>
      <c r="R118">
        <v>9.16</v>
      </c>
      <c r="S118">
        <v>9.77</v>
      </c>
      <c r="T118">
        <v>10.584999999999999</v>
      </c>
      <c r="AJ118" s="88"/>
    </row>
    <row r="119" spans="1:36">
      <c r="A119" s="85" t="s">
        <v>543</v>
      </c>
      <c r="B119">
        <v>11.512499999999999</v>
      </c>
      <c r="C119">
        <v>11.697500000000002</v>
      </c>
      <c r="D119">
        <v>10.46</v>
      </c>
      <c r="E119">
        <v>9.3874999999999993</v>
      </c>
      <c r="F119">
        <v>7.9450000000000003</v>
      </c>
      <c r="G119">
        <v>7.1025000000000009</v>
      </c>
      <c r="H119">
        <v>12.1325</v>
      </c>
      <c r="I119">
        <v>20.37</v>
      </c>
      <c r="J119">
        <v>21.734999999999999</v>
      </c>
      <c r="K119">
        <v>23.87</v>
      </c>
      <c r="L119">
        <v>28.762499999999999</v>
      </c>
      <c r="M119">
        <v>32.057499999999997</v>
      </c>
      <c r="N119">
        <v>29.43</v>
      </c>
      <c r="O119">
        <v>27.684999999999999</v>
      </c>
      <c r="P119">
        <v>25.4</v>
      </c>
      <c r="Q119">
        <v>20.912500000000001</v>
      </c>
      <c r="R119">
        <v>19.467500000000001</v>
      </c>
      <c r="S119">
        <v>16.86</v>
      </c>
      <c r="T119">
        <v>18.837499999999999</v>
      </c>
      <c r="AJ119" s="88"/>
    </row>
    <row r="120" spans="1:36">
      <c r="A120" s="85" t="s">
        <v>544</v>
      </c>
      <c r="B120">
        <v>12.092499999999999</v>
      </c>
      <c r="C120">
        <v>11.515000000000001</v>
      </c>
      <c r="D120">
        <v>10.7775</v>
      </c>
      <c r="E120">
        <v>8.7100000000000009</v>
      </c>
      <c r="F120">
        <v>7.9350000000000005</v>
      </c>
      <c r="G120">
        <v>7.9924999999999997</v>
      </c>
      <c r="H120">
        <v>11.240000000000002</v>
      </c>
      <c r="I120">
        <v>20.1875</v>
      </c>
      <c r="J120">
        <v>21.702500000000001</v>
      </c>
      <c r="K120">
        <v>23.574999999999999</v>
      </c>
      <c r="L120">
        <v>26.6</v>
      </c>
      <c r="M120">
        <v>27.66</v>
      </c>
      <c r="N120">
        <v>25.377500000000001</v>
      </c>
      <c r="O120">
        <v>21.807499999999997</v>
      </c>
      <c r="P120">
        <v>20.7225</v>
      </c>
      <c r="Q120">
        <v>18.54</v>
      </c>
      <c r="R120">
        <v>15.192499999999999</v>
      </c>
      <c r="S120">
        <v>13.649999999999999</v>
      </c>
      <c r="T120">
        <v>15.285</v>
      </c>
      <c r="AJ120" s="88"/>
    </row>
    <row r="121" spans="1:36">
      <c r="A121" s="85" t="s">
        <v>545</v>
      </c>
      <c r="B121">
        <v>13.067499999999999</v>
      </c>
      <c r="C121">
        <v>13.122499999999999</v>
      </c>
      <c r="D121">
        <v>13.432499999999999</v>
      </c>
      <c r="E121">
        <v>9.0950000000000006</v>
      </c>
      <c r="F121">
        <v>8.02</v>
      </c>
      <c r="G121">
        <v>7.06</v>
      </c>
      <c r="H121">
        <v>8.8775000000000013</v>
      </c>
      <c r="I121">
        <v>12.637499999999999</v>
      </c>
      <c r="J121">
        <v>15.065</v>
      </c>
      <c r="K121">
        <v>16.630000000000003</v>
      </c>
      <c r="L121">
        <v>18.884999999999998</v>
      </c>
      <c r="M121">
        <v>20.057499999999997</v>
      </c>
      <c r="N121">
        <v>18.147500000000001</v>
      </c>
      <c r="O121">
        <v>16.087499999999999</v>
      </c>
      <c r="P121">
        <v>14.1</v>
      </c>
      <c r="Q121">
        <v>13.824999999999999</v>
      </c>
      <c r="R121">
        <v>10.99</v>
      </c>
      <c r="S121">
        <v>10.8675</v>
      </c>
      <c r="T121">
        <v>10.605</v>
      </c>
      <c r="AJ121" s="88"/>
    </row>
    <row r="122" spans="1:36">
      <c r="A122" s="85" t="s">
        <v>546</v>
      </c>
      <c r="B122">
        <v>9.6325000000000003</v>
      </c>
      <c r="C122">
        <v>13.397500000000001</v>
      </c>
      <c r="D122">
        <v>12.065</v>
      </c>
      <c r="E122">
        <v>10.227499999999999</v>
      </c>
      <c r="F122">
        <v>9.1325000000000003</v>
      </c>
      <c r="G122">
        <v>8.3974999999999991</v>
      </c>
      <c r="H122">
        <v>9.4849999999999994</v>
      </c>
      <c r="I122">
        <v>14.205000000000002</v>
      </c>
      <c r="J122">
        <v>17.122499999999999</v>
      </c>
      <c r="K122">
        <v>18.452500000000001</v>
      </c>
      <c r="L122">
        <v>23.215</v>
      </c>
      <c r="M122">
        <v>26.164999999999999</v>
      </c>
      <c r="N122">
        <v>26.272500000000001</v>
      </c>
      <c r="O122">
        <v>21.927499999999998</v>
      </c>
      <c r="P122">
        <v>18.887500000000003</v>
      </c>
      <c r="Q122">
        <v>16.252499999999998</v>
      </c>
      <c r="R122">
        <v>17.119999999999997</v>
      </c>
      <c r="S122">
        <v>14.049999999999999</v>
      </c>
      <c r="T122">
        <v>13.185</v>
      </c>
      <c r="AJ122" s="88"/>
    </row>
    <row r="123" spans="1:36">
      <c r="A123" s="85" t="s">
        <v>547</v>
      </c>
      <c r="B123">
        <v>6.1749999999999998</v>
      </c>
      <c r="C123">
        <v>7.5274999999999999</v>
      </c>
      <c r="D123">
        <v>5.8825000000000003</v>
      </c>
      <c r="E123">
        <v>5.8475000000000001</v>
      </c>
      <c r="F123">
        <v>5.78</v>
      </c>
      <c r="G123">
        <v>5.6975000000000007</v>
      </c>
      <c r="H123">
        <v>7.85</v>
      </c>
      <c r="I123">
        <v>13.955</v>
      </c>
      <c r="J123">
        <v>15.8025</v>
      </c>
      <c r="K123">
        <v>18.310000000000002</v>
      </c>
      <c r="L123">
        <v>19.919999999999998</v>
      </c>
      <c r="M123">
        <v>22.515000000000001</v>
      </c>
      <c r="N123">
        <v>20.85</v>
      </c>
      <c r="O123">
        <v>16.605</v>
      </c>
      <c r="P123">
        <v>15.412500000000001</v>
      </c>
      <c r="Q123">
        <v>12.17</v>
      </c>
      <c r="R123">
        <v>11.079999999999998</v>
      </c>
      <c r="S123">
        <v>10.2875</v>
      </c>
      <c r="T123">
        <v>12.0625</v>
      </c>
      <c r="AJ123" s="88"/>
    </row>
    <row r="124" spans="1:36">
      <c r="A124" s="85" t="s">
        <v>548</v>
      </c>
      <c r="B124">
        <v>7.0250000000000004</v>
      </c>
      <c r="C124">
        <v>9.4599999999999991</v>
      </c>
      <c r="D124">
        <v>10.852499999999999</v>
      </c>
      <c r="E124">
        <v>19.440000000000001</v>
      </c>
      <c r="F124">
        <v>21.224999999999998</v>
      </c>
      <c r="G124">
        <v>21.004999999999999</v>
      </c>
      <c r="H124">
        <v>17.450000000000003</v>
      </c>
      <c r="I124">
        <v>18.6325</v>
      </c>
      <c r="J124">
        <v>23.92</v>
      </c>
      <c r="K124">
        <v>27.745000000000001</v>
      </c>
      <c r="L124">
        <v>37.020000000000003</v>
      </c>
      <c r="M124">
        <v>34.79</v>
      </c>
      <c r="N124">
        <v>31.842500000000001</v>
      </c>
      <c r="O124">
        <v>27.547500000000003</v>
      </c>
      <c r="P124">
        <v>24.880000000000003</v>
      </c>
      <c r="Q124">
        <v>22.37</v>
      </c>
      <c r="R124">
        <v>28.927500000000002</v>
      </c>
      <c r="S124">
        <v>25.815000000000001</v>
      </c>
      <c r="T124">
        <v>24.517499999999998</v>
      </c>
      <c r="AJ124" s="88"/>
    </row>
    <row r="125" spans="1:36">
      <c r="A125" s="85" t="s">
        <v>549</v>
      </c>
      <c r="B125">
        <v>4.2200000000000006</v>
      </c>
      <c r="C125">
        <v>8.3550000000000004</v>
      </c>
      <c r="D125">
        <v>17.587499999999999</v>
      </c>
      <c r="E125">
        <v>14.2575</v>
      </c>
      <c r="F125">
        <v>13.602500000000001</v>
      </c>
      <c r="G125">
        <v>18.172499999999999</v>
      </c>
      <c r="H125">
        <v>19.892499999999998</v>
      </c>
      <c r="I125">
        <v>23.467500000000001</v>
      </c>
      <c r="J125">
        <v>22.772500000000001</v>
      </c>
      <c r="K125">
        <v>22.407499999999999</v>
      </c>
      <c r="L125">
        <v>26.857500000000002</v>
      </c>
      <c r="M125">
        <v>32.407499999999999</v>
      </c>
      <c r="N125">
        <v>28.4</v>
      </c>
      <c r="O125">
        <v>33.947499999999998</v>
      </c>
      <c r="P125">
        <v>30.7775</v>
      </c>
      <c r="Q125">
        <v>27.615000000000002</v>
      </c>
      <c r="R125">
        <v>25.764999999999997</v>
      </c>
      <c r="S125">
        <v>26.982499999999998</v>
      </c>
      <c r="T125">
        <v>23.607500000000002</v>
      </c>
      <c r="AJ125" s="8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58B15-6B0A-0E4B-9F2C-11CDE01064CF}">
  <dimension ref="A1:BY783"/>
  <sheetViews>
    <sheetView topLeftCell="C1" workbookViewId="0">
      <selection activeCell="AM57" sqref="AM57:AV57"/>
    </sheetView>
  </sheetViews>
  <sheetFormatPr baseColWidth="10" defaultRowHeight="16"/>
  <cols>
    <col min="1" max="1" width="37" customWidth="1"/>
    <col min="25" max="25" width="30" customWidth="1"/>
    <col min="38" max="38" width="24" customWidth="1"/>
  </cols>
  <sheetData>
    <row r="1" spans="1:77">
      <c r="A1" s="83" t="s">
        <v>462</v>
      </c>
      <c r="B1" s="83"/>
      <c r="C1" s="83"/>
      <c r="D1" s="83"/>
      <c r="E1" s="83"/>
      <c r="F1" s="83"/>
      <c r="G1" s="83"/>
      <c r="H1" s="83"/>
      <c r="I1" s="83"/>
      <c r="J1" s="83"/>
      <c r="K1" s="84"/>
      <c r="L1" s="84"/>
      <c r="M1" s="84"/>
      <c r="N1" s="84"/>
      <c r="O1" s="84"/>
      <c r="P1" s="84"/>
      <c r="Q1" s="84"/>
    </row>
    <row r="2" spans="1:77">
      <c r="A2" s="85" t="s">
        <v>463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4"/>
      <c r="M2" s="84"/>
      <c r="N2" s="84"/>
      <c r="O2" s="84"/>
      <c r="P2" s="84"/>
      <c r="Q2" s="84"/>
      <c r="R2" s="84"/>
    </row>
    <row r="3" spans="1:77">
      <c r="A3" s="86"/>
      <c r="B3" s="86"/>
      <c r="C3" s="86"/>
      <c r="D3" s="86"/>
      <c r="E3" s="86"/>
      <c r="F3" s="86"/>
      <c r="G3" s="86"/>
      <c r="H3" s="86"/>
      <c r="I3" s="86"/>
      <c r="J3" s="86"/>
      <c r="K3" s="86"/>
      <c r="L3" s="84"/>
      <c r="M3" s="84"/>
      <c r="N3" s="84"/>
      <c r="O3" s="84"/>
      <c r="P3" s="84"/>
      <c r="Q3" s="84"/>
      <c r="R3" s="84"/>
    </row>
    <row r="4" spans="1:77">
      <c r="A4" s="83" t="s">
        <v>464</v>
      </c>
      <c r="B4" s="83"/>
      <c r="C4" s="83"/>
      <c r="D4" s="83"/>
      <c r="E4" s="83"/>
      <c r="F4" s="83"/>
      <c r="G4" s="83"/>
      <c r="H4" s="83"/>
      <c r="I4" s="83"/>
      <c r="J4" s="83"/>
      <c r="K4" s="84"/>
      <c r="L4" s="84"/>
      <c r="M4" s="84"/>
      <c r="N4" s="84"/>
      <c r="O4" s="84"/>
      <c r="P4" s="84"/>
      <c r="Q4" s="84"/>
    </row>
    <row r="5" spans="1:77">
      <c r="A5" s="85" t="s">
        <v>465</v>
      </c>
      <c r="B5" s="85"/>
      <c r="C5" s="85"/>
      <c r="D5" s="85"/>
      <c r="E5" s="85"/>
      <c r="F5" s="85"/>
      <c r="G5" s="85"/>
      <c r="H5" s="85"/>
      <c r="I5" s="85"/>
      <c r="J5" s="85"/>
      <c r="K5" s="85"/>
      <c r="L5" s="84"/>
      <c r="M5" s="84"/>
      <c r="N5" s="84"/>
      <c r="O5" s="84"/>
      <c r="P5" s="84"/>
      <c r="Q5" s="84"/>
      <c r="R5" s="84"/>
    </row>
    <row r="6" spans="1:77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4"/>
      <c r="M6" s="84"/>
      <c r="N6" s="84"/>
      <c r="O6" s="84"/>
      <c r="P6" s="84"/>
      <c r="Q6" s="84"/>
      <c r="R6" s="84"/>
    </row>
    <row r="7" spans="1:77">
      <c r="A7" s="84"/>
      <c r="B7" s="85">
        <v>2019</v>
      </c>
      <c r="C7" s="85">
        <v>2018</v>
      </c>
      <c r="D7" s="85">
        <v>2017</v>
      </c>
      <c r="E7" s="85">
        <v>2016</v>
      </c>
      <c r="F7" s="85">
        <v>2015</v>
      </c>
      <c r="G7" s="85">
        <v>2014</v>
      </c>
      <c r="H7" s="85">
        <v>2013</v>
      </c>
      <c r="I7" s="85">
        <v>2012</v>
      </c>
      <c r="J7" s="85">
        <v>2011</v>
      </c>
      <c r="K7" s="85">
        <v>2010</v>
      </c>
      <c r="L7" s="84"/>
      <c r="M7" s="84"/>
      <c r="N7" s="84"/>
      <c r="O7" s="84"/>
      <c r="P7" s="84"/>
      <c r="Q7" s="84"/>
      <c r="R7" s="84"/>
      <c r="Y7" s="84"/>
      <c r="Z7" s="85">
        <v>2019</v>
      </c>
      <c r="AA7" s="85">
        <v>2018</v>
      </c>
      <c r="AB7" s="85">
        <v>2017</v>
      </c>
      <c r="AC7" s="85">
        <v>2016</v>
      </c>
      <c r="AD7" s="85">
        <v>2015</v>
      </c>
      <c r="AE7" s="85">
        <v>2014</v>
      </c>
      <c r="AF7" s="85">
        <v>2013</v>
      </c>
      <c r="AG7" s="85">
        <v>2012</v>
      </c>
      <c r="AH7" s="85">
        <v>2011</v>
      </c>
      <c r="AI7" s="85">
        <v>2010</v>
      </c>
      <c r="AJ7" s="84"/>
      <c r="AK7" s="84"/>
      <c r="AL7" s="84"/>
      <c r="AM7" s="102">
        <v>2010</v>
      </c>
      <c r="AN7" s="102">
        <v>2011</v>
      </c>
      <c r="AO7" s="102">
        <v>2012</v>
      </c>
      <c r="AP7" s="102">
        <v>2013</v>
      </c>
      <c r="AQ7" s="102">
        <v>2014</v>
      </c>
      <c r="AR7" s="102">
        <v>2015</v>
      </c>
      <c r="AS7" s="102">
        <v>2016</v>
      </c>
      <c r="AT7" s="102">
        <v>2017</v>
      </c>
      <c r="AU7" s="102">
        <v>2018</v>
      </c>
      <c r="AV7" s="102">
        <v>2019</v>
      </c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  <c r="BH7" s="84"/>
      <c r="BI7" s="84"/>
      <c r="BJ7" s="84"/>
      <c r="BK7" s="84"/>
      <c r="BL7" s="84"/>
      <c r="BM7" s="84"/>
      <c r="BN7" s="84"/>
      <c r="BO7" s="84"/>
      <c r="BP7" s="84"/>
      <c r="BQ7" s="84"/>
      <c r="BR7" s="84"/>
      <c r="BS7" s="84"/>
      <c r="BT7" s="84"/>
      <c r="BU7" s="84"/>
      <c r="BV7" s="84"/>
      <c r="BW7" s="84"/>
      <c r="BX7" s="84"/>
      <c r="BY7" s="84"/>
    </row>
    <row r="8" spans="1:77">
      <c r="A8" s="85" t="s">
        <v>415</v>
      </c>
      <c r="B8" s="85"/>
      <c r="C8" s="85"/>
      <c r="D8" s="85"/>
      <c r="E8" s="85"/>
      <c r="F8" s="85"/>
      <c r="G8" s="85"/>
      <c r="H8" s="85"/>
      <c r="I8" s="85"/>
      <c r="J8" s="85"/>
      <c r="K8" s="85"/>
      <c r="L8" s="84"/>
      <c r="M8" s="84"/>
      <c r="N8" s="84"/>
      <c r="O8" s="84"/>
      <c r="P8" s="84"/>
      <c r="Q8" s="84"/>
      <c r="R8" s="84"/>
      <c r="Y8" s="85" t="s">
        <v>478</v>
      </c>
      <c r="Z8" s="87">
        <v>13011</v>
      </c>
      <c r="AA8" s="87">
        <v>12781</v>
      </c>
      <c r="AB8" s="87">
        <v>12138</v>
      </c>
      <c r="AC8" s="87">
        <v>11854</v>
      </c>
      <c r="AD8" s="87">
        <v>12501</v>
      </c>
      <c r="AE8" s="87">
        <v>12640</v>
      </c>
      <c r="AF8" s="87">
        <v>13285</v>
      </c>
      <c r="AG8" s="87">
        <v>14062</v>
      </c>
      <c r="AH8" s="87">
        <v>14693</v>
      </c>
      <c r="AI8" s="87">
        <v>14948</v>
      </c>
      <c r="AJ8" s="84"/>
      <c r="AK8" s="84"/>
      <c r="AL8" s="85" t="s">
        <v>319</v>
      </c>
      <c r="AM8" s="87">
        <v>14948</v>
      </c>
      <c r="AN8" s="87">
        <v>14693</v>
      </c>
      <c r="AO8" s="87">
        <v>14062</v>
      </c>
      <c r="AP8" s="87">
        <v>13285</v>
      </c>
      <c r="AQ8" s="87">
        <v>12640</v>
      </c>
      <c r="AR8" s="87">
        <v>12501</v>
      </c>
      <c r="AS8" s="87">
        <v>11854</v>
      </c>
      <c r="AT8" s="87">
        <v>12138</v>
      </c>
      <c r="AU8" s="87">
        <v>12781</v>
      </c>
      <c r="AV8" s="87">
        <v>13011</v>
      </c>
    </row>
    <row r="9" spans="1:77">
      <c r="A9" s="85" t="s">
        <v>466</v>
      </c>
      <c r="B9" s="87">
        <v>186110</v>
      </c>
      <c r="C9" s="87">
        <v>177165</v>
      </c>
      <c r="D9" s="87">
        <v>174217</v>
      </c>
      <c r="E9" s="87">
        <v>166431</v>
      </c>
      <c r="F9" s="87">
        <v>223893</v>
      </c>
      <c r="G9" s="87">
        <v>281713</v>
      </c>
      <c r="H9" s="87">
        <v>274655</v>
      </c>
      <c r="I9" s="87">
        <v>286446</v>
      </c>
      <c r="J9" s="87">
        <v>300654</v>
      </c>
      <c r="K9" s="87">
        <v>297488</v>
      </c>
      <c r="L9" s="84"/>
      <c r="M9" s="84"/>
      <c r="N9" s="84"/>
      <c r="O9" s="84"/>
      <c r="P9" s="84"/>
      <c r="Q9" s="84"/>
      <c r="R9" s="84"/>
      <c r="Y9" s="85" t="s">
        <v>478</v>
      </c>
      <c r="Z9" s="87">
        <v>13105</v>
      </c>
      <c r="AA9" s="87">
        <v>12691</v>
      </c>
      <c r="AB9" s="87">
        <v>11786</v>
      </c>
      <c r="AC9" s="87">
        <v>11361</v>
      </c>
      <c r="AD9" s="87">
        <v>12105</v>
      </c>
      <c r="AE9" s="87">
        <v>13029</v>
      </c>
      <c r="AF9" s="87">
        <v>13943</v>
      </c>
      <c r="AG9" s="87">
        <v>14269</v>
      </c>
      <c r="AH9" s="87">
        <v>14304</v>
      </c>
      <c r="AI9" s="87">
        <v>13931</v>
      </c>
      <c r="AJ9" s="84"/>
      <c r="AK9" s="84"/>
      <c r="AL9" s="85" t="s">
        <v>4</v>
      </c>
      <c r="AM9" s="87">
        <v>13931</v>
      </c>
      <c r="AN9" s="87">
        <v>14304</v>
      </c>
      <c r="AO9" s="87">
        <v>14269</v>
      </c>
      <c r="AP9" s="87">
        <v>13943</v>
      </c>
      <c r="AQ9" s="87">
        <v>13029</v>
      </c>
      <c r="AR9" s="87">
        <v>12105</v>
      </c>
      <c r="AS9" s="87">
        <v>11361</v>
      </c>
      <c r="AT9" s="87">
        <v>11786</v>
      </c>
      <c r="AU9" s="87">
        <v>12691</v>
      </c>
      <c r="AV9" s="87">
        <v>13105</v>
      </c>
    </row>
    <row r="10" spans="1:77">
      <c r="A10" s="85" t="s">
        <v>467</v>
      </c>
      <c r="B10" s="87">
        <v>125685</v>
      </c>
      <c r="C10" s="87">
        <v>120919</v>
      </c>
      <c r="D10" s="87">
        <v>119031</v>
      </c>
      <c r="E10" s="87">
        <v>115493</v>
      </c>
      <c r="F10" s="87">
        <v>78815</v>
      </c>
      <c r="G10" s="87">
        <v>42953</v>
      </c>
      <c r="H10" s="87">
        <v>43322</v>
      </c>
      <c r="I10" s="87">
        <v>44476</v>
      </c>
      <c r="J10" s="87">
        <v>45131</v>
      </c>
      <c r="K10" s="87">
        <v>42376</v>
      </c>
      <c r="L10" s="84"/>
      <c r="M10" s="84"/>
      <c r="N10" s="84"/>
      <c r="O10" s="84"/>
      <c r="P10" s="84"/>
      <c r="Q10" s="84"/>
      <c r="R10" s="84"/>
      <c r="Y10" s="85" t="s">
        <v>478</v>
      </c>
      <c r="Z10" s="87">
        <v>87979</v>
      </c>
      <c r="AA10" s="87">
        <v>88636</v>
      </c>
      <c r="AB10" s="87">
        <v>90343</v>
      </c>
      <c r="AC10" s="87">
        <v>91352</v>
      </c>
      <c r="AD10" s="87">
        <v>92776</v>
      </c>
      <c r="AE10" s="87">
        <v>97408</v>
      </c>
      <c r="AF10" s="87">
        <v>100886</v>
      </c>
      <c r="AG10" s="87">
        <v>107583</v>
      </c>
      <c r="AH10" s="87">
        <v>112576</v>
      </c>
      <c r="AI10" s="87">
        <v>113114</v>
      </c>
      <c r="AJ10" s="84"/>
      <c r="AK10" s="84"/>
      <c r="AL10" s="85" t="s">
        <v>316</v>
      </c>
      <c r="AM10" s="87">
        <v>113114</v>
      </c>
      <c r="AN10" s="87">
        <v>112576</v>
      </c>
      <c r="AO10" s="87">
        <v>107583</v>
      </c>
      <c r="AP10" s="87">
        <v>100886</v>
      </c>
      <c r="AQ10" s="87">
        <v>97408</v>
      </c>
      <c r="AR10" s="87">
        <v>92776</v>
      </c>
      <c r="AS10" s="87">
        <v>91352</v>
      </c>
      <c r="AT10" s="87">
        <v>90343</v>
      </c>
      <c r="AU10" s="87">
        <v>88636</v>
      </c>
      <c r="AV10" s="87">
        <v>87979</v>
      </c>
    </row>
    <row r="11" spans="1:77">
      <c r="A11" s="85" t="s">
        <v>468</v>
      </c>
      <c r="B11" s="87">
        <v>15319</v>
      </c>
      <c r="C11" s="87">
        <v>13782</v>
      </c>
      <c r="D11" s="87">
        <v>11692</v>
      </c>
      <c r="E11" s="87">
        <v>10844</v>
      </c>
      <c r="F11" s="87">
        <v>9869</v>
      </c>
      <c r="G11" s="87">
        <v>9468</v>
      </c>
      <c r="H11" s="87">
        <v>8923</v>
      </c>
      <c r="I11" s="87">
        <v>9008</v>
      </c>
      <c r="J11" s="87">
        <v>9892</v>
      </c>
      <c r="K11" s="87">
        <v>9957</v>
      </c>
      <c r="L11" s="84"/>
      <c r="M11" s="84"/>
      <c r="N11" s="84"/>
      <c r="O11" s="84"/>
      <c r="P11" s="84"/>
      <c r="Q11" s="84"/>
      <c r="R11" s="84"/>
      <c r="Y11" s="85" t="s">
        <v>478</v>
      </c>
      <c r="Z11" s="87">
        <v>27579</v>
      </c>
      <c r="AA11" s="87">
        <v>28304</v>
      </c>
      <c r="AB11" s="87">
        <v>29401</v>
      </c>
      <c r="AC11" s="87">
        <v>30617</v>
      </c>
      <c r="AD11" s="87">
        <v>30639</v>
      </c>
      <c r="AE11" s="87">
        <v>31209</v>
      </c>
      <c r="AF11" s="87">
        <v>32565</v>
      </c>
      <c r="AG11" s="87">
        <v>34906</v>
      </c>
      <c r="AH11" s="87">
        <v>35543</v>
      </c>
      <c r="AI11" s="87">
        <v>36141</v>
      </c>
      <c r="AJ11" s="84"/>
      <c r="AK11" s="84"/>
      <c r="AL11" s="85" t="s">
        <v>6</v>
      </c>
      <c r="AM11" s="87">
        <v>36141</v>
      </c>
      <c r="AN11" s="87">
        <v>35543</v>
      </c>
      <c r="AO11" s="87">
        <v>34906</v>
      </c>
      <c r="AP11" s="87">
        <v>32565</v>
      </c>
      <c r="AQ11" s="87">
        <v>31209</v>
      </c>
      <c r="AR11" s="87">
        <v>30639</v>
      </c>
      <c r="AS11" s="87">
        <v>30617</v>
      </c>
      <c r="AT11" s="87">
        <v>29401</v>
      </c>
      <c r="AU11" s="87">
        <v>28304</v>
      </c>
      <c r="AV11" s="87">
        <v>27579</v>
      </c>
    </row>
    <row r="12" spans="1:77">
      <c r="A12" s="85" t="s">
        <v>469</v>
      </c>
      <c r="B12" s="87">
        <v>7288</v>
      </c>
      <c r="C12" s="87">
        <v>7630</v>
      </c>
      <c r="D12" s="87">
        <v>7915</v>
      </c>
      <c r="E12" s="87">
        <v>8043</v>
      </c>
      <c r="F12" s="87">
        <v>9814</v>
      </c>
      <c r="G12" s="87">
        <v>10506</v>
      </c>
      <c r="H12" s="87">
        <v>10331</v>
      </c>
      <c r="I12" s="87">
        <v>10424</v>
      </c>
      <c r="J12" s="87">
        <v>9087</v>
      </c>
      <c r="K12" s="87">
        <v>7877</v>
      </c>
      <c r="L12" s="84"/>
      <c r="M12" s="84"/>
      <c r="N12" s="84"/>
      <c r="O12" s="84"/>
      <c r="P12" s="84"/>
      <c r="Q12" s="84"/>
      <c r="R12" s="84"/>
      <c r="Y12" s="85" t="s">
        <v>478</v>
      </c>
      <c r="Z12" s="87">
        <v>5054</v>
      </c>
      <c r="AA12" s="87">
        <v>4893</v>
      </c>
      <c r="AB12" s="87">
        <v>4676</v>
      </c>
      <c r="AC12" s="87">
        <v>4743</v>
      </c>
      <c r="AD12" s="87">
        <v>4907</v>
      </c>
      <c r="AE12" s="87">
        <v>5149</v>
      </c>
      <c r="AF12" s="87">
        <v>5513</v>
      </c>
      <c r="AG12" s="87">
        <v>5668</v>
      </c>
      <c r="AH12" s="87">
        <v>5674</v>
      </c>
      <c r="AI12" s="87">
        <v>5621</v>
      </c>
      <c r="AJ12" s="84"/>
      <c r="AK12" s="84"/>
      <c r="AL12" s="85" t="s">
        <v>8</v>
      </c>
      <c r="AM12" s="87">
        <v>5621</v>
      </c>
      <c r="AN12" s="87">
        <v>5674</v>
      </c>
      <c r="AO12" s="87">
        <v>5668</v>
      </c>
      <c r="AP12" s="87">
        <v>5513</v>
      </c>
      <c r="AQ12" s="87">
        <v>5149</v>
      </c>
      <c r="AR12" s="87">
        <v>4907</v>
      </c>
      <c r="AS12" s="87">
        <v>4743</v>
      </c>
      <c r="AT12" s="87">
        <v>4676</v>
      </c>
      <c r="AU12" s="87">
        <v>4893</v>
      </c>
      <c r="AV12" s="87">
        <v>5054</v>
      </c>
    </row>
    <row r="13" spans="1:77">
      <c r="A13" s="85" t="s">
        <v>470</v>
      </c>
      <c r="B13" s="87">
        <v>1707144</v>
      </c>
      <c r="C13" s="87">
        <v>1664242</v>
      </c>
      <c r="D13" s="87">
        <v>1593930</v>
      </c>
      <c r="E13" s="87">
        <v>1572967</v>
      </c>
      <c r="F13" s="87">
        <v>1573983</v>
      </c>
      <c r="G13" s="87">
        <v>1595984</v>
      </c>
      <c r="H13" s="87">
        <v>1679585</v>
      </c>
      <c r="I13" s="87">
        <v>1754632</v>
      </c>
      <c r="J13" s="87">
        <v>1742631</v>
      </c>
      <c r="K13" s="87">
        <v>1779019</v>
      </c>
      <c r="L13" s="84"/>
      <c r="M13" s="84"/>
      <c r="N13" s="84"/>
      <c r="O13" s="84"/>
      <c r="P13" s="84"/>
      <c r="Q13" s="84"/>
      <c r="R13" s="84"/>
      <c r="Y13" s="85" t="s">
        <v>478</v>
      </c>
      <c r="Z13" s="87">
        <v>18962</v>
      </c>
      <c r="AA13" s="87">
        <v>18409</v>
      </c>
      <c r="AB13" s="87">
        <v>18749</v>
      </c>
      <c r="AC13" s="87">
        <v>18359</v>
      </c>
      <c r="AD13" s="87">
        <v>18906</v>
      </c>
      <c r="AE13" s="87">
        <v>19758</v>
      </c>
      <c r="AF13" s="87">
        <v>20475</v>
      </c>
      <c r="AG13" s="87">
        <v>20198</v>
      </c>
      <c r="AH13" s="87">
        <v>20372</v>
      </c>
      <c r="AI13" s="87">
        <v>20700</v>
      </c>
      <c r="AJ13" s="84"/>
      <c r="AK13" s="84"/>
      <c r="AL13" s="85" t="s">
        <v>9</v>
      </c>
      <c r="AM13" s="87">
        <v>20700</v>
      </c>
      <c r="AN13" s="87">
        <v>20372</v>
      </c>
      <c r="AO13" s="87">
        <v>20198</v>
      </c>
      <c r="AP13" s="87">
        <v>20475</v>
      </c>
      <c r="AQ13" s="87">
        <v>19758</v>
      </c>
      <c r="AR13" s="87">
        <v>18906</v>
      </c>
      <c r="AS13" s="87">
        <v>18359</v>
      </c>
      <c r="AT13" s="87">
        <v>18749</v>
      </c>
      <c r="AU13" s="87">
        <v>18409</v>
      </c>
      <c r="AV13" s="87">
        <v>18962</v>
      </c>
    </row>
    <row r="14" spans="1:77">
      <c r="A14" s="85" t="s">
        <v>471</v>
      </c>
      <c r="B14" s="87">
        <v>68749</v>
      </c>
      <c r="C14" s="87">
        <v>64126</v>
      </c>
      <c r="D14" s="87">
        <v>59162</v>
      </c>
      <c r="E14" s="87">
        <v>58350</v>
      </c>
      <c r="F14" s="87">
        <v>60090</v>
      </c>
      <c r="G14" s="87">
        <v>66938</v>
      </c>
      <c r="H14" s="87">
        <v>71596</v>
      </c>
      <c r="I14" s="87">
        <v>76654</v>
      </c>
      <c r="J14" s="87">
        <v>85010</v>
      </c>
      <c r="K14" s="87">
        <v>74158</v>
      </c>
      <c r="L14" s="84"/>
      <c r="M14" s="84"/>
      <c r="N14" s="84"/>
      <c r="O14" s="84"/>
      <c r="P14" s="84"/>
      <c r="Q14" s="84"/>
      <c r="R14" s="84"/>
      <c r="Y14" s="85" t="s">
        <v>478</v>
      </c>
      <c r="Z14" s="87">
        <v>77662</v>
      </c>
      <c r="AA14" s="87">
        <v>73661</v>
      </c>
      <c r="AB14" s="87">
        <v>72157</v>
      </c>
      <c r="AC14" s="87">
        <v>68160</v>
      </c>
      <c r="AD14" s="87">
        <v>66680</v>
      </c>
      <c r="AE14" s="87">
        <v>68747</v>
      </c>
      <c r="AF14" s="87">
        <v>73833</v>
      </c>
      <c r="AG14" s="87">
        <v>74558</v>
      </c>
      <c r="AH14" s="87">
        <v>74455</v>
      </c>
      <c r="AI14" s="87">
        <v>70162</v>
      </c>
      <c r="AJ14" s="84"/>
      <c r="AK14" s="84"/>
      <c r="AL14" s="85" t="s">
        <v>479</v>
      </c>
      <c r="AM14" s="87">
        <v>70162</v>
      </c>
      <c r="AN14" s="87">
        <v>74455</v>
      </c>
      <c r="AO14" s="87">
        <v>74558</v>
      </c>
      <c r="AP14" s="87">
        <v>73833</v>
      </c>
      <c r="AQ14" s="87">
        <v>68747</v>
      </c>
      <c r="AR14" s="87">
        <v>66680</v>
      </c>
      <c r="AS14" s="87">
        <v>68160</v>
      </c>
      <c r="AT14" s="87">
        <v>72157</v>
      </c>
      <c r="AU14" s="87">
        <v>73661</v>
      </c>
      <c r="AV14" s="87">
        <v>77662</v>
      </c>
    </row>
    <row r="15" spans="1:77">
      <c r="A15" s="85" t="s">
        <v>472</v>
      </c>
      <c r="B15" s="87">
        <v>24529</v>
      </c>
      <c r="C15" s="87">
        <v>22399</v>
      </c>
      <c r="D15" s="87">
        <v>20640</v>
      </c>
      <c r="E15" s="87">
        <v>19958</v>
      </c>
      <c r="F15" s="87">
        <v>19224</v>
      </c>
      <c r="G15" s="87">
        <v>18408</v>
      </c>
      <c r="H15" s="87">
        <v>17262</v>
      </c>
      <c r="I15" s="87">
        <v>18223</v>
      </c>
      <c r="J15" s="87">
        <v>20175</v>
      </c>
      <c r="K15" s="87">
        <v>17502</v>
      </c>
      <c r="L15" s="84"/>
      <c r="M15" s="84"/>
      <c r="N15" s="84"/>
      <c r="O15" s="84"/>
      <c r="P15" s="84"/>
      <c r="Q15" s="84"/>
      <c r="R15" s="84"/>
      <c r="Y15" s="85" t="s">
        <v>478</v>
      </c>
      <c r="Z15" s="87">
        <v>385838</v>
      </c>
      <c r="AA15" s="87">
        <v>369375</v>
      </c>
      <c r="AB15" s="87">
        <v>327845</v>
      </c>
      <c r="AC15" s="87">
        <v>311780</v>
      </c>
      <c r="AD15" s="87">
        <v>316947</v>
      </c>
      <c r="AE15" s="87">
        <v>319576</v>
      </c>
      <c r="AF15" s="87">
        <v>326444</v>
      </c>
      <c r="AG15" s="87">
        <v>343958</v>
      </c>
      <c r="AH15" s="87">
        <v>346665</v>
      </c>
      <c r="AI15" s="87">
        <v>353910</v>
      </c>
      <c r="AJ15" s="84"/>
      <c r="AK15" s="84"/>
      <c r="AL15" s="85" t="s">
        <v>11</v>
      </c>
      <c r="AM15" s="87">
        <v>353910</v>
      </c>
      <c r="AN15" s="87">
        <v>346665</v>
      </c>
      <c r="AO15" s="87">
        <v>343958</v>
      </c>
      <c r="AP15" s="87">
        <v>326444</v>
      </c>
      <c r="AQ15" s="87">
        <v>319576</v>
      </c>
      <c r="AR15" s="87">
        <v>316947</v>
      </c>
      <c r="AS15" s="87">
        <v>311780</v>
      </c>
      <c r="AT15" s="87">
        <v>327845</v>
      </c>
      <c r="AU15" s="87">
        <v>369375</v>
      </c>
      <c r="AV15" s="87">
        <v>385838</v>
      </c>
    </row>
    <row r="16" spans="1:77">
      <c r="A16" s="85" t="s">
        <v>473</v>
      </c>
      <c r="B16" s="88">
        <v>416</v>
      </c>
      <c r="C16" s="88">
        <v>510</v>
      </c>
      <c r="D16" s="88">
        <v>668</v>
      </c>
      <c r="E16" s="88">
        <v>553</v>
      </c>
      <c r="F16" s="88">
        <v>535</v>
      </c>
      <c r="G16" s="88">
        <v>521</v>
      </c>
      <c r="H16" s="88">
        <v>391</v>
      </c>
      <c r="I16" s="88">
        <v>325</v>
      </c>
      <c r="J16" s="88">
        <v>341</v>
      </c>
      <c r="K16" s="88">
        <v>416</v>
      </c>
      <c r="L16" s="84"/>
      <c r="M16" s="84"/>
      <c r="N16" s="84"/>
      <c r="O16" s="84"/>
      <c r="P16" s="84"/>
      <c r="Q16" s="84"/>
      <c r="R16" s="84"/>
      <c r="Y16" s="85" t="s">
        <v>478</v>
      </c>
      <c r="Z16" s="87">
        <v>12351</v>
      </c>
      <c r="AA16" s="87">
        <v>11673</v>
      </c>
      <c r="AB16" s="87">
        <v>11160</v>
      </c>
      <c r="AC16" s="87">
        <v>11044</v>
      </c>
      <c r="AD16" s="87">
        <v>11145</v>
      </c>
      <c r="AE16" s="87">
        <v>11950</v>
      </c>
      <c r="AF16" s="87">
        <v>12120</v>
      </c>
      <c r="AG16" s="87">
        <v>13242</v>
      </c>
      <c r="AH16" s="87">
        <v>13919</v>
      </c>
      <c r="AI16" s="87">
        <v>14185</v>
      </c>
      <c r="AJ16" s="84"/>
      <c r="AK16" s="84"/>
      <c r="AL16" s="85" t="s">
        <v>12</v>
      </c>
      <c r="AM16" s="87">
        <v>14185</v>
      </c>
      <c r="AN16" s="87">
        <v>13919</v>
      </c>
      <c r="AO16" s="87">
        <v>13242</v>
      </c>
      <c r="AP16" s="87">
        <v>12120</v>
      </c>
      <c r="AQ16" s="87">
        <v>11950</v>
      </c>
      <c r="AR16" s="87">
        <v>11145</v>
      </c>
      <c r="AS16" s="87">
        <v>11044</v>
      </c>
      <c r="AT16" s="87">
        <v>11160</v>
      </c>
      <c r="AU16" s="87">
        <v>11673</v>
      </c>
      <c r="AV16" s="87">
        <v>12351</v>
      </c>
    </row>
    <row r="17" spans="1:48">
      <c r="A17" s="85" t="s">
        <v>474</v>
      </c>
      <c r="B17" s="87">
        <v>32082</v>
      </c>
      <c r="C17" s="87">
        <v>30290</v>
      </c>
      <c r="D17" s="87">
        <v>29001</v>
      </c>
      <c r="E17" s="87">
        <v>27647</v>
      </c>
      <c r="F17" s="87">
        <v>27538</v>
      </c>
      <c r="G17" s="87">
        <v>28034</v>
      </c>
      <c r="H17" s="87">
        <v>27245</v>
      </c>
      <c r="I17" s="87">
        <v>28205</v>
      </c>
      <c r="J17" s="87">
        <v>29410</v>
      </c>
      <c r="K17" s="87">
        <v>27905</v>
      </c>
      <c r="L17" s="84"/>
      <c r="M17" s="84"/>
      <c r="N17" s="84"/>
      <c r="O17" s="84"/>
      <c r="P17" s="84"/>
      <c r="Q17" s="84"/>
      <c r="R17" s="84"/>
      <c r="Y17" s="85" t="s">
        <v>478</v>
      </c>
      <c r="Z17" s="87">
        <v>8629</v>
      </c>
      <c r="AA17" s="87">
        <v>8404</v>
      </c>
      <c r="AB17" s="87">
        <v>7662</v>
      </c>
      <c r="AC17" s="87">
        <v>7927</v>
      </c>
      <c r="AD17" s="87">
        <v>8345</v>
      </c>
      <c r="AE17" s="87">
        <v>8463</v>
      </c>
      <c r="AF17" s="87">
        <v>8863</v>
      </c>
      <c r="AG17" s="87">
        <v>9272</v>
      </c>
      <c r="AH17" s="87">
        <v>9107</v>
      </c>
      <c r="AI17" s="87">
        <v>9316</v>
      </c>
      <c r="AJ17" s="84"/>
      <c r="AK17" s="84"/>
      <c r="AL17" s="85" t="s">
        <v>13</v>
      </c>
      <c r="AM17" s="87">
        <v>9316</v>
      </c>
      <c r="AN17" s="87">
        <v>9107</v>
      </c>
      <c r="AO17" s="87">
        <v>9272</v>
      </c>
      <c r="AP17" s="87">
        <v>8863</v>
      </c>
      <c r="AQ17" s="87">
        <v>8463</v>
      </c>
      <c r="AR17" s="87">
        <v>8345</v>
      </c>
      <c r="AS17" s="87">
        <v>7927</v>
      </c>
      <c r="AT17" s="87">
        <v>7662</v>
      </c>
      <c r="AU17" s="87">
        <v>8404</v>
      </c>
      <c r="AV17" s="87">
        <v>8629</v>
      </c>
    </row>
    <row r="18" spans="1:48">
      <c r="A18" s="85" t="s">
        <v>475</v>
      </c>
      <c r="B18" s="87">
        <v>21877</v>
      </c>
      <c r="C18" s="87">
        <v>20121</v>
      </c>
      <c r="D18" s="87">
        <v>19591</v>
      </c>
      <c r="E18" s="87">
        <v>18867</v>
      </c>
      <c r="F18" s="87">
        <v>23160</v>
      </c>
      <c r="G18" s="87">
        <v>29466</v>
      </c>
      <c r="H18" s="87">
        <v>31489</v>
      </c>
      <c r="I18" s="87">
        <v>33582</v>
      </c>
      <c r="J18" s="87">
        <v>36317</v>
      </c>
      <c r="K18" s="87">
        <v>33767</v>
      </c>
      <c r="L18" s="84"/>
      <c r="M18" s="84"/>
      <c r="N18" s="84"/>
      <c r="O18" s="84"/>
      <c r="P18" s="84"/>
      <c r="Q18" s="84"/>
      <c r="R18" s="84"/>
      <c r="Y18" s="85" t="s">
        <v>478</v>
      </c>
      <c r="Z18" s="87">
        <v>50663</v>
      </c>
      <c r="AA18" s="87">
        <v>50813</v>
      </c>
      <c r="AB18" s="87">
        <v>50174</v>
      </c>
      <c r="AC18" s="87">
        <v>50000</v>
      </c>
      <c r="AD18" s="87">
        <v>53791</v>
      </c>
      <c r="AE18" s="87">
        <v>55463</v>
      </c>
      <c r="AF18" s="87">
        <v>56619</v>
      </c>
      <c r="AG18" s="87">
        <v>59863</v>
      </c>
      <c r="AH18" s="87">
        <v>60277</v>
      </c>
      <c r="AI18" s="87">
        <v>60781</v>
      </c>
      <c r="AJ18" s="84"/>
      <c r="AK18" s="84"/>
      <c r="AL18" s="85" t="s">
        <v>14</v>
      </c>
      <c r="AM18" s="87">
        <v>60781</v>
      </c>
      <c r="AN18" s="87">
        <v>60277</v>
      </c>
      <c r="AO18" s="87">
        <v>59863</v>
      </c>
      <c r="AP18" s="87">
        <v>56619</v>
      </c>
      <c r="AQ18" s="87">
        <v>55463</v>
      </c>
      <c r="AR18" s="87">
        <v>53791</v>
      </c>
      <c r="AS18" s="87">
        <v>50000</v>
      </c>
      <c r="AT18" s="87">
        <v>50174</v>
      </c>
      <c r="AU18" s="87">
        <v>50813</v>
      </c>
      <c r="AV18" s="87">
        <v>50663</v>
      </c>
    </row>
    <row r="19" spans="1:48">
      <c r="A19" s="85" t="s">
        <v>476</v>
      </c>
      <c r="B19" s="88">
        <v>306</v>
      </c>
      <c r="C19" s="88">
        <v>209</v>
      </c>
      <c r="D19" s="88">
        <v>165</v>
      </c>
      <c r="E19" s="88">
        <v>143</v>
      </c>
      <c r="F19" s="88">
        <v>192</v>
      </c>
      <c r="G19" s="88">
        <v>185</v>
      </c>
      <c r="H19" s="88">
        <v>205</v>
      </c>
      <c r="I19" s="88">
        <v>237</v>
      </c>
      <c r="J19" s="88">
        <v>285</v>
      </c>
      <c r="K19" s="88">
        <v>234</v>
      </c>
      <c r="L19" s="84"/>
      <c r="M19" s="84"/>
      <c r="N19" s="84"/>
      <c r="O19" s="84"/>
      <c r="P19" s="84"/>
      <c r="Q19" s="84"/>
      <c r="R19" s="84"/>
      <c r="Y19" s="85" t="s">
        <v>478</v>
      </c>
      <c r="Z19" s="87">
        <v>23184</v>
      </c>
      <c r="AA19" s="87">
        <v>24030</v>
      </c>
      <c r="AB19" s="87">
        <v>22748</v>
      </c>
      <c r="AC19" s="87">
        <v>23924</v>
      </c>
      <c r="AD19" s="87">
        <v>25108</v>
      </c>
      <c r="AE19" s="87">
        <v>26843</v>
      </c>
      <c r="AF19" s="87">
        <v>27956</v>
      </c>
      <c r="AG19" s="87">
        <v>28908</v>
      </c>
      <c r="AH19" s="87">
        <v>28610</v>
      </c>
      <c r="AI19" s="87">
        <v>28829</v>
      </c>
      <c r="AJ19" s="84"/>
      <c r="AK19" s="84"/>
      <c r="AL19" s="85" t="s">
        <v>317</v>
      </c>
      <c r="AM19" s="87">
        <v>28829</v>
      </c>
      <c r="AN19" s="87">
        <v>28610</v>
      </c>
      <c r="AO19" s="87">
        <v>28908</v>
      </c>
      <c r="AP19" s="87">
        <v>27956</v>
      </c>
      <c r="AQ19" s="87">
        <v>26843</v>
      </c>
      <c r="AR19" s="87">
        <v>25108</v>
      </c>
      <c r="AS19" s="87">
        <v>23924</v>
      </c>
      <c r="AT19" s="87">
        <v>22748</v>
      </c>
      <c r="AU19" s="87">
        <v>24030</v>
      </c>
      <c r="AV19" s="87">
        <v>23184</v>
      </c>
    </row>
    <row r="20" spans="1:48">
      <c r="A20" s="85" t="s">
        <v>477</v>
      </c>
      <c r="B20" s="87">
        <v>9970</v>
      </c>
      <c r="C20" s="87">
        <v>9725</v>
      </c>
      <c r="D20" s="87">
        <v>9772</v>
      </c>
      <c r="E20" s="87">
        <v>10394</v>
      </c>
      <c r="F20" s="87">
        <v>9702</v>
      </c>
      <c r="G20" s="87">
        <v>7864</v>
      </c>
      <c r="H20" s="87">
        <v>7129</v>
      </c>
      <c r="I20" s="87">
        <v>6655</v>
      </c>
      <c r="J20" s="87">
        <v>6592</v>
      </c>
      <c r="K20" s="87">
        <v>6785</v>
      </c>
      <c r="L20" s="84"/>
      <c r="M20" s="84"/>
      <c r="N20" s="84"/>
      <c r="O20" s="84"/>
      <c r="P20" s="84"/>
      <c r="Q20" s="84"/>
      <c r="R20" s="84"/>
      <c r="Y20" s="85" t="s">
        <v>478</v>
      </c>
      <c r="Z20" s="87">
        <v>13029</v>
      </c>
      <c r="AA20" s="87">
        <v>12349</v>
      </c>
      <c r="AB20" s="87">
        <v>12335</v>
      </c>
      <c r="AC20" s="87">
        <v>12793</v>
      </c>
      <c r="AD20" s="87">
        <v>14270</v>
      </c>
      <c r="AE20" s="87">
        <v>14193</v>
      </c>
      <c r="AF20" s="87">
        <v>15028</v>
      </c>
      <c r="AG20" s="87">
        <v>15837</v>
      </c>
      <c r="AH20" s="87">
        <v>15645</v>
      </c>
      <c r="AI20" s="87">
        <v>15670</v>
      </c>
      <c r="AJ20" s="84"/>
      <c r="AK20" s="84"/>
      <c r="AL20" s="85" t="s">
        <v>18</v>
      </c>
      <c r="AM20" s="87">
        <v>15670</v>
      </c>
      <c r="AN20" s="87">
        <v>15645</v>
      </c>
      <c r="AO20" s="87">
        <v>15837</v>
      </c>
      <c r="AP20" s="87">
        <v>15028</v>
      </c>
      <c r="AQ20" s="87">
        <v>14193</v>
      </c>
      <c r="AR20" s="87">
        <v>14270</v>
      </c>
      <c r="AS20" s="87">
        <v>12793</v>
      </c>
      <c r="AT20" s="87">
        <v>12335</v>
      </c>
      <c r="AU20" s="87">
        <v>12349</v>
      </c>
      <c r="AV20" s="87">
        <v>13029</v>
      </c>
    </row>
    <row r="21" spans="1:48">
      <c r="A21" s="85" t="s">
        <v>478</v>
      </c>
      <c r="B21" s="87">
        <v>2199475</v>
      </c>
      <c r="C21" s="87">
        <v>2131118</v>
      </c>
      <c r="D21" s="87">
        <v>2045784</v>
      </c>
      <c r="E21" s="87">
        <v>2009690</v>
      </c>
      <c r="F21" s="87">
        <v>2036815</v>
      </c>
      <c r="G21" s="87">
        <v>2092040</v>
      </c>
      <c r="H21" s="87">
        <v>2172133</v>
      </c>
      <c r="I21" s="87">
        <v>2268867</v>
      </c>
      <c r="J21" s="87">
        <v>2285525</v>
      </c>
      <c r="K21" s="87">
        <v>2297484</v>
      </c>
      <c r="L21" s="84"/>
      <c r="M21" s="84"/>
      <c r="N21" s="84"/>
      <c r="O21" s="84"/>
      <c r="P21" s="84"/>
      <c r="Q21" s="84"/>
      <c r="R21" s="84"/>
      <c r="Y21" s="85" t="s">
        <v>478</v>
      </c>
      <c r="Z21" s="87">
        <v>25211</v>
      </c>
      <c r="AA21" s="87">
        <v>25561</v>
      </c>
      <c r="AB21" s="87">
        <v>24900</v>
      </c>
      <c r="AC21" s="87">
        <v>23891</v>
      </c>
      <c r="AD21" s="87">
        <v>25497</v>
      </c>
      <c r="AE21" s="87">
        <v>27114</v>
      </c>
      <c r="AF21" s="87">
        <v>28713</v>
      </c>
      <c r="AG21" s="87">
        <v>29516</v>
      </c>
      <c r="AH21" s="87">
        <v>29521</v>
      </c>
      <c r="AI21" s="87">
        <v>29505</v>
      </c>
      <c r="AJ21" s="84"/>
      <c r="AK21" s="84"/>
      <c r="AL21" s="85" t="s">
        <v>312</v>
      </c>
      <c r="AM21" s="87">
        <v>29505</v>
      </c>
      <c r="AN21" s="87">
        <v>29521</v>
      </c>
      <c r="AO21" s="87">
        <v>29516</v>
      </c>
      <c r="AP21" s="87">
        <v>28713</v>
      </c>
      <c r="AQ21" s="87">
        <v>27114</v>
      </c>
      <c r="AR21" s="87">
        <v>25497</v>
      </c>
      <c r="AS21" s="87">
        <v>23891</v>
      </c>
      <c r="AT21" s="87">
        <v>24900</v>
      </c>
      <c r="AU21" s="87">
        <v>25561</v>
      </c>
      <c r="AV21" s="87">
        <v>25211</v>
      </c>
    </row>
    <row r="22" spans="1:48">
      <c r="A22" s="85" t="s">
        <v>319</v>
      </c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4"/>
      <c r="M22" s="84"/>
      <c r="N22" s="84"/>
      <c r="O22" s="84"/>
      <c r="P22" s="84"/>
      <c r="Q22" s="84"/>
      <c r="R22" s="84"/>
      <c r="Y22" s="85" t="s">
        <v>478</v>
      </c>
      <c r="Z22" s="87">
        <v>35472</v>
      </c>
      <c r="AA22" s="87">
        <v>35333</v>
      </c>
      <c r="AB22" s="87">
        <v>33232</v>
      </c>
      <c r="AC22" s="87">
        <v>32559</v>
      </c>
      <c r="AD22" s="87">
        <v>32658</v>
      </c>
      <c r="AE22" s="87">
        <v>32101</v>
      </c>
      <c r="AF22" s="87">
        <v>32381</v>
      </c>
      <c r="AG22" s="87">
        <v>33872</v>
      </c>
      <c r="AH22" s="87">
        <v>33479</v>
      </c>
      <c r="AI22" s="87">
        <v>32471</v>
      </c>
      <c r="AJ22" s="84"/>
      <c r="AK22" s="84"/>
      <c r="AL22" s="85" t="s">
        <v>480</v>
      </c>
      <c r="AM22" s="87">
        <v>32471</v>
      </c>
      <c r="AN22" s="87">
        <v>33479</v>
      </c>
      <c r="AO22" s="87">
        <v>33872</v>
      </c>
      <c r="AP22" s="87">
        <v>32381</v>
      </c>
      <c r="AQ22" s="87">
        <v>32101</v>
      </c>
      <c r="AR22" s="87">
        <v>32658</v>
      </c>
      <c r="AS22" s="87">
        <v>32559</v>
      </c>
      <c r="AT22" s="87">
        <v>33232</v>
      </c>
      <c r="AU22" s="87">
        <v>35333</v>
      </c>
      <c r="AV22" s="87">
        <v>35472</v>
      </c>
    </row>
    <row r="23" spans="1:48">
      <c r="A23" s="85" t="s">
        <v>466</v>
      </c>
      <c r="B23" s="88">
        <v>927</v>
      </c>
      <c r="C23" s="88">
        <v>876</v>
      </c>
      <c r="D23" s="88">
        <v>806</v>
      </c>
      <c r="E23" s="88">
        <v>795</v>
      </c>
      <c r="F23" s="87">
        <v>1329</v>
      </c>
      <c r="G23" s="87">
        <v>1926</v>
      </c>
      <c r="H23" s="87">
        <v>1686</v>
      </c>
      <c r="I23" s="87">
        <v>1884</v>
      </c>
      <c r="J23" s="87">
        <v>1910</v>
      </c>
      <c r="K23" s="87">
        <v>1825</v>
      </c>
      <c r="L23" s="84"/>
      <c r="M23" s="84"/>
      <c r="N23" s="84"/>
      <c r="O23" s="84"/>
      <c r="P23" s="84"/>
      <c r="Q23" s="84"/>
      <c r="R23" s="84"/>
      <c r="Y23" s="85" t="s">
        <v>478</v>
      </c>
      <c r="Z23" s="87">
        <v>6222</v>
      </c>
      <c r="AA23" s="87">
        <v>5979</v>
      </c>
      <c r="AB23" s="87">
        <v>5723</v>
      </c>
      <c r="AC23" s="87">
        <v>5768</v>
      </c>
      <c r="AD23" s="87">
        <v>5781</v>
      </c>
      <c r="AE23" s="87">
        <v>5891</v>
      </c>
      <c r="AF23" s="87">
        <v>6207</v>
      </c>
      <c r="AG23" s="87">
        <v>6390</v>
      </c>
      <c r="AH23" s="87">
        <v>6515</v>
      </c>
      <c r="AI23" s="87">
        <v>6557</v>
      </c>
      <c r="AJ23" s="84"/>
      <c r="AK23" s="84"/>
      <c r="AL23" s="85" t="s">
        <v>20</v>
      </c>
      <c r="AM23" s="87">
        <v>6557</v>
      </c>
      <c r="AN23" s="87">
        <v>6515</v>
      </c>
      <c r="AO23" s="87">
        <v>6390</v>
      </c>
      <c r="AP23" s="87">
        <v>6207</v>
      </c>
      <c r="AQ23" s="87">
        <v>5891</v>
      </c>
      <c r="AR23" s="87">
        <v>5781</v>
      </c>
      <c r="AS23" s="87">
        <v>5768</v>
      </c>
      <c r="AT23" s="87">
        <v>5723</v>
      </c>
      <c r="AU23" s="87">
        <v>5979</v>
      </c>
      <c r="AV23" s="87">
        <v>6222</v>
      </c>
    </row>
    <row r="24" spans="1:48">
      <c r="A24" s="85" t="s">
        <v>467</v>
      </c>
      <c r="B24" s="87">
        <v>1101</v>
      </c>
      <c r="C24" s="87">
        <v>1173</v>
      </c>
      <c r="D24" s="87">
        <v>1214</v>
      </c>
      <c r="E24" s="87">
        <v>1169</v>
      </c>
      <c r="F24" s="88">
        <v>897</v>
      </c>
      <c r="G24" s="88">
        <v>597</v>
      </c>
      <c r="H24" s="88">
        <v>691</v>
      </c>
      <c r="I24" s="88">
        <v>672</v>
      </c>
      <c r="J24" s="88">
        <v>621</v>
      </c>
      <c r="K24" s="88">
        <v>638</v>
      </c>
      <c r="L24" s="84"/>
      <c r="M24" s="84"/>
      <c r="N24" s="84"/>
      <c r="O24" s="84"/>
      <c r="P24" s="84"/>
      <c r="Q24" s="84"/>
      <c r="R24" s="84"/>
      <c r="Y24" s="85" t="s">
        <v>478</v>
      </c>
      <c r="Z24" s="87">
        <v>45249</v>
      </c>
      <c r="AA24" s="87">
        <v>43297</v>
      </c>
      <c r="AB24" s="87">
        <v>39515</v>
      </c>
      <c r="AC24" s="87">
        <v>37509</v>
      </c>
      <c r="AD24" s="87">
        <v>40551</v>
      </c>
      <c r="AE24" s="87">
        <v>42051</v>
      </c>
      <c r="AF24" s="87">
        <v>41894</v>
      </c>
      <c r="AG24" s="87">
        <v>43078</v>
      </c>
      <c r="AH24" s="87">
        <v>42775</v>
      </c>
      <c r="AI24" s="87">
        <v>44854</v>
      </c>
      <c r="AJ24" s="84"/>
      <c r="AK24" s="84"/>
      <c r="AL24" s="85" t="s">
        <v>21</v>
      </c>
      <c r="AM24" s="87">
        <v>44854</v>
      </c>
      <c r="AN24" s="87">
        <v>42775</v>
      </c>
      <c r="AO24" s="87">
        <v>43078</v>
      </c>
      <c r="AP24" s="87">
        <v>41894</v>
      </c>
      <c r="AQ24" s="87">
        <v>42051</v>
      </c>
      <c r="AR24" s="87">
        <v>40551</v>
      </c>
      <c r="AS24" s="87">
        <v>37509</v>
      </c>
      <c r="AT24" s="87">
        <v>39515</v>
      </c>
      <c r="AU24" s="87">
        <v>43297</v>
      </c>
      <c r="AV24" s="87">
        <v>45249</v>
      </c>
    </row>
    <row r="25" spans="1:48">
      <c r="A25" s="85" t="s">
        <v>468</v>
      </c>
      <c r="B25" s="88">
        <v>82</v>
      </c>
      <c r="C25" s="88">
        <v>118</v>
      </c>
      <c r="D25" s="88">
        <v>84</v>
      </c>
      <c r="E25" s="88">
        <v>49</v>
      </c>
      <c r="F25" s="88">
        <v>51</v>
      </c>
      <c r="G25" s="88">
        <v>63</v>
      </c>
      <c r="H25" s="88">
        <v>53</v>
      </c>
      <c r="I25" s="88">
        <v>53</v>
      </c>
      <c r="J25" s="88">
        <v>72</v>
      </c>
      <c r="K25" s="88">
        <v>64</v>
      </c>
      <c r="L25" s="84"/>
      <c r="M25" s="84"/>
      <c r="N25" s="84"/>
      <c r="O25" s="84"/>
      <c r="P25" s="84"/>
      <c r="Q25" s="84"/>
      <c r="R25" s="84"/>
      <c r="Y25" s="85" t="s">
        <v>478</v>
      </c>
      <c r="Z25" s="87">
        <v>33347</v>
      </c>
      <c r="AA25" s="87">
        <v>33709</v>
      </c>
      <c r="AB25" s="87">
        <v>33866</v>
      </c>
      <c r="AC25" s="87">
        <v>32311</v>
      </c>
      <c r="AD25" s="87">
        <v>32173</v>
      </c>
      <c r="AE25" s="87">
        <v>34098</v>
      </c>
      <c r="AF25" s="87">
        <v>36662</v>
      </c>
      <c r="AG25" s="87">
        <v>39276</v>
      </c>
      <c r="AH25" s="87">
        <v>41135</v>
      </c>
      <c r="AI25" s="87">
        <v>42652</v>
      </c>
      <c r="AJ25" s="84"/>
      <c r="AK25" s="84"/>
      <c r="AL25" s="85" t="s">
        <v>22</v>
      </c>
      <c r="AM25" s="87">
        <v>42652</v>
      </c>
      <c r="AN25" s="87">
        <v>41135</v>
      </c>
      <c r="AO25" s="87">
        <v>39276</v>
      </c>
      <c r="AP25" s="87">
        <v>36662</v>
      </c>
      <c r="AQ25" s="87">
        <v>34098</v>
      </c>
      <c r="AR25" s="87">
        <v>32173</v>
      </c>
      <c r="AS25" s="87">
        <v>32311</v>
      </c>
      <c r="AT25" s="87">
        <v>33866</v>
      </c>
      <c r="AU25" s="87">
        <v>33709</v>
      </c>
      <c r="AV25" s="87">
        <v>33347</v>
      </c>
    </row>
    <row r="26" spans="1:48">
      <c r="A26" s="85" t="s">
        <v>469</v>
      </c>
      <c r="B26" s="88">
        <v>25</v>
      </c>
      <c r="C26" s="88">
        <v>28</v>
      </c>
      <c r="D26" s="88">
        <v>24</v>
      </c>
      <c r="E26" s="88">
        <v>26</v>
      </c>
      <c r="F26" s="88">
        <v>29</v>
      </c>
      <c r="G26" s="88">
        <v>41</v>
      </c>
      <c r="H26" s="88">
        <v>49</v>
      </c>
      <c r="I26" s="88">
        <v>22</v>
      </c>
      <c r="J26" s="88">
        <v>24</v>
      </c>
      <c r="K26" s="88">
        <v>13</v>
      </c>
      <c r="L26" s="84"/>
      <c r="M26" s="84"/>
      <c r="N26" s="84"/>
      <c r="O26" s="84"/>
      <c r="P26" s="84"/>
      <c r="Q26" s="84"/>
      <c r="R26" s="84"/>
      <c r="Y26" s="85" t="s">
        <v>478</v>
      </c>
      <c r="Z26" s="87">
        <v>9795</v>
      </c>
      <c r="AA26" s="87">
        <v>9765</v>
      </c>
      <c r="AB26" s="87">
        <v>8662</v>
      </c>
      <c r="AC26" s="87">
        <v>8652</v>
      </c>
      <c r="AD26" s="87">
        <v>8969</v>
      </c>
      <c r="AE26" s="87">
        <v>9381</v>
      </c>
      <c r="AF26" s="87">
        <v>9538</v>
      </c>
      <c r="AG26" s="87">
        <v>9776</v>
      </c>
      <c r="AH26" s="87">
        <v>9981</v>
      </c>
      <c r="AI26" s="87">
        <v>9700</v>
      </c>
      <c r="AJ26" s="84"/>
      <c r="AK26" s="84"/>
      <c r="AL26" s="85" t="s">
        <v>23</v>
      </c>
      <c r="AM26" s="87">
        <v>9700</v>
      </c>
      <c r="AN26" s="87">
        <v>9981</v>
      </c>
      <c r="AO26" s="87">
        <v>9776</v>
      </c>
      <c r="AP26" s="87">
        <v>9538</v>
      </c>
      <c r="AQ26" s="87">
        <v>9381</v>
      </c>
      <c r="AR26" s="87">
        <v>8969</v>
      </c>
      <c r="AS26" s="87">
        <v>8652</v>
      </c>
      <c r="AT26" s="87">
        <v>8662</v>
      </c>
      <c r="AU26" s="87">
        <v>9765</v>
      </c>
      <c r="AV26" s="87">
        <v>9795</v>
      </c>
    </row>
    <row r="27" spans="1:48">
      <c r="A27" s="85" t="s">
        <v>470</v>
      </c>
      <c r="B27" s="87">
        <v>9980</v>
      </c>
      <c r="C27" s="87">
        <v>9693</v>
      </c>
      <c r="D27" s="87">
        <v>9243</v>
      </c>
      <c r="E27" s="87">
        <v>9042</v>
      </c>
      <c r="F27" s="87">
        <v>9372</v>
      </c>
      <c r="G27" s="87">
        <v>9224</v>
      </c>
      <c r="H27" s="87">
        <v>9915</v>
      </c>
      <c r="I27" s="87">
        <v>10402</v>
      </c>
      <c r="J27" s="87">
        <v>11160</v>
      </c>
      <c r="K27" s="87">
        <v>11500</v>
      </c>
      <c r="L27" s="84"/>
      <c r="M27" s="84"/>
      <c r="N27" s="84"/>
      <c r="O27" s="84"/>
      <c r="P27" s="84"/>
      <c r="Q27" s="84"/>
      <c r="R27" s="84"/>
      <c r="Y27" s="85" t="s">
        <v>478</v>
      </c>
      <c r="Z27" s="87">
        <v>25016</v>
      </c>
      <c r="AA27" s="87">
        <v>23817</v>
      </c>
      <c r="AB27" s="87">
        <v>22281</v>
      </c>
      <c r="AC27" s="87">
        <v>22079</v>
      </c>
      <c r="AD27" s="87">
        <v>23543</v>
      </c>
      <c r="AE27" s="87">
        <v>23994</v>
      </c>
      <c r="AF27" s="87">
        <v>23583</v>
      </c>
      <c r="AG27" s="87">
        <v>24402</v>
      </c>
      <c r="AH27" s="87">
        <v>23734</v>
      </c>
      <c r="AI27" s="87">
        <v>24260</v>
      </c>
      <c r="AJ27" s="84"/>
      <c r="AK27" s="84"/>
      <c r="AL27" s="85" t="s">
        <v>320</v>
      </c>
      <c r="AM27" s="87">
        <v>24260</v>
      </c>
      <c r="AN27" s="87">
        <v>23734</v>
      </c>
      <c r="AO27" s="87">
        <v>24402</v>
      </c>
      <c r="AP27" s="87">
        <v>23583</v>
      </c>
      <c r="AQ27" s="87">
        <v>23994</v>
      </c>
      <c r="AR27" s="87">
        <v>23543</v>
      </c>
      <c r="AS27" s="87">
        <v>22079</v>
      </c>
      <c r="AT27" s="87">
        <v>22281</v>
      </c>
      <c r="AU27" s="87">
        <v>23817</v>
      </c>
      <c r="AV27" s="87">
        <v>25016</v>
      </c>
    </row>
    <row r="28" spans="1:48">
      <c r="A28" s="85" t="s">
        <v>471</v>
      </c>
      <c r="B28" s="88">
        <v>302</v>
      </c>
      <c r="C28" s="88">
        <v>309</v>
      </c>
      <c r="D28" s="88">
        <v>224</v>
      </c>
      <c r="E28" s="88">
        <v>215</v>
      </c>
      <c r="F28" s="88">
        <v>200</v>
      </c>
      <c r="G28" s="88">
        <v>201</v>
      </c>
      <c r="H28" s="88">
        <v>238</v>
      </c>
      <c r="I28" s="88">
        <v>351</v>
      </c>
      <c r="J28" s="88">
        <v>290</v>
      </c>
      <c r="K28" s="88">
        <v>287</v>
      </c>
      <c r="L28" s="84"/>
      <c r="M28" s="84"/>
      <c r="N28" s="84"/>
      <c r="O28" s="84"/>
      <c r="P28" s="84"/>
      <c r="Q28" s="84"/>
      <c r="R28" s="84"/>
      <c r="Y28" s="85" t="s">
        <v>478</v>
      </c>
      <c r="Z28" s="87">
        <v>18959</v>
      </c>
      <c r="AA28" s="87">
        <v>18937</v>
      </c>
      <c r="AB28" s="87">
        <v>19439</v>
      </c>
      <c r="AC28" s="87">
        <v>19865</v>
      </c>
      <c r="AD28" s="87">
        <v>19429</v>
      </c>
      <c r="AE28" s="87">
        <v>21021</v>
      </c>
      <c r="AF28" s="87">
        <v>21678</v>
      </c>
      <c r="AG28" s="87">
        <v>22279</v>
      </c>
      <c r="AH28" s="87">
        <v>22700</v>
      </c>
      <c r="AI28" s="87">
        <v>20751</v>
      </c>
      <c r="AJ28" s="84"/>
      <c r="AK28" s="84"/>
      <c r="AL28" s="85" t="s">
        <v>25</v>
      </c>
      <c r="AM28" s="87">
        <v>20751</v>
      </c>
      <c r="AN28" s="87">
        <v>22700</v>
      </c>
      <c r="AO28" s="87">
        <v>22279</v>
      </c>
      <c r="AP28" s="87">
        <v>21678</v>
      </c>
      <c r="AQ28" s="87">
        <v>21021</v>
      </c>
      <c r="AR28" s="87">
        <v>19429</v>
      </c>
      <c r="AS28" s="87">
        <v>19865</v>
      </c>
      <c r="AT28" s="87">
        <v>19439</v>
      </c>
      <c r="AU28" s="87">
        <v>18937</v>
      </c>
      <c r="AV28" s="87">
        <v>18959</v>
      </c>
    </row>
    <row r="29" spans="1:48">
      <c r="A29" s="85" t="s">
        <v>472</v>
      </c>
      <c r="B29" s="88">
        <v>188</v>
      </c>
      <c r="C29" s="88">
        <v>168</v>
      </c>
      <c r="D29" s="88">
        <v>165</v>
      </c>
      <c r="E29" s="88">
        <v>149</v>
      </c>
      <c r="F29" s="88">
        <v>166</v>
      </c>
      <c r="G29" s="88">
        <v>128</v>
      </c>
      <c r="H29" s="88">
        <v>191</v>
      </c>
      <c r="I29" s="88">
        <v>108</v>
      </c>
      <c r="J29" s="88">
        <v>90</v>
      </c>
      <c r="K29" s="88">
        <v>59</v>
      </c>
      <c r="L29" s="84"/>
      <c r="M29" s="84"/>
      <c r="N29" s="84"/>
      <c r="O29" s="84"/>
      <c r="P29" s="84"/>
      <c r="Q29" s="84"/>
      <c r="R29" s="84"/>
      <c r="Y29" s="85" t="s">
        <v>478</v>
      </c>
      <c r="Z29" s="87">
        <v>5551</v>
      </c>
      <c r="AA29" s="87">
        <v>5060</v>
      </c>
      <c r="AB29" s="87">
        <v>4941</v>
      </c>
      <c r="AC29" s="87">
        <v>4984</v>
      </c>
      <c r="AD29" s="87">
        <v>5054</v>
      </c>
      <c r="AE29" s="87">
        <v>5338</v>
      </c>
      <c r="AF29" s="87">
        <v>5600</v>
      </c>
      <c r="AG29" s="87">
        <v>5699</v>
      </c>
      <c r="AH29" s="87">
        <v>6112</v>
      </c>
      <c r="AI29" s="87">
        <v>6024</v>
      </c>
      <c r="AJ29" s="84"/>
      <c r="AK29" s="84"/>
      <c r="AL29" s="85" t="s">
        <v>26</v>
      </c>
      <c r="AM29" s="87">
        <v>6024</v>
      </c>
      <c r="AN29" s="87">
        <v>6112</v>
      </c>
      <c r="AO29" s="87">
        <v>5699</v>
      </c>
      <c r="AP29" s="87">
        <v>5600</v>
      </c>
      <c r="AQ29" s="87">
        <v>5338</v>
      </c>
      <c r="AR29" s="87">
        <v>5054</v>
      </c>
      <c r="AS29" s="87">
        <v>4984</v>
      </c>
      <c r="AT29" s="87">
        <v>4941</v>
      </c>
      <c r="AU29" s="87">
        <v>5060</v>
      </c>
      <c r="AV29" s="87">
        <v>5551</v>
      </c>
    </row>
    <row r="30" spans="1:48">
      <c r="A30" s="85" t="s">
        <v>473</v>
      </c>
      <c r="B30" s="88">
        <v>3</v>
      </c>
      <c r="C30" s="88">
        <v>3</v>
      </c>
      <c r="D30" s="88">
        <v>4</v>
      </c>
      <c r="E30" s="88">
        <v>11</v>
      </c>
      <c r="F30" s="88">
        <v>13</v>
      </c>
      <c r="G30" s="88">
        <v>19</v>
      </c>
      <c r="H30" s="88">
        <v>10</v>
      </c>
      <c r="I30" s="88">
        <v>13</v>
      </c>
      <c r="J30" s="88">
        <v>0</v>
      </c>
      <c r="K30" s="88">
        <v>6</v>
      </c>
      <c r="L30" s="84"/>
      <c r="M30" s="84"/>
      <c r="N30" s="84"/>
      <c r="O30" s="84"/>
      <c r="P30" s="84"/>
      <c r="Q30" s="84"/>
      <c r="R30" s="84"/>
      <c r="Y30" s="85" t="s">
        <v>478</v>
      </c>
      <c r="Z30" s="87">
        <v>16283</v>
      </c>
      <c r="AA30" s="87">
        <v>15989</v>
      </c>
      <c r="AB30" s="87">
        <v>15816</v>
      </c>
      <c r="AC30" s="87">
        <v>16593</v>
      </c>
      <c r="AD30" s="87">
        <v>17009</v>
      </c>
      <c r="AE30" s="87">
        <v>17856</v>
      </c>
      <c r="AF30" s="87">
        <v>17913</v>
      </c>
      <c r="AG30" s="87">
        <v>19254</v>
      </c>
      <c r="AH30" s="87">
        <v>19636</v>
      </c>
      <c r="AI30" s="87">
        <v>19897</v>
      </c>
      <c r="AJ30" s="84"/>
      <c r="AK30" s="84"/>
      <c r="AL30" s="85" t="s">
        <v>313</v>
      </c>
      <c r="AM30" s="87">
        <v>19897</v>
      </c>
      <c r="AN30" s="87">
        <v>19636</v>
      </c>
      <c r="AO30" s="87">
        <v>19254</v>
      </c>
      <c r="AP30" s="87">
        <v>17913</v>
      </c>
      <c r="AQ30" s="87">
        <v>17856</v>
      </c>
      <c r="AR30" s="87">
        <v>17009</v>
      </c>
      <c r="AS30" s="87">
        <v>16593</v>
      </c>
      <c r="AT30" s="87">
        <v>15816</v>
      </c>
      <c r="AU30" s="87">
        <v>15989</v>
      </c>
      <c r="AV30" s="87">
        <v>16283</v>
      </c>
    </row>
    <row r="31" spans="1:48">
      <c r="A31" s="85" t="s">
        <v>474</v>
      </c>
      <c r="B31" s="88">
        <v>210</v>
      </c>
      <c r="C31" s="88">
        <v>192</v>
      </c>
      <c r="D31" s="88">
        <v>172</v>
      </c>
      <c r="E31" s="88">
        <v>194</v>
      </c>
      <c r="F31" s="88">
        <v>209</v>
      </c>
      <c r="G31" s="88">
        <v>175</v>
      </c>
      <c r="H31" s="88">
        <v>204</v>
      </c>
      <c r="I31" s="88">
        <v>188</v>
      </c>
      <c r="J31" s="88">
        <v>161</v>
      </c>
      <c r="K31" s="88">
        <v>159</v>
      </c>
      <c r="L31" s="84"/>
      <c r="M31" s="84"/>
      <c r="N31" s="84"/>
      <c r="O31" s="84"/>
      <c r="P31" s="84"/>
      <c r="Q31" s="84"/>
      <c r="R31" s="84"/>
      <c r="Y31" s="85" t="s">
        <v>478</v>
      </c>
      <c r="Z31" s="87">
        <v>15536</v>
      </c>
      <c r="AA31" s="87">
        <v>15684</v>
      </c>
      <c r="AB31" s="87">
        <v>14646</v>
      </c>
      <c r="AC31" s="87">
        <v>14986</v>
      </c>
      <c r="AD31" s="87">
        <v>15377</v>
      </c>
      <c r="AE31" s="87">
        <v>16102</v>
      </c>
      <c r="AF31" s="87">
        <v>16324</v>
      </c>
      <c r="AG31" s="87">
        <v>17128</v>
      </c>
      <c r="AH31" s="87">
        <v>17038</v>
      </c>
      <c r="AI31" s="87">
        <v>16528</v>
      </c>
      <c r="AJ31" s="84"/>
      <c r="AK31" s="84"/>
      <c r="AL31" s="85" t="s">
        <v>315</v>
      </c>
      <c r="AM31" s="87">
        <v>16528</v>
      </c>
      <c r="AN31" s="87">
        <v>17038</v>
      </c>
      <c r="AO31" s="87">
        <v>17128</v>
      </c>
      <c r="AP31" s="87">
        <v>16324</v>
      </c>
      <c r="AQ31" s="87">
        <v>16102</v>
      </c>
      <c r="AR31" s="87">
        <v>15377</v>
      </c>
      <c r="AS31" s="87">
        <v>14986</v>
      </c>
      <c r="AT31" s="87">
        <v>14646</v>
      </c>
      <c r="AU31" s="87">
        <v>15684</v>
      </c>
      <c r="AV31" s="87">
        <v>15536</v>
      </c>
    </row>
    <row r="32" spans="1:48">
      <c r="A32" s="85" t="s">
        <v>475</v>
      </c>
      <c r="B32" s="88">
        <v>130</v>
      </c>
      <c r="C32" s="88">
        <v>144</v>
      </c>
      <c r="D32" s="88">
        <v>136</v>
      </c>
      <c r="E32" s="88">
        <v>116</v>
      </c>
      <c r="F32" s="88">
        <v>157</v>
      </c>
      <c r="G32" s="88">
        <v>208</v>
      </c>
      <c r="H32" s="88">
        <v>193</v>
      </c>
      <c r="I32" s="88">
        <v>300</v>
      </c>
      <c r="J32" s="88">
        <v>315</v>
      </c>
      <c r="K32" s="88">
        <v>346</v>
      </c>
      <c r="L32" s="84"/>
      <c r="M32" s="84"/>
      <c r="N32" s="84"/>
      <c r="O32" s="84"/>
      <c r="P32" s="84"/>
      <c r="Q32" s="84"/>
      <c r="R32" s="84"/>
      <c r="Y32" s="85" t="s">
        <v>478</v>
      </c>
      <c r="Z32" s="87">
        <v>18621</v>
      </c>
      <c r="AA32" s="87">
        <v>19047</v>
      </c>
      <c r="AB32" s="87">
        <v>17231</v>
      </c>
      <c r="AC32" s="87">
        <v>17439</v>
      </c>
      <c r="AD32" s="87">
        <v>18958</v>
      </c>
      <c r="AE32" s="87">
        <v>18966</v>
      </c>
      <c r="AF32" s="87">
        <v>20310</v>
      </c>
      <c r="AG32" s="87">
        <v>20930</v>
      </c>
      <c r="AH32" s="87">
        <v>20381</v>
      </c>
      <c r="AI32" s="87">
        <v>19979</v>
      </c>
      <c r="AJ32" s="84"/>
      <c r="AK32" s="84"/>
      <c r="AL32" s="85" t="s">
        <v>55</v>
      </c>
      <c r="AM32" s="87">
        <v>19979</v>
      </c>
      <c r="AN32" s="87">
        <v>20381</v>
      </c>
      <c r="AO32" s="87">
        <v>20930</v>
      </c>
      <c r="AP32" s="87">
        <v>20310</v>
      </c>
      <c r="AQ32" s="87">
        <v>18966</v>
      </c>
      <c r="AR32" s="87">
        <v>18958</v>
      </c>
      <c r="AS32" s="87">
        <v>17439</v>
      </c>
      <c r="AT32" s="87">
        <v>17231</v>
      </c>
      <c r="AU32" s="87">
        <v>19047</v>
      </c>
      <c r="AV32" s="87">
        <v>18621</v>
      </c>
    </row>
    <row r="33" spans="1:48">
      <c r="A33" s="85" t="s">
        <v>476</v>
      </c>
      <c r="B33" s="88">
        <v>1</v>
      </c>
      <c r="C33" s="88">
        <v>0</v>
      </c>
      <c r="D33" s="88">
        <v>0</v>
      </c>
      <c r="E33" s="88">
        <v>0</v>
      </c>
      <c r="F33" s="88">
        <v>2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4"/>
      <c r="M33" s="84"/>
      <c r="N33" s="84"/>
      <c r="O33" s="84"/>
      <c r="P33" s="84"/>
      <c r="Q33" s="84"/>
      <c r="R33" s="84"/>
      <c r="Y33" s="85" t="s">
        <v>478</v>
      </c>
      <c r="Z33" s="87">
        <v>8750</v>
      </c>
      <c r="AA33" s="87">
        <v>8274</v>
      </c>
      <c r="AB33" s="87">
        <v>7877</v>
      </c>
      <c r="AC33" s="87">
        <v>7997</v>
      </c>
      <c r="AD33" s="87">
        <v>8527</v>
      </c>
      <c r="AE33" s="87">
        <v>8925</v>
      </c>
      <c r="AF33" s="87">
        <v>9564</v>
      </c>
      <c r="AG33" s="87">
        <v>10154</v>
      </c>
      <c r="AH33" s="87">
        <v>9998</v>
      </c>
      <c r="AI33" s="87">
        <v>9448</v>
      </c>
      <c r="AJ33" s="84"/>
      <c r="AK33" s="84"/>
      <c r="AL33" s="85" t="s">
        <v>481</v>
      </c>
      <c r="AM33" s="87">
        <v>9448</v>
      </c>
      <c r="AN33" s="87">
        <v>9998</v>
      </c>
      <c r="AO33" s="87">
        <v>10154</v>
      </c>
      <c r="AP33" s="87">
        <v>9564</v>
      </c>
      <c r="AQ33" s="87">
        <v>8925</v>
      </c>
      <c r="AR33" s="87">
        <v>8527</v>
      </c>
      <c r="AS33" s="87">
        <v>7997</v>
      </c>
      <c r="AT33" s="87">
        <v>7877</v>
      </c>
      <c r="AU33" s="87">
        <v>8274</v>
      </c>
      <c r="AV33" s="87">
        <v>8750</v>
      </c>
    </row>
    <row r="34" spans="1:48">
      <c r="A34" s="85" t="s">
        <v>477</v>
      </c>
      <c r="B34" s="88">
        <v>62</v>
      </c>
      <c r="C34" s="88">
        <v>77</v>
      </c>
      <c r="D34" s="88">
        <v>66</v>
      </c>
      <c r="E34" s="88">
        <v>88</v>
      </c>
      <c r="F34" s="88">
        <v>76</v>
      </c>
      <c r="G34" s="88">
        <v>58</v>
      </c>
      <c r="H34" s="88">
        <v>55</v>
      </c>
      <c r="I34" s="88">
        <v>69</v>
      </c>
      <c r="J34" s="88">
        <v>50</v>
      </c>
      <c r="K34" s="88">
        <v>51</v>
      </c>
      <c r="L34" s="84"/>
      <c r="M34" s="84"/>
      <c r="N34" s="84"/>
      <c r="O34" s="84"/>
      <c r="P34" s="84"/>
      <c r="Q34" s="84"/>
      <c r="R34" s="84"/>
      <c r="Y34" s="85" t="s">
        <v>478</v>
      </c>
      <c r="Z34" s="87">
        <v>7490</v>
      </c>
      <c r="AA34" s="87">
        <v>7555</v>
      </c>
      <c r="AB34" s="87">
        <v>6961</v>
      </c>
      <c r="AC34" s="87">
        <v>7097</v>
      </c>
      <c r="AD34" s="87">
        <v>7244</v>
      </c>
      <c r="AE34" s="87">
        <v>7479</v>
      </c>
      <c r="AF34" s="87">
        <v>7696</v>
      </c>
      <c r="AG34" s="87">
        <v>8032</v>
      </c>
      <c r="AH34" s="87">
        <v>7925</v>
      </c>
      <c r="AI34" s="87">
        <v>7437</v>
      </c>
      <c r="AJ34" s="84"/>
      <c r="AK34" s="84"/>
      <c r="AL34" s="85" t="s">
        <v>31</v>
      </c>
      <c r="AM34" s="87">
        <v>7437</v>
      </c>
      <c r="AN34" s="87">
        <v>7925</v>
      </c>
      <c r="AO34" s="87">
        <v>8032</v>
      </c>
      <c r="AP34" s="87">
        <v>7696</v>
      </c>
      <c r="AQ34" s="87">
        <v>7479</v>
      </c>
      <c r="AR34" s="87">
        <v>7244</v>
      </c>
      <c r="AS34" s="87">
        <v>7097</v>
      </c>
      <c r="AT34" s="87">
        <v>6961</v>
      </c>
      <c r="AU34" s="87">
        <v>7555</v>
      </c>
      <c r="AV34" s="87">
        <v>7490</v>
      </c>
    </row>
    <row r="35" spans="1:48">
      <c r="A35" s="85" t="s">
        <v>478</v>
      </c>
      <c r="B35" s="87">
        <v>13011</v>
      </c>
      <c r="C35" s="87">
        <v>12781</v>
      </c>
      <c r="D35" s="87">
        <v>12138</v>
      </c>
      <c r="E35" s="87">
        <v>11854</v>
      </c>
      <c r="F35" s="87">
        <v>12501</v>
      </c>
      <c r="G35" s="87">
        <v>12640</v>
      </c>
      <c r="H35" s="87">
        <v>13285</v>
      </c>
      <c r="I35" s="87">
        <v>14062</v>
      </c>
      <c r="J35" s="87">
        <v>14693</v>
      </c>
      <c r="K35" s="87">
        <v>14948</v>
      </c>
      <c r="L35" s="84"/>
      <c r="M35" s="84"/>
      <c r="N35" s="84"/>
      <c r="O35" s="84"/>
      <c r="P35" s="84"/>
      <c r="Q35" s="84"/>
      <c r="R35" s="84"/>
      <c r="Y35" s="85" t="s">
        <v>478</v>
      </c>
      <c r="Z35" s="87">
        <v>407736</v>
      </c>
      <c r="AA35" s="87">
        <v>389914</v>
      </c>
      <c r="AB35" s="87">
        <v>381242</v>
      </c>
      <c r="AC35" s="87">
        <v>373402</v>
      </c>
      <c r="AD35" s="87">
        <v>365006</v>
      </c>
      <c r="AE35" s="87">
        <v>365599</v>
      </c>
      <c r="AF35" s="87">
        <v>379114</v>
      </c>
      <c r="AG35" s="87">
        <v>393872</v>
      </c>
      <c r="AH35" s="87">
        <v>393029</v>
      </c>
      <c r="AI35" s="87">
        <v>401871</v>
      </c>
      <c r="AJ35" s="84"/>
      <c r="AK35" s="84"/>
      <c r="AL35" s="85" t="s">
        <v>32</v>
      </c>
      <c r="AM35" s="87">
        <v>401871</v>
      </c>
      <c r="AN35" s="87">
        <v>393029</v>
      </c>
      <c r="AO35" s="87">
        <v>393872</v>
      </c>
      <c r="AP35" s="87">
        <v>379114</v>
      </c>
      <c r="AQ35" s="87">
        <v>365599</v>
      </c>
      <c r="AR35" s="87">
        <v>365006</v>
      </c>
      <c r="AS35" s="87">
        <v>373402</v>
      </c>
      <c r="AT35" s="87">
        <v>381242</v>
      </c>
      <c r="AU35" s="87">
        <v>389914</v>
      </c>
      <c r="AV35" s="87">
        <v>407736</v>
      </c>
    </row>
    <row r="36" spans="1:48">
      <c r="A36" s="85" t="s">
        <v>4</v>
      </c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4"/>
      <c r="M36" s="84"/>
      <c r="N36" s="84"/>
      <c r="O36" s="84"/>
      <c r="P36" s="84"/>
      <c r="Q36" s="84"/>
      <c r="R36" s="84"/>
      <c r="Y36" s="85" t="s">
        <v>478</v>
      </c>
      <c r="Z36" s="87">
        <v>80057</v>
      </c>
      <c r="AA36" s="87">
        <v>79225</v>
      </c>
      <c r="AB36" s="87">
        <v>77280</v>
      </c>
      <c r="AC36" s="87">
        <v>78232</v>
      </c>
      <c r="AD36" s="87">
        <v>76315</v>
      </c>
      <c r="AE36" s="87">
        <v>78076</v>
      </c>
      <c r="AF36" s="87">
        <v>88670</v>
      </c>
      <c r="AG36" s="87">
        <v>96767</v>
      </c>
      <c r="AH36" s="87">
        <v>102373</v>
      </c>
      <c r="AI36" s="87">
        <v>104709</v>
      </c>
      <c r="AJ36" s="84"/>
      <c r="AK36" s="84"/>
      <c r="AL36" s="85" t="s">
        <v>33</v>
      </c>
      <c r="AM36" s="87">
        <v>104709</v>
      </c>
      <c r="AN36" s="87">
        <v>102373</v>
      </c>
      <c r="AO36" s="87">
        <v>96767</v>
      </c>
      <c r="AP36" s="87">
        <v>88670</v>
      </c>
      <c r="AQ36" s="87">
        <v>78076</v>
      </c>
      <c r="AR36" s="87">
        <v>76315</v>
      </c>
      <c r="AS36" s="87">
        <v>78232</v>
      </c>
      <c r="AT36" s="87">
        <v>77280</v>
      </c>
      <c r="AU36" s="87">
        <v>79225</v>
      </c>
      <c r="AV36" s="87">
        <v>80057</v>
      </c>
    </row>
    <row r="37" spans="1:48">
      <c r="A37" s="85" t="s">
        <v>466</v>
      </c>
      <c r="B37" s="87">
        <v>1458</v>
      </c>
      <c r="C37" s="87">
        <v>1316</v>
      </c>
      <c r="D37" s="87">
        <v>1304</v>
      </c>
      <c r="E37" s="87">
        <v>1314</v>
      </c>
      <c r="F37" s="87">
        <v>1632</v>
      </c>
      <c r="G37" s="87">
        <v>2115</v>
      </c>
      <c r="H37" s="87">
        <v>2070</v>
      </c>
      <c r="I37" s="87">
        <v>2300</v>
      </c>
      <c r="J37" s="87">
        <v>2241</v>
      </c>
      <c r="K37" s="87">
        <v>2164</v>
      </c>
      <c r="L37" s="84"/>
      <c r="M37" s="84"/>
      <c r="N37" s="84"/>
      <c r="O37" s="84"/>
      <c r="P37" s="84"/>
      <c r="Q37" s="84"/>
      <c r="R37" s="84"/>
      <c r="Y37" s="85" t="s">
        <v>478</v>
      </c>
      <c r="Z37" s="87">
        <v>57099</v>
      </c>
      <c r="AA37" s="87">
        <v>55398</v>
      </c>
      <c r="AB37" s="87">
        <v>52690</v>
      </c>
      <c r="AC37" s="87">
        <v>51309</v>
      </c>
      <c r="AD37" s="87">
        <v>53374</v>
      </c>
      <c r="AE37" s="87">
        <v>52655</v>
      </c>
      <c r="AF37" s="87">
        <v>54624</v>
      </c>
      <c r="AG37" s="87">
        <v>57449</v>
      </c>
      <c r="AH37" s="87">
        <v>57882</v>
      </c>
      <c r="AI37" s="87">
        <v>57769</v>
      </c>
      <c r="AJ37" s="84"/>
      <c r="AK37" s="84"/>
      <c r="AL37" s="85" t="s">
        <v>35</v>
      </c>
      <c r="AM37" s="87">
        <v>57769</v>
      </c>
      <c r="AN37" s="87">
        <v>57882</v>
      </c>
      <c r="AO37" s="87">
        <v>57449</v>
      </c>
      <c r="AP37" s="87">
        <v>54624</v>
      </c>
      <c r="AQ37" s="87">
        <v>52655</v>
      </c>
      <c r="AR37" s="87">
        <v>53374</v>
      </c>
      <c r="AS37" s="87">
        <v>51309</v>
      </c>
      <c r="AT37" s="87">
        <v>52690</v>
      </c>
      <c r="AU37" s="87">
        <v>55398</v>
      </c>
      <c r="AV37" s="87">
        <v>57099</v>
      </c>
    </row>
    <row r="38" spans="1:48">
      <c r="A38" s="85" t="s">
        <v>467</v>
      </c>
      <c r="B38" s="88">
        <v>728</v>
      </c>
      <c r="C38" s="88">
        <v>703</v>
      </c>
      <c r="D38" s="88">
        <v>700</v>
      </c>
      <c r="E38" s="88">
        <v>704</v>
      </c>
      <c r="F38" s="88">
        <v>416</v>
      </c>
      <c r="G38" s="88">
        <v>218</v>
      </c>
      <c r="H38" s="88">
        <v>232</v>
      </c>
      <c r="I38" s="88">
        <v>202</v>
      </c>
      <c r="J38" s="88">
        <v>309</v>
      </c>
      <c r="K38" s="88">
        <v>249</v>
      </c>
      <c r="L38" s="84"/>
      <c r="M38" s="84"/>
      <c r="N38" s="84"/>
      <c r="O38" s="84"/>
      <c r="P38" s="84"/>
      <c r="Q38" s="84"/>
      <c r="R38" s="84"/>
      <c r="Y38" s="85" t="s">
        <v>478</v>
      </c>
      <c r="Z38" s="87">
        <v>29170</v>
      </c>
      <c r="AA38" s="87">
        <v>27269</v>
      </c>
      <c r="AB38" s="87">
        <v>24827</v>
      </c>
      <c r="AC38" s="87">
        <v>25704</v>
      </c>
      <c r="AD38" s="87">
        <v>23932</v>
      </c>
      <c r="AE38" s="87">
        <v>26558</v>
      </c>
      <c r="AF38" s="87">
        <v>23911</v>
      </c>
      <c r="AG38" s="87">
        <v>21635</v>
      </c>
      <c r="AH38" s="87">
        <v>20780</v>
      </c>
      <c r="AI38" s="87">
        <v>19474</v>
      </c>
      <c r="AJ38" s="84"/>
      <c r="AK38" s="84"/>
      <c r="AL38" s="85" t="s">
        <v>36</v>
      </c>
      <c r="AM38" s="87">
        <v>19474</v>
      </c>
      <c r="AN38" s="87">
        <v>20780</v>
      </c>
      <c r="AO38" s="87">
        <v>21635</v>
      </c>
      <c r="AP38" s="87">
        <v>23911</v>
      </c>
      <c r="AQ38" s="87">
        <v>26558</v>
      </c>
      <c r="AR38" s="87">
        <v>23932</v>
      </c>
      <c r="AS38" s="87">
        <v>25704</v>
      </c>
      <c r="AT38" s="87">
        <v>24827</v>
      </c>
      <c r="AU38" s="87">
        <v>27269</v>
      </c>
      <c r="AV38" s="87">
        <v>29170</v>
      </c>
    </row>
    <row r="39" spans="1:48">
      <c r="A39" s="85" t="s">
        <v>468</v>
      </c>
      <c r="B39" s="88">
        <v>115</v>
      </c>
      <c r="C39" s="88">
        <v>104</v>
      </c>
      <c r="D39" s="88">
        <v>60</v>
      </c>
      <c r="E39" s="88">
        <v>64</v>
      </c>
      <c r="F39" s="88">
        <v>80</v>
      </c>
      <c r="G39" s="88">
        <v>55</v>
      </c>
      <c r="H39" s="88">
        <v>62</v>
      </c>
      <c r="I39" s="88">
        <v>60</v>
      </c>
      <c r="J39" s="88">
        <v>65</v>
      </c>
      <c r="K39" s="88">
        <v>72</v>
      </c>
      <c r="L39" s="84"/>
      <c r="M39" s="84"/>
      <c r="N39" s="84"/>
      <c r="O39" s="84"/>
      <c r="P39" s="84"/>
      <c r="Q39" s="84"/>
      <c r="R39" s="84"/>
      <c r="Y39" s="85" t="s">
        <v>478</v>
      </c>
      <c r="Z39" s="87">
        <v>8179</v>
      </c>
      <c r="AA39" s="87">
        <v>7792</v>
      </c>
      <c r="AB39" s="87">
        <v>7222</v>
      </c>
      <c r="AC39" s="87">
        <v>7423</v>
      </c>
      <c r="AD39" s="87">
        <v>7588</v>
      </c>
      <c r="AE39" s="87">
        <v>8175</v>
      </c>
      <c r="AF39" s="87">
        <v>9199</v>
      </c>
      <c r="AG39" s="87">
        <v>8841</v>
      </c>
      <c r="AH39" s="87">
        <v>7984</v>
      </c>
      <c r="AI39" s="87">
        <v>7314</v>
      </c>
      <c r="AJ39" s="84"/>
      <c r="AK39" s="84"/>
      <c r="AL39" s="85" t="s">
        <v>37</v>
      </c>
      <c r="AM39" s="87">
        <v>7314</v>
      </c>
      <c r="AN39" s="87">
        <v>7984</v>
      </c>
      <c r="AO39" s="87">
        <v>8841</v>
      </c>
      <c r="AP39" s="87">
        <v>9199</v>
      </c>
      <c r="AQ39" s="87">
        <v>8175</v>
      </c>
      <c r="AR39" s="87">
        <v>7588</v>
      </c>
      <c r="AS39" s="87">
        <v>7423</v>
      </c>
      <c r="AT39" s="87">
        <v>7222</v>
      </c>
      <c r="AU39" s="87">
        <v>7792</v>
      </c>
      <c r="AV39" s="87">
        <v>8179</v>
      </c>
    </row>
    <row r="40" spans="1:48">
      <c r="A40" s="85" t="s">
        <v>469</v>
      </c>
      <c r="B40" s="88">
        <v>74</v>
      </c>
      <c r="C40" s="88">
        <v>63</v>
      </c>
      <c r="D40" s="88">
        <v>75</v>
      </c>
      <c r="E40" s="88">
        <v>77</v>
      </c>
      <c r="F40" s="88">
        <v>87</v>
      </c>
      <c r="G40" s="88">
        <v>86</v>
      </c>
      <c r="H40" s="88">
        <v>121</v>
      </c>
      <c r="I40" s="88">
        <v>85</v>
      </c>
      <c r="J40" s="88">
        <v>72</v>
      </c>
      <c r="K40" s="88">
        <v>66</v>
      </c>
      <c r="L40" s="84"/>
      <c r="M40" s="84"/>
      <c r="N40" s="84"/>
      <c r="O40" s="84"/>
      <c r="P40" s="84"/>
      <c r="Q40" s="84"/>
      <c r="R40" s="84"/>
      <c r="Y40" s="85" t="s">
        <v>478</v>
      </c>
      <c r="Z40" s="87">
        <v>27163</v>
      </c>
      <c r="AA40" s="87">
        <v>26433</v>
      </c>
      <c r="AB40" s="87">
        <v>25652</v>
      </c>
      <c r="AC40" s="87">
        <v>26093</v>
      </c>
      <c r="AD40" s="87">
        <v>26982</v>
      </c>
      <c r="AE40" s="87">
        <v>28430</v>
      </c>
      <c r="AF40" s="87">
        <v>30049</v>
      </c>
      <c r="AG40" s="87">
        <v>30164</v>
      </c>
      <c r="AH40" s="87">
        <v>29158</v>
      </c>
      <c r="AI40" s="87">
        <v>28481</v>
      </c>
      <c r="AJ40" s="84"/>
      <c r="AK40" s="84"/>
      <c r="AL40" s="85" t="s">
        <v>7</v>
      </c>
      <c r="AM40" s="87">
        <v>28481</v>
      </c>
      <c r="AN40" s="87">
        <v>29158</v>
      </c>
      <c r="AO40" s="87">
        <v>30164</v>
      </c>
      <c r="AP40" s="87">
        <v>30049</v>
      </c>
      <c r="AQ40" s="87">
        <v>28430</v>
      </c>
      <c r="AR40" s="87">
        <v>26982</v>
      </c>
      <c r="AS40" s="87">
        <v>26093</v>
      </c>
      <c r="AT40" s="87">
        <v>25652</v>
      </c>
      <c r="AU40" s="87">
        <v>26433</v>
      </c>
      <c r="AV40" s="87">
        <v>27163</v>
      </c>
    </row>
    <row r="41" spans="1:48">
      <c r="A41" s="85" t="s">
        <v>470</v>
      </c>
      <c r="B41" s="87">
        <v>9529</v>
      </c>
      <c r="C41" s="87">
        <v>9435</v>
      </c>
      <c r="D41" s="87">
        <v>8590</v>
      </c>
      <c r="E41" s="87">
        <v>8202</v>
      </c>
      <c r="F41" s="87">
        <v>8896</v>
      </c>
      <c r="G41" s="87">
        <v>9454</v>
      </c>
      <c r="H41" s="87">
        <v>10306</v>
      </c>
      <c r="I41" s="87">
        <v>10452</v>
      </c>
      <c r="J41" s="87">
        <v>10231</v>
      </c>
      <c r="K41" s="87">
        <v>10134</v>
      </c>
      <c r="L41" s="84"/>
      <c r="M41" s="84"/>
      <c r="N41" s="84"/>
      <c r="O41" s="84"/>
      <c r="P41" s="84"/>
      <c r="Q41" s="84"/>
      <c r="R41" s="84"/>
      <c r="Y41" s="85" t="s">
        <v>478</v>
      </c>
      <c r="Z41" s="87">
        <v>4248</v>
      </c>
      <c r="AA41" s="87">
        <v>4262</v>
      </c>
      <c r="AB41" s="87">
        <v>4026</v>
      </c>
      <c r="AC41" s="87">
        <v>3862</v>
      </c>
      <c r="AD41" s="87">
        <v>3930</v>
      </c>
      <c r="AE41" s="87">
        <v>4292</v>
      </c>
      <c r="AF41" s="87">
        <v>4361</v>
      </c>
      <c r="AG41" s="87">
        <v>4726</v>
      </c>
      <c r="AH41" s="87">
        <v>4855</v>
      </c>
      <c r="AI41" s="87">
        <v>4917</v>
      </c>
      <c r="AJ41" s="84"/>
      <c r="AK41" s="84"/>
      <c r="AL41" s="85" t="s">
        <v>38</v>
      </c>
      <c r="AM41" s="87">
        <v>4917</v>
      </c>
      <c r="AN41" s="87">
        <v>4855</v>
      </c>
      <c r="AO41" s="87">
        <v>4726</v>
      </c>
      <c r="AP41" s="87">
        <v>4361</v>
      </c>
      <c r="AQ41" s="87">
        <v>4292</v>
      </c>
      <c r="AR41" s="87">
        <v>3930</v>
      </c>
      <c r="AS41" s="87">
        <v>3862</v>
      </c>
      <c r="AT41" s="87">
        <v>4026</v>
      </c>
      <c r="AU41" s="87">
        <v>4262</v>
      </c>
      <c r="AV41" s="87">
        <v>4248</v>
      </c>
    </row>
    <row r="42" spans="1:48">
      <c r="A42" s="85" t="s">
        <v>471</v>
      </c>
      <c r="B42" s="88">
        <v>469</v>
      </c>
      <c r="C42" s="88">
        <v>448</v>
      </c>
      <c r="D42" s="88">
        <v>454</v>
      </c>
      <c r="E42" s="88">
        <v>425</v>
      </c>
      <c r="F42" s="88">
        <v>392</v>
      </c>
      <c r="G42" s="88">
        <v>505</v>
      </c>
      <c r="H42" s="88">
        <v>547</v>
      </c>
      <c r="I42" s="88">
        <v>533</v>
      </c>
      <c r="J42" s="88">
        <v>676</v>
      </c>
      <c r="K42" s="88">
        <v>619</v>
      </c>
      <c r="L42" s="84"/>
      <c r="M42" s="84"/>
      <c r="N42" s="84"/>
      <c r="O42" s="84"/>
      <c r="P42" s="84"/>
      <c r="Q42" s="84"/>
      <c r="R42" s="84"/>
      <c r="Y42" s="85" t="s">
        <v>478</v>
      </c>
      <c r="Z42" s="87">
        <v>52755</v>
      </c>
      <c r="AA42" s="87">
        <v>48868</v>
      </c>
      <c r="AB42" s="87">
        <v>48539</v>
      </c>
      <c r="AC42" s="87">
        <v>46462</v>
      </c>
      <c r="AD42" s="87">
        <v>47166</v>
      </c>
      <c r="AE42" s="87">
        <v>48543</v>
      </c>
      <c r="AF42" s="87">
        <v>50212</v>
      </c>
      <c r="AG42" s="87">
        <v>52187</v>
      </c>
      <c r="AH42" s="87">
        <v>52463</v>
      </c>
      <c r="AI42" s="87">
        <v>49574</v>
      </c>
      <c r="AJ42" s="84"/>
      <c r="AK42" s="84"/>
      <c r="AL42" s="85" t="s">
        <v>482</v>
      </c>
      <c r="AM42" s="87">
        <v>49574</v>
      </c>
      <c r="AN42" s="87">
        <v>52463</v>
      </c>
      <c r="AO42" s="87">
        <v>52187</v>
      </c>
      <c r="AP42" s="87">
        <v>50212</v>
      </c>
      <c r="AQ42" s="87">
        <v>48543</v>
      </c>
      <c r="AR42" s="87">
        <v>47166</v>
      </c>
      <c r="AS42" s="87">
        <v>46462</v>
      </c>
      <c r="AT42" s="87">
        <v>48539</v>
      </c>
      <c r="AU42" s="87">
        <v>48868</v>
      </c>
      <c r="AV42" s="87">
        <v>52755</v>
      </c>
    </row>
    <row r="43" spans="1:48">
      <c r="A43" s="85" t="s">
        <v>472</v>
      </c>
      <c r="B43" s="88">
        <v>187</v>
      </c>
      <c r="C43" s="88">
        <v>182</v>
      </c>
      <c r="D43" s="88">
        <v>129</v>
      </c>
      <c r="E43" s="88">
        <v>116</v>
      </c>
      <c r="F43" s="88">
        <v>116</v>
      </c>
      <c r="G43" s="88">
        <v>129</v>
      </c>
      <c r="H43" s="88">
        <v>128</v>
      </c>
      <c r="I43" s="88">
        <v>119</v>
      </c>
      <c r="J43" s="88">
        <v>161</v>
      </c>
      <c r="K43" s="88">
        <v>101</v>
      </c>
      <c r="L43" s="84"/>
      <c r="M43" s="84"/>
      <c r="N43" s="84"/>
      <c r="O43" s="84"/>
      <c r="P43" s="84"/>
      <c r="Q43" s="84"/>
      <c r="R43" s="84"/>
      <c r="Y43" s="85" t="s">
        <v>478</v>
      </c>
      <c r="Z43" s="87">
        <v>28883</v>
      </c>
      <c r="AA43" s="87">
        <v>27846</v>
      </c>
      <c r="AB43" s="87">
        <v>26759</v>
      </c>
      <c r="AC43" s="87">
        <v>27326</v>
      </c>
      <c r="AD43" s="87">
        <v>29130</v>
      </c>
      <c r="AE43" s="87">
        <v>30498</v>
      </c>
      <c r="AF43" s="87">
        <v>31961</v>
      </c>
      <c r="AG43" s="87">
        <v>32435</v>
      </c>
      <c r="AH43" s="87">
        <v>32427</v>
      </c>
      <c r="AI43" s="87">
        <v>30326</v>
      </c>
      <c r="AJ43" s="84"/>
      <c r="AK43" s="84"/>
      <c r="AL43" s="85" t="s">
        <v>39</v>
      </c>
      <c r="AM43" s="87">
        <v>30326</v>
      </c>
      <c r="AN43" s="87">
        <v>32427</v>
      </c>
      <c r="AO43" s="87">
        <v>32435</v>
      </c>
      <c r="AP43" s="87">
        <v>31961</v>
      </c>
      <c r="AQ43" s="87">
        <v>30498</v>
      </c>
      <c r="AR43" s="87">
        <v>29130</v>
      </c>
      <c r="AS43" s="87">
        <v>27326</v>
      </c>
      <c r="AT43" s="87">
        <v>26759</v>
      </c>
      <c r="AU43" s="87">
        <v>27846</v>
      </c>
      <c r="AV43" s="87">
        <v>28883</v>
      </c>
    </row>
    <row r="44" spans="1:48">
      <c r="A44" s="85" t="s">
        <v>473</v>
      </c>
      <c r="B44" s="88">
        <v>3</v>
      </c>
      <c r="C44" s="88">
        <v>7</v>
      </c>
      <c r="D44" s="88">
        <v>1</v>
      </c>
      <c r="E44" s="88">
        <v>2</v>
      </c>
      <c r="F44" s="88">
        <v>2</v>
      </c>
      <c r="G44" s="88">
        <v>1</v>
      </c>
      <c r="H44" s="88">
        <v>1</v>
      </c>
      <c r="I44" s="88">
        <v>1</v>
      </c>
      <c r="J44" s="88">
        <v>3</v>
      </c>
      <c r="K44" s="88">
        <v>1</v>
      </c>
      <c r="L44" s="84"/>
      <c r="M44" s="84"/>
      <c r="N44" s="84"/>
      <c r="O44" s="84"/>
      <c r="P44" s="84"/>
      <c r="Q44" s="84"/>
      <c r="R44" s="84"/>
      <c r="Y44" s="85" t="s">
        <v>478</v>
      </c>
      <c r="Z44" s="87">
        <v>9788</v>
      </c>
      <c r="AA44" s="87">
        <v>10163</v>
      </c>
      <c r="AB44" s="87">
        <v>9865</v>
      </c>
      <c r="AC44" s="87">
        <v>9918</v>
      </c>
      <c r="AD44" s="87">
        <v>10159</v>
      </c>
      <c r="AE44" s="87">
        <v>8966</v>
      </c>
      <c r="AF44" s="87">
        <v>9271</v>
      </c>
      <c r="AG44" s="87">
        <v>9743</v>
      </c>
      <c r="AH44" s="87">
        <v>9693</v>
      </c>
      <c r="AI44" s="87">
        <v>10680</v>
      </c>
      <c r="AJ44" s="84"/>
      <c r="AK44" s="84"/>
      <c r="AL44" s="85" t="s">
        <v>40</v>
      </c>
      <c r="AM44" s="87">
        <v>10680</v>
      </c>
      <c r="AN44" s="87">
        <v>9693</v>
      </c>
      <c r="AO44" s="87">
        <v>9743</v>
      </c>
      <c r="AP44" s="87">
        <v>9271</v>
      </c>
      <c r="AQ44" s="87">
        <v>8966</v>
      </c>
      <c r="AR44" s="87">
        <v>10159</v>
      </c>
      <c r="AS44" s="87">
        <v>9918</v>
      </c>
      <c r="AT44" s="87">
        <v>9865</v>
      </c>
      <c r="AU44" s="87">
        <v>10163</v>
      </c>
      <c r="AV44" s="87">
        <v>9788</v>
      </c>
    </row>
    <row r="45" spans="1:48">
      <c r="A45" s="85" t="s">
        <v>474</v>
      </c>
      <c r="B45" s="88">
        <v>253</v>
      </c>
      <c r="C45" s="88">
        <v>187</v>
      </c>
      <c r="D45" s="88">
        <v>192</v>
      </c>
      <c r="E45" s="88">
        <v>206</v>
      </c>
      <c r="F45" s="88">
        <v>220</v>
      </c>
      <c r="G45" s="88">
        <v>204</v>
      </c>
      <c r="H45" s="88">
        <v>217</v>
      </c>
      <c r="I45" s="88">
        <v>176</v>
      </c>
      <c r="J45" s="88">
        <v>191</v>
      </c>
      <c r="K45" s="88">
        <v>236</v>
      </c>
      <c r="L45" s="84"/>
      <c r="M45" s="84"/>
      <c r="N45" s="84"/>
      <c r="O45" s="84"/>
      <c r="P45" s="84"/>
      <c r="Q45" s="84"/>
      <c r="R45" s="84"/>
      <c r="Y45" s="85" t="s">
        <v>478</v>
      </c>
      <c r="Z45" s="87">
        <v>42884</v>
      </c>
      <c r="AA45" s="87">
        <v>41781</v>
      </c>
      <c r="AB45" s="87">
        <v>42820</v>
      </c>
      <c r="AC45" s="87">
        <v>42320</v>
      </c>
      <c r="AD45" s="87">
        <v>42373</v>
      </c>
      <c r="AE45" s="87">
        <v>41590</v>
      </c>
      <c r="AF45" s="87">
        <v>43129</v>
      </c>
      <c r="AG45" s="87">
        <v>45786</v>
      </c>
      <c r="AH45" s="87">
        <v>46479</v>
      </c>
      <c r="AI45" s="87">
        <v>44391</v>
      </c>
      <c r="AJ45" s="84"/>
      <c r="AK45" s="84"/>
      <c r="AL45" s="85" t="s">
        <v>44</v>
      </c>
      <c r="AM45" s="87">
        <v>44391</v>
      </c>
      <c r="AN45" s="87">
        <v>46479</v>
      </c>
      <c r="AO45" s="87">
        <v>45786</v>
      </c>
      <c r="AP45" s="87">
        <v>43129</v>
      </c>
      <c r="AQ45" s="87">
        <v>41590</v>
      </c>
      <c r="AR45" s="87">
        <v>42373</v>
      </c>
      <c r="AS45" s="87">
        <v>42320</v>
      </c>
      <c r="AT45" s="87">
        <v>42820</v>
      </c>
      <c r="AU45" s="87">
        <v>41781</v>
      </c>
      <c r="AV45" s="87">
        <v>42884</v>
      </c>
    </row>
    <row r="46" spans="1:48">
      <c r="A46" s="85" t="s">
        <v>475</v>
      </c>
      <c r="B46" s="88">
        <v>172</v>
      </c>
      <c r="C46" s="88">
        <v>162</v>
      </c>
      <c r="D46" s="88">
        <v>176</v>
      </c>
      <c r="E46" s="88">
        <v>129</v>
      </c>
      <c r="F46" s="88">
        <v>159</v>
      </c>
      <c r="G46" s="88">
        <v>215</v>
      </c>
      <c r="H46" s="88">
        <v>212</v>
      </c>
      <c r="I46" s="88">
        <v>283</v>
      </c>
      <c r="J46" s="88">
        <v>302</v>
      </c>
      <c r="K46" s="88">
        <v>240</v>
      </c>
      <c r="L46" s="84"/>
      <c r="M46" s="84"/>
      <c r="N46" s="84"/>
      <c r="O46" s="84"/>
      <c r="P46" s="84"/>
      <c r="Q46" s="84"/>
      <c r="R46" s="84"/>
      <c r="Y46" s="85" t="s">
        <v>478</v>
      </c>
      <c r="Z46" s="87">
        <v>18073</v>
      </c>
      <c r="AA46" s="87">
        <v>17674</v>
      </c>
      <c r="AB46" s="87">
        <v>17440</v>
      </c>
      <c r="AC46" s="87">
        <v>17002</v>
      </c>
      <c r="AD46" s="87">
        <v>16754</v>
      </c>
      <c r="AE46" s="87">
        <v>17187</v>
      </c>
      <c r="AF46" s="87">
        <v>17239</v>
      </c>
      <c r="AG46" s="87">
        <v>18297</v>
      </c>
      <c r="AH46" s="87">
        <v>18249</v>
      </c>
      <c r="AI46" s="87">
        <v>17487</v>
      </c>
      <c r="AJ46" s="84"/>
      <c r="AK46" s="84"/>
      <c r="AL46" s="85" t="s">
        <v>15</v>
      </c>
      <c r="AM46" s="87">
        <v>17487</v>
      </c>
      <c r="AN46" s="87">
        <v>18249</v>
      </c>
      <c r="AO46" s="87">
        <v>18297</v>
      </c>
      <c r="AP46" s="87">
        <v>17239</v>
      </c>
      <c r="AQ46" s="87">
        <v>17187</v>
      </c>
      <c r="AR46" s="87">
        <v>16754</v>
      </c>
      <c r="AS46" s="87">
        <v>17002</v>
      </c>
      <c r="AT46" s="87">
        <v>17440</v>
      </c>
      <c r="AU46" s="87">
        <v>17674</v>
      </c>
      <c r="AV46" s="87">
        <v>18073</v>
      </c>
    </row>
    <row r="47" spans="1:48">
      <c r="A47" s="85" t="s">
        <v>476</v>
      </c>
      <c r="B47" s="88">
        <v>0</v>
      </c>
      <c r="C47" s="88">
        <v>0</v>
      </c>
      <c r="D47" s="88">
        <v>0</v>
      </c>
      <c r="E47" s="88">
        <v>0</v>
      </c>
      <c r="F47" s="88">
        <v>1</v>
      </c>
      <c r="G47" s="88">
        <v>0</v>
      </c>
      <c r="H47" s="88">
        <v>0</v>
      </c>
      <c r="I47" s="88">
        <v>0</v>
      </c>
      <c r="J47" s="88">
        <v>1</v>
      </c>
      <c r="K47" s="88">
        <v>1</v>
      </c>
      <c r="L47" s="84"/>
      <c r="M47" s="84"/>
      <c r="N47" s="84"/>
      <c r="O47" s="84"/>
      <c r="P47" s="84"/>
      <c r="Q47" s="84"/>
      <c r="R47" s="84"/>
      <c r="Y47" s="85" t="s">
        <v>478</v>
      </c>
      <c r="Z47" s="87">
        <v>4353</v>
      </c>
      <c r="AA47" s="87">
        <v>4106</v>
      </c>
      <c r="AB47" s="87">
        <v>4176</v>
      </c>
      <c r="AC47" s="87">
        <v>4401</v>
      </c>
      <c r="AD47" s="87">
        <v>4597</v>
      </c>
      <c r="AE47" s="87">
        <v>4765</v>
      </c>
      <c r="AF47" s="87">
        <v>4985</v>
      </c>
      <c r="AG47" s="87">
        <v>5458</v>
      </c>
      <c r="AH47" s="87">
        <v>5393</v>
      </c>
      <c r="AI47" s="87">
        <v>5154</v>
      </c>
      <c r="AJ47" s="84"/>
      <c r="AK47" s="84"/>
      <c r="AL47" s="85" t="s">
        <v>41</v>
      </c>
      <c r="AM47" s="87">
        <v>5154</v>
      </c>
      <c r="AN47" s="87">
        <v>5393</v>
      </c>
      <c r="AO47" s="87">
        <v>5458</v>
      </c>
      <c r="AP47" s="87">
        <v>4985</v>
      </c>
      <c r="AQ47" s="87">
        <v>4765</v>
      </c>
      <c r="AR47" s="87">
        <v>4597</v>
      </c>
      <c r="AS47" s="87">
        <v>4401</v>
      </c>
      <c r="AT47" s="87">
        <v>4176</v>
      </c>
      <c r="AU47" s="87">
        <v>4106</v>
      </c>
      <c r="AV47" s="87">
        <v>4353</v>
      </c>
    </row>
    <row r="48" spans="1:48">
      <c r="A48" s="85" t="s">
        <v>477</v>
      </c>
      <c r="B48" s="88">
        <v>117</v>
      </c>
      <c r="C48" s="88">
        <v>84</v>
      </c>
      <c r="D48" s="88">
        <v>105</v>
      </c>
      <c r="E48" s="88">
        <v>122</v>
      </c>
      <c r="F48" s="88">
        <v>104</v>
      </c>
      <c r="G48" s="88">
        <v>47</v>
      </c>
      <c r="H48" s="88">
        <v>47</v>
      </c>
      <c r="I48" s="88">
        <v>58</v>
      </c>
      <c r="J48" s="88">
        <v>52</v>
      </c>
      <c r="K48" s="88">
        <v>48</v>
      </c>
      <c r="L48" s="84"/>
      <c r="M48" s="84"/>
      <c r="N48" s="84"/>
      <c r="O48" s="84"/>
      <c r="P48" s="84"/>
      <c r="Q48" s="84"/>
      <c r="R48" s="84"/>
      <c r="Y48" s="85" t="s">
        <v>478</v>
      </c>
      <c r="Z48" s="87">
        <v>87222</v>
      </c>
      <c r="AA48" s="87">
        <v>82303</v>
      </c>
      <c r="AB48" s="87">
        <v>83455</v>
      </c>
      <c r="AC48" s="87">
        <v>80327</v>
      </c>
      <c r="AD48" s="87">
        <v>82271</v>
      </c>
      <c r="AE48" s="87">
        <v>87384</v>
      </c>
      <c r="AF48" s="87">
        <v>91026</v>
      </c>
      <c r="AG48" s="87">
        <v>93079</v>
      </c>
      <c r="AH48" s="87">
        <v>95935</v>
      </c>
      <c r="AI48" s="87">
        <v>94960</v>
      </c>
      <c r="AJ48" s="84"/>
      <c r="AK48" s="84"/>
      <c r="AL48" s="85" t="s">
        <v>52</v>
      </c>
      <c r="AM48" s="87">
        <v>94960</v>
      </c>
      <c r="AN48" s="87">
        <v>95935</v>
      </c>
      <c r="AO48" s="87">
        <v>93079</v>
      </c>
      <c r="AP48" s="87">
        <v>91026</v>
      </c>
      <c r="AQ48" s="87">
        <v>87384</v>
      </c>
      <c r="AR48" s="87">
        <v>82271</v>
      </c>
      <c r="AS48" s="87">
        <v>80327</v>
      </c>
      <c r="AT48" s="87">
        <v>83455</v>
      </c>
      <c r="AU48" s="87">
        <v>82303</v>
      </c>
      <c r="AV48" s="87">
        <v>87222</v>
      </c>
    </row>
    <row r="49" spans="1:48">
      <c r="A49" s="85" t="s">
        <v>478</v>
      </c>
      <c r="B49" s="87">
        <v>13105</v>
      </c>
      <c r="C49" s="87">
        <v>12691</v>
      </c>
      <c r="D49" s="87">
        <v>11786</v>
      </c>
      <c r="E49" s="87">
        <v>11361</v>
      </c>
      <c r="F49" s="87">
        <v>12105</v>
      </c>
      <c r="G49" s="87">
        <v>13029</v>
      </c>
      <c r="H49" s="87">
        <v>13943</v>
      </c>
      <c r="I49" s="87">
        <v>14269</v>
      </c>
      <c r="J49" s="87">
        <v>14304</v>
      </c>
      <c r="K49" s="87">
        <v>13931</v>
      </c>
      <c r="L49" s="84"/>
      <c r="M49" s="84"/>
      <c r="N49" s="84"/>
      <c r="O49" s="84"/>
      <c r="P49" s="84"/>
      <c r="Q49" s="84"/>
      <c r="R49" s="84"/>
      <c r="Y49" s="85" t="s">
        <v>478</v>
      </c>
      <c r="Z49" s="87">
        <v>2565</v>
      </c>
      <c r="AA49" s="87">
        <v>2325</v>
      </c>
      <c r="AB49" s="87">
        <v>2334</v>
      </c>
      <c r="AC49" s="87">
        <v>2309</v>
      </c>
      <c r="AD49" s="87">
        <v>2317</v>
      </c>
      <c r="AE49" s="87">
        <v>2344</v>
      </c>
      <c r="AF49" s="87">
        <v>2548</v>
      </c>
      <c r="AG49" s="87">
        <v>2809</v>
      </c>
      <c r="AH49" s="87">
        <v>2800</v>
      </c>
      <c r="AI49" s="87">
        <v>2792</v>
      </c>
      <c r="AJ49" s="84"/>
      <c r="AK49" s="84"/>
      <c r="AL49" s="85" t="s">
        <v>42</v>
      </c>
      <c r="AM49" s="87">
        <v>2792</v>
      </c>
      <c r="AN49" s="87">
        <v>2800</v>
      </c>
      <c r="AO49" s="87">
        <v>2809</v>
      </c>
      <c r="AP49" s="87">
        <v>2548</v>
      </c>
      <c r="AQ49" s="87">
        <v>2344</v>
      </c>
      <c r="AR49" s="87">
        <v>2317</v>
      </c>
      <c r="AS49" s="87">
        <v>2309</v>
      </c>
      <c r="AT49" s="87">
        <v>2334</v>
      </c>
      <c r="AU49" s="87">
        <v>2325</v>
      </c>
      <c r="AV49" s="87">
        <v>2565</v>
      </c>
    </row>
    <row r="50" spans="1:48">
      <c r="A50" s="85" t="s">
        <v>316</v>
      </c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4"/>
      <c r="M50" s="84"/>
      <c r="N50" s="84"/>
      <c r="O50" s="84"/>
      <c r="P50" s="84"/>
      <c r="Q50" s="84"/>
      <c r="R50" s="84"/>
      <c r="Y50" s="85" t="s">
        <v>478</v>
      </c>
      <c r="Z50" s="87">
        <v>39557</v>
      </c>
      <c r="AA50" s="87">
        <v>39791</v>
      </c>
      <c r="AB50" s="87">
        <v>37695</v>
      </c>
      <c r="AC50" s="87">
        <v>37200</v>
      </c>
      <c r="AD50" s="87">
        <v>39008</v>
      </c>
      <c r="AE50" s="87">
        <v>42271</v>
      </c>
      <c r="AF50" s="87">
        <v>43266</v>
      </c>
      <c r="AG50" s="87">
        <v>45190</v>
      </c>
      <c r="AH50" s="87">
        <v>45050</v>
      </c>
      <c r="AI50" s="87">
        <v>46180</v>
      </c>
      <c r="AJ50" s="84"/>
      <c r="AK50" s="84"/>
      <c r="AL50" s="85" t="s">
        <v>43</v>
      </c>
      <c r="AM50" s="87">
        <v>46180</v>
      </c>
      <c r="AN50" s="87">
        <v>45050</v>
      </c>
      <c r="AO50" s="87">
        <v>45190</v>
      </c>
      <c r="AP50" s="87">
        <v>43266</v>
      </c>
      <c r="AQ50" s="87">
        <v>42271</v>
      </c>
      <c r="AR50" s="87">
        <v>39008</v>
      </c>
      <c r="AS50" s="87">
        <v>37200</v>
      </c>
      <c r="AT50" s="87">
        <v>37695</v>
      </c>
      <c r="AU50" s="87">
        <v>39791</v>
      </c>
      <c r="AV50" s="87">
        <v>39557</v>
      </c>
    </row>
    <row r="51" spans="1:48">
      <c r="A51" s="85" t="s">
        <v>466</v>
      </c>
      <c r="B51" s="87">
        <v>9276</v>
      </c>
      <c r="C51" s="87">
        <v>8763</v>
      </c>
      <c r="D51" s="87">
        <v>8425</v>
      </c>
      <c r="E51" s="87">
        <v>8090</v>
      </c>
      <c r="F51" s="87">
        <v>10727</v>
      </c>
      <c r="G51" s="87">
        <v>14043</v>
      </c>
      <c r="H51" s="87">
        <v>13501</v>
      </c>
      <c r="I51" s="87">
        <v>14171</v>
      </c>
      <c r="J51" s="87">
        <v>14398</v>
      </c>
      <c r="K51" s="87">
        <v>13911</v>
      </c>
      <c r="L51" s="84"/>
      <c r="M51" s="84"/>
      <c r="N51" s="84"/>
      <c r="O51" s="84"/>
      <c r="P51" s="84"/>
      <c r="Q51" s="84"/>
      <c r="R51" s="84"/>
      <c r="Y51" s="85" t="s">
        <v>478</v>
      </c>
      <c r="Z51" s="87">
        <v>2746</v>
      </c>
      <c r="AA51" s="87">
        <v>2760</v>
      </c>
      <c r="AB51" s="87">
        <v>2409</v>
      </c>
      <c r="AC51" s="87">
        <v>2534</v>
      </c>
      <c r="AD51" s="87">
        <v>2591</v>
      </c>
      <c r="AE51" s="87">
        <v>2976</v>
      </c>
      <c r="AF51" s="87">
        <v>3138</v>
      </c>
      <c r="AG51" s="87">
        <v>3368</v>
      </c>
      <c r="AH51" s="87">
        <v>3329</v>
      </c>
      <c r="AI51" s="87">
        <v>3321</v>
      </c>
      <c r="AJ51" s="84"/>
      <c r="AK51" s="84"/>
      <c r="AL51" s="85" t="s">
        <v>45</v>
      </c>
      <c r="AM51" s="87">
        <v>3321</v>
      </c>
      <c r="AN51" s="87">
        <v>3329</v>
      </c>
      <c r="AO51" s="87">
        <v>3368</v>
      </c>
      <c r="AP51" s="87">
        <v>3138</v>
      </c>
      <c r="AQ51" s="87">
        <v>2976</v>
      </c>
      <c r="AR51" s="87">
        <v>2591</v>
      </c>
      <c r="AS51" s="87">
        <v>2534</v>
      </c>
      <c r="AT51" s="87">
        <v>2409</v>
      </c>
      <c r="AU51" s="87">
        <v>2760</v>
      </c>
      <c r="AV51" s="87">
        <v>2746</v>
      </c>
    </row>
    <row r="52" spans="1:48">
      <c r="A52" s="85" t="s">
        <v>467</v>
      </c>
      <c r="B52" s="87">
        <v>5019</v>
      </c>
      <c r="C52" s="87">
        <v>4850</v>
      </c>
      <c r="D52" s="87">
        <v>4998</v>
      </c>
      <c r="E52" s="87">
        <v>4752</v>
      </c>
      <c r="F52" s="87">
        <v>3304</v>
      </c>
      <c r="G52" s="87">
        <v>1710</v>
      </c>
      <c r="H52" s="87">
        <v>1486</v>
      </c>
      <c r="I52" s="87">
        <v>1803</v>
      </c>
      <c r="J52" s="87">
        <v>1952</v>
      </c>
      <c r="K52" s="87">
        <v>1734</v>
      </c>
      <c r="L52" s="84"/>
      <c r="M52" s="84"/>
      <c r="N52" s="84"/>
      <c r="O52" s="84"/>
      <c r="P52" s="84"/>
      <c r="Q52" s="84"/>
      <c r="R52" s="84"/>
      <c r="Y52" s="85" t="s">
        <v>478</v>
      </c>
      <c r="Z52" s="87">
        <v>28157</v>
      </c>
      <c r="AA52" s="87">
        <v>27548</v>
      </c>
      <c r="AB52" s="87">
        <v>25500</v>
      </c>
      <c r="AC52" s="87">
        <v>25005</v>
      </c>
      <c r="AD52" s="87">
        <v>25853</v>
      </c>
      <c r="AE52" s="87">
        <v>27704</v>
      </c>
      <c r="AF52" s="87">
        <v>28747</v>
      </c>
      <c r="AG52" s="87">
        <v>28131</v>
      </c>
      <c r="AH52" s="87">
        <v>28015</v>
      </c>
      <c r="AI52" s="87">
        <v>25745</v>
      </c>
      <c r="AJ52" s="84"/>
      <c r="AK52" s="84"/>
      <c r="AL52" s="85" t="s">
        <v>46</v>
      </c>
      <c r="AM52" s="87">
        <v>25745</v>
      </c>
      <c r="AN52" s="87">
        <v>28015</v>
      </c>
      <c r="AO52" s="87">
        <v>28131</v>
      </c>
      <c r="AP52" s="87">
        <v>28747</v>
      </c>
      <c r="AQ52" s="87">
        <v>27704</v>
      </c>
      <c r="AR52" s="87">
        <v>25853</v>
      </c>
      <c r="AS52" s="87">
        <v>25005</v>
      </c>
      <c r="AT52" s="87">
        <v>25500</v>
      </c>
      <c r="AU52" s="87">
        <v>27548</v>
      </c>
      <c r="AV52" s="87">
        <v>28157</v>
      </c>
    </row>
    <row r="53" spans="1:48">
      <c r="A53" s="85" t="s">
        <v>468</v>
      </c>
      <c r="B53" s="88">
        <v>676</v>
      </c>
      <c r="C53" s="88">
        <v>599</v>
      </c>
      <c r="D53" s="88">
        <v>510</v>
      </c>
      <c r="E53" s="88">
        <v>464</v>
      </c>
      <c r="F53" s="88">
        <v>459</v>
      </c>
      <c r="G53" s="88">
        <v>445</v>
      </c>
      <c r="H53" s="88">
        <v>422</v>
      </c>
      <c r="I53" s="88">
        <v>446</v>
      </c>
      <c r="J53" s="88">
        <v>502</v>
      </c>
      <c r="K53" s="88">
        <v>506</v>
      </c>
      <c r="L53" s="84"/>
      <c r="M53" s="84"/>
      <c r="N53" s="84"/>
      <c r="O53" s="84"/>
      <c r="P53" s="84"/>
      <c r="Q53" s="84"/>
      <c r="R53" s="84"/>
      <c r="Y53" s="85" t="s">
        <v>478</v>
      </c>
      <c r="Z53" s="87">
        <v>121386</v>
      </c>
      <c r="AA53" s="87">
        <v>118961</v>
      </c>
      <c r="AB53" s="87">
        <v>114011</v>
      </c>
      <c r="AC53" s="87">
        <v>114933</v>
      </c>
      <c r="AD53" s="87">
        <v>116841</v>
      </c>
      <c r="AE53" s="87">
        <v>123120</v>
      </c>
      <c r="AF53" s="87">
        <v>131446</v>
      </c>
      <c r="AG53" s="87">
        <v>141426</v>
      </c>
      <c r="AH53" s="87">
        <v>143510</v>
      </c>
      <c r="AI53" s="87">
        <v>145215</v>
      </c>
      <c r="AJ53" s="84"/>
      <c r="AK53" s="84"/>
      <c r="AL53" s="85" t="s">
        <v>318</v>
      </c>
      <c r="AM53" s="87">
        <v>145215</v>
      </c>
      <c r="AN53" s="87">
        <v>143510</v>
      </c>
      <c r="AO53" s="87">
        <v>141426</v>
      </c>
      <c r="AP53" s="87">
        <v>131446</v>
      </c>
      <c r="AQ53" s="87">
        <v>123120</v>
      </c>
      <c r="AR53" s="87">
        <v>116841</v>
      </c>
      <c r="AS53" s="87">
        <v>114933</v>
      </c>
      <c r="AT53" s="87">
        <v>114011</v>
      </c>
      <c r="AU53" s="87">
        <v>118961</v>
      </c>
      <c r="AV53" s="87">
        <v>121386</v>
      </c>
    </row>
    <row r="54" spans="1:48">
      <c r="A54" s="85" t="s">
        <v>469</v>
      </c>
      <c r="B54" s="88">
        <v>410</v>
      </c>
      <c r="C54" s="88">
        <v>389</v>
      </c>
      <c r="D54" s="88">
        <v>434</v>
      </c>
      <c r="E54" s="88">
        <v>391</v>
      </c>
      <c r="F54" s="88">
        <v>441</v>
      </c>
      <c r="G54" s="88">
        <v>509</v>
      </c>
      <c r="H54" s="88">
        <v>476</v>
      </c>
      <c r="I54" s="88">
        <v>515</v>
      </c>
      <c r="J54" s="88">
        <v>468</v>
      </c>
      <c r="K54" s="88">
        <v>405</v>
      </c>
      <c r="L54" s="84"/>
      <c r="M54" s="84"/>
      <c r="N54" s="84"/>
      <c r="O54" s="84"/>
      <c r="P54" s="84"/>
      <c r="Q54" s="84"/>
      <c r="R54" s="84"/>
      <c r="Y54" s="85" t="s">
        <v>478</v>
      </c>
      <c r="Z54" s="87">
        <v>17888</v>
      </c>
      <c r="AA54" s="87">
        <v>17166</v>
      </c>
      <c r="AB54" s="87">
        <v>16434</v>
      </c>
      <c r="AC54" s="87">
        <v>16334</v>
      </c>
      <c r="AD54" s="87">
        <v>17573</v>
      </c>
      <c r="AE54" s="87">
        <v>18919</v>
      </c>
      <c r="AF54" s="87">
        <v>20192</v>
      </c>
      <c r="AG54" s="87">
        <v>20666</v>
      </c>
      <c r="AH54" s="87">
        <v>19816</v>
      </c>
      <c r="AI54" s="87">
        <v>20311</v>
      </c>
      <c r="AJ54" s="84"/>
      <c r="AK54" s="84"/>
      <c r="AL54" s="85" t="s">
        <v>48</v>
      </c>
      <c r="AM54" s="87">
        <v>20311</v>
      </c>
      <c r="AN54" s="87">
        <v>19816</v>
      </c>
      <c r="AO54" s="87">
        <v>20666</v>
      </c>
      <c r="AP54" s="87">
        <v>20192</v>
      </c>
      <c r="AQ54" s="87">
        <v>18919</v>
      </c>
      <c r="AR54" s="87">
        <v>17573</v>
      </c>
      <c r="AS54" s="87">
        <v>16334</v>
      </c>
      <c r="AT54" s="87">
        <v>16434</v>
      </c>
      <c r="AU54" s="87">
        <v>17166</v>
      </c>
      <c r="AV54" s="87">
        <v>17888</v>
      </c>
    </row>
    <row r="55" spans="1:48">
      <c r="A55" s="85" t="s">
        <v>470</v>
      </c>
      <c r="B55" s="87">
        <v>65372</v>
      </c>
      <c r="C55" s="87">
        <v>66684</v>
      </c>
      <c r="D55" s="87">
        <v>69237</v>
      </c>
      <c r="E55" s="87">
        <v>70766</v>
      </c>
      <c r="F55" s="87">
        <v>70953</v>
      </c>
      <c r="G55" s="87">
        <v>73025</v>
      </c>
      <c r="H55" s="87">
        <v>77177</v>
      </c>
      <c r="I55" s="87">
        <v>82789</v>
      </c>
      <c r="J55" s="87">
        <v>87075</v>
      </c>
      <c r="K55" s="87">
        <v>89186</v>
      </c>
      <c r="L55" s="84"/>
      <c r="M55" s="84"/>
      <c r="N55" s="84"/>
      <c r="O55" s="84"/>
      <c r="P55" s="84"/>
      <c r="Q55" s="84"/>
      <c r="R55" s="84"/>
      <c r="Y55" s="85" t="s">
        <v>478</v>
      </c>
      <c r="Z55" s="87">
        <v>56509</v>
      </c>
      <c r="AA55" s="87">
        <v>53655</v>
      </c>
      <c r="AB55" s="87">
        <v>49268</v>
      </c>
      <c r="AC55" s="87">
        <v>48876</v>
      </c>
      <c r="AD55" s="87">
        <v>49457</v>
      </c>
      <c r="AE55" s="87">
        <v>51597</v>
      </c>
      <c r="AF55" s="87">
        <v>53731</v>
      </c>
      <c r="AG55" s="87">
        <v>54144</v>
      </c>
      <c r="AH55" s="87">
        <v>51140</v>
      </c>
      <c r="AI55" s="87">
        <v>50967</v>
      </c>
      <c r="AJ55" s="84"/>
      <c r="AK55" s="84"/>
      <c r="AL55" s="85" t="s">
        <v>321</v>
      </c>
      <c r="AM55" s="87">
        <v>50967</v>
      </c>
      <c r="AN55" s="87">
        <v>51140</v>
      </c>
      <c r="AO55" s="87">
        <v>54144</v>
      </c>
      <c r="AP55" s="87">
        <v>53731</v>
      </c>
      <c r="AQ55" s="87">
        <v>51597</v>
      </c>
      <c r="AR55" s="87">
        <v>49457</v>
      </c>
      <c r="AS55" s="87">
        <v>48876</v>
      </c>
      <c r="AT55" s="87">
        <v>49268</v>
      </c>
      <c r="AU55" s="87">
        <v>53655</v>
      </c>
      <c r="AV55" s="87">
        <v>56509</v>
      </c>
    </row>
    <row r="56" spans="1:48">
      <c r="A56" s="85" t="s">
        <v>471</v>
      </c>
      <c r="B56" s="87">
        <v>2707</v>
      </c>
      <c r="C56" s="87">
        <v>2875</v>
      </c>
      <c r="D56" s="87">
        <v>2591</v>
      </c>
      <c r="E56" s="87">
        <v>2711</v>
      </c>
      <c r="F56" s="87">
        <v>2513</v>
      </c>
      <c r="G56" s="87">
        <v>3165</v>
      </c>
      <c r="H56" s="87">
        <v>3321</v>
      </c>
      <c r="I56" s="87">
        <v>3240</v>
      </c>
      <c r="J56" s="87">
        <v>3234</v>
      </c>
      <c r="K56" s="87">
        <v>2813</v>
      </c>
      <c r="L56" s="84"/>
      <c r="M56" s="84"/>
      <c r="N56" s="84"/>
      <c r="O56" s="84"/>
      <c r="P56" s="84"/>
      <c r="Q56" s="84"/>
      <c r="R56" s="84"/>
      <c r="Y56" s="85" t="s">
        <v>478</v>
      </c>
      <c r="Z56" s="87">
        <v>4580</v>
      </c>
      <c r="AA56" s="87">
        <v>4591</v>
      </c>
      <c r="AB56" s="87">
        <v>4557</v>
      </c>
      <c r="AC56" s="87">
        <v>4440</v>
      </c>
      <c r="AD56" s="87">
        <v>4498</v>
      </c>
      <c r="AE56" s="87">
        <v>4526</v>
      </c>
      <c r="AF56" s="87">
        <v>4590</v>
      </c>
      <c r="AG56" s="87">
        <v>4960</v>
      </c>
      <c r="AH56" s="87">
        <v>4621</v>
      </c>
      <c r="AI56" s="87">
        <v>4321</v>
      </c>
      <c r="AJ56" s="84"/>
      <c r="AK56" s="84"/>
      <c r="AL56" s="85" t="s">
        <v>50</v>
      </c>
      <c r="AM56" s="87">
        <v>4321</v>
      </c>
      <c r="AN56" s="87">
        <v>4621</v>
      </c>
      <c r="AO56" s="87">
        <v>4960</v>
      </c>
      <c r="AP56" s="87">
        <v>4590</v>
      </c>
      <c r="AQ56" s="87">
        <v>4526</v>
      </c>
      <c r="AR56" s="87">
        <v>4498</v>
      </c>
      <c r="AS56" s="87">
        <v>4440</v>
      </c>
      <c r="AT56" s="87">
        <v>4557</v>
      </c>
      <c r="AU56" s="87">
        <v>4591</v>
      </c>
      <c r="AV56" s="87">
        <v>4580</v>
      </c>
    </row>
    <row r="57" spans="1:48">
      <c r="A57" s="85" t="s">
        <v>472</v>
      </c>
      <c r="B57" s="87">
        <v>1336</v>
      </c>
      <c r="C57" s="87">
        <v>1324</v>
      </c>
      <c r="D57" s="87">
        <v>1111</v>
      </c>
      <c r="E57" s="87">
        <v>1026</v>
      </c>
      <c r="F57" s="88">
        <v>956</v>
      </c>
      <c r="G57" s="88">
        <v>882</v>
      </c>
      <c r="H57" s="88">
        <v>818</v>
      </c>
      <c r="I57" s="88">
        <v>865</v>
      </c>
      <c r="J57" s="87">
        <v>1118</v>
      </c>
      <c r="K57" s="88">
        <v>885</v>
      </c>
      <c r="L57" s="84"/>
      <c r="M57" s="84"/>
      <c r="N57" s="84"/>
      <c r="O57" s="84"/>
      <c r="P57" s="84"/>
      <c r="Q57" s="84"/>
      <c r="R57" s="84"/>
      <c r="Y57" s="85" t="s">
        <v>478</v>
      </c>
      <c r="Z57" s="87">
        <v>34286</v>
      </c>
      <c r="AA57" s="87">
        <v>32547</v>
      </c>
      <c r="AB57" s="87">
        <v>30528</v>
      </c>
      <c r="AC57" s="87">
        <v>30628</v>
      </c>
      <c r="AD57" s="87">
        <v>30739</v>
      </c>
      <c r="AE57" s="87">
        <v>32146</v>
      </c>
      <c r="AF57" s="87">
        <v>33997</v>
      </c>
      <c r="AG57" s="87">
        <v>37334</v>
      </c>
      <c r="AH57" s="87">
        <v>40769</v>
      </c>
      <c r="AI57" s="87">
        <v>41869</v>
      </c>
      <c r="AJ57" s="84"/>
      <c r="AK57" s="84"/>
      <c r="AL57" s="85" t="s">
        <v>51</v>
      </c>
      <c r="AM57" s="87">
        <v>41869</v>
      </c>
      <c r="AN57" s="87">
        <v>40769</v>
      </c>
      <c r="AO57" s="87">
        <v>37334</v>
      </c>
      <c r="AP57" s="87">
        <v>33997</v>
      </c>
      <c r="AQ57" s="87">
        <v>32146</v>
      </c>
      <c r="AR57" s="87">
        <v>30739</v>
      </c>
      <c r="AS57" s="87">
        <v>30628</v>
      </c>
      <c r="AT57" s="87">
        <v>30528</v>
      </c>
      <c r="AU57" s="87">
        <v>32547</v>
      </c>
      <c r="AV57" s="87">
        <v>34286</v>
      </c>
    </row>
    <row r="58" spans="1:48">
      <c r="A58" s="85" t="s">
        <v>473</v>
      </c>
      <c r="B58" s="88">
        <v>18</v>
      </c>
      <c r="C58" s="88">
        <v>40</v>
      </c>
      <c r="D58" s="88">
        <v>22</v>
      </c>
      <c r="E58" s="88">
        <v>12</v>
      </c>
      <c r="F58" s="88">
        <v>26</v>
      </c>
      <c r="G58" s="88">
        <v>18</v>
      </c>
      <c r="H58" s="88">
        <v>12</v>
      </c>
      <c r="I58" s="88">
        <v>28</v>
      </c>
      <c r="J58" s="88">
        <v>18</v>
      </c>
      <c r="K58" s="88">
        <v>27</v>
      </c>
      <c r="L58" s="84"/>
      <c r="M58" s="84"/>
      <c r="N58" s="84"/>
      <c r="O58" s="84"/>
      <c r="P58" s="84"/>
      <c r="Q58" s="84"/>
      <c r="R58" s="84"/>
      <c r="Y58" s="85" t="s">
        <v>478</v>
      </c>
      <c r="Z58" s="87">
        <v>4746</v>
      </c>
      <c r="AA58" s="87">
        <v>4722</v>
      </c>
      <c r="AB58" s="87">
        <v>4503</v>
      </c>
      <c r="AC58" s="87">
        <v>4633</v>
      </c>
      <c r="AD58" s="87">
        <v>4961</v>
      </c>
      <c r="AE58" s="87">
        <v>5302</v>
      </c>
      <c r="AF58" s="87">
        <v>5850</v>
      </c>
      <c r="AG58" s="87">
        <v>7052</v>
      </c>
      <c r="AH58" s="87">
        <v>6294</v>
      </c>
      <c r="AI58" s="87">
        <v>5974</v>
      </c>
      <c r="AJ58" s="84"/>
      <c r="AK58" s="84"/>
      <c r="AL58" s="85" t="s">
        <v>17</v>
      </c>
      <c r="AM58" s="87">
        <v>5974</v>
      </c>
      <c r="AN58" s="87">
        <v>6294</v>
      </c>
      <c r="AO58" s="87">
        <v>7052</v>
      </c>
      <c r="AP58" s="87">
        <v>5850</v>
      </c>
      <c r="AQ58" s="87">
        <v>5302</v>
      </c>
      <c r="AR58" s="87">
        <v>4961</v>
      </c>
      <c r="AS58" s="87">
        <v>4633</v>
      </c>
      <c r="AT58" s="87">
        <v>4503</v>
      </c>
      <c r="AU58" s="87">
        <v>4722</v>
      </c>
      <c r="AV58" s="87">
        <v>4746</v>
      </c>
    </row>
    <row r="59" spans="1:48">
      <c r="A59" s="85" t="s">
        <v>474</v>
      </c>
      <c r="B59" s="87">
        <v>1747</v>
      </c>
      <c r="C59" s="87">
        <v>1682</v>
      </c>
      <c r="D59" s="87">
        <v>1594</v>
      </c>
      <c r="E59" s="87">
        <v>1535</v>
      </c>
      <c r="F59" s="87">
        <v>1640</v>
      </c>
      <c r="G59" s="87">
        <v>1623</v>
      </c>
      <c r="H59" s="87">
        <v>1611</v>
      </c>
      <c r="I59" s="87">
        <v>1686</v>
      </c>
      <c r="J59" s="87">
        <v>1649</v>
      </c>
      <c r="K59" s="87">
        <v>1656</v>
      </c>
      <c r="L59" s="84"/>
      <c r="M59" s="84"/>
      <c r="N59" s="84"/>
      <c r="O59" s="84"/>
      <c r="P59" s="84"/>
      <c r="Q59" s="84"/>
      <c r="R59" s="84"/>
      <c r="Y59" s="85" t="s">
        <v>478</v>
      </c>
      <c r="Z59" s="87">
        <v>5582</v>
      </c>
      <c r="AA59" s="87">
        <v>5488</v>
      </c>
      <c r="AB59" s="87">
        <v>4744</v>
      </c>
      <c r="AC59" s="87">
        <v>4832</v>
      </c>
      <c r="AD59" s="87">
        <v>4896</v>
      </c>
      <c r="AE59" s="87">
        <v>4618</v>
      </c>
      <c r="AF59" s="87">
        <v>4696</v>
      </c>
      <c r="AG59" s="87">
        <v>4639</v>
      </c>
      <c r="AH59" s="87">
        <v>4942</v>
      </c>
      <c r="AI59" s="87">
        <v>4652</v>
      </c>
      <c r="AJ59" s="84"/>
      <c r="AK59" s="84"/>
      <c r="AL59" s="85" t="s">
        <v>34</v>
      </c>
      <c r="AM59" s="87">
        <v>4652</v>
      </c>
      <c r="AN59" s="87">
        <v>4942</v>
      </c>
      <c r="AO59" s="87">
        <v>4639</v>
      </c>
      <c r="AP59" s="87">
        <v>4696</v>
      </c>
      <c r="AQ59" s="87">
        <v>4618</v>
      </c>
      <c r="AR59" s="87">
        <v>4896</v>
      </c>
      <c r="AS59" s="87">
        <v>4832</v>
      </c>
      <c r="AT59" s="87">
        <v>4744</v>
      </c>
      <c r="AU59" s="87">
        <v>5488</v>
      </c>
      <c r="AV59" s="87">
        <v>5582</v>
      </c>
    </row>
    <row r="60" spans="1:48">
      <c r="A60" s="85" t="s">
        <v>475</v>
      </c>
      <c r="B60" s="87">
        <v>1105</v>
      </c>
      <c r="C60" s="87">
        <v>1088</v>
      </c>
      <c r="D60" s="87">
        <v>1047</v>
      </c>
      <c r="E60" s="87">
        <v>1101</v>
      </c>
      <c r="F60" s="87">
        <v>1294</v>
      </c>
      <c r="G60" s="87">
        <v>1671</v>
      </c>
      <c r="H60" s="87">
        <v>1785</v>
      </c>
      <c r="I60" s="87">
        <v>1835</v>
      </c>
      <c r="J60" s="87">
        <v>1897</v>
      </c>
      <c r="K60" s="87">
        <v>1746</v>
      </c>
      <c r="L60" s="84"/>
      <c r="M60" s="84"/>
      <c r="N60" s="84"/>
      <c r="O60" s="84"/>
      <c r="P60" s="84"/>
      <c r="Q60" s="84"/>
      <c r="R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  <c r="AL60" s="84"/>
      <c r="AM60" s="84"/>
      <c r="AN60" s="84"/>
      <c r="AO60" s="84"/>
      <c r="AP60" s="84"/>
    </row>
    <row r="61" spans="1:48">
      <c r="A61" s="85" t="s">
        <v>476</v>
      </c>
      <c r="B61" s="88">
        <v>1</v>
      </c>
      <c r="C61" s="88">
        <v>3</v>
      </c>
      <c r="D61" s="88">
        <v>1</v>
      </c>
      <c r="E61" s="88">
        <v>2</v>
      </c>
      <c r="F61" s="88">
        <v>8</v>
      </c>
      <c r="G61" s="88">
        <v>0</v>
      </c>
      <c r="H61" s="88">
        <v>1</v>
      </c>
      <c r="I61" s="88">
        <v>5</v>
      </c>
      <c r="J61" s="88">
        <v>2</v>
      </c>
      <c r="K61" s="88">
        <v>1</v>
      </c>
      <c r="L61" s="84"/>
      <c r="M61" s="84"/>
      <c r="N61" s="84"/>
      <c r="O61" s="84"/>
      <c r="P61" s="84"/>
      <c r="Q61" s="84"/>
      <c r="R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  <c r="AO61" s="84"/>
      <c r="AP61" s="84"/>
    </row>
    <row r="62" spans="1:48">
      <c r="A62" s="85" t="s">
        <v>477</v>
      </c>
      <c r="B62" s="88">
        <v>312</v>
      </c>
      <c r="C62" s="88">
        <v>339</v>
      </c>
      <c r="D62" s="88">
        <v>373</v>
      </c>
      <c r="E62" s="88">
        <v>502</v>
      </c>
      <c r="F62" s="88">
        <v>455</v>
      </c>
      <c r="G62" s="88">
        <v>317</v>
      </c>
      <c r="H62" s="88">
        <v>276</v>
      </c>
      <c r="I62" s="88">
        <v>200</v>
      </c>
      <c r="J62" s="88">
        <v>263</v>
      </c>
      <c r="K62" s="88">
        <v>244</v>
      </c>
      <c r="L62" s="84"/>
      <c r="M62" s="84"/>
      <c r="N62" s="84"/>
      <c r="O62" s="84"/>
      <c r="P62" s="84"/>
      <c r="Q62" s="84"/>
      <c r="R62" s="84"/>
      <c r="AJ62" s="84"/>
      <c r="AK62" s="84"/>
      <c r="AL62" s="84"/>
      <c r="AM62" s="84"/>
      <c r="AN62" s="84"/>
      <c r="AO62" s="84"/>
      <c r="AP62" s="84"/>
    </row>
    <row r="63" spans="1:48">
      <c r="A63" s="85" t="s">
        <v>478</v>
      </c>
      <c r="B63" s="87">
        <v>87979</v>
      </c>
      <c r="C63" s="87">
        <v>88636</v>
      </c>
      <c r="D63" s="87">
        <v>90343</v>
      </c>
      <c r="E63" s="87">
        <v>91352</v>
      </c>
      <c r="F63" s="87">
        <v>92776</v>
      </c>
      <c r="G63" s="87">
        <v>97408</v>
      </c>
      <c r="H63" s="87">
        <v>100886</v>
      </c>
      <c r="I63" s="87">
        <v>107583</v>
      </c>
      <c r="J63" s="87">
        <v>112576</v>
      </c>
      <c r="K63" s="87">
        <v>113114</v>
      </c>
      <c r="L63" s="84"/>
      <c r="M63" s="84"/>
      <c r="N63" s="84"/>
      <c r="O63" s="84"/>
      <c r="P63" s="84"/>
      <c r="Q63" s="84"/>
      <c r="R63" s="84"/>
      <c r="AJ63" s="84"/>
      <c r="AK63" s="84"/>
      <c r="AL63" s="84"/>
      <c r="AM63" s="84"/>
      <c r="AN63" s="84"/>
      <c r="AO63" s="84"/>
      <c r="AP63" s="84"/>
    </row>
    <row r="64" spans="1:48">
      <c r="A64" s="85" t="s">
        <v>6</v>
      </c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4"/>
      <c r="M64" s="84"/>
      <c r="N64" s="84"/>
      <c r="O64" s="84"/>
      <c r="P64" s="84"/>
      <c r="Q64" s="84"/>
      <c r="R64" s="84"/>
      <c r="AJ64" s="84"/>
      <c r="AK64" s="84"/>
      <c r="AL64" s="84"/>
      <c r="AM64" s="84"/>
      <c r="AN64" s="84"/>
      <c r="AO64" s="84"/>
      <c r="AP64" s="84"/>
    </row>
    <row r="65" spans="1:42">
      <c r="A65" s="85" t="s">
        <v>466</v>
      </c>
      <c r="B65" s="87">
        <v>3861</v>
      </c>
      <c r="C65" s="87">
        <v>3470</v>
      </c>
      <c r="D65" s="87">
        <v>3474</v>
      </c>
      <c r="E65" s="87">
        <v>3383</v>
      </c>
      <c r="F65" s="87">
        <v>4281</v>
      </c>
      <c r="G65" s="87">
        <v>5154</v>
      </c>
      <c r="H65" s="87">
        <v>4856</v>
      </c>
      <c r="I65" s="87">
        <v>5341</v>
      </c>
      <c r="J65" s="87">
        <v>5718</v>
      </c>
      <c r="K65" s="87">
        <v>5830</v>
      </c>
      <c r="L65" s="84"/>
      <c r="M65" s="84"/>
      <c r="N65" s="84"/>
      <c r="O65" s="84"/>
      <c r="P65" s="84"/>
      <c r="Q65" s="84"/>
      <c r="R65" s="84"/>
      <c r="AJ65" s="84"/>
      <c r="AK65" s="84"/>
      <c r="AL65" s="84"/>
      <c r="AM65" s="84"/>
      <c r="AN65" s="84"/>
      <c r="AO65" s="84"/>
      <c r="AP65" s="84"/>
    </row>
    <row r="66" spans="1:42">
      <c r="A66" s="85" t="s">
        <v>467</v>
      </c>
      <c r="B66" s="87">
        <v>2064</v>
      </c>
      <c r="C66" s="87">
        <v>2105</v>
      </c>
      <c r="D66" s="87">
        <v>1978</v>
      </c>
      <c r="E66" s="87">
        <v>2049</v>
      </c>
      <c r="F66" s="87">
        <v>1330</v>
      </c>
      <c r="G66" s="88">
        <v>814</v>
      </c>
      <c r="H66" s="88">
        <v>792</v>
      </c>
      <c r="I66" s="88">
        <v>842</v>
      </c>
      <c r="J66" s="88">
        <v>867</v>
      </c>
      <c r="K66" s="88">
        <v>812</v>
      </c>
      <c r="L66" s="84"/>
      <c r="M66" s="84"/>
      <c r="N66" s="84"/>
      <c r="O66" s="84"/>
      <c r="P66" s="84"/>
      <c r="Q66" s="84"/>
      <c r="R66" s="84"/>
      <c r="AJ66" s="84"/>
      <c r="AK66" s="84"/>
      <c r="AL66" s="84"/>
      <c r="AM66" s="84"/>
      <c r="AN66" s="84"/>
      <c r="AO66" s="84"/>
      <c r="AP66" s="84"/>
    </row>
    <row r="67" spans="1:42">
      <c r="A67" s="85" t="s">
        <v>468</v>
      </c>
      <c r="B67" s="88">
        <v>278</v>
      </c>
      <c r="C67" s="88">
        <v>220</v>
      </c>
      <c r="D67" s="88">
        <v>184</v>
      </c>
      <c r="E67" s="88">
        <v>178</v>
      </c>
      <c r="F67" s="88">
        <v>167</v>
      </c>
      <c r="G67" s="88">
        <v>144</v>
      </c>
      <c r="H67" s="88">
        <v>144</v>
      </c>
      <c r="I67" s="88">
        <v>178</v>
      </c>
      <c r="J67" s="88">
        <v>176</v>
      </c>
      <c r="K67" s="88">
        <v>171</v>
      </c>
      <c r="L67" s="84"/>
      <c r="M67" s="84"/>
      <c r="N67" s="84"/>
      <c r="O67" s="84"/>
      <c r="P67" s="84"/>
      <c r="Q67" s="84"/>
      <c r="R67" s="84"/>
      <c r="AJ67" s="84"/>
      <c r="AK67" s="84"/>
      <c r="AL67" s="84"/>
      <c r="AM67" s="84"/>
      <c r="AN67" s="84"/>
      <c r="AO67" s="84"/>
      <c r="AP67" s="84"/>
    </row>
    <row r="68" spans="1:42">
      <c r="A68" s="85" t="s">
        <v>469</v>
      </c>
      <c r="B68" s="88">
        <v>216</v>
      </c>
      <c r="C68" s="88">
        <v>252</v>
      </c>
      <c r="D68" s="88">
        <v>255</v>
      </c>
      <c r="E68" s="88">
        <v>297</v>
      </c>
      <c r="F68" s="88">
        <v>275</v>
      </c>
      <c r="G68" s="88">
        <v>292</v>
      </c>
      <c r="H68" s="88">
        <v>295</v>
      </c>
      <c r="I68" s="88">
        <v>354</v>
      </c>
      <c r="J68" s="88">
        <v>292</v>
      </c>
      <c r="K68" s="88">
        <v>232</v>
      </c>
      <c r="L68" s="84"/>
      <c r="M68" s="84"/>
      <c r="N68" s="84"/>
      <c r="O68" s="84"/>
      <c r="P68" s="84"/>
      <c r="Q68" s="84"/>
      <c r="R68" s="84"/>
      <c r="AJ68" s="84"/>
      <c r="AK68" s="84"/>
      <c r="AL68" s="84"/>
      <c r="AM68" s="84"/>
      <c r="AN68" s="84"/>
      <c r="AO68" s="84"/>
      <c r="AP68" s="84"/>
    </row>
    <row r="69" spans="1:42">
      <c r="A69" s="85" t="s">
        <v>470</v>
      </c>
      <c r="B69" s="87">
        <v>17648</v>
      </c>
      <c r="C69" s="87">
        <v>19031</v>
      </c>
      <c r="D69" s="87">
        <v>20833</v>
      </c>
      <c r="E69" s="87">
        <v>22080</v>
      </c>
      <c r="F69" s="87">
        <v>21837</v>
      </c>
      <c r="G69" s="87">
        <v>22141</v>
      </c>
      <c r="H69" s="87">
        <v>23649</v>
      </c>
      <c r="I69" s="87">
        <v>25210</v>
      </c>
      <c r="J69" s="87">
        <v>25091</v>
      </c>
      <c r="K69" s="87">
        <v>25858</v>
      </c>
      <c r="L69" s="84"/>
      <c r="M69" s="84"/>
      <c r="N69" s="84"/>
      <c r="O69" s="84"/>
      <c r="P69" s="84"/>
      <c r="Q69" s="84"/>
      <c r="R69" s="84"/>
      <c r="AJ69" s="84"/>
      <c r="AK69" s="84"/>
      <c r="AL69" s="84"/>
      <c r="AM69" s="84"/>
      <c r="AN69" s="84"/>
      <c r="AO69" s="84"/>
      <c r="AP69" s="84"/>
    </row>
    <row r="70" spans="1:42">
      <c r="A70" s="85" t="s">
        <v>471</v>
      </c>
      <c r="B70" s="87">
        <v>1823</v>
      </c>
      <c r="C70" s="87">
        <v>1559</v>
      </c>
      <c r="D70" s="87">
        <v>1264</v>
      </c>
      <c r="E70" s="87">
        <v>1190</v>
      </c>
      <c r="F70" s="87">
        <v>1329</v>
      </c>
      <c r="G70" s="87">
        <v>1315</v>
      </c>
      <c r="H70" s="87">
        <v>1414</v>
      </c>
      <c r="I70" s="87">
        <v>1537</v>
      </c>
      <c r="J70" s="87">
        <v>1912</v>
      </c>
      <c r="K70" s="87">
        <v>1775</v>
      </c>
      <c r="L70" s="84"/>
      <c r="M70" s="84"/>
      <c r="N70" s="84"/>
      <c r="O70" s="84"/>
      <c r="P70" s="84"/>
      <c r="Q70" s="84"/>
      <c r="R70" s="84"/>
      <c r="AJ70" s="84"/>
      <c r="AK70" s="84"/>
      <c r="AL70" s="84"/>
      <c r="AM70" s="84"/>
      <c r="AN70" s="84"/>
      <c r="AO70" s="84"/>
      <c r="AP70" s="84"/>
    </row>
    <row r="71" spans="1:42">
      <c r="A71" s="85" t="s">
        <v>472</v>
      </c>
      <c r="B71" s="88">
        <v>399</v>
      </c>
      <c r="C71" s="88">
        <v>407</v>
      </c>
      <c r="D71" s="88">
        <v>303</v>
      </c>
      <c r="E71" s="88">
        <v>313</v>
      </c>
      <c r="F71" s="88">
        <v>301</v>
      </c>
      <c r="G71" s="88">
        <v>261</v>
      </c>
      <c r="H71" s="88">
        <v>261</v>
      </c>
      <c r="I71" s="88">
        <v>281</v>
      </c>
      <c r="J71" s="88">
        <v>254</v>
      </c>
      <c r="K71" s="88">
        <v>225</v>
      </c>
      <c r="L71" s="84"/>
      <c r="M71" s="84"/>
      <c r="N71" s="84"/>
      <c r="O71" s="84"/>
      <c r="P71" s="84"/>
      <c r="Q71" s="84"/>
      <c r="R71" s="84"/>
      <c r="AJ71" s="84"/>
      <c r="AK71" s="84"/>
      <c r="AL71" s="84"/>
      <c r="AM71" s="84"/>
      <c r="AN71" s="84"/>
      <c r="AO71" s="84"/>
      <c r="AP71" s="84"/>
    </row>
    <row r="72" spans="1:42">
      <c r="A72" s="85" t="s">
        <v>473</v>
      </c>
      <c r="B72" s="88">
        <v>20</v>
      </c>
      <c r="C72" s="88">
        <v>14</v>
      </c>
      <c r="D72" s="88">
        <v>14</v>
      </c>
      <c r="E72" s="88">
        <v>17</v>
      </c>
      <c r="F72" s="88">
        <v>9</v>
      </c>
      <c r="G72" s="88">
        <v>4</v>
      </c>
      <c r="H72" s="88">
        <v>6</v>
      </c>
      <c r="I72" s="88">
        <v>2</v>
      </c>
      <c r="J72" s="88">
        <v>10</v>
      </c>
      <c r="K72" s="88">
        <v>11</v>
      </c>
      <c r="L72" s="84"/>
      <c r="M72" s="84"/>
      <c r="N72" s="84"/>
      <c r="O72" s="84"/>
      <c r="P72" s="84"/>
      <c r="Q72" s="84"/>
      <c r="R72" s="84"/>
      <c r="AJ72" s="84"/>
      <c r="AK72" s="84"/>
      <c r="AL72" s="84"/>
      <c r="AM72" s="84"/>
      <c r="AN72" s="84"/>
      <c r="AO72" s="84"/>
      <c r="AP72" s="84"/>
    </row>
    <row r="73" spans="1:42">
      <c r="A73" s="85" t="s">
        <v>474</v>
      </c>
      <c r="B73" s="88">
        <v>674</v>
      </c>
      <c r="C73" s="88">
        <v>626</v>
      </c>
      <c r="D73" s="88">
        <v>550</v>
      </c>
      <c r="E73" s="88">
        <v>586</v>
      </c>
      <c r="F73" s="88">
        <v>517</v>
      </c>
      <c r="G73" s="88">
        <v>555</v>
      </c>
      <c r="H73" s="88">
        <v>570</v>
      </c>
      <c r="I73" s="88">
        <v>511</v>
      </c>
      <c r="J73" s="88">
        <v>505</v>
      </c>
      <c r="K73" s="88">
        <v>552</v>
      </c>
      <c r="L73" s="84"/>
      <c r="M73" s="84"/>
      <c r="N73" s="84"/>
      <c r="O73" s="84"/>
      <c r="P73" s="84"/>
      <c r="Q73" s="84"/>
      <c r="R73" s="84"/>
      <c r="AJ73" s="84"/>
      <c r="AK73" s="84"/>
      <c r="AL73" s="84"/>
      <c r="AM73" s="84"/>
      <c r="AN73" s="84"/>
      <c r="AO73" s="84"/>
      <c r="AP73" s="84"/>
    </row>
    <row r="74" spans="1:42">
      <c r="A74" s="85" t="s">
        <v>475</v>
      </c>
      <c r="B74" s="88">
        <v>418</v>
      </c>
      <c r="C74" s="88">
        <v>426</v>
      </c>
      <c r="D74" s="88">
        <v>387</v>
      </c>
      <c r="E74" s="88">
        <v>344</v>
      </c>
      <c r="F74" s="88">
        <v>434</v>
      </c>
      <c r="G74" s="88">
        <v>439</v>
      </c>
      <c r="H74" s="88">
        <v>489</v>
      </c>
      <c r="I74" s="88">
        <v>522</v>
      </c>
      <c r="J74" s="88">
        <v>607</v>
      </c>
      <c r="K74" s="88">
        <v>527</v>
      </c>
      <c r="L74" s="84"/>
      <c r="M74" s="84"/>
      <c r="N74" s="84"/>
      <c r="O74" s="84"/>
      <c r="P74" s="84"/>
      <c r="Q74" s="84"/>
      <c r="R74" s="84"/>
      <c r="AJ74" s="84"/>
      <c r="AK74" s="84"/>
      <c r="AL74" s="84"/>
      <c r="AM74" s="84"/>
      <c r="AN74" s="84"/>
      <c r="AO74" s="84"/>
      <c r="AP74" s="84"/>
    </row>
    <row r="75" spans="1:42">
      <c r="A75" s="85" t="s">
        <v>476</v>
      </c>
      <c r="B75" s="88">
        <v>4</v>
      </c>
      <c r="C75" s="88">
        <v>1</v>
      </c>
      <c r="D75" s="88">
        <v>0</v>
      </c>
      <c r="E75" s="88">
        <v>0</v>
      </c>
      <c r="F75" s="88">
        <v>3</v>
      </c>
      <c r="G75" s="88">
        <v>1</v>
      </c>
      <c r="H75" s="88">
        <v>0</v>
      </c>
      <c r="I75" s="88">
        <v>3</v>
      </c>
      <c r="J75" s="88">
        <v>4</v>
      </c>
      <c r="K75" s="88">
        <v>2</v>
      </c>
      <c r="L75" s="84"/>
      <c r="M75" s="84"/>
      <c r="N75" s="84"/>
      <c r="O75" s="84"/>
      <c r="P75" s="84"/>
      <c r="Q75" s="84"/>
      <c r="R75" s="84"/>
      <c r="AJ75" s="84"/>
      <c r="AK75" s="84"/>
      <c r="AL75" s="84"/>
      <c r="AM75" s="84"/>
      <c r="AN75" s="84"/>
      <c r="AO75" s="84"/>
      <c r="AP75" s="84"/>
    </row>
    <row r="76" spans="1:42">
      <c r="A76" s="85" t="s">
        <v>477</v>
      </c>
      <c r="B76" s="88">
        <v>174</v>
      </c>
      <c r="C76" s="88">
        <v>193</v>
      </c>
      <c r="D76" s="88">
        <v>159</v>
      </c>
      <c r="E76" s="88">
        <v>180</v>
      </c>
      <c r="F76" s="88">
        <v>156</v>
      </c>
      <c r="G76" s="88">
        <v>89</v>
      </c>
      <c r="H76" s="88">
        <v>89</v>
      </c>
      <c r="I76" s="88">
        <v>125</v>
      </c>
      <c r="J76" s="88">
        <v>107</v>
      </c>
      <c r="K76" s="88">
        <v>146</v>
      </c>
      <c r="L76" s="84"/>
      <c r="M76" s="84"/>
      <c r="N76" s="84"/>
      <c r="O76" s="84"/>
      <c r="P76" s="84"/>
      <c r="Q76" s="84"/>
      <c r="R76" s="84"/>
      <c r="AJ76" s="84"/>
      <c r="AK76" s="84"/>
      <c r="AL76" s="84"/>
      <c r="AM76" s="84"/>
      <c r="AN76" s="84"/>
      <c r="AO76" s="84"/>
      <c r="AP76" s="84"/>
    </row>
    <row r="77" spans="1:42">
      <c r="A77" s="85" t="s">
        <v>478</v>
      </c>
      <c r="B77" s="87">
        <v>27579</v>
      </c>
      <c r="C77" s="87">
        <v>28304</v>
      </c>
      <c r="D77" s="87">
        <v>29401</v>
      </c>
      <c r="E77" s="87">
        <v>30617</v>
      </c>
      <c r="F77" s="87">
        <v>30639</v>
      </c>
      <c r="G77" s="87">
        <v>31209</v>
      </c>
      <c r="H77" s="87">
        <v>32565</v>
      </c>
      <c r="I77" s="87">
        <v>34906</v>
      </c>
      <c r="J77" s="87">
        <v>35543</v>
      </c>
      <c r="K77" s="87">
        <v>36141</v>
      </c>
      <c r="L77" s="84"/>
      <c r="M77" s="84"/>
      <c r="N77" s="84"/>
      <c r="O77" s="84"/>
      <c r="P77" s="84"/>
      <c r="Q77" s="84"/>
      <c r="R77" s="84"/>
      <c r="AJ77" s="84"/>
      <c r="AK77" s="84"/>
      <c r="AL77" s="84"/>
      <c r="AM77" s="84"/>
      <c r="AN77" s="84"/>
      <c r="AO77" s="84"/>
      <c r="AP77" s="84"/>
    </row>
    <row r="78" spans="1:42">
      <c r="A78" s="85" t="s">
        <v>8</v>
      </c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4"/>
      <c r="M78" s="84"/>
      <c r="N78" s="84"/>
      <c r="O78" s="84"/>
      <c r="P78" s="84"/>
      <c r="Q78" s="84"/>
      <c r="R78" s="84"/>
      <c r="AJ78" s="84"/>
      <c r="AK78" s="84"/>
      <c r="AL78" s="84"/>
      <c r="AM78" s="84"/>
      <c r="AN78" s="84"/>
      <c r="AO78" s="84"/>
      <c r="AP78" s="84"/>
    </row>
    <row r="79" spans="1:42">
      <c r="A79" s="85" t="s">
        <v>466</v>
      </c>
      <c r="B79" s="88">
        <v>556</v>
      </c>
      <c r="C79" s="88">
        <v>506</v>
      </c>
      <c r="D79" s="88">
        <v>491</v>
      </c>
      <c r="E79" s="88">
        <v>498</v>
      </c>
      <c r="F79" s="88">
        <v>681</v>
      </c>
      <c r="G79" s="88">
        <v>947</v>
      </c>
      <c r="H79" s="88">
        <v>924</v>
      </c>
      <c r="I79" s="87">
        <v>1113</v>
      </c>
      <c r="J79" s="87">
        <v>1188</v>
      </c>
      <c r="K79" s="87">
        <v>1110</v>
      </c>
      <c r="L79" s="84"/>
      <c r="M79" s="84"/>
      <c r="N79" s="84"/>
      <c r="O79" s="84"/>
      <c r="P79" s="84"/>
      <c r="Q79" s="84"/>
      <c r="R79" s="84"/>
      <c r="AJ79" s="84"/>
      <c r="AK79" s="84"/>
      <c r="AL79" s="84"/>
      <c r="AM79" s="84"/>
      <c r="AN79" s="84"/>
      <c r="AO79" s="84"/>
      <c r="AP79" s="84"/>
    </row>
    <row r="80" spans="1:42">
      <c r="A80" s="85" t="s">
        <v>467</v>
      </c>
      <c r="B80" s="88">
        <v>427</v>
      </c>
      <c r="C80" s="88">
        <v>431</v>
      </c>
      <c r="D80" s="88">
        <v>432</v>
      </c>
      <c r="E80" s="88">
        <v>391</v>
      </c>
      <c r="F80" s="88">
        <v>266</v>
      </c>
      <c r="G80" s="88">
        <v>125</v>
      </c>
      <c r="H80" s="88">
        <v>128</v>
      </c>
      <c r="I80" s="88">
        <v>136</v>
      </c>
      <c r="J80" s="88">
        <v>111</v>
      </c>
      <c r="K80" s="88">
        <v>123</v>
      </c>
      <c r="L80" s="84"/>
      <c r="M80" s="84"/>
      <c r="N80" s="84"/>
      <c r="O80" s="84"/>
      <c r="P80" s="84"/>
      <c r="Q80" s="84"/>
      <c r="R80" s="84"/>
      <c r="AJ80" s="84"/>
      <c r="AK80" s="84"/>
      <c r="AL80" s="84"/>
      <c r="AM80" s="84"/>
      <c r="AN80" s="84"/>
      <c r="AO80" s="84"/>
      <c r="AP80" s="84"/>
    </row>
    <row r="81" spans="1:42">
      <c r="A81" s="85" t="s">
        <v>468</v>
      </c>
      <c r="B81" s="88">
        <v>45</v>
      </c>
      <c r="C81" s="88">
        <v>27</v>
      </c>
      <c r="D81" s="88">
        <v>30</v>
      </c>
      <c r="E81" s="88">
        <v>26</v>
      </c>
      <c r="F81" s="88">
        <v>32</v>
      </c>
      <c r="G81" s="88">
        <v>34</v>
      </c>
      <c r="H81" s="88">
        <v>24</v>
      </c>
      <c r="I81" s="88">
        <v>25</v>
      </c>
      <c r="J81" s="88">
        <v>33</v>
      </c>
      <c r="K81" s="88">
        <v>24</v>
      </c>
      <c r="L81" s="84"/>
      <c r="M81" s="84"/>
      <c r="N81" s="84"/>
      <c r="O81" s="84"/>
      <c r="P81" s="84"/>
      <c r="Q81" s="84"/>
      <c r="R81" s="84"/>
      <c r="AJ81" s="84"/>
      <c r="AK81" s="84"/>
      <c r="AL81" s="84"/>
      <c r="AM81" s="84"/>
      <c r="AN81" s="84"/>
      <c r="AO81" s="84"/>
      <c r="AP81" s="84"/>
    </row>
    <row r="82" spans="1:42">
      <c r="A82" s="85" t="s">
        <v>469</v>
      </c>
      <c r="B82" s="88">
        <v>23</v>
      </c>
      <c r="C82" s="88">
        <v>29</v>
      </c>
      <c r="D82" s="88">
        <v>11</v>
      </c>
      <c r="E82" s="88">
        <v>24</v>
      </c>
      <c r="F82" s="88">
        <v>21</v>
      </c>
      <c r="G82" s="88">
        <v>13</v>
      </c>
      <c r="H82" s="88">
        <v>25</v>
      </c>
      <c r="I82" s="88">
        <v>31</v>
      </c>
      <c r="J82" s="88">
        <v>23</v>
      </c>
      <c r="K82" s="88">
        <v>23</v>
      </c>
      <c r="L82" s="84"/>
      <c r="M82" s="84"/>
      <c r="N82" s="84"/>
      <c r="O82" s="84"/>
      <c r="P82" s="84"/>
      <c r="Q82" s="84"/>
      <c r="R82" s="84"/>
      <c r="AJ82" s="84"/>
      <c r="AK82" s="84"/>
      <c r="AL82" s="84"/>
      <c r="AM82" s="84"/>
      <c r="AN82" s="84"/>
      <c r="AO82" s="84"/>
      <c r="AP82" s="84"/>
    </row>
    <row r="83" spans="1:42">
      <c r="A83" s="85" t="s">
        <v>470</v>
      </c>
      <c r="B83" s="87">
        <v>3406</v>
      </c>
      <c r="C83" s="87">
        <v>3333</v>
      </c>
      <c r="D83" s="87">
        <v>3136</v>
      </c>
      <c r="E83" s="87">
        <v>3327</v>
      </c>
      <c r="F83" s="87">
        <v>3431</v>
      </c>
      <c r="G83" s="87">
        <v>3534</v>
      </c>
      <c r="H83" s="87">
        <v>3895</v>
      </c>
      <c r="I83" s="87">
        <v>3748</v>
      </c>
      <c r="J83" s="87">
        <v>3695</v>
      </c>
      <c r="K83" s="87">
        <v>3830</v>
      </c>
      <c r="L83" s="84"/>
      <c r="M83" s="84"/>
      <c r="N83" s="84"/>
      <c r="O83" s="84"/>
      <c r="P83" s="84"/>
      <c r="Q83" s="84"/>
      <c r="R83" s="84"/>
      <c r="AJ83" s="84"/>
      <c r="AK83" s="84"/>
      <c r="AL83" s="84"/>
      <c r="AM83" s="84"/>
      <c r="AN83" s="84"/>
      <c r="AO83" s="84"/>
      <c r="AP83" s="84"/>
    </row>
    <row r="84" spans="1:42">
      <c r="A84" s="85" t="s">
        <v>471</v>
      </c>
      <c r="B84" s="88">
        <v>258</v>
      </c>
      <c r="C84" s="88">
        <v>243</v>
      </c>
      <c r="D84" s="88">
        <v>265</v>
      </c>
      <c r="E84" s="88">
        <v>225</v>
      </c>
      <c r="F84" s="88">
        <v>222</v>
      </c>
      <c r="G84" s="88">
        <v>255</v>
      </c>
      <c r="H84" s="88">
        <v>260</v>
      </c>
      <c r="I84" s="88">
        <v>350</v>
      </c>
      <c r="J84" s="88">
        <v>386</v>
      </c>
      <c r="K84" s="88">
        <v>271</v>
      </c>
      <c r="L84" s="84"/>
      <c r="M84" s="84"/>
      <c r="N84" s="84"/>
      <c r="O84" s="84"/>
      <c r="P84" s="84"/>
      <c r="Q84" s="84"/>
      <c r="R84" s="84"/>
      <c r="AJ84" s="84"/>
      <c r="AK84" s="84"/>
      <c r="AL84" s="84"/>
      <c r="AM84" s="84"/>
      <c r="AN84" s="84"/>
      <c r="AO84" s="84"/>
      <c r="AP84" s="84"/>
    </row>
    <row r="85" spans="1:42">
      <c r="A85" s="85" t="s">
        <v>472</v>
      </c>
      <c r="B85" s="88">
        <v>75</v>
      </c>
      <c r="C85" s="88">
        <v>78</v>
      </c>
      <c r="D85" s="88">
        <v>94</v>
      </c>
      <c r="E85" s="88">
        <v>62</v>
      </c>
      <c r="F85" s="88">
        <v>68</v>
      </c>
      <c r="G85" s="88">
        <v>47</v>
      </c>
      <c r="H85" s="88">
        <v>54</v>
      </c>
      <c r="I85" s="88">
        <v>43</v>
      </c>
      <c r="J85" s="88">
        <v>40</v>
      </c>
      <c r="K85" s="88">
        <v>39</v>
      </c>
      <c r="L85" s="84"/>
      <c r="M85" s="84"/>
      <c r="N85" s="84"/>
      <c r="O85" s="84"/>
      <c r="P85" s="84"/>
      <c r="Q85" s="84"/>
      <c r="R85" s="84"/>
      <c r="AJ85" s="84"/>
      <c r="AK85" s="84"/>
      <c r="AL85" s="84"/>
      <c r="AM85" s="84"/>
      <c r="AN85" s="84"/>
      <c r="AO85" s="84"/>
      <c r="AP85" s="84"/>
    </row>
    <row r="86" spans="1:42">
      <c r="A86" s="85" t="s">
        <v>473</v>
      </c>
      <c r="B86" s="88">
        <v>4</v>
      </c>
      <c r="C86" s="88">
        <v>1</v>
      </c>
      <c r="D86" s="88">
        <v>4</v>
      </c>
      <c r="E86" s="88">
        <v>0</v>
      </c>
      <c r="F86" s="88">
        <v>1</v>
      </c>
      <c r="G86" s="88">
        <v>1</v>
      </c>
      <c r="H86" s="88">
        <v>1</v>
      </c>
      <c r="I86" s="88">
        <v>1</v>
      </c>
      <c r="J86" s="88">
        <v>0</v>
      </c>
      <c r="K86" s="88">
        <v>2</v>
      </c>
      <c r="L86" s="84"/>
      <c r="M86" s="84"/>
      <c r="N86" s="84"/>
      <c r="O86" s="84"/>
      <c r="P86" s="84"/>
      <c r="Q86" s="84"/>
      <c r="R86" s="84"/>
      <c r="AJ86" s="84"/>
      <c r="AK86" s="84"/>
      <c r="AL86" s="84"/>
      <c r="AM86" s="84"/>
      <c r="AN86" s="84"/>
      <c r="AO86" s="84"/>
      <c r="AP86" s="84"/>
    </row>
    <row r="87" spans="1:42">
      <c r="A87" s="85" t="s">
        <v>474</v>
      </c>
      <c r="B87" s="88">
        <v>105</v>
      </c>
      <c r="C87" s="88">
        <v>106</v>
      </c>
      <c r="D87" s="88">
        <v>92</v>
      </c>
      <c r="E87" s="88">
        <v>83</v>
      </c>
      <c r="F87" s="88">
        <v>72</v>
      </c>
      <c r="G87" s="88">
        <v>64</v>
      </c>
      <c r="H87" s="88">
        <v>79</v>
      </c>
      <c r="I87" s="88">
        <v>52</v>
      </c>
      <c r="J87" s="88">
        <v>86</v>
      </c>
      <c r="K87" s="88">
        <v>80</v>
      </c>
      <c r="L87" s="84"/>
      <c r="M87" s="84"/>
      <c r="N87" s="84"/>
      <c r="O87" s="84"/>
      <c r="P87" s="84"/>
      <c r="Q87" s="84"/>
      <c r="R87" s="84"/>
      <c r="AJ87" s="84"/>
      <c r="AK87" s="84"/>
      <c r="AL87" s="84"/>
      <c r="AM87" s="84"/>
      <c r="AN87" s="84"/>
      <c r="AO87" s="84"/>
      <c r="AP87" s="84"/>
    </row>
    <row r="88" spans="1:42">
      <c r="A88" s="85" t="s">
        <v>475</v>
      </c>
      <c r="B88" s="88">
        <v>46</v>
      </c>
      <c r="C88" s="88">
        <v>55</v>
      </c>
      <c r="D88" s="88">
        <v>51</v>
      </c>
      <c r="E88" s="88">
        <v>51</v>
      </c>
      <c r="F88" s="88">
        <v>68</v>
      </c>
      <c r="G88" s="88">
        <v>97</v>
      </c>
      <c r="H88" s="88">
        <v>103</v>
      </c>
      <c r="I88" s="88">
        <v>142</v>
      </c>
      <c r="J88" s="88">
        <v>92</v>
      </c>
      <c r="K88" s="88">
        <v>100</v>
      </c>
      <c r="L88" s="84"/>
      <c r="M88" s="84"/>
      <c r="N88" s="84"/>
      <c r="O88" s="84"/>
      <c r="P88" s="84"/>
      <c r="Q88" s="84"/>
      <c r="R88" s="84"/>
      <c r="AJ88" s="84"/>
      <c r="AK88" s="84"/>
      <c r="AL88" s="84"/>
      <c r="AM88" s="84"/>
      <c r="AN88" s="84"/>
      <c r="AO88" s="84"/>
      <c r="AP88" s="84"/>
    </row>
    <row r="89" spans="1:42">
      <c r="A89" s="85" t="s">
        <v>476</v>
      </c>
      <c r="B89" s="88">
        <v>0</v>
      </c>
      <c r="C89" s="88">
        <v>0</v>
      </c>
      <c r="D89" s="88">
        <v>0</v>
      </c>
      <c r="E89" s="88">
        <v>1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0</v>
      </c>
      <c r="L89" s="84"/>
      <c r="M89" s="84"/>
      <c r="N89" s="84"/>
      <c r="O89" s="84"/>
      <c r="P89" s="84"/>
      <c r="Q89" s="84"/>
      <c r="R89" s="84"/>
      <c r="AJ89" s="84"/>
      <c r="AK89" s="84"/>
      <c r="AL89" s="84"/>
      <c r="AM89" s="84"/>
      <c r="AN89" s="84"/>
      <c r="AO89" s="84"/>
      <c r="AP89" s="84"/>
    </row>
    <row r="90" spans="1:42">
      <c r="A90" s="85" t="s">
        <v>477</v>
      </c>
      <c r="B90" s="88">
        <v>109</v>
      </c>
      <c r="C90" s="88">
        <v>84</v>
      </c>
      <c r="D90" s="88">
        <v>70</v>
      </c>
      <c r="E90" s="88">
        <v>55</v>
      </c>
      <c r="F90" s="88">
        <v>45</v>
      </c>
      <c r="G90" s="88">
        <v>32</v>
      </c>
      <c r="H90" s="88">
        <v>20</v>
      </c>
      <c r="I90" s="88">
        <v>27</v>
      </c>
      <c r="J90" s="88">
        <v>20</v>
      </c>
      <c r="K90" s="88">
        <v>19</v>
      </c>
      <c r="L90" s="84"/>
      <c r="M90" s="84"/>
      <c r="N90" s="84"/>
      <c r="O90" s="84"/>
      <c r="P90" s="84"/>
      <c r="Q90" s="84"/>
      <c r="R90" s="84"/>
      <c r="AJ90" s="84"/>
      <c r="AK90" s="84"/>
      <c r="AL90" s="84"/>
      <c r="AM90" s="84"/>
      <c r="AN90" s="84"/>
      <c r="AO90" s="84"/>
      <c r="AP90" s="84"/>
    </row>
    <row r="91" spans="1:42">
      <c r="A91" s="85" t="s">
        <v>478</v>
      </c>
      <c r="B91" s="87">
        <v>5054</v>
      </c>
      <c r="C91" s="87">
        <v>4893</v>
      </c>
      <c r="D91" s="87">
        <v>4676</v>
      </c>
      <c r="E91" s="87">
        <v>4743</v>
      </c>
      <c r="F91" s="87">
        <v>4907</v>
      </c>
      <c r="G91" s="87">
        <v>5149</v>
      </c>
      <c r="H91" s="87">
        <v>5513</v>
      </c>
      <c r="I91" s="87">
        <v>5668</v>
      </c>
      <c r="J91" s="87">
        <v>5674</v>
      </c>
      <c r="K91" s="87">
        <v>5621</v>
      </c>
      <c r="L91" s="84"/>
      <c r="M91" s="84"/>
      <c r="N91" s="84"/>
      <c r="O91" s="84"/>
      <c r="P91" s="84"/>
      <c r="Q91" s="84"/>
      <c r="R91" s="84"/>
      <c r="AJ91" s="84"/>
      <c r="AK91" s="84"/>
      <c r="AL91" s="84"/>
      <c r="AM91" s="84"/>
      <c r="AN91" s="84"/>
      <c r="AO91" s="84"/>
      <c r="AP91" s="84"/>
    </row>
    <row r="92" spans="1:42">
      <c r="A92" s="85" t="s">
        <v>9</v>
      </c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4"/>
      <c r="M92" s="84"/>
      <c r="N92" s="84"/>
      <c r="O92" s="84"/>
      <c r="P92" s="84"/>
      <c r="Q92" s="84"/>
      <c r="R92" s="84"/>
      <c r="AJ92" s="84"/>
      <c r="AK92" s="84"/>
      <c r="AL92" s="84"/>
      <c r="AM92" s="84"/>
      <c r="AN92" s="84"/>
      <c r="AO92" s="84"/>
      <c r="AP92" s="84"/>
    </row>
    <row r="93" spans="1:42">
      <c r="A93" s="85" t="s">
        <v>466</v>
      </c>
      <c r="B93" s="87">
        <v>2130</v>
      </c>
      <c r="C93" s="87">
        <v>2108</v>
      </c>
      <c r="D93" s="87">
        <v>2179</v>
      </c>
      <c r="E93" s="87">
        <v>2055</v>
      </c>
      <c r="F93" s="87">
        <v>2870</v>
      </c>
      <c r="G93" s="87">
        <v>3776</v>
      </c>
      <c r="H93" s="87">
        <v>3681</v>
      </c>
      <c r="I93" s="87">
        <v>3623</v>
      </c>
      <c r="J93" s="87">
        <v>3896</v>
      </c>
      <c r="K93" s="87">
        <v>4185</v>
      </c>
      <c r="L93" s="84"/>
      <c r="M93" s="84"/>
      <c r="N93" s="84"/>
      <c r="O93" s="84"/>
      <c r="P93" s="84"/>
      <c r="Q93" s="84"/>
      <c r="R93" s="84"/>
      <c r="AJ93" s="84"/>
      <c r="AK93" s="84"/>
      <c r="AL93" s="84"/>
      <c r="AM93" s="84"/>
      <c r="AN93" s="84"/>
      <c r="AO93" s="84"/>
      <c r="AP93" s="84"/>
    </row>
    <row r="94" spans="1:42">
      <c r="A94" s="85" t="s">
        <v>467</v>
      </c>
      <c r="B94" s="87">
        <v>1624</v>
      </c>
      <c r="C94" s="87">
        <v>1537</v>
      </c>
      <c r="D94" s="87">
        <v>1568</v>
      </c>
      <c r="E94" s="87">
        <v>1413</v>
      </c>
      <c r="F94" s="88">
        <v>862</v>
      </c>
      <c r="G94" s="88">
        <v>475</v>
      </c>
      <c r="H94" s="88">
        <v>435</v>
      </c>
      <c r="I94" s="88">
        <v>427</v>
      </c>
      <c r="J94" s="88">
        <v>485</v>
      </c>
      <c r="K94" s="88">
        <v>404</v>
      </c>
      <c r="L94" s="84"/>
      <c r="M94" s="84"/>
      <c r="N94" s="84"/>
      <c r="O94" s="84"/>
      <c r="P94" s="84"/>
      <c r="Q94" s="84"/>
      <c r="R94" s="84"/>
      <c r="AJ94" s="84"/>
      <c r="AK94" s="84"/>
      <c r="AL94" s="84"/>
      <c r="AM94" s="84"/>
      <c r="AN94" s="84"/>
      <c r="AO94" s="84"/>
      <c r="AP94" s="84"/>
    </row>
    <row r="95" spans="1:42">
      <c r="A95" s="85" t="s">
        <v>468</v>
      </c>
      <c r="B95" s="88">
        <v>146</v>
      </c>
      <c r="C95" s="88">
        <v>141</v>
      </c>
      <c r="D95" s="88">
        <v>97</v>
      </c>
      <c r="E95" s="88">
        <v>108</v>
      </c>
      <c r="F95" s="88">
        <v>109</v>
      </c>
      <c r="G95" s="88">
        <v>90</v>
      </c>
      <c r="H95" s="88">
        <v>98</v>
      </c>
      <c r="I95" s="88">
        <v>85</v>
      </c>
      <c r="J95" s="88">
        <v>112</v>
      </c>
      <c r="K95" s="88">
        <v>110</v>
      </c>
      <c r="L95" s="84"/>
      <c r="M95" s="84"/>
      <c r="N95" s="84"/>
      <c r="O95" s="84"/>
      <c r="P95" s="84"/>
      <c r="Q95" s="84"/>
      <c r="R95" s="84"/>
      <c r="AJ95" s="84"/>
      <c r="AK95" s="84"/>
      <c r="AL95" s="84"/>
      <c r="AM95" s="84"/>
      <c r="AN95" s="84"/>
      <c r="AO95" s="84"/>
      <c r="AP95" s="84"/>
    </row>
    <row r="96" spans="1:42">
      <c r="A96" s="85" t="s">
        <v>469</v>
      </c>
      <c r="B96" s="88">
        <v>165</v>
      </c>
      <c r="C96" s="88">
        <v>182</v>
      </c>
      <c r="D96" s="88">
        <v>188</v>
      </c>
      <c r="E96" s="88">
        <v>184</v>
      </c>
      <c r="F96" s="88">
        <v>199</v>
      </c>
      <c r="G96" s="88">
        <v>218</v>
      </c>
      <c r="H96" s="88">
        <v>224</v>
      </c>
      <c r="I96" s="88">
        <v>229</v>
      </c>
      <c r="J96" s="88">
        <v>139</v>
      </c>
      <c r="K96" s="88">
        <v>170</v>
      </c>
      <c r="L96" s="84"/>
      <c r="M96" s="84"/>
      <c r="N96" s="84"/>
      <c r="O96" s="84"/>
      <c r="P96" s="84"/>
      <c r="Q96" s="84"/>
      <c r="R96" s="84"/>
      <c r="AJ96" s="84"/>
      <c r="AK96" s="84"/>
      <c r="AL96" s="84"/>
      <c r="AM96" s="84"/>
      <c r="AN96" s="84"/>
      <c r="AO96" s="84"/>
      <c r="AP96" s="84"/>
    </row>
    <row r="97" spans="1:42">
      <c r="A97" s="85" t="s">
        <v>470</v>
      </c>
      <c r="B97" s="87">
        <v>13007</v>
      </c>
      <c r="C97" s="87">
        <v>12681</v>
      </c>
      <c r="D97" s="87">
        <v>13067</v>
      </c>
      <c r="E97" s="87">
        <v>13026</v>
      </c>
      <c r="F97" s="87">
        <v>13272</v>
      </c>
      <c r="G97" s="87">
        <v>13539</v>
      </c>
      <c r="H97" s="87">
        <v>14235</v>
      </c>
      <c r="I97" s="87">
        <v>13829</v>
      </c>
      <c r="J97" s="87">
        <v>13533</v>
      </c>
      <c r="K97" s="87">
        <v>13837</v>
      </c>
      <c r="L97" s="84"/>
      <c r="M97" s="84"/>
      <c r="N97" s="84"/>
      <c r="O97" s="84"/>
      <c r="P97" s="84"/>
      <c r="Q97" s="84"/>
      <c r="R97" s="84"/>
      <c r="AJ97" s="84"/>
      <c r="AK97" s="84"/>
      <c r="AL97" s="84"/>
      <c r="AM97" s="84"/>
      <c r="AN97" s="84"/>
      <c r="AO97" s="84"/>
      <c r="AP97" s="84"/>
    </row>
    <row r="98" spans="1:42">
      <c r="A98" s="85" t="s">
        <v>471</v>
      </c>
      <c r="B98" s="88">
        <v>758</v>
      </c>
      <c r="C98" s="88">
        <v>653</v>
      </c>
      <c r="D98" s="88">
        <v>592</v>
      </c>
      <c r="E98" s="88">
        <v>520</v>
      </c>
      <c r="F98" s="88">
        <v>603</v>
      </c>
      <c r="G98" s="88">
        <v>615</v>
      </c>
      <c r="H98" s="88">
        <v>747</v>
      </c>
      <c r="I98" s="88">
        <v>912</v>
      </c>
      <c r="J98" s="87">
        <v>1070</v>
      </c>
      <c r="K98" s="88">
        <v>966</v>
      </c>
      <c r="L98" s="84"/>
      <c r="M98" s="84"/>
      <c r="N98" s="84"/>
      <c r="O98" s="84"/>
      <c r="P98" s="84"/>
      <c r="Q98" s="84"/>
      <c r="R98" s="84"/>
      <c r="AJ98" s="84"/>
      <c r="AK98" s="84"/>
      <c r="AL98" s="84"/>
      <c r="AM98" s="84"/>
      <c r="AN98" s="84"/>
      <c r="AO98" s="84"/>
      <c r="AP98" s="84"/>
    </row>
    <row r="99" spans="1:42">
      <c r="A99" s="85" t="s">
        <v>472</v>
      </c>
      <c r="B99" s="88">
        <v>346</v>
      </c>
      <c r="C99" s="88">
        <v>347</v>
      </c>
      <c r="D99" s="88">
        <v>304</v>
      </c>
      <c r="E99" s="88">
        <v>272</v>
      </c>
      <c r="F99" s="88">
        <v>234</v>
      </c>
      <c r="G99" s="88">
        <v>205</v>
      </c>
      <c r="H99" s="88">
        <v>188</v>
      </c>
      <c r="I99" s="88">
        <v>200</v>
      </c>
      <c r="J99" s="88">
        <v>184</v>
      </c>
      <c r="K99" s="88">
        <v>142</v>
      </c>
      <c r="L99" s="84"/>
      <c r="M99" s="84"/>
      <c r="N99" s="84"/>
      <c r="O99" s="84"/>
      <c r="P99" s="84"/>
      <c r="Q99" s="84"/>
      <c r="R99" s="84"/>
      <c r="AJ99" s="84"/>
      <c r="AK99" s="84"/>
      <c r="AL99" s="84"/>
      <c r="AM99" s="84"/>
      <c r="AN99" s="84"/>
      <c r="AO99" s="84"/>
      <c r="AP99" s="84"/>
    </row>
    <row r="100" spans="1:42">
      <c r="A100" s="85" t="s">
        <v>473</v>
      </c>
      <c r="B100" s="88">
        <v>4</v>
      </c>
      <c r="C100" s="88">
        <v>10</v>
      </c>
      <c r="D100" s="88">
        <v>3</v>
      </c>
      <c r="E100" s="88">
        <v>4</v>
      </c>
      <c r="F100" s="88">
        <v>0</v>
      </c>
      <c r="G100" s="88">
        <v>2</v>
      </c>
      <c r="H100" s="88">
        <v>0</v>
      </c>
      <c r="I100" s="88">
        <v>3</v>
      </c>
      <c r="J100" s="88">
        <v>4</v>
      </c>
      <c r="K100" s="88">
        <v>3</v>
      </c>
      <c r="L100" s="84"/>
      <c r="M100" s="84"/>
      <c r="N100" s="84"/>
      <c r="O100" s="84"/>
      <c r="P100" s="84"/>
      <c r="Q100" s="84"/>
      <c r="R100" s="84"/>
      <c r="AJ100" s="84"/>
      <c r="AK100" s="84"/>
      <c r="AL100" s="84"/>
      <c r="AM100" s="84"/>
      <c r="AN100" s="84"/>
      <c r="AO100" s="84"/>
      <c r="AP100" s="84"/>
    </row>
    <row r="101" spans="1:42">
      <c r="A101" s="85" t="s">
        <v>474</v>
      </c>
      <c r="B101" s="88">
        <v>440</v>
      </c>
      <c r="C101" s="88">
        <v>391</v>
      </c>
      <c r="D101" s="88">
        <v>402</v>
      </c>
      <c r="E101" s="88">
        <v>402</v>
      </c>
      <c r="F101" s="88">
        <v>362</v>
      </c>
      <c r="G101" s="88">
        <v>370</v>
      </c>
      <c r="H101" s="88">
        <v>409</v>
      </c>
      <c r="I101" s="88">
        <v>359</v>
      </c>
      <c r="J101" s="88">
        <v>355</v>
      </c>
      <c r="K101" s="88">
        <v>350</v>
      </c>
      <c r="L101" s="84"/>
      <c r="M101" s="84"/>
      <c r="N101" s="84"/>
      <c r="O101" s="84"/>
      <c r="P101" s="84"/>
      <c r="Q101" s="84"/>
      <c r="R101" s="84"/>
      <c r="AJ101" s="84"/>
      <c r="AK101" s="84"/>
      <c r="AL101" s="84"/>
      <c r="AM101" s="84"/>
      <c r="AN101" s="84"/>
      <c r="AO101" s="84"/>
      <c r="AP101" s="84"/>
    </row>
    <row r="102" spans="1:42">
      <c r="A102" s="85" t="s">
        <v>475</v>
      </c>
      <c r="B102" s="88">
        <v>185</v>
      </c>
      <c r="C102" s="88">
        <v>177</v>
      </c>
      <c r="D102" s="88">
        <v>186</v>
      </c>
      <c r="E102" s="88">
        <v>201</v>
      </c>
      <c r="F102" s="88">
        <v>249</v>
      </c>
      <c r="G102" s="88">
        <v>307</v>
      </c>
      <c r="H102" s="88">
        <v>321</v>
      </c>
      <c r="I102" s="88">
        <v>398</v>
      </c>
      <c r="J102" s="88">
        <v>465</v>
      </c>
      <c r="K102" s="88">
        <v>396</v>
      </c>
      <c r="L102" s="84"/>
      <c r="M102" s="84"/>
      <c r="N102" s="84"/>
      <c r="O102" s="84"/>
      <c r="P102" s="84"/>
      <c r="Q102" s="84"/>
      <c r="R102" s="84"/>
      <c r="AJ102" s="84"/>
      <c r="AK102" s="84"/>
      <c r="AL102" s="84"/>
      <c r="AM102" s="84"/>
      <c r="AN102" s="84"/>
      <c r="AO102" s="84"/>
      <c r="AP102" s="84"/>
    </row>
    <row r="103" spans="1:42">
      <c r="A103" s="85" t="s">
        <v>476</v>
      </c>
      <c r="B103" s="88">
        <v>3</v>
      </c>
      <c r="C103" s="88">
        <v>6</v>
      </c>
      <c r="D103" s="88">
        <v>6</v>
      </c>
      <c r="E103" s="88">
        <v>0</v>
      </c>
      <c r="F103" s="88">
        <v>1</v>
      </c>
      <c r="G103" s="88">
        <v>2</v>
      </c>
      <c r="H103" s="88">
        <v>3</v>
      </c>
      <c r="I103" s="88">
        <v>1</v>
      </c>
      <c r="J103" s="88">
        <v>2</v>
      </c>
      <c r="K103" s="88">
        <v>0</v>
      </c>
      <c r="L103" s="84"/>
      <c r="M103" s="84"/>
      <c r="N103" s="84"/>
      <c r="O103" s="84"/>
      <c r="P103" s="84"/>
      <c r="Q103" s="84"/>
      <c r="R103" s="84"/>
      <c r="AJ103" s="84"/>
      <c r="AK103" s="84"/>
      <c r="AL103" s="84"/>
      <c r="AM103" s="84"/>
      <c r="AN103" s="84"/>
      <c r="AO103" s="84"/>
      <c r="AP103" s="84"/>
    </row>
    <row r="104" spans="1:42">
      <c r="A104" s="85" t="s">
        <v>477</v>
      </c>
      <c r="B104" s="88">
        <v>154</v>
      </c>
      <c r="C104" s="88">
        <v>176</v>
      </c>
      <c r="D104" s="88">
        <v>157</v>
      </c>
      <c r="E104" s="88">
        <v>174</v>
      </c>
      <c r="F104" s="88">
        <v>145</v>
      </c>
      <c r="G104" s="88">
        <v>159</v>
      </c>
      <c r="H104" s="88">
        <v>134</v>
      </c>
      <c r="I104" s="88">
        <v>132</v>
      </c>
      <c r="J104" s="88">
        <v>127</v>
      </c>
      <c r="K104" s="88">
        <v>137</v>
      </c>
      <c r="L104" s="84"/>
      <c r="M104" s="84"/>
      <c r="N104" s="84"/>
      <c r="O104" s="84"/>
      <c r="P104" s="84"/>
      <c r="Q104" s="84"/>
      <c r="R104" s="84"/>
      <c r="AJ104" s="84"/>
      <c r="AK104" s="84"/>
      <c r="AL104" s="84"/>
      <c r="AM104" s="84"/>
      <c r="AN104" s="84"/>
      <c r="AO104" s="84"/>
      <c r="AP104" s="84"/>
    </row>
    <row r="105" spans="1:42">
      <c r="A105" s="85" t="s">
        <v>478</v>
      </c>
      <c r="B105" s="87">
        <v>18962</v>
      </c>
      <c r="C105" s="87">
        <v>18409</v>
      </c>
      <c r="D105" s="87">
        <v>18749</v>
      </c>
      <c r="E105" s="87">
        <v>18359</v>
      </c>
      <c r="F105" s="87">
        <v>18906</v>
      </c>
      <c r="G105" s="87">
        <v>19758</v>
      </c>
      <c r="H105" s="87">
        <v>20475</v>
      </c>
      <c r="I105" s="87">
        <v>20198</v>
      </c>
      <c r="J105" s="87">
        <v>20372</v>
      </c>
      <c r="K105" s="87">
        <v>20700</v>
      </c>
      <c r="L105" s="84"/>
      <c r="M105" s="84"/>
      <c r="N105" s="84"/>
      <c r="O105" s="84"/>
      <c r="P105" s="84"/>
      <c r="Q105" s="84"/>
      <c r="R105" s="84"/>
      <c r="AJ105" s="84"/>
      <c r="AK105" s="84"/>
      <c r="AL105" s="84"/>
      <c r="AM105" s="84"/>
      <c r="AN105" s="84"/>
      <c r="AO105" s="84"/>
      <c r="AP105" s="84"/>
    </row>
    <row r="106" spans="1:42">
      <c r="A106" s="85" t="s">
        <v>479</v>
      </c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4"/>
      <c r="M106" s="84"/>
      <c r="N106" s="84"/>
      <c r="O106" s="84"/>
      <c r="P106" s="84"/>
      <c r="Q106" s="84"/>
      <c r="R106" s="84"/>
      <c r="AJ106" s="84"/>
      <c r="AK106" s="84"/>
      <c r="AL106" s="84"/>
      <c r="AM106" s="84"/>
      <c r="AN106" s="84"/>
      <c r="AO106" s="84"/>
      <c r="AP106" s="84"/>
    </row>
    <row r="107" spans="1:42">
      <c r="A107" s="85" t="s">
        <v>466</v>
      </c>
      <c r="B107" s="87">
        <v>8110</v>
      </c>
      <c r="C107" s="87">
        <v>7545</v>
      </c>
      <c r="D107" s="87">
        <v>7096</v>
      </c>
      <c r="E107" s="87">
        <v>6609</v>
      </c>
      <c r="F107" s="87">
        <v>7774</v>
      </c>
      <c r="G107" s="87">
        <v>9299</v>
      </c>
      <c r="H107" s="87">
        <v>9030</v>
      </c>
      <c r="I107" s="87">
        <v>8966</v>
      </c>
      <c r="J107" s="87">
        <v>9608</v>
      </c>
      <c r="K107" s="87">
        <v>8938</v>
      </c>
      <c r="L107" s="84"/>
      <c r="M107" s="84"/>
      <c r="N107" s="84"/>
      <c r="O107" s="84"/>
      <c r="P107" s="84"/>
      <c r="Q107" s="84"/>
      <c r="R107" s="84"/>
      <c r="AJ107" s="84"/>
      <c r="AK107" s="84"/>
      <c r="AL107" s="84"/>
      <c r="AM107" s="84"/>
      <c r="AN107" s="84"/>
      <c r="AO107" s="84"/>
      <c r="AP107" s="84"/>
    </row>
    <row r="108" spans="1:42">
      <c r="A108" s="85" t="s">
        <v>467</v>
      </c>
      <c r="B108" s="87">
        <v>4718</v>
      </c>
      <c r="C108" s="87">
        <v>4373</v>
      </c>
      <c r="D108" s="87">
        <v>4377</v>
      </c>
      <c r="E108" s="87">
        <v>4258</v>
      </c>
      <c r="F108" s="87">
        <v>2685</v>
      </c>
      <c r="G108" s="87">
        <v>1350</v>
      </c>
      <c r="H108" s="87">
        <v>1327</v>
      </c>
      <c r="I108" s="87">
        <v>1384</v>
      </c>
      <c r="J108" s="87">
        <v>1590</v>
      </c>
      <c r="K108" s="87">
        <v>1515</v>
      </c>
      <c r="L108" s="84"/>
      <c r="M108" s="84"/>
      <c r="N108" s="84"/>
      <c r="O108" s="84"/>
      <c r="P108" s="84"/>
      <c r="Q108" s="84"/>
      <c r="R108" s="84"/>
      <c r="AJ108" s="84"/>
      <c r="AK108" s="84"/>
      <c r="AL108" s="84"/>
      <c r="AM108" s="84"/>
      <c r="AN108" s="84"/>
      <c r="AO108" s="84"/>
      <c r="AP108" s="84"/>
    </row>
    <row r="109" spans="1:42">
      <c r="A109" s="85" t="s">
        <v>468</v>
      </c>
      <c r="B109" s="88">
        <v>743</v>
      </c>
      <c r="C109" s="88">
        <v>584</v>
      </c>
      <c r="D109" s="88">
        <v>517</v>
      </c>
      <c r="E109" s="88">
        <v>442</v>
      </c>
      <c r="F109" s="88">
        <v>411</v>
      </c>
      <c r="G109" s="88">
        <v>394</v>
      </c>
      <c r="H109" s="88">
        <v>406</v>
      </c>
      <c r="I109" s="88">
        <v>383</v>
      </c>
      <c r="J109" s="88">
        <v>419</v>
      </c>
      <c r="K109" s="88">
        <v>426</v>
      </c>
      <c r="L109" s="84"/>
      <c r="M109" s="84"/>
      <c r="N109" s="84"/>
      <c r="O109" s="84"/>
      <c r="P109" s="84"/>
      <c r="Q109" s="84"/>
      <c r="R109" s="84"/>
      <c r="AJ109" s="84"/>
      <c r="AK109" s="84"/>
      <c r="AL109" s="84"/>
      <c r="AM109" s="84"/>
      <c r="AN109" s="84"/>
      <c r="AO109" s="84"/>
      <c r="AP109" s="84"/>
    </row>
    <row r="110" spans="1:42">
      <c r="A110" s="85" t="s">
        <v>469</v>
      </c>
      <c r="B110" s="88">
        <v>188</v>
      </c>
      <c r="C110" s="88">
        <v>168</v>
      </c>
      <c r="D110" s="88">
        <v>180</v>
      </c>
      <c r="E110" s="88">
        <v>212</v>
      </c>
      <c r="F110" s="88">
        <v>234</v>
      </c>
      <c r="G110" s="88">
        <v>255</v>
      </c>
      <c r="H110" s="88">
        <v>274</v>
      </c>
      <c r="I110" s="88">
        <v>258</v>
      </c>
      <c r="J110" s="88">
        <v>212</v>
      </c>
      <c r="K110" s="88">
        <v>161</v>
      </c>
      <c r="L110" s="84"/>
      <c r="M110" s="84"/>
      <c r="N110" s="84"/>
      <c r="O110" s="84"/>
      <c r="P110" s="84"/>
      <c r="Q110" s="84"/>
      <c r="R110" s="84"/>
      <c r="AJ110" s="84"/>
      <c r="AK110" s="84"/>
      <c r="AL110" s="84"/>
      <c r="AM110" s="84"/>
      <c r="AN110" s="84"/>
      <c r="AO110" s="84"/>
      <c r="AP110" s="84"/>
    </row>
    <row r="111" spans="1:42">
      <c r="A111" s="85" t="s">
        <v>470</v>
      </c>
      <c r="B111" s="87">
        <v>58274</v>
      </c>
      <c r="C111" s="87">
        <v>55800</v>
      </c>
      <c r="D111" s="87">
        <v>55129</v>
      </c>
      <c r="E111" s="87">
        <v>51859</v>
      </c>
      <c r="F111" s="87">
        <v>50642</v>
      </c>
      <c r="G111" s="87">
        <v>52211</v>
      </c>
      <c r="H111" s="87">
        <v>57282</v>
      </c>
      <c r="I111" s="87">
        <v>58202</v>
      </c>
      <c r="J111" s="87">
        <v>57572</v>
      </c>
      <c r="K111" s="87">
        <v>54693</v>
      </c>
      <c r="L111" s="84"/>
      <c r="M111" s="84"/>
      <c r="N111" s="84"/>
      <c r="O111" s="84"/>
      <c r="P111" s="84"/>
      <c r="Q111" s="84"/>
      <c r="R111" s="84"/>
      <c r="AJ111" s="84"/>
      <c r="AK111" s="84"/>
      <c r="AL111" s="84"/>
      <c r="AM111" s="84"/>
      <c r="AN111" s="84"/>
      <c r="AO111" s="84"/>
      <c r="AP111" s="84"/>
    </row>
    <row r="112" spans="1:42">
      <c r="A112" s="85" t="s">
        <v>471</v>
      </c>
      <c r="B112" s="87">
        <v>2880</v>
      </c>
      <c r="C112" s="87">
        <v>2676</v>
      </c>
      <c r="D112" s="87">
        <v>2534</v>
      </c>
      <c r="E112" s="87">
        <v>2332</v>
      </c>
      <c r="F112" s="87">
        <v>2517</v>
      </c>
      <c r="G112" s="87">
        <v>2810</v>
      </c>
      <c r="H112" s="87">
        <v>3052</v>
      </c>
      <c r="I112" s="87">
        <v>2948</v>
      </c>
      <c r="J112" s="87">
        <v>2524</v>
      </c>
      <c r="K112" s="87">
        <v>2078</v>
      </c>
      <c r="L112" s="84"/>
      <c r="M112" s="84"/>
      <c r="N112" s="84"/>
      <c r="O112" s="84"/>
      <c r="P112" s="84"/>
      <c r="Q112" s="84"/>
      <c r="R112" s="84"/>
      <c r="AJ112" s="84"/>
      <c r="AK112" s="84"/>
      <c r="AL112" s="84"/>
      <c r="AM112" s="84"/>
      <c r="AN112" s="84"/>
      <c r="AO112" s="84"/>
      <c r="AP112" s="84"/>
    </row>
    <row r="113" spans="1:42">
      <c r="A113" s="85" t="s">
        <v>472</v>
      </c>
      <c r="B113" s="88">
        <v>716</v>
      </c>
      <c r="C113" s="88">
        <v>639</v>
      </c>
      <c r="D113" s="88">
        <v>476</v>
      </c>
      <c r="E113" s="88">
        <v>479</v>
      </c>
      <c r="F113" s="88">
        <v>417</v>
      </c>
      <c r="G113" s="88">
        <v>380</v>
      </c>
      <c r="H113" s="88">
        <v>405</v>
      </c>
      <c r="I113" s="88">
        <v>419</v>
      </c>
      <c r="J113" s="88">
        <v>450</v>
      </c>
      <c r="K113" s="88">
        <v>388</v>
      </c>
      <c r="L113" s="84"/>
      <c r="M113" s="84"/>
      <c r="N113" s="84"/>
      <c r="O113" s="84"/>
      <c r="P113" s="84"/>
      <c r="Q113" s="84"/>
      <c r="R113" s="84"/>
      <c r="AJ113" s="84"/>
      <c r="AK113" s="84"/>
      <c r="AL113" s="84"/>
      <c r="AM113" s="84"/>
      <c r="AN113" s="84"/>
      <c r="AO113" s="84"/>
      <c r="AP113" s="84"/>
    </row>
    <row r="114" spans="1:42">
      <c r="A114" s="85" t="s">
        <v>473</v>
      </c>
      <c r="B114" s="88">
        <v>11</v>
      </c>
      <c r="C114" s="88">
        <v>6</v>
      </c>
      <c r="D114" s="88">
        <v>18</v>
      </c>
      <c r="E114" s="88">
        <v>27</v>
      </c>
      <c r="F114" s="88">
        <v>8</v>
      </c>
      <c r="G114" s="88">
        <v>15</v>
      </c>
      <c r="H114" s="88">
        <v>7</v>
      </c>
      <c r="I114" s="88">
        <v>15</v>
      </c>
      <c r="J114" s="88">
        <v>24</v>
      </c>
      <c r="K114" s="88">
        <v>20</v>
      </c>
      <c r="L114" s="84"/>
      <c r="M114" s="84"/>
      <c r="N114" s="84"/>
      <c r="O114" s="84"/>
      <c r="P114" s="84"/>
      <c r="Q114" s="84"/>
      <c r="R114" s="84"/>
    </row>
    <row r="115" spans="1:42">
      <c r="A115" s="85" t="s">
        <v>474</v>
      </c>
      <c r="B115" s="87">
        <v>1095</v>
      </c>
      <c r="C115" s="88">
        <v>963</v>
      </c>
      <c r="D115" s="88">
        <v>950</v>
      </c>
      <c r="E115" s="88">
        <v>980</v>
      </c>
      <c r="F115" s="88">
        <v>916</v>
      </c>
      <c r="G115" s="88">
        <v>846</v>
      </c>
      <c r="H115" s="88">
        <v>798</v>
      </c>
      <c r="I115" s="88">
        <v>781</v>
      </c>
      <c r="J115" s="88">
        <v>832</v>
      </c>
      <c r="K115" s="88">
        <v>888</v>
      </c>
      <c r="L115" s="84"/>
      <c r="M115" s="84"/>
      <c r="N115" s="84"/>
      <c r="O115" s="84"/>
      <c r="P115" s="84"/>
      <c r="Q115" s="84"/>
      <c r="R115" s="84"/>
    </row>
    <row r="116" spans="1:42">
      <c r="A116" s="85" t="s">
        <v>475</v>
      </c>
      <c r="B116" s="88">
        <v>652</v>
      </c>
      <c r="C116" s="88">
        <v>599</v>
      </c>
      <c r="D116" s="88">
        <v>634</v>
      </c>
      <c r="E116" s="88">
        <v>643</v>
      </c>
      <c r="F116" s="88">
        <v>791</v>
      </c>
      <c r="G116" s="88">
        <v>947</v>
      </c>
      <c r="H116" s="87">
        <v>1009</v>
      </c>
      <c r="I116" s="87">
        <v>1003</v>
      </c>
      <c r="J116" s="87">
        <v>1000</v>
      </c>
      <c r="K116" s="88">
        <v>854</v>
      </c>
      <c r="L116" s="84"/>
      <c r="M116" s="84"/>
      <c r="N116" s="84"/>
      <c r="O116" s="84"/>
      <c r="P116" s="84"/>
      <c r="Q116" s="84"/>
      <c r="R116" s="84"/>
      <c r="AJ116" s="84"/>
      <c r="AK116" s="84"/>
      <c r="AL116" s="84"/>
      <c r="AM116" s="84"/>
      <c r="AN116" s="84"/>
      <c r="AO116" s="84"/>
      <c r="AP116" s="84"/>
    </row>
    <row r="117" spans="1:42">
      <c r="A117" s="85" t="s">
        <v>476</v>
      </c>
      <c r="B117" s="88">
        <v>0</v>
      </c>
      <c r="C117" s="88">
        <v>2</v>
      </c>
      <c r="D117" s="88">
        <v>0</v>
      </c>
      <c r="E117" s="88">
        <v>3</v>
      </c>
      <c r="F117" s="88">
        <v>2</v>
      </c>
      <c r="G117" s="88">
        <v>3</v>
      </c>
      <c r="H117" s="88">
        <v>1</v>
      </c>
      <c r="I117" s="88">
        <v>0</v>
      </c>
      <c r="J117" s="88">
        <v>0</v>
      </c>
      <c r="K117" s="88">
        <v>1</v>
      </c>
      <c r="L117" s="84"/>
      <c r="M117" s="84"/>
      <c r="N117" s="84"/>
      <c r="O117" s="84"/>
      <c r="P117" s="84"/>
      <c r="Q117" s="84"/>
      <c r="R117" s="84"/>
      <c r="AJ117" s="84"/>
      <c r="AK117" s="84"/>
      <c r="AL117" s="84"/>
      <c r="AM117" s="84"/>
      <c r="AN117" s="84"/>
      <c r="AO117" s="84"/>
      <c r="AP117" s="84"/>
    </row>
    <row r="118" spans="1:42">
      <c r="A118" s="85" t="s">
        <v>477</v>
      </c>
      <c r="B118" s="88">
        <v>275</v>
      </c>
      <c r="C118" s="88">
        <v>306</v>
      </c>
      <c r="D118" s="88">
        <v>246</v>
      </c>
      <c r="E118" s="88">
        <v>316</v>
      </c>
      <c r="F118" s="88">
        <v>283</v>
      </c>
      <c r="G118" s="88">
        <v>237</v>
      </c>
      <c r="H118" s="88">
        <v>242</v>
      </c>
      <c r="I118" s="88">
        <v>199</v>
      </c>
      <c r="J118" s="88">
        <v>224</v>
      </c>
      <c r="K118" s="88">
        <v>200</v>
      </c>
      <c r="L118" s="84"/>
      <c r="M118" s="84"/>
      <c r="N118" s="84"/>
      <c r="O118" s="84"/>
      <c r="P118" s="84"/>
      <c r="Q118" s="84"/>
      <c r="R118" s="84"/>
      <c r="AJ118" s="84"/>
      <c r="AK118" s="84"/>
      <c r="AL118" s="84"/>
      <c r="AM118" s="84"/>
      <c r="AN118" s="84"/>
      <c r="AO118" s="84"/>
      <c r="AP118" s="84"/>
    </row>
    <row r="119" spans="1:42">
      <c r="A119" s="85" t="s">
        <v>478</v>
      </c>
      <c r="B119" s="87">
        <v>77662</v>
      </c>
      <c r="C119" s="87">
        <v>73661</v>
      </c>
      <c r="D119" s="87">
        <v>72157</v>
      </c>
      <c r="E119" s="87">
        <v>68160</v>
      </c>
      <c r="F119" s="87">
        <v>66680</v>
      </c>
      <c r="G119" s="87">
        <v>68747</v>
      </c>
      <c r="H119" s="87">
        <v>73833</v>
      </c>
      <c r="I119" s="87">
        <v>74558</v>
      </c>
      <c r="J119" s="87">
        <v>74455</v>
      </c>
      <c r="K119" s="87">
        <v>70162</v>
      </c>
      <c r="L119" s="84"/>
      <c r="M119" s="84"/>
      <c r="N119" s="84"/>
      <c r="O119" s="84"/>
      <c r="P119" s="84"/>
      <c r="Q119" s="84"/>
      <c r="R119" s="84"/>
      <c r="AJ119" s="84"/>
      <c r="AK119" s="84"/>
      <c r="AL119" s="84"/>
      <c r="AM119" s="84"/>
      <c r="AN119" s="84"/>
      <c r="AO119" s="84"/>
      <c r="AP119" s="84"/>
    </row>
    <row r="120" spans="1:42">
      <c r="A120" s="85" t="s">
        <v>11</v>
      </c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4"/>
      <c r="M120" s="84"/>
      <c r="N120" s="84"/>
      <c r="O120" s="84"/>
      <c r="P120" s="84"/>
      <c r="Q120" s="84"/>
      <c r="R120" s="84"/>
      <c r="AJ120" s="84"/>
      <c r="AK120" s="84"/>
      <c r="AL120" s="84"/>
      <c r="AM120" s="84"/>
      <c r="AN120" s="84"/>
      <c r="AO120" s="84"/>
      <c r="AP120" s="84"/>
    </row>
    <row r="121" spans="1:42">
      <c r="A121" s="85" t="s">
        <v>466</v>
      </c>
      <c r="B121" s="87">
        <v>14672</v>
      </c>
      <c r="C121" s="87">
        <v>14439</v>
      </c>
      <c r="D121" s="87">
        <v>14480</v>
      </c>
      <c r="E121" s="87">
        <v>13840</v>
      </c>
      <c r="F121" s="87">
        <v>18633</v>
      </c>
      <c r="G121" s="87">
        <v>25066</v>
      </c>
      <c r="H121" s="87">
        <v>24589</v>
      </c>
      <c r="I121" s="87">
        <v>25631</v>
      </c>
      <c r="J121" s="87">
        <v>26112</v>
      </c>
      <c r="K121" s="87">
        <v>25790</v>
      </c>
      <c r="L121" s="84"/>
      <c r="M121" s="84"/>
      <c r="N121" s="84"/>
      <c r="O121" s="84"/>
      <c r="P121" s="84"/>
      <c r="Q121" s="84"/>
      <c r="R121" s="84"/>
      <c r="AJ121" s="84"/>
      <c r="AK121" s="84"/>
      <c r="AL121" s="84"/>
      <c r="AM121" s="84"/>
      <c r="AN121" s="84"/>
      <c r="AO121" s="84"/>
      <c r="AP121" s="84"/>
    </row>
    <row r="122" spans="1:42">
      <c r="A122" s="85" t="s">
        <v>467</v>
      </c>
      <c r="B122" s="87">
        <v>12735</v>
      </c>
      <c r="C122" s="87">
        <v>12571</v>
      </c>
      <c r="D122" s="87">
        <v>12451</v>
      </c>
      <c r="E122" s="87">
        <v>12260</v>
      </c>
      <c r="F122" s="87">
        <v>10566</v>
      </c>
      <c r="G122" s="87">
        <v>7323</v>
      </c>
      <c r="H122" s="87">
        <v>7333</v>
      </c>
      <c r="I122" s="87">
        <v>7879</v>
      </c>
      <c r="J122" s="87">
        <v>7877</v>
      </c>
      <c r="K122" s="87">
        <v>7711</v>
      </c>
      <c r="L122" s="84"/>
      <c r="M122" s="84"/>
      <c r="N122" s="84"/>
      <c r="O122" s="84"/>
      <c r="P122" s="84"/>
      <c r="Q122" s="84"/>
      <c r="R122" s="84"/>
      <c r="AJ122" s="84"/>
      <c r="AK122" s="84"/>
      <c r="AL122" s="84"/>
      <c r="AM122" s="84"/>
      <c r="AN122" s="84"/>
      <c r="AO122" s="84"/>
      <c r="AP122" s="84"/>
    </row>
    <row r="123" spans="1:42">
      <c r="A123" s="85" t="s">
        <v>468</v>
      </c>
      <c r="B123" s="87">
        <v>2222</v>
      </c>
      <c r="C123" s="87">
        <v>1936</v>
      </c>
      <c r="D123" s="87">
        <v>1627</v>
      </c>
      <c r="E123" s="87">
        <v>1703</v>
      </c>
      <c r="F123" s="87">
        <v>1426</v>
      </c>
      <c r="G123" s="87">
        <v>1390</v>
      </c>
      <c r="H123" s="87">
        <v>1223</v>
      </c>
      <c r="I123" s="87">
        <v>1218</v>
      </c>
      <c r="J123" s="87">
        <v>1363</v>
      </c>
      <c r="K123" s="87">
        <v>1332</v>
      </c>
      <c r="L123" s="84"/>
      <c r="M123" s="84"/>
      <c r="N123" s="84"/>
      <c r="O123" s="84"/>
      <c r="P123" s="84"/>
      <c r="Q123" s="84"/>
      <c r="R123" s="84"/>
      <c r="AJ123" s="84"/>
      <c r="AK123" s="84"/>
      <c r="AL123" s="84"/>
      <c r="AM123" s="84"/>
      <c r="AN123" s="84"/>
      <c r="AO123" s="84"/>
      <c r="AP123" s="84"/>
    </row>
    <row r="124" spans="1:42">
      <c r="A124" s="85" t="s">
        <v>469</v>
      </c>
      <c r="B124" s="88">
        <v>655</v>
      </c>
      <c r="C124" s="88">
        <v>708</v>
      </c>
      <c r="D124" s="88">
        <v>769</v>
      </c>
      <c r="E124" s="88">
        <v>882</v>
      </c>
      <c r="F124" s="87">
        <v>1210</v>
      </c>
      <c r="G124" s="87">
        <v>1431</v>
      </c>
      <c r="H124" s="87">
        <v>1423</v>
      </c>
      <c r="I124" s="87">
        <v>1385</v>
      </c>
      <c r="J124" s="87">
        <v>1226</v>
      </c>
      <c r="K124" s="87">
        <v>1101</v>
      </c>
      <c r="L124" s="84"/>
      <c r="M124" s="84"/>
      <c r="N124" s="84"/>
      <c r="O124" s="84"/>
      <c r="P124" s="84"/>
      <c r="Q124" s="84"/>
      <c r="R124" s="84"/>
      <c r="AJ124" s="84"/>
      <c r="AK124" s="84"/>
      <c r="AL124" s="84"/>
      <c r="AM124" s="84"/>
      <c r="AN124" s="84"/>
      <c r="AO124" s="84"/>
      <c r="AP124" s="84"/>
    </row>
    <row r="125" spans="1:42">
      <c r="A125" s="85" t="s">
        <v>470</v>
      </c>
      <c r="B125" s="87">
        <v>342591</v>
      </c>
      <c r="C125" s="87">
        <v>327322</v>
      </c>
      <c r="D125" s="87">
        <v>287067</v>
      </c>
      <c r="E125" s="87">
        <v>271608</v>
      </c>
      <c r="F125" s="87">
        <v>273488</v>
      </c>
      <c r="G125" s="87">
        <v>271625</v>
      </c>
      <c r="H125" s="87">
        <v>278548</v>
      </c>
      <c r="I125" s="87">
        <v>294192</v>
      </c>
      <c r="J125" s="87">
        <v>293402</v>
      </c>
      <c r="K125" s="87">
        <v>302154</v>
      </c>
      <c r="L125" s="84"/>
      <c r="M125" s="84"/>
      <c r="N125" s="84"/>
      <c r="O125" s="84"/>
      <c r="P125" s="84"/>
      <c r="Q125" s="84"/>
      <c r="R125" s="84"/>
      <c r="AJ125" s="84"/>
      <c r="AK125" s="84"/>
      <c r="AL125" s="84"/>
      <c r="AM125" s="84"/>
      <c r="AN125" s="84"/>
      <c r="AO125" s="84"/>
      <c r="AP125" s="84"/>
    </row>
    <row r="126" spans="1:42">
      <c r="A126" s="85" t="s">
        <v>471</v>
      </c>
      <c r="B126" s="87">
        <v>5023</v>
      </c>
      <c r="C126" s="87">
        <v>5005</v>
      </c>
      <c r="D126" s="87">
        <v>4508</v>
      </c>
      <c r="E126" s="87">
        <v>4338</v>
      </c>
      <c r="F126" s="87">
        <v>4068</v>
      </c>
      <c r="G126" s="87">
        <v>4186</v>
      </c>
      <c r="H126" s="87">
        <v>4379</v>
      </c>
      <c r="I126" s="87">
        <v>4427</v>
      </c>
      <c r="J126" s="87">
        <v>6379</v>
      </c>
      <c r="K126" s="87">
        <v>5668</v>
      </c>
      <c r="L126" s="84"/>
      <c r="M126" s="84"/>
      <c r="N126" s="84"/>
      <c r="O126" s="84"/>
      <c r="P126" s="84"/>
      <c r="Q126" s="84"/>
      <c r="R126" s="84"/>
      <c r="AJ126" s="84"/>
      <c r="AK126" s="84"/>
      <c r="AL126" s="84"/>
      <c r="AM126" s="84"/>
      <c r="AN126" s="84"/>
      <c r="AO126" s="84"/>
      <c r="AP126" s="84"/>
    </row>
    <row r="127" spans="1:42">
      <c r="A127" s="85" t="s">
        <v>472</v>
      </c>
      <c r="B127" s="87">
        <v>2886</v>
      </c>
      <c r="C127" s="87">
        <v>2627</v>
      </c>
      <c r="D127" s="87">
        <v>2427</v>
      </c>
      <c r="E127" s="87">
        <v>2706</v>
      </c>
      <c r="F127" s="87">
        <v>2414</v>
      </c>
      <c r="G127" s="87">
        <v>2415</v>
      </c>
      <c r="H127" s="87">
        <v>2449</v>
      </c>
      <c r="I127" s="87">
        <v>2689</v>
      </c>
      <c r="J127" s="87">
        <v>3152</v>
      </c>
      <c r="K127" s="87">
        <v>3375</v>
      </c>
      <c r="L127" s="84"/>
      <c r="M127" s="84"/>
      <c r="N127" s="84"/>
      <c r="O127" s="84"/>
      <c r="P127" s="84"/>
      <c r="Q127" s="84"/>
      <c r="R127" s="84"/>
      <c r="AJ127" s="84"/>
      <c r="AK127" s="84"/>
      <c r="AL127" s="84"/>
      <c r="AM127" s="84"/>
      <c r="AN127" s="84"/>
      <c r="AO127" s="84"/>
      <c r="AP127" s="84"/>
    </row>
    <row r="128" spans="1:42">
      <c r="A128" s="85" t="s">
        <v>473</v>
      </c>
      <c r="B128" s="88">
        <v>25</v>
      </c>
      <c r="C128" s="88">
        <v>31</v>
      </c>
      <c r="D128" s="88">
        <v>24</v>
      </c>
      <c r="E128" s="88">
        <v>34</v>
      </c>
      <c r="F128" s="88">
        <v>17</v>
      </c>
      <c r="G128" s="88">
        <v>32</v>
      </c>
      <c r="H128" s="88">
        <v>38</v>
      </c>
      <c r="I128" s="88">
        <v>18</v>
      </c>
      <c r="J128" s="88">
        <v>28</v>
      </c>
      <c r="K128" s="88">
        <v>16</v>
      </c>
      <c r="L128" s="84"/>
      <c r="M128" s="84"/>
      <c r="N128" s="84"/>
      <c r="O128" s="84"/>
      <c r="P128" s="84"/>
      <c r="Q128" s="84"/>
      <c r="R128" s="84"/>
      <c r="AJ128" s="84"/>
      <c r="AK128" s="84"/>
      <c r="AL128" s="84"/>
      <c r="AM128" s="84"/>
      <c r="AN128" s="84"/>
      <c r="AO128" s="84"/>
      <c r="AP128" s="84"/>
    </row>
    <row r="129" spans="1:42">
      <c r="A129" s="85" t="s">
        <v>474</v>
      </c>
      <c r="B129" s="87">
        <v>2355</v>
      </c>
      <c r="C129" s="87">
        <v>2306</v>
      </c>
      <c r="D129" s="87">
        <v>2274</v>
      </c>
      <c r="E129" s="87">
        <v>2241</v>
      </c>
      <c r="F129" s="87">
        <v>2241</v>
      </c>
      <c r="G129" s="87">
        <v>2345</v>
      </c>
      <c r="H129" s="87">
        <v>2376</v>
      </c>
      <c r="I129" s="87">
        <v>2314</v>
      </c>
      <c r="J129" s="87">
        <v>2563</v>
      </c>
      <c r="K129" s="87">
        <v>2533</v>
      </c>
      <c r="L129" s="84"/>
      <c r="M129" s="84"/>
      <c r="N129" s="84"/>
      <c r="O129" s="84"/>
      <c r="P129" s="84"/>
      <c r="Q129" s="84"/>
      <c r="R129" s="84"/>
      <c r="AJ129" s="84"/>
      <c r="AK129" s="84"/>
      <c r="AL129" s="84"/>
      <c r="AM129" s="84"/>
      <c r="AN129" s="84"/>
      <c r="AO129" s="84"/>
      <c r="AP129" s="84"/>
    </row>
    <row r="130" spans="1:42">
      <c r="A130" s="85" t="s">
        <v>475</v>
      </c>
      <c r="B130" s="87">
        <v>2128</v>
      </c>
      <c r="C130" s="87">
        <v>1999</v>
      </c>
      <c r="D130" s="87">
        <v>1705</v>
      </c>
      <c r="E130" s="87">
        <v>1609</v>
      </c>
      <c r="F130" s="87">
        <v>2105</v>
      </c>
      <c r="G130" s="87">
        <v>2708</v>
      </c>
      <c r="H130" s="87">
        <v>3143</v>
      </c>
      <c r="I130" s="87">
        <v>3235</v>
      </c>
      <c r="J130" s="87">
        <v>3645</v>
      </c>
      <c r="K130" s="87">
        <v>3174</v>
      </c>
      <c r="L130" s="84"/>
      <c r="M130" s="84"/>
      <c r="N130" s="84"/>
      <c r="O130" s="84"/>
      <c r="P130" s="84"/>
      <c r="Q130" s="84"/>
      <c r="R130" s="84"/>
      <c r="AJ130" s="84"/>
      <c r="AK130" s="84"/>
      <c r="AL130" s="84"/>
      <c r="AM130" s="84"/>
      <c r="AN130" s="84"/>
      <c r="AO130" s="84"/>
      <c r="AP130" s="84"/>
    </row>
    <row r="131" spans="1:42">
      <c r="A131" s="85" t="s">
        <v>476</v>
      </c>
      <c r="B131" s="88">
        <v>10</v>
      </c>
      <c r="C131" s="88">
        <v>13</v>
      </c>
      <c r="D131" s="88">
        <v>4</v>
      </c>
      <c r="E131" s="88">
        <v>7</v>
      </c>
      <c r="F131" s="88">
        <v>7</v>
      </c>
      <c r="G131" s="88">
        <v>23</v>
      </c>
      <c r="H131" s="88">
        <v>29</v>
      </c>
      <c r="I131" s="88">
        <v>23</v>
      </c>
      <c r="J131" s="88">
        <v>36</v>
      </c>
      <c r="K131" s="88">
        <v>57</v>
      </c>
      <c r="L131" s="84"/>
      <c r="M131" s="84"/>
      <c r="N131" s="84"/>
      <c r="O131" s="84"/>
      <c r="P131" s="84"/>
      <c r="Q131" s="84"/>
      <c r="R131" s="84"/>
      <c r="AJ131" s="84"/>
      <c r="AK131" s="84"/>
      <c r="AL131" s="84"/>
      <c r="AM131" s="84"/>
      <c r="AN131" s="84"/>
      <c r="AO131" s="84"/>
      <c r="AP131" s="84"/>
    </row>
    <row r="132" spans="1:42">
      <c r="A132" s="85" t="s">
        <v>477</v>
      </c>
      <c r="B132" s="88">
        <v>536</v>
      </c>
      <c r="C132" s="88">
        <v>418</v>
      </c>
      <c r="D132" s="88">
        <v>509</v>
      </c>
      <c r="E132" s="88">
        <v>552</v>
      </c>
      <c r="F132" s="88">
        <v>772</v>
      </c>
      <c r="G132" s="87">
        <v>1032</v>
      </c>
      <c r="H132" s="88">
        <v>914</v>
      </c>
      <c r="I132" s="88">
        <v>947</v>
      </c>
      <c r="J132" s="88">
        <v>882</v>
      </c>
      <c r="K132" s="88">
        <v>999</v>
      </c>
      <c r="L132" s="84"/>
      <c r="M132" s="84"/>
      <c r="N132" s="84"/>
      <c r="O132" s="84"/>
      <c r="P132" s="84"/>
      <c r="Q132" s="84"/>
      <c r="R132" s="84"/>
      <c r="AJ132" s="84"/>
      <c r="AK132" s="84"/>
      <c r="AL132" s="84"/>
      <c r="AM132" s="84"/>
      <c r="AN132" s="84"/>
      <c r="AO132" s="84"/>
      <c r="AP132" s="84"/>
    </row>
    <row r="133" spans="1:42">
      <c r="A133" s="85" t="s">
        <v>478</v>
      </c>
      <c r="B133" s="87">
        <v>385838</v>
      </c>
      <c r="C133" s="87">
        <v>369375</v>
      </c>
      <c r="D133" s="87">
        <v>327845</v>
      </c>
      <c r="E133" s="87">
        <v>311780</v>
      </c>
      <c r="F133" s="87">
        <v>316947</v>
      </c>
      <c r="G133" s="87">
        <v>319576</v>
      </c>
      <c r="H133" s="87">
        <v>326444</v>
      </c>
      <c r="I133" s="87">
        <v>343958</v>
      </c>
      <c r="J133" s="87">
        <v>346665</v>
      </c>
      <c r="K133" s="87">
        <v>353910</v>
      </c>
      <c r="L133" s="84"/>
      <c r="M133" s="84"/>
      <c r="N133" s="84"/>
      <c r="O133" s="84"/>
      <c r="P133" s="84"/>
      <c r="Q133" s="84"/>
      <c r="R133" s="84"/>
      <c r="AJ133" s="84"/>
      <c r="AK133" s="84"/>
      <c r="AL133" s="84"/>
      <c r="AM133" s="84"/>
      <c r="AN133" s="84"/>
      <c r="AO133" s="84"/>
      <c r="AP133" s="84"/>
    </row>
    <row r="134" spans="1:42">
      <c r="A134" s="85" t="s">
        <v>12</v>
      </c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4"/>
      <c r="M134" s="84"/>
      <c r="N134" s="84"/>
      <c r="O134" s="84"/>
      <c r="P134" s="84"/>
      <c r="Q134" s="84"/>
      <c r="R134" s="84"/>
      <c r="AJ134" s="84"/>
      <c r="AK134" s="84"/>
      <c r="AL134" s="84"/>
      <c r="AM134" s="84"/>
      <c r="AN134" s="84"/>
      <c r="AO134" s="84"/>
      <c r="AP134" s="84"/>
    </row>
    <row r="135" spans="1:42">
      <c r="A135" s="85" t="s">
        <v>466</v>
      </c>
      <c r="B135" s="87">
        <v>1160</v>
      </c>
      <c r="C135" s="87">
        <v>1134</v>
      </c>
      <c r="D135" s="87">
        <v>1180</v>
      </c>
      <c r="E135" s="87">
        <v>1069</v>
      </c>
      <c r="F135" s="87">
        <v>1505</v>
      </c>
      <c r="G135" s="87">
        <v>1784</v>
      </c>
      <c r="H135" s="87">
        <v>1692</v>
      </c>
      <c r="I135" s="87">
        <v>1888</v>
      </c>
      <c r="J135" s="87">
        <v>1968</v>
      </c>
      <c r="K135" s="87">
        <v>1959</v>
      </c>
      <c r="L135" s="84"/>
      <c r="M135" s="84"/>
      <c r="N135" s="84"/>
      <c r="O135" s="84"/>
      <c r="P135" s="84"/>
      <c r="Q135" s="84"/>
      <c r="R135" s="84"/>
      <c r="AJ135" s="84"/>
      <c r="AK135" s="84"/>
      <c r="AL135" s="84"/>
      <c r="AM135" s="84"/>
      <c r="AN135" s="84"/>
      <c r="AO135" s="84"/>
      <c r="AP135" s="84"/>
    </row>
    <row r="136" spans="1:42">
      <c r="A136" s="85" t="s">
        <v>467</v>
      </c>
      <c r="B136" s="88">
        <v>837</v>
      </c>
      <c r="C136" s="88">
        <v>773</v>
      </c>
      <c r="D136" s="88">
        <v>772</v>
      </c>
      <c r="E136" s="88">
        <v>858</v>
      </c>
      <c r="F136" s="88">
        <v>550</v>
      </c>
      <c r="G136" s="88">
        <v>250</v>
      </c>
      <c r="H136" s="88">
        <v>232</v>
      </c>
      <c r="I136" s="88">
        <v>225</v>
      </c>
      <c r="J136" s="88">
        <v>248</v>
      </c>
      <c r="K136" s="88">
        <v>231</v>
      </c>
      <c r="L136" s="84"/>
      <c r="M136" s="84"/>
      <c r="N136" s="84"/>
      <c r="O136" s="84"/>
      <c r="P136" s="84"/>
      <c r="Q136" s="84"/>
      <c r="R136" s="84"/>
      <c r="AJ136" s="84"/>
      <c r="AK136" s="84"/>
      <c r="AL136" s="84"/>
      <c r="AM136" s="84"/>
      <c r="AN136" s="84"/>
      <c r="AO136" s="84"/>
      <c r="AP136" s="84"/>
    </row>
    <row r="137" spans="1:42">
      <c r="A137" s="85" t="s">
        <v>468</v>
      </c>
      <c r="B137" s="88">
        <v>71</v>
      </c>
      <c r="C137" s="88">
        <v>64</v>
      </c>
      <c r="D137" s="88">
        <v>62</v>
      </c>
      <c r="E137" s="88">
        <v>68</v>
      </c>
      <c r="F137" s="88">
        <v>43</v>
      </c>
      <c r="G137" s="88">
        <v>32</v>
      </c>
      <c r="H137" s="88">
        <v>33</v>
      </c>
      <c r="I137" s="88">
        <v>53</v>
      </c>
      <c r="J137" s="88">
        <v>34</v>
      </c>
      <c r="K137" s="88">
        <v>48</v>
      </c>
      <c r="L137" s="84"/>
      <c r="M137" s="84"/>
      <c r="N137" s="84"/>
      <c r="O137" s="84"/>
      <c r="P137" s="84"/>
      <c r="Q137" s="84"/>
      <c r="R137" s="84"/>
      <c r="AJ137" s="84"/>
      <c r="AK137" s="84"/>
      <c r="AL137" s="84"/>
      <c r="AM137" s="84"/>
      <c r="AN137" s="84"/>
      <c r="AO137" s="84"/>
      <c r="AP137" s="84"/>
    </row>
    <row r="138" spans="1:42">
      <c r="A138" s="85" t="s">
        <v>469</v>
      </c>
      <c r="B138" s="88">
        <v>8</v>
      </c>
      <c r="C138" s="88">
        <v>7</v>
      </c>
      <c r="D138" s="88">
        <v>20</v>
      </c>
      <c r="E138" s="88">
        <v>16</v>
      </c>
      <c r="F138" s="88">
        <v>21</v>
      </c>
      <c r="G138" s="88">
        <v>22</v>
      </c>
      <c r="H138" s="88">
        <v>22</v>
      </c>
      <c r="I138" s="88">
        <v>25</v>
      </c>
      <c r="J138" s="88">
        <v>28</v>
      </c>
      <c r="K138" s="88">
        <v>15</v>
      </c>
      <c r="L138" s="84"/>
      <c r="M138" s="84"/>
      <c r="N138" s="84"/>
      <c r="O138" s="84"/>
      <c r="P138" s="84"/>
      <c r="Q138" s="84"/>
      <c r="R138" s="84"/>
      <c r="AJ138" s="84"/>
      <c r="AK138" s="84"/>
      <c r="AL138" s="84"/>
      <c r="AM138" s="84"/>
      <c r="AN138" s="84"/>
      <c r="AO138" s="84"/>
      <c r="AP138" s="84"/>
    </row>
    <row r="139" spans="1:42">
      <c r="A139" s="85" t="s">
        <v>470</v>
      </c>
      <c r="B139" s="87">
        <v>9315</v>
      </c>
      <c r="C139" s="87">
        <v>8858</v>
      </c>
      <c r="D139" s="87">
        <v>8288</v>
      </c>
      <c r="E139" s="87">
        <v>8229</v>
      </c>
      <c r="F139" s="87">
        <v>8214</v>
      </c>
      <c r="G139" s="87">
        <v>8984</v>
      </c>
      <c r="H139" s="87">
        <v>9231</v>
      </c>
      <c r="I139" s="87">
        <v>9968</v>
      </c>
      <c r="J139" s="87">
        <v>10495</v>
      </c>
      <c r="K139" s="87">
        <v>10813</v>
      </c>
      <c r="L139" s="84"/>
      <c r="M139" s="84"/>
      <c r="N139" s="84"/>
      <c r="O139" s="84"/>
      <c r="P139" s="84"/>
      <c r="Q139" s="84"/>
      <c r="R139" s="84"/>
      <c r="AJ139" s="84"/>
      <c r="AK139" s="84"/>
      <c r="AL139" s="84"/>
      <c r="AM139" s="84"/>
      <c r="AN139" s="84"/>
      <c r="AO139" s="84"/>
      <c r="AP139" s="84"/>
    </row>
    <row r="140" spans="1:42">
      <c r="A140" s="85" t="s">
        <v>471</v>
      </c>
      <c r="B140" s="88">
        <v>376</v>
      </c>
      <c r="C140" s="88">
        <v>329</v>
      </c>
      <c r="D140" s="88">
        <v>327</v>
      </c>
      <c r="E140" s="88">
        <v>336</v>
      </c>
      <c r="F140" s="88">
        <v>341</v>
      </c>
      <c r="G140" s="88">
        <v>386</v>
      </c>
      <c r="H140" s="88">
        <v>421</v>
      </c>
      <c r="I140" s="88">
        <v>535</v>
      </c>
      <c r="J140" s="88">
        <v>554</v>
      </c>
      <c r="K140" s="88">
        <v>471</v>
      </c>
      <c r="L140" s="84"/>
      <c r="M140" s="84"/>
      <c r="N140" s="84"/>
      <c r="O140" s="84"/>
      <c r="P140" s="84"/>
      <c r="Q140" s="84"/>
      <c r="R140" s="84"/>
      <c r="AJ140" s="84"/>
      <c r="AK140" s="84"/>
      <c r="AL140" s="84"/>
      <c r="AM140" s="84"/>
      <c r="AN140" s="84"/>
      <c r="AO140" s="84"/>
      <c r="AP140" s="84"/>
    </row>
    <row r="141" spans="1:42">
      <c r="A141" s="85" t="s">
        <v>472</v>
      </c>
      <c r="B141" s="88">
        <v>114</v>
      </c>
      <c r="C141" s="88">
        <v>116</v>
      </c>
      <c r="D141" s="88">
        <v>93</v>
      </c>
      <c r="E141" s="88">
        <v>81</v>
      </c>
      <c r="F141" s="88">
        <v>80</v>
      </c>
      <c r="G141" s="88">
        <v>86</v>
      </c>
      <c r="H141" s="88">
        <v>82</v>
      </c>
      <c r="I141" s="88">
        <v>88</v>
      </c>
      <c r="J141" s="88">
        <v>93</v>
      </c>
      <c r="K141" s="88">
        <v>95</v>
      </c>
      <c r="L141" s="84"/>
      <c r="M141" s="84"/>
      <c r="N141" s="84"/>
      <c r="O141" s="84"/>
      <c r="P141" s="84"/>
      <c r="Q141" s="84"/>
      <c r="R141" s="84"/>
      <c r="AJ141" s="84"/>
      <c r="AK141" s="84"/>
      <c r="AL141" s="84"/>
      <c r="AM141" s="84"/>
      <c r="AN141" s="84"/>
      <c r="AO141" s="84"/>
      <c r="AP141" s="84"/>
    </row>
    <row r="142" spans="1:42">
      <c r="A142" s="85" t="s">
        <v>473</v>
      </c>
      <c r="B142" s="88">
        <v>0</v>
      </c>
      <c r="C142" s="88">
        <v>3</v>
      </c>
      <c r="D142" s="88">
        <v>1</v>
      </c>
      <c r="E142" s="88">
        <v>0</v>
      </c>
      <c r="F142" s="88">
        <v>1</v>
      </c>
      <c r="G142" s="88">
        <v>0</v>
      </c>
      <c r="H142" s="88">
        <v>1</v>
      </c>
      <c r="I142" s="88">
        <v>1</v>
      </c>
      <c r="J142" s="88">
        <v>0</v>
      </c>
      <c r="K142" s="88">
        <v>2</v>
      </c>
      <c r="L142" s="84"/>
      <c r="M142" s="84"/>
      <c r="N142" s="84"/>
      <c r="O142" s="84"/>
      <c r="P142" s="84"/>
      <c r="Q142" s="84"/>
      <c r="R142" s="84"/>
      <c r="AJ142" s="84"/>
      <c r="AK142" s="84"/>
      <c r="AL142" s="84"/>
      <c r="AM142" s="84"/>
      <c r="AN142" s="84"/>
      <c r="AO142" s="84"/>
      <c r="AP142" s="84"/>
    </row>
    <row r="143" spans="1:42">
      <c r="A143" s="85" t="s">
        <v>474</v>
      </c>
      <c r="B143" s="88">
        <v>228</v>
      </c>
      <c r="C143" s="88">
        <v>170</v>
      </c>
      <c r="D143" s="88">
        <v>176</v>
      </c>
      <c r="E143" s="88">
        <v>172</v>
      </c>
      <c r="F143" s="88">
        <v>150</v>
      </c>
      <c r="G143" s="88">
        <v>157</v>
      </c>
      <c r="H143" s="88">
        <v>169</v>
      </c>
      <c r="I143" s="88">
        <v>170</v>
      </c>
      <c r="J143" s="88">
        <v>205</v>
      </c>
      <c r="K143" s="88">
        <v>201</v>
      </c>
      <c r="L143" s="84"/>
      <c r="M143" s="84"/>
      <c r="N143" s="84"/>
      <c r="O143" s="84"/>
      <c r="P143" s="84"/>
      <c r="Q143" s="84"/>
      <c r="R143" s="84"/>
      <c r="AJ143" s="84"/>
      <c r="AK143" s="84"/>
      <c r="AL143" s="84"/>
      <c r="AM143" s="84"/>
      <c r="AN143" s="84"/>
      <c r="AO143" s="84"/>
      <c r="AP143" s="84"/>
    </row>
    <row r="144" spans="1:42">
      <c r="A144" s="85" t="s">
        <v>475</v>
      </c>
      <c r="B144" s="88">
        <v>162</v>
      </c>
      <c r="C144" s="88">
        <v>128</v>
      </c>
      <c r="D144" s="88">
        <v>147</v>
      </c>
      <c r="E144" s="88">
        <v>116</v>
      </c>
      <c r="F144" s="88">
        <v>156</v>
      </c>
      <c r="G144" s="88">
        <v>192</v>
      </c>
      <c r="H144" s="88">
        <v>193</v>
      </c>
      <c r="I144" s="88">
        <v>232</v>
      </c>
      <c r="J144" s="88">
        <v>237</v>
      </c>
      <c r="K144" s="88">
        <v>280</v>
      </c>
      <c r="L144" s="84"/>
      <c r="M144" s="84"/>
      <c r="N144" s="84"/>
      <c r="O144" s="84"/>
      <c r="P144" s="84"/>
      <c r="Q144" s="84"/>
      <c r="R144" s="84"/>
      <c r="AJ144" s="84"/>
      <c r="AK144" s="84"/>
      <c r="AL144" s="84"/>
      <c r="AM144" s="84"/>
      <c r="AN144" s="84"/>
      <c r="AO144" s="84"/>
      <c r="AP144" s="84"/>
    </row>
    <row r="145" spans="1:42">
      <c r="A145" s="85" t="s">
        <v>476</v>
      </c>
      <c r="B145" s="88">
        <v>0</v>
      </c>
      <c r="C145" s="88">
        <v>0</v>
      </c>
      <c r="D145" s="88">
        <v>1</v>
      </c>
      <c r="E145" s="88">
        <v>0</v>
      </c>
      <c r="F145" s="88">
        <v>2</v>
      </c>
      <c r="G145" s="88">
        <v>0</v>
      </c>
      <c r="H145" s="88">
        <v>0</v>
      </c>
      <c r="I145" s="88">
        <v>1</v>
      </c>
      <c r="J145" s="88">
        <v>1</v>
      </c>
      <c r="K145" s="88">
        <v>1</v>
      </c>
      <c r="L145" s="84"/>
      <c r="M145" s="84"/>
      <c r="N145" s="84"/>
      <c r="O145" s="84"/>
      <c r="P145" s="84"/>
      <c r="Q145" s="84"/>
      <c r="R145" s="84"/>
      <c r="AJ145" s="84"/>
      <c r="AK145" s="84"/>
      <c r="AL145" s="84"/>
      <c r="AM145" s="84"/>
      <c r="AN145" s="84"/>
      <c r="AO145" s="84"/>
      <c r="AP145" s="84"/>
    </row>
    <row r="146" spans="1:42">
      <c r="A146" s="85" t="s">
        <v>477</v>
      </c>
      <c r="B146" s="88">
        <v>80</v>
      </c>
      <c r="C146" s="88">
        <v>91</v>
      </c>
      <c r="D146" s="88">
        <v>93</v>
      </c>
      <c r="E146" s="88">
        <v>99</v>
      </c>
      <c r="F146" s="88">
        <v>82</v>
      </c>
      <c r="G146" s="88">
        <v>57</v>
      </c>
      <c r="H146" s="88">
        <v>44</v>
      </c>
      <c r="I146" s="88">
        <v>56</v>
      </c>
      <c r="J146" s="88">
        <v>56</v>
      </c>
      <c r="K146" s="88">
        <v>69</v>
      </c>
      <c r="L146" s="84"/>
      <c r="M146" s="84"/>
      <c r="N146" s="84"/>
      <c r="O146" s="84"/>
      <c r="P146" s="84"/>
      <c r="Q146" s="84"/>
      <c r="R146" s="84"/>
      <c r="AJ146" s="84"/>
      <c r="AK146" s="84"/>
      <c r="AL146" s="84"/>
      <c r="AM146" s="84"/>
      <c r="AN146" s="84"/>
      <c r="AO146" s="84"/>
      <c r="AP146" s="84"/>
    </row>
    <row r="147" spans="1:42">
      <c r="A147" s="85" t="s">
        <v>478</v>
      </c>
      <c r="B147" s="87">
        <v>12351</v>
      </c>
      <c r="C147" s="87">
        <v>11673</v>
      </c>
      <c r="D147" s="87">
        <v>11160</v>
      </c>
      <c r="E147" s="87">
        <v>11044</v>
      </c>
      <c r="F147" s="87">
        <v>11145</v>
      </c>
      <c r="G147" s="87">
        <v>11950</v>
      </c>
      <c r="H147" s="87">
        <v>12120</v>
      </c>
      <c r="I147" s="87">
        <v>13242</v>
      </c>
      <c r="J147" s="87">
        <v>13919</v>
      </c>
      <c r="K147" s="87">
        <v>14185</v>
      </c>
      <c r="L147" s="84"/>
      <c r="M147" s="84"/>
      <c r="N147" s="84"/>
      <c r="O147" s="84"/>
      <c r="P147" s="84"/>
      <c r="Q147" s="84"/>
      <c r="R147" s="84"/>
      <c r="AJ147" s="84"/>
      <c r="AK147" s="84"/>
      <c r="AL147" s="84"/>
      <c r="AM147" s="84"/>
      <c r="AN147" s="84"/>
      <c r="AO147" s="84"/>
      <c r="AP147" s="84"/>
    </row>
    <row r="148" spans="1:42">
      <c r="A148" s="85" t="s">
        <v>13</v>
      </c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4"/>
      <c r="M148" s="84"/>
      <c r="N148" s="84"/>
      <c r="O148" s="84"/>
      <c r="P148" s="84"/>
      <c r="Q148" s="84"/>
      <c r="R148" s="84"/>
      <c r="AJ148" s="84"/>
      <c r="AK148" s="84"/>
      <c r="AL148" s="84"/>
      <c r="AM148" s="84"/>
      <c r="AN148" s="84"/>
      <c r="AO148" s="84"/>
      <c r="AP148" s="84"/>
    </row>
    <row r="149" spans="1:42">
      <c r="A149" s="85" t="s">
        <v>466</v>
      </c>
      <c r="B149" s="87">
        <v>1055</v>
      </c>
      <c r="C149" s="88">
        <v>989</v>
      </c>
      <c r="D149" s="87">
        <v>1005</v>
      </c>
      <c r="E149" s="87">
        <v>1075</v>
      </c>
      <c r="F149" s="87">
        <v>1375</v>
      </c>
      <c r="G149" s="87">
        <v>1645</v>
      </c>
      <c r="H149" s="87">
        <v>1529</v>
      </c>
      <c r="I149" s="87">
        <v>1689</v>
      </c>
      <c r="J149" s="87">
        <v>1759</v>
      </c>
      <c r="K149" s="87">
        <v>1874</v>
      </c>
      <c r="L149" s="84"/>
      <c r="M149" s="84"/>
      <c r="N149" s="84"/>
      <c r="O149" s="84"/>
      <c r="P149" s="84"/>
      <c r="Q149" s="84"/>
      <c r="R149" s="84"/>
      <c r="AJ149" s="84"/>
      <c r="AK149" s="84"/>
      <c r="AL149" s="84"/>
      <c r="AM149" s="84"/>
      <c r="AN149" s="84"/>
      <c r="AO149" s="84"/>
      <c r="AP149" s="84"/>
    </row>
    <row r="150" spans="1:42">
      <c r="A150" s="85" t="s">
        <v>467</v>
      </c>
      <c r="B150" s="88">
        <v>799</v>
      </c>
      <c r="C150" s="88">
        <v>661</v>
      </c>
      <c r="D150" s="88">
        <v>665</v>
      </c>
      <c r="E150" s="88">
        <v>679</v>
      </c>
      <c r="F150" s="88">
        <v>450</v>
      </c>
      <c r="G150" s="88">
        <v>231</v>
      </c>
      <c r="H150" s="88">
        <v>228</v>
      </c>
      <c r="I150" s="88">
        <v>202</v>
      </c>
      <c r="J150" s="88">
        <v>198</v>
      </c>
      <c r="K150" s="88">
        <v>166</v>
      </c>
      <c r="L150" s="84"/>
      <c r="M150" s="84"/>
      <c r="N150" s="84"/>
      <c r="O150" s="84"/>
      <c r="P150" s="84"/>
      <c r="Q150" s="84"/>
      <c r="R150" s="84"/>
      <c r="AJ150" s="84"/>
      <c r="AK150" s="84"/>
      <c r="AL150" s="84"/>
      <c r="AM150" s="84"/>
      <c r="AN150" s="84"/>
      <c r="AO150" s="84"/>
      <c r="AP150" s="84"/>
    </row>
    <row r="151" spans="1:42">
      <c r="A151" s="85" t="s">
        <v>468</v>
      </c>
      <c r="B151" s="88">
        <v>68</v>
      </c>
      <c r="C151" s="88">
        <v>68</v>
      </c>
      <c r="D151" s="88">
        <v>56</v>
      </c>
      <c r="E151" s="88">
        <v>49</v>
      </c>
      <c r="F151" s="88">
        <v>55</v>
      </c>
      <c r="G151" s="88">
        <v>53</v>
      </c>
      <c r="H151" s="88">
        <v>49</v>
      </c>
      <c r="I151" s="88">
        <v>49</v>
      </c>
      <c r="J151" s="88">
        <v>66</v>
      </c>
      <c r="K151" s="88">
        <v>49</v>
      </c>
      <c r="L151" s="84"/>
      <c r="M151" s="84"/>
      <c r="N151" s="84"/>
      <c r="O151" s="84"/>
      <c r="P151" s="84"/>
      <c r="Q151" s="84"/>
      <c r="R151" s="84"/>
      <c r="AJ151" s="84"/>
      <c r="AK151" s="84"/>
      <c r="AL151" s="84"/>
      <c r="AM151" s="84"/>
      <c r="AN151" s="84"/>
      <c r="AO151" s="84"/>
      <c r="AP151" s="84"/>
    </row>
    <row r="152" spans="1:42">
      <c r="A152" s="85" t="s">
        <v>469</v>
      </c>
      <c r="B152" s="88">
        <v>59</v>
      </c>
      <c r="C152" s="88">
        <v>27</v>
      </c>
      <c r="D152" s="88">
        <v>28</v>
      </c>
      <c r="E152" s="88">
        <v>23</v>
      </c>
      <c r="F152" s="88">
        <v>32</v>
      </c>
      <c r="G152" s="88">
        <v>34</v>
      </c>
      <c r="H152" s="88">
        <v>27</v>
      </c>
      <c r="I152" s="88">
        <v>19</v>
      </c>
      <c r="J152" s="88">
        <v>20</v>
      </c>
      <c r="K152" s="88">
        <v>12</v>
      </c>
      <c r="L152" s="84"/>
      <c r="M152" s="84"/>
      <c r="N152" s="84"/>
      <c r="O152" s="84"/>
      <c r="P152" s="84"/>
      <c r="Q152" s="84"/>
      <c r="R152" s="84"/>
      <c r="AJ152" s="84"/>
      <c r="AK152" s="84"/>
      <c r="AL152" s="84"/>
      <c r="AM152" s="84"/>
      <c r="AN152" s="84"/>
      <c r="AO152" s="84"/>
      <c r="AP152" s="84"/>
    </row>
    <row r="153" spans="1:42">
      <c r="A153" s="85" t="s">
        <v>470</v>
      </c>
      <c r="B153" s="87">
        <v>5576</v>
      </c>
      <c r="C153" s="87">
        <v>5652</v>
      </c>
      <c r="D153" s="87">
        <v>4992</v>
      </c>
      <c r="E153" s="87">
        <v>5248</v>
      </c>
      <c r="F153" s="87">
        <v>5670</v>
      </c>
      <c r="G153" s="87">
        <v>5625</v>
      </c>
      <c r="H153" s="87">
        <v>6101</v>
      </c>
      <c r="I153" s="87">
        <v>6337</v>
      </c>
      <c r="J153" s="87">
        <v>6035</v>
      </c>
      <c r="K153" s="87">
        <v>6223</v>
      </c>
      <c r="L153" s="84"/>
      <c r="M153" s="84"/>
      <c r="N153" s="84"/>
      <c r="O153" s="84"/>
      <c r="P153" s="84"/>
      <c r="Q153" s="84"/>
      <c r="R153" s="84"/>
      <c r="AJ153" s="84"/>
      <c r="AK153" s="84"/>
      <c r="AL153" s="84"/>
      <c r="AM153" s="84"/>
      <c r="AN153" s="84"/>
      <c r="AO153" s="84"/>
      <c r="AP153" s="84"/>
    </row>
    <row r="154" spans="1:42">
      <c r="A154" s="85" t="s">
        <v>471</v>
      </c>
      <c r="B154" s="88">
        <v>490</v>
      </c>
      <c r="C154" s="88">
        <v>485</v>
      </c>
      <c r="D154" s="88">
        <v>384</v>
      </c>
      <c r="E154" s="88">
        <v>384</v>
      </c>
      <c r="F154" s="88">
        <v>363</v>
      </c>
      <c r="G154" s="88">
        <v>461</v>
      </c>
      <c r="H154" s="88">
        <v>486</v>
      </c>
      <c r="I154" s="88">
        <v>568</v>
      </c>
      <c r="J154" s="88">
        <v>568</v>
      </c>
      <c r="K154" s="88">
        <v>523</v>
      </c>
      <c r="L154" s="84"/>
      <c r="M154" s="84"/>
      <c r="N154" s="84"/>
      <c r="O154" s="84"/>
      <c r="P154" s="84"/>
      <c r="Q154" s="84"/>
      <c r="R154" s="84"/>
      <c r="AJ154" s="84"/>
      <c r="AK154" s="84"/>
      <c r="AL154" s="84"/>
      <c r="AM154" s="84"/>
      <c r="AN154" s="84"/>
      <c r="AO154" s="84"/>
      <c r="AP154" s="84"/>
    </row>
    <row r="155" spans="1:42">
      <c r="A155" s="85" t="s">
        <v>472</v>
      </c>
      <c r="B155" s="88">
        <v>99</v>
      </c>
      <c r="C155" s="88">
        <v>98</v>
      </c>
      <c r="D155" s="88">
        <v>69</v>
      </c>
      <c r="E155" s="88">
        <v>75</v>
      </c>
      <c r="F155" s="88">
        <v>65</v>
      </c>
      <c r="G155" s="88">
        <v>64</v>
      </c>
      <c r="H155" s="88">
        <v>49</v>
      </c>
      <c r="I155" s="88">
        <v>46</v>
      </c>
      <c r="J155" s="88">
        <v>62</v>
      </c>
      <c r="K155" s="88">
        <v>55</v>
      </c>
      <c r="L155" s="84"/>
      <c r="M155" s="84"/>
      <c r="N155" s="84"/>
      <c r="O155" s="84"/>
      <c r="P155" s="84"/>
      <c r="Q155" s="84"/>
      <c r="R155" s="84"/>
      <c r="AJ155" s="84"/>
      <c r="AK155" s="84"/>
      <c r="AL155" s="84"/>
      <c r="AM155" s="84"/>
      <c r="AN155" s="84"/>
      <c r="AO155" s="84"/>
      <c r="AP155" s="84"/>
    </row>
    <row r="156" spans="1:42">
      <c r="A156" s="85" t="s">
        <v>473</v>
      </c>
      <c r="B156" s="88">
        <v>4</v>
      </c>
      <c r="C156" s="88">
        <v>0</v>
      </c>
      <c r="D156" s="88">
        <v>1</v>
      </c>
      <c r="E156" s="88">
        <v>7</v>
      </c>
      <c r="F156" s="88">
        <v>1</v>
      </c>
      <c r="G156" s="88">
        <v>0</v>
      </c>
      <c r="H156" s="88">
        <v>3</v>
      </c>
      <c r="I156" s="88">
        <v>2</v>
      </c>
      <c r="J156" s="88">
        <v>1</v>
      </c>
      <c r="K156" s="88">
        <v>0</v>
      </c>
      <c r="L156" s="84"/>
      <c r="M156" s="84"/>
      <c r="N156" s="84"/>
      <c r="O156" s="84"/>
      <c r="P156" s="84"/>
      <c r="Q156" s="84"/>
      <c r="R156" s="84"/>
      <c r="AJ156" s="84"/>
      <c r="AK156" s="84"/>
      <c r="AL156" s="84"/>
      <c r="AM156" s="84"/>
      <c r="AN156" s="84"/>
      <c r="AO156" s="84"/>
      <c r="AP156" s="84"/>
    </row>
    <row r="157" spans="1:42">
      <c r="A157" s="85" t="s">
        <v>474</v>
      </c>
      <c r="B157" s="88">
        <v>240</v>
      </c>
      <c r="C157" s="88">
        <v>211</v>
      </c>
      <c r="D157" s="88">
        <v>212</v>
      </c>
      <c r="E157" s="88">
        <v>197</v>
      </c>
      <c r="F157" s="88">
        <v>168</v>
      </c>
      <c r="G157" s="88">
        <v>153</v>
      </c>
      <c r="H157" s="88">
        <v>194</v>
      </c>
      <c r="I157" s="88">
        <v>155</v>
      </c>
      <c r="J157" s="88">
        <v>187</v>
      </c>
      <c r="K157" s="88">
        <v>186</v>
      </c>
      <c r="L157" s="84"/>
      <c r="M157" s="84"/>
      <c r="N157" s="84"/>
      <c r="O157" s="84"/>
      <c r="P157" s="84"/>
      <c r="Q157" s="84"/>
      <c r="R157" s="84"/>
      <c r="AJ157" s="84"/>
      <c r="AK157" s="84"/>
      <c r="AL157" s="84"/>
      <c r="AM157" s="84"/>
      <c r="AN157" s="84"/>
      <c r="AO157" s="84"/>
      <c r="AP157" s="84"/>
    </row>
    <row r="158" spans="1:42">
      <c r="A158" s="85" t="s">
        <v>475</v>
      </c>
      <c r="B158" s="88">
        <v>105</v>
      </c>
      <c r="C158" s="88">
        <v>69</v>
      </c>
      <c r="D158" s="88">
        <v>95</v>
      </c>
      <c r="E158" s="88">
        <v>87</v>
      </c>
      <c r="F158" s="88">
        <v>105</v>
      </c>
      <c r="G158" s="88">
        <v>145</v>
      </c>
      <c r="H158" s="88">
        <v>142</v>
      </c>
      <c r="I158" s="88">
        <v>177</v>
      </c>
      <c r="J158" s="88">
        <v>170</v>
      </c>
      <c r="K158" s="88">
        <v>177</v>
      </c>
      <c r="L158" s="84"/>
      <c r="M158" s="84"/>
      <c r="N158" s="84"/>
      <c r="O158" s="84"/>
      <c r="P158" s="84"/>
      <c r="Q158" s="84"/>
      <c r="R158" s="84"/>
      <c r="AJ158" s="84"/>
      <c r="AK158" s="84"/>
      <c r="AL158" s="84"/>
      <c r="AM158" s="84"/>
      <c r="AN158" s="84"/>
      <c r="AO158" s="84"/>
      <c r="AP158" s="84"/>
    </row>
    <row r="159" spans="1:42">
      <c r="A159" s="85" t="s">
        <v>476</v>
      </c>
      <c r="B159" s="88">
        <v>2</v>
      </c>
      <c r="C159" s="88">
        <v>11</v>
      </c>
      <c r="D159" s="88">
        <v>10</v>
      </c>
      <c r="E159" s="88">
        <v>0</v>
      </c>
      <c r="F159" s="88">
        <v>0</v>
      </c>
      <c r="G159" s="88">
        <v>0</v>
      </c>
      <c r="H159" s="88">
        <v>0</v>
      </c>
      <c r="I159" s="88">
        <v>0</v>
      </c>
      <c r="J159" s="88">
        <v>0</v>
      </c>
      <c r="K159" s="88">
        <v>0</v>
      </c>
      <c r="L159" s="84"/>
      <c r="M159" s="84"/>
      <c r="N159" s="84"/>
      <c r="O159" s="84"/>
      <c r="P159" s="84"/>
      <c r="Q159" s="84"/>
      <c r="R159" s="84"/>
      <c r="AJ159" s="84"/>
      <c r="AK159" s="84"/>
      <c r="AL159" s="84"/>
      <c r="AM159" s="84"/>
      <c r="AN159" s="84"/>
      <c r="AO159" s="84"/>
      <c r="AP159" s="84"/>
    </row>
    <row r="160" spans="1:42">
      <c r="A160" s="85" t="s">
        <v>477</v>
      </c>
      <c r="B160" s="88">
        <v>132</v>
      </c>
      <c r="C160" s="88">
        <v>133</v>
      </c>
      <c r="D160" s="88">
        <v>145</v>
      </c>
      <c r="E160" s="88">
        <v>103</v>
      </c>
      <c r="F160" s="88">
        <v>61</v>
      </c>
      <c r="G160" s="88">
        <v>52</v>
      </c>
      <c r="H160" s="88">
        <v>55</v>
      </c>
      <c r="I160" s="88">
        <v>28</v>
      </c>
      <c r="J160" s="88">
        <v>41</v>
      </c>
      <c r="K160" s="88">
        <v>51</v>
      </c>
      <c r="L160" s="84"/>
      <c r="M160" s="84"/>
      <c r="N160" s="84"/>
      <c r="O160" s="84"/>
      <c r="P160" s="84"/>
      <c r="Q160" s="84"/>
      <c r="R160" s="84"/>
      <c r="AJ160" s="84"/>
      <c r="AK160" s="84"/>
      <c r="AL160" s="84"/>
      <c r="AM160" s="84"/>
      <c r="AN160" s="84"/>
      <c r="AO160" s="84"/>
      <c r="AP160" s="84"/>
    </row>
    <row r="161" spans="1:42">
      <c r="A161" s="85" t="s">
        <v>478</v>
      </c>
      <c r="B161" s="87">
        <v>8629</v>
      </c>
      <c r="C161" s="87">
        <v>8404</v>
      </c>
      <c r="D161" s="87">
        <v>7662</v>
      </c>
      <c r="E161" s="87">
        <v>7927</v>
      </c>
      <c r="F161" s="87">
        <v>8345</v>
      </c>
      <c r="G161" s="87">
        <v>8463</v>
      </c>
      <c r="H161" s="87">
        <v>8863</v>
      </c>
      <c r="I161" s="87">
        <v>9272</v>
      </c>
      <c r="J161" s="87">
        <v>9107</v>
      </c>
      <c r="K161" s="87">
        <v>9316</v>
      </c>
      <c r="L161" s="84"/>
      <c r="M161" s="84"/>
      <c r="N161" s="84"/>
      <c r="O161" s="84"/>
      <c r="P161" s="84"/>
      <c r="Q161" s="84"/>
      <c r="R161" s="84"/>
      <c r="AJ161" s="84"/>
      <c r="AK161" s="84"/>
      <c r="AL161" s="84"/>
      <c r="AM161" s="84"/>
      <c r="AN161" s="84"/>
      <c r="AO161" s="84"/>
      <c r="AP161" s="84"/>
    </row>
    <row r="162" spans="1:42">
      <c r="A162" s="85" t="s">
        <v>14</v>
      </c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4"/>
      <c r="M162" s="84"/>
      <c r="N162" s="84"/>
      <c r="O162" s="84"/>
      <c r="P162" s="84"/>
      <c r="Q162" s="84"/>
      <c r="R162" s="84"/>
      <c r="AJ162" s="84"/>
      <c r="AK162" s="84"/>
      <c r="AL162" s="84"/>
      <c r="AM162" s="84"/>
      <c r="AN162" s="84"/>
      <c r="AO162" s="84"/>
      <c r="AP162" s="84"/>
    </row>
    <row r="163" spans="1:42">
      <c r="A163" s="85" t="s">
        <v>466</v>
      </c>
      <c r="B163" s="87">
        <v>6057</v>
      </c>
      <c r="C163" s="87">
        <v>5880</v>
      </c>
      <c r="D163" s="87">
        <v>5824</v>
      </c>
      <c r="E163" s="87">
        <v>5729</v>
      </c>
      <c r="F163" s="87">
        <v>8382</v>
      </c>
      <c r="G163" s="87">
        <v>10686</v>
      </c>
      <c r="H163" s="87">
        <v>10262</v>
      </c>
      <c r="I163" s="87">
        <v>10789</v>
      </c>
      <c r="J163" s="87">
        <v>11433</v>
      </c>
      <c r="K163" s="87">
        <v>11482</v>
      </c>
      <c r="L163" s="84"/>
      <c r="M163" s="84"/>
      <c r="N163" s="84"/>
      <c r="O163" s="84"/>
      <c r="P163" s="84"/>
      <c r="Q163" s="84"/>
      <c r="R163" s="84"/>
      <c r="AJ163" s="84"/>
      <c r="AK163" s="84"/>
      <c r="AL163" s="84"/>
      <c r="AM163" s="84"/>
      <c r="AN163" s="84"/>
      <c r="AO163" s="84"/>
      <c r="AP163" s="84"/>
    </row>
    <row r="164" spans="1:42">
      <c r="A164" s="85" t="s">
        <v>467</v>
      </c>
      <c r="B164" s="87">
        <v>4243</v>
      </c>
      <c r="C164" s="87">
        <v>4084</v>
      </c>
      <c r="D164" s="87">
        <v>4065</v>
      </c>
      <c r="E164" s="87">
        <v>3875</v>
      </c>
      <c r="F164" s="87">
        <v>2564</v>
      </c>
      <c r="G164" s="88">
        <v>947</v>
      </c>
      <c r="H164" s="88">
        <v>952</v>
      </c>
      <c r="I164" s="88">
        <v>948</v>
      </c>
      <c r="J164" s="87">
        <v>1036</v>
      </c>
      <c r="K164" s="87">
        <v>1052</v>
      </c>
      <c r="L164" s="84"/>
      <c r="M164" s="84"/>
      <c r="N164" s="84"/>
      <c r="O164" s="84"/>
      <c r="P164" s="84"/>
      <c r="Q164" s="84"/>
      <c r="R164" s="84"/>
      <c r="AJ164" s="84"/>
      <c r="AK164" s="84"/>
      <c r="AL164" s="84"/>
      <c r="AM164" s="84"/>
      <c r="AN164" s="84"/>
      <c r="AO164" s="84"/>
      <c r="AP164" s="84"/>
    </row>
    <row r="165" spans="1:42">
      <c r="A165" s="85" t="s">
        <v>468</v>
      </c>
      <c r="B165" s="88">
        <v>360</v>
      </c>
      <c r="C165" s="88">
        <v>336</v>
      </c>
      <c r="D165" s="88">
        <v>287</v>
      </c>
      <c r="E165" s="88">
        <v>300</v>
      </c>
      <c r="F165" s="88">
        <v>243</v>
      </c>
      <c r="G165" s="88">
        <v>240</v>
      </c>
      <c r="H165" s="88">
        <v>223</v>
      </c>
      <c r="I165" s="88">
        <v>235</v>
      </c>
      <c r="J165" s="88">
        <v>244</v>
      </c>
      <c r="K165" s="88">
        <v>253</v>
      </c>
      <c r="L165" s="84"/>
      <c r="M165" s="84"/>
      <c r="N165" s="84"/>
      <c r="O165" s="84"/>
      <c r="P165" s="84"/>
      <c r="Q165" s="84"/>
      <c r="R165" s="84"/>
      <c r="AJ165" s="84"/>
      <c r="AK165" s="84"/>
      <c r="AL165" s="84"/>
      <c r="AM165" s="84"/>
      <c r="AN165" s="84"/>
      <c r="AO165" s="84"/>
      <c r="AP165" s="84"/>
    </row>
    <row r="166" spans="1:42">
      <c r="A166" s="85" t="s">
        <v>469</v>
      </c>
      <c r="B166" s="88">
        <v>198</v>
      </c>
      <c r="C166" s="88">
        <v>177</v>
      </c>
      <c r="D166" s="88">
        <v>212</v>
      </c>
      <c r="E166" s="88">
        <v>212</v>
      </c>
      <c r="F166" s="88">
        <v>242</v>
      </c>
      <c r="G166" s="88">
        <v>181</v>
      </c>
      <c r="H166" s="88">
        <v>162</v>
      </c>
      <c r="I166" s="88">
        <v>221</v>
      </c>
      <c r="J166" s="88">
        <v>248</v>
      </c>
      <c r="K166" s="88">
        <v>283</v>
      </c>
      <c r="L166" s="84"/>
      <c r="M166" s="84"/>
      <c r="N166" s="84"/>
      <c r="O166" s="84"/>
      <c r="P166" s="84"/>
      <c r="Q166" s="84"/>
      <c r="R166" s="84"/>
      <c r="AJ166" s="84"/>
      <c r="AK166" s="84"/>
      <c r="AL166" s="84"/>
      <c r="AM166" s="84"/>
      <c r="AN166" s="84"/>
      <c r="AO166" s="84"/>
      <c r="AP166" s="84"/>
    </row>
    <row r="167" spans="1:42">
      <c r="A167" s="85" t="s">
        <v>470</v>
      </c>
      <c r="B167" s="87">
        <v>33707</v>
      </c>
      <c r="C167" s="87">
        <v>34915</v>
      </c>
      <c r="D167" s="87">
        <v>34793</v>
      </c>
      <c r="E167" s="87">
        <v>35035</v>
      </c>
      <c r="F167" s="87">
        <v>37143</v>
      </c>
      <c r="G167" s="87">
        <v>37845</v>
      </c>
      <c r="H167" s="87">
        <v>39518</v>
      </c>
      <c r="I167" s="87">
        <v>41859</v>
      </c>
      <c r="J167" s="87">
        <v>41262</v>
      </c>
      <c r="K167" s="87">
        <v>42023</v>
      </c>
      <c r="L167" s="84"/>
      <c r="M167" s="84"/>
      <c r="N167" s="84"/>
      <c r="O167" s="84"/>
      <c r="P167" s="84"/>
      <c r="Q167" s="84"/>
      <c r="R167" s="84"/>
      <c r="AJ167" s="84"/>
      <c r="AK167" s="84"/>
      <c r="AL167" s="84"/>
      <c r="AM167" s="84"/>
      <c r="AN167" s="84"/>
      <c r="AO167" s="84"/>
      <c r="AP167" s="84"/>
    </row>
    <row r="168" spans="1:42">
      <c r="A168" s="85" t="s">
        <v>471</v>
      </c>
      <c r="B168" s="87">
        <v>2554</v>
      </c>
      <c r="C168" s="87">
        <v>2195</v>
      </c>
      <c r="D168" s="87">
        <v>2054</v>
      </c>
      <c r="E168" s="87">
        <v>1954</v>
      </c>
      <c r="F168" s="87">
        <v>2171</v>
      </c>
      <c r="G168" s="87">
        <v>2462</v>
      </c>
      <c r="H168" s="87">
        <v>2443</v>
      </c>
      <c r="I168" s="87">
        <v>2836</v>
      </c>
      <c r="J168" s="87">
        <v>3114</v>
      </c>
      <c r="K168" s="87">
        <v>2845</v>
      </c>
      <c r="L168" s="84"/>
      <c r="M168" s="84"/>
      <c r="N168" s="84"/>
      <c r="O168" s="84"/>
      <c r="P168" s="84"/>
      <c r="Q168" s="84"/>
      <c r="R168" s="84"/>
      <c r="AJ168" s="84"/>
      <c r="AK168" s="84"/>
      <c r="AL168" s="84"/>
      <c r="AM168" s="84"/>
      <c r="AN168" s="84"/>
      <c r="AO168" s="84"/>
      <c r="AP168" s="84"/>
    </row>
    <row r="169" spans="1:42">
      <c r="A169" s="85" t="s">
        <v>472</v>
      </c>
      <c r="B169" s="88">
        <v>663</v>
      </c>
      <c r="C169" s="88">
        <v>632</v>
      </c>
      <c r="D169" s="88">
        <v>627</v>
      </c>
      <c r="E169" s="88">
        <v>604</v>
      </c>
      <c r="F169" s="88">
        <v>702</v>
      </c>
      <c r="G169" s="88">
        <v>583</v>
      </c>
      <c r="H169" s="88">
        <v>553</v>
      </c>
      <c r="I169" s="88">
        <v>554</v>
      </c>
      <c r="J169" s="88">
        <v>417</v>
      </c>
      <c r="K169" s="88">
        <v>341</v>
      </c>
      <c r="L169" s="84"/>
      <c r="M169" s="84"/>
      <c r="N169" s="84"/>
      <c r="O169" s="84"/>
      <c r="P169" s="84"/>
      <c r="Q169" s="84"/>
      <c r="R169" s="84"/>
      <c r="AJ169" s="84"/>
      <c r="AK169" s="84"/>
      <c r="AL169" s="84"/>
      <c r="AM169" s="84"/>
      <c r="AN169" s="84"/>
      <c r="AO169" s="84"/>
      <c r="AP169" s="84"/>
    </row>
    <row r="170" spans="1:42">
      <c r="A170" s="85" t="s">
        <v>473</v>
      </c>
      <c r="B170" s="88">
        <v>17</v>
      </c>
      <c r="C170" s="88">
        <v>10</v>
      </c>
      <c r="D170" s="88">
        <v>16</v>
      </c>
      <c r="E170" s="88">
        <v>21</v>
      </c>
      <c r="F170" s="88">
        <v>18</v>
      </c>
      <c r="G170" s="88">
        <v>130</v>
      </c>
      <c r="H170" s="88">
        <v>23</v>
      </c>
      <c r="I170" s="88">
        <v>9</v>
      </c>
      <c r="J170" s="88">
        <v>6</v>
      </c>
      <c r="K170" s="88">
        <v>16</v>
      </c>
      <c r="L170" s="84"/>
      <c r="M170" s="84"/>
      <c r="N170" s="84"/>
      <c r="O170" s="84"/>
      <c r="P170" s="84"/>
      <c r="Q170" s="84"/>
      <c r="R170" s="84"/>
      <c r="AJ170" s="84"/>
      <c r="AK170" s="84"/>
      <c r="AL170" s="84"/>
      <c r="AM170" s="84"/>
      <c r="AN170" s="84"/>
      <c r="AO170" s="84"/>
      <c r="AP170" s="84"/>
    </row>
    <row r="171" spans="1:42">
      <c r="A171" s="85" t="s">
        <v>474</v>
      </c>
      <c r="B171" s="87">
        <v>1340</v>
      </c>
      <c r="C171" s="87">
        <v>1142</v>
      </c>
      <c r="D171" s="88">
        <v>990</v>
      </c>
      <c r="E171" s="87">
        <v>1019</v>
      </c>
      <c r="F171" s="87">
        <v>1001</v>
      </c>
      <c r="G171" s="87">
        <v>1001</v>
      </c>
      <c r="H171" s="87">
        <v>1018</v>
      </c>
      <c r="I171" s="87">
        <v>1099</v>
      </c>
      <c r="J171" s="87">
        <v>1118</v>
      </c>
      <c r="K171" s="87">
        <v>1105</v>
      </c>
      <c r="L171" s="84"/>
      <c r="M171" s="84"/>
      <c r="N171" s="84"/>
      <c r="O171" s="84"/>
      <c r="P171" s="84"/>
      <c r="Q171" s="84"/>
      <c r="R171" s="84"/>
      <c r="AJ171" s="84"/>
      <c r="AK171" s="84"/>
      <c r="AL171" s="84"/>
      <c r="AM171" s="84"/>
      <c r="AN171" s="84"/>
      <c r="AO171" s="84"/>
      <c r="AP171" s="84"/>
    </row>
    <row r="172" spans="1:42">
      <c r="A172" s="85" t="s">
        <v>475</v>
      </c>
      <c r="B172" s="88">
        <v>950</v>
      </c>
      <c r="C172" s="88">
        <v>900</v>
      </c>
      <c r="D172" s="88">
        <v>722</v>
      </c>
      <c r="E172" s="88">
        <v>700</v>
      </c>
      <c r="F172" s="88">
        <v>834</v>
      </c>
      <c r="G172" s="87">
        <v>1072</v>
      </c>
      <c r="H172" s="87">
        <v>1131</v>
      </c>
      <c r="I172" s="87">
        <v>1072</v>
      </c>
      <c r="J172" s="87">
        <v>1135</v>
      </c>
      <c r="K172" s="87">
        <v>1116</v>
      </c>
      <c r="L172" s="84"/>
      <c r="M172" s="84"/>
      <c r="N172" s="84"/>
      <c r="O172" s="84"/>
      <c r="P172" s="84"/>
      <c r="Q172" s="84"/>
      <c r="R172" s="84"/>
      <c r="AJ172" s="84"/>
      <c r="AK172" s="84"/>
      <c r="AL172" s="84"/>
      <c r="AM172" s="84"/>
      <c r="AN172" s="84"/>
      <c r="AO172" s="84"/>
      <c r="AP172" s="84"/>
    </row>
    <row r="173" spans="1:42">
      <c r="A173" s="85" t="s">
        <v>476</v>
      </c>
      <c r="B173" s="88">
        <v>104</v>
      </c>
      <c r="C173" s="88">
        <v>84</v>
      </c>
      <c r="D173" s="88">
        <v>56</v>
      </c>
      <c r="E173" s="88">
        <v>50</v>
      </c>
      <c r="F173" s="88">
        <v>36</v>
      </c>
      <c r="G173" s="88">
        <v>28</v>
      </c>
      <c r="H173" s="88">
        <v>53</v>
      </c>
      <c r="I173" s="88">
        <v>48</v>
      </c>
      <c r="J173" s="88">
        <v>75</v>
      </c>
      <c r="K173" s="88">
        <v>58</v>
      </c>
      <c r="L173" s="84"/>
      <c r="M173" s="84"/>
      <c r="N173" s="84"/>
      <c r="O173" s="84"/>
      <c r="P173" s="84"/>
      <c r="Q173" s="84"/>
      <c r="R173" s="84"/>
      <c r="AJ173" s="84"/>
      <c r="AK173" s="84"/>
      <c r="AL173" s="84"/>
      <c r="AM173" s="84"/>
      <c r="AN173" s="84"/>
      <c r="AO173" s="84"/>
      <c r="AP173" s="84"/>
    </row>
    <row r="174" spans="1:42">
      <c r="A174" s="85" t="s">
        <v>477</v>
      </c>
      <c r="B174" s="88">
        <v>470</v>
      </c>
      <c r="C174" s="88">
        <v>458</v>
      </c>
      <c r="D174" s="88">
        <v>528</v>
      </c>
      <c r="E174" s="88">
        <v>501</v>
      </c>
      <c r="F174" s="88">
        <v>455</v>
      </c>
      <c r="G174" s="88">
        <v>288</v>
      </c>
      <c r="H174" s="88">
        <v>281</v>
      </c>
      <c r="I174" s="88">
        <v>193</v>
      </c>
      <c r="J174" s="88">
        <v>189</v>
      </c>
      <c r="K174" s="88">
        <v>207</v>
      </c>
      <c r="L174" s="84"/>
      <c r="M174" s="84"/>
      <c r="N174" s="84"/>
      <c r="O174" s="84"/>
      <c r="P174" s="84"/>
      <c r="Q174" s="84"/>
      <c r="R174" s="84"/>
      <c r="AJ174" s="84"/>
      <c r="AK174" s="84"/>
      <c r="AL174" s="84"/>
      <c r="AM174" s="84"/>
      <c r="AN174" s="84"/>
      <c r="AO174" s="84"/>
      <c r="AP174" s="84"/>
    </row>
    <row r="175" spans="1:42">
      <c r="A175" s="85" t="s">
        <v>478</v>
      </c>
      <c r="B175" s="87">
        <v>50663</v>
      </c>
      <c r="C175" s="87">
        <v>50813</v>
      </c>
      <c r="D175" s="87">
        <v>50174</v>
      </c>
      <c r="E175" s="87">
        <v>50000</v>
      </c>
      <c r="F175" s="87">
        <v>53791</v>
      </c>
      <c r="G175" s="87">
        <v>55463</v>
      </c>
      <c r="H175" s="87">
        <v>56619</v>
      </c>
      <c r="I175" s="87">
        <v>59863</v>
      </c>
      <c r="J175" s="87">
        <v>60277</v>
      </c>
      <c r="K175" s="87">
        <v>60781</v>
      </c>
      <c r="L175" s="84"/>
      <c r="M175" s="84"/>
      <c r="N175" s="84"/>
      <c r="O175" s="84"/>
      <c r="P175" s="84"/>
      <c r="Q175" s="84"/>
      <c r="R175" s="84"/>
      <c r="AJ175" s="84"/>
      <c r="AK175" s="84"/>
      <c r="AL175" s="84"/>
      <c r="AM175" s="84"/>
      <c r="AN175" s="84"/>
      <c r="AO175" s="84"/>
      <c r="AP175" s="84"/>
    </row>
    <row r="176" spans="1:42">
      <c r="A176" s="85" t="s">
        <v>317</v>
      </c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4"/>
      <c r="M176" s="84"/>
      <c r="N176" s="84"/>
      <c r="O176" s="84"/>
      <c r="P176" s="84"/>
      <c r="Q176" s="84"/>
      <c r="R176" s="84"/>
      <c r="AJ176" s="84"/>
      <c r="AK176" s="84"/>
      <c r="AL176" s="84"/>
      <c r="AM176" s="84"/>
      <c r="AN176" s="84"/>
      <c r="AO176" s="84"/>
      <c r="AP176" s="84"/>
    </row>
    <row r="177" spans="1:42">
      <c r="A177" s="85" t="s">
        <v>466</v>
      </c>
      <c r="B177" s="87">
        <v>2428</v>
      </c>
      <c r="C177" s="87">
        <v>2206</v>
      </c>
      <c r="D177" s="87">
        <v>2047</v>
      </c>
      <c r="E177" s="87">
        <v>1977</v>
      </c>
      <c r="F177" s="87">
        <v>2723</v>
      </c>
      <c r="G177" s="87">
        <v>3401</v>
      </c>
      <c r="H177" s="87">
        <v>3145</v>
      </c>
      <c r="I177" s="87">
        <v>3378</v>
      </c>
      <c r="J177" s="87">
        <v>3242</v>
      </c>
      <c r="K177" s="87">
        <v>3438</v>
      </c>
      <c r="L177" s="84"/>
      <c r="M177" s="84"/>
      <c r="N177" s="84"/>
      <c r="O177" s="84"/>
      <c r="P177" s="84"/>
      <c r="Q177" s="84"/>
      <c r="R177" s="84"/>
      <c r="AJ177" s="84"/>
      <c r="AK177" s="84"/>
      <c r="AL177" s="84"/>
      <c r="AM177" s="84"/>
      <c r="AN177" s="84"/>
      <c r="AO177" s="84"/>
      <c r="AP177" s="84"/>
    </row>
    <row r="178" spans="1:42">
      <c r="A178" s="85" t="s">
        <v>467</v>
      </c>
      <c r="B178" s="87">
        <v>1541</v>
      </c>
      <c r="C178" s="87">
        <v>1454</v>
      </c>
      <c r="D178" s="87">
        <v>1349</v>
      </c>
      <c r="E178" s="87">
        <v>1212</v>
      </c>
      <c r="F178" s="88">
        <v>875</v>
      </c>
      <c r="G178" s="88">
        <v>465</v>
      </c>
      <c r="H178" s="88">
        <v>540</v>
      </c>
      <c r="I178" s="88">
        <v>592</v>
      </c>
      <c r="J178" s="88">
        <v>585</v>
      </c>
      <c r="K178" s="88">
        <v>645</v>
      </c>
      <c r="L178" s="84"/>
      <c r="M178" s="84"/>
      <c r="N178" s="84"/>
      <c r="O178" s="84"/>
      <c r="P178" s="84"/>
      <c r="Q178" s="84"/>
      <c r="R178" s="84"/>
      <c r="AJ178" s="84"/>
      <c r="AK178" s="84"/>
      <c r="AL178" s="84"/>
      <c r="AM178" s="84"/>
      <c r="AN178" s="84"/>
      <c r="AO178" s="84"/>
      <c r="AP178" s="84"/>
    </row>
    <row r="179" spans="1:42">
      <c r="A179" s="85" t="s">
        <v>468</v>
      </c>
      <c r="B179" s="88">
        <v>163</v>
      </c>
      <c r="C179" s="88">
        <v>181</v>
      </c>
      <c r="D179" s="88">
        <v>177</v>
      </c>
      <c r="E179" s="88">
        <v>192</v>
      </c>
      <c r="F179" s="88">
        <v>105</v>
      </c>
      <c r="G179" s="88">
        <v>141</v>
      </c>
      <c r="H179" s="88">
        <v>124</v>
      </c>
      <c r="I179" s="88">
        <v>138</v>
      </c>
      <c r="J179" s="88">
        <v>105</v>
      </c>
      <c r="K179" s="88">
        <v>120</v>
      </c>
      <c r="L179" s="84"/>
      <c r="M179" s="84"/>
      <c r="N179" s="84"/>
      <c r="O179" s="84"/>
      <c r="P179" s="84"/>
      <c r="Q179" s="84"/>
      <c r="R179" s="84"/>
      <c r="AJ179" s="84"/>
      <c r="AK179" s="84"/>
      <c r="AL179" s="84"/>
      <c r="AM179" s="84"/>
      <c r="AN179" s="84"/>
      <c r="AO179" s="84"/>
      <c r="AP179" s="84"/>
    </row>
    <row r="180" spans="1:42">
      <c r="A180" s="85" t="s">
        <v>469</v>
      </c>
      <c r="B180" s="88">
        <v>66</v>
      </c>
      <c r="C180" s="88">
        <v>77</v>
      </c>
      <c r="D180" s="88">
        <v>73</v>
      </c>
      <c r="E180" s="88">
        <v>79</v>
      </c>
      <c r="F180" s="88">
        <v>107</v>
      </c>
      <c r="G180" s="88">
        <v>93</v>
      </c>
      <c r="H180" s="88">
        <v>73</v>
      </c>
      <c r="I180" s="88">
        <v>72</v>
      </c>
      <c r="J180" s="88">
        <v>72</v>
      </c>
      <c r="K180" s="88">
        <v>42</v>
      </c>
      <c r="L180" s="84"/>
      <c r="M180" s="84"/>
      <c r="N180" s="84"/>
      <c r="O180" s="84"/>
      <c r="P180" s="84"/>
      <c r="Q180" s="84"/>
      <c r="R180" s="84"/>
      <c r="AJ180" s="84"/>
      <c r="AK180" s="84"/>
      <c r="AL180" s="84"/>
      <c r="AM180" s="84"/>
      <c r="AN180" s="84"/>
      <c r="AO180" s="84"/>
      <c r="AP180" s="84"/>
    </row>
    <row r="181" spans="1:42">
      <c r="A181" s="85" t="s">
        <v>470</v>
      </c>
      <c r="B181" s="87">
        <v>16934</v>
      </c>
      <c r="C181" s="87">
        <v>18119</v>
      </c>
      <c r="D181" s="87">
        <v>17085</v>
      </c>
      <c r="E181" s="87">
        <v>18616</v>
      </c>
      <c r="F181" s="87">
        <v>19134</v>
      </c>
      <c r="G181" s="87">
        <v>20459</v>
      </c>
      <c r="H181" s="87">
        <v>21731</v>
      </c>
      <c r="I181" s="87">
        <v>22797</v>
      </c>
      <c r="J181" s="87">
        <v>22528</v>
      </c>
      <c r="K181" s="87">
        <v>22555</v>
      </c>
      <c r="L181" s="84"/>
      <c r="M181" s="84"/>
      <c r="N181" s="84"/>
      <c r="O181" s="84"/>
      <c r="P181" s="84"/>
      <c r="Q181" s="84"/>
      <c r="R181" s="84"/>
      <c r="AJ181" s="84"/>
      <c r="AK181" s="84"/>
      <c r="AL181" s="84"/>
      <c r="AM181" s="84"/>
      <c r="AN181" s="84"/>
      <c r="AO181" s="84"/>
      <c r="AP181" s="84"/>
    </row>
    <row r="182" spans="1:42">
      <c r="A182" s="85" t="s">
        <v>471</v>
      </c>
      <c r="B182" s="88">
        <v>867</v>
      </c>
      <c r="C182" s="88">
        <v>891</v>
      </c>
      <c r="D182" s="88">
        <v>846</v>
      </c>
      <c r="E182" s="88">
        <v>816</v>
      </c>
      <c r="F182" s="87">
        <v>1005</v>
      </c>
      <c r="G182" s="87">
        <v>1045</v>
      </c>
      <c r="H182" s="87">
        <v>1146</v>
      </c>
      <c r="I182" s="88">
        <v>920</v>
      </c>
      <c r="J182" s="88">
        <v>965</v>
      </c>
      <c r="K182" s="88">
        <v>880</v>
      </c>
      <c r="L182" s="84"/>
      <c r="M182" s="84"/>
      <c r="N182" s="84"/>
      <c r="O182" s="84"/>
      <c r="P182" s="84"/>
      <c r="Q182" s="84"/>
      <c r="R182" s="84"/>
      <c r="AJ182" s="84"/>
      <c r="AK182" s="84"/>
      <c r="AL182" s="84"/>
      <c r="AM182" s="84"/>
      <c r="AN182" s="84"/>
      <c r="AO182" s="84"/>
      <c r="AP182" s="84"/>
    </row>
    <row r="183" spans="1:42">
      <c r="A183" s="85" t="s">
        <v>472</v>
      </c>
      <c r="B183" s="88">
        <v>321</v>
      </c>
      <c r="C183" s="88">
        <v>291</v>
      </c>
      <c r="D183" s="88">
        <v>330</v>
      </c>
      <c r="E183" s="88">
        <v>264</v>
      </c>
      <c r="F183" s="88">
        <v>206</v>
      </c>
      <c r="G183" s="88">
        <v>337</v>
      </c>
      <c r="H183" s="88">
        <v>215</v>
      </c>
      <c r="I183" s="88">
        <v>197</v>
      </c>
      <c r="J183" s="88">
        <v>206</v>
      </c>
      <c r="K183" s="88">
        <v>229</v>
      </c>
      <c r="L183" s="84"/>
      <c r="M183" s="84"/>
      <c r="N183" s="84"/>
      <c r="O183" s="84"/>
      <c r="P183" s="84"/>
      <c r="Q183" s="84"/>
      <c r="R183" s="84"/>
      <c r="AJ183" s="84"/>
      <c r="AK183" s="84"/>
      <c r="AL183" s="84"/>
      <c r="AM183" s="84"/>
      <c r="AN183" s="84"/>
      <c r="AO183" s="84"/>
      <c r="AP183" s="84"/>
    </row>
    <row r="184" spans="1:42">
      <c r="A184" s="85" t="s">
        <v>473</v>
      </c>
      <c r="B184" s="88">
        <v>3</v>
      </c>
      <c r="C184" s="88">
        <v>5</v>
      </c>
      <c r="D184" s="88">
        <v>9</v>
      </c>
      <c r="E184" s="88">
        <v>9</v>
      </c>
      <c r="F184" s="88">
        <v>7</v>
      </c>
      <c r="G184" s="88">
        <v>1</v>
      </c>
      <c r="H184" s="88">
        <v>3</v>
      </c>
      <c r="I184" s="88">
        <v>3</v>
      </c>
      <c r="J184" s="88">
        <v>4</v>
      </c>
      <c r="K184" s="88">
        <v>2</v>
      </c>
      <c r="L184" s="84"/>
      <c r="M184" s="84"/>
      <c r="N184" s="84"/>
      <c r="O184" s="84"/>
      <c r="P184" s="84"/>
      <c r="Q184" s="84"/>
      <c r="R184" s="84"/>
      <c r="AJ184" s="84"/>
      <c r="AK184" s="84"/>
      <c r="AL184" s="84"/>
      <c r="AM184" s="84"/>
      <c r="AN184" s="84"/>
      <c r="AO184" s="84"/>
      <c r="AP184" s="84"/>
    </row>
    <row r="185" spans="1:42">
      <c r="A185" s="85" t="s">
        <v>474</v>
      </c>
      <c r="B185" s="88">
        <v>401</v>
      </c>
      <c r="C185" s="88">
        <v>410</v>
      </c>
      <c r="D185" s="88">
        <v>416</v>
      </c>
      <c r="E185" s="88">
        <v>349</v>
      </c>
      <c r="F185" s="88">
        <v>449</v>
      </c>
      <c r="G185" s="88">
        <v>352</v>
      </c>
      <c r="H185" s="88">
        <v>343</v>
      </c>
      <c r="I185" s="88">
        <v>308</v>
      </c>
      <c r="J185" s="88">
        <v>320</v>
      </c>
      <c r="K185" s="88">
        <v>365</v>
      </c>
      <c r="L185" s="84"/>
      <c r="M185" s="84"/>
      <c r="N185" s="84"/>
      <c r="O185" s="84"/>
      <c r="P185" s="84"/>
      <c r="Q185" s="84"/>
      <c r="R185" s="84"/>
      <c r="AJ185" s="84"/>
      <c r="AK185" s="84"/>
      <c r="AL185" s="84"/>
      <c r="AM185" s="84"/>
      <c r="AN185" s="84"/>
      <c r="AO185" s="84"/>
      <c r="AP185" s="84"/>
    </row>
    <row r="186" spans="1:42">
      <c r="A186" s="85" t="s">
        <v>475</v>
      </c>
      <c r="B186" s="88">
        <v>293</v>
      </c>
      <c r="C186" s="88">
        <v>245</v>
      </c>
      <c r="D186" s="88">
        <v>235</v>
      </c>
      <c r="E186" s="88">
        <v>247</v>
      </c>
      <c r="F186" s="88">
        <v>323</v>
      </c>
      <c r="G186" s="88">
        <v>397</v>
      </c>
      <c r="H186" s="88">
        <v>392</v>
      </c>
      <c r="I186" s="88">
        <v>378</v>
      </c>
      <c r="J186" s="88">
        <v>464</v>
      </c>
      <c r="K186" s="88">
        <v>415</v>
      </c>
      <c r="L186" s="84"/>
      <c r="M186" s="84"/>
      <c r="N186" s="84"/>
      <c r="O186" s="84"/>
      <c r="P186" s="84"/>
      <c r="Q186" s="84"/>
      <c r="R186" s="84"/>
      <c r="AJ186" s="84"/>
      <c r="AK186" s="84"/>
      <c r="AL186" s="84"/>
      <c r="AM186" s="84"/>
      <c r="AN186" s="84"/>
      <c r="AO186" s="84"/>
      <c r="AP186" s="84"/>
    </row>
    <row r="187" spans="1:42">
      <c r="A187" s="85" t="s">
        <v>476</v>
      </c>
      <c r="B187" s="88">
        <v>1</v>
      </c>
      <c r="C187" s="88">
        <v>1</v>
      </c>
      <c r="D187" s="88">
        <v>1</v>
      </c>
      <c r="E187" s="88">
        <v>0</v>
      </c>
      <c r="F187" s="88">
        <v>1</v>
      </c>
      <c r="G187" s="88">
        <v>2</v>
      </c>
      <c r="H187" s="88">
        <v>1</v>
      </c>
      <c r="I187" s="88">
        <v>0</v>
      </c>
      <c r="J187" s="88">
        <v>3</v>
      </c>
      <c r="K187" s="88">
        <v>9</v>
      </c>
      <c r="L187" s="84"/>
      <c r="M187" s="84"/>
      <c r="N187" s="84"/>
      <c r="O187" s="84"/>
      <c r="P187" s="84"/>
      <c r="Q187" s="84"/>
      <c r="R187" s="84"/>
      <c r="AJ187" s="84"/>
      <c r="AK187" s="84"/>
      <c r="AL187" s="84"/>
      <c r="AM187" s="84"/>
      <c r="AN187" s="84"/>
      <c r="AO187" s="84"/>
      <c r="AP187" s="84"/>
    </row>
    <row r="188" spans="1:42">
      <c r="A188" s="85" t="s">
        <v>477</v>
      </c>
      <c r="B188" s="88">
        <v>166</v>
      </c>
      <c r="C188" s="88">
        <v>150</v>
      </c>
      <c r="D188" s="88">
        <v>180</v>
      </c>
      <c r="E188" s="88">
        <v>163</v>
      </c>
      <c r="F188" s="88">
        <v>173</v>
      </c>
      <c r="G188" s="88">
        <v>150</v>
      </c>
      <c r="H188" s="88">
        <v>243</v>
      </c>
      <c r="I188" s="88">
        <v>125</v>
      </c>
      <c r="J188" s="88">
        <v>116</v>
      </c>
      <c r="K188" s="88">
        <v>129</v>
      </c>
      <c r="L188" s="84"/>
      <c r="M188" s="84"/>
      <c r="N188" s="84"/>
      <c r="O188" s="84"/>
      <c r="P188" s="84"/>
      <c r="Q188" s="84"/>
      <c r="R188" s="84"/>
      <c r="AJ188" s="84"/>
      <c r="AK188" s="84"/>
      <c r="AL188" s="84"/>
      <c r="AM188" s="84"/>
      <c r="AN188" s="84"/>
      <c r="AO188" s="84"/>
      <c r="AP188" s="84"/>
    </row>
    <row r="189" spans="1:42">
      <c r="A189" s="85" t="s">
        <v>478</v>
      </c>
      <c r="B189" s="87">
        <v>23184</v>
      </c>
      <c r="C189" s="87">
        <v>24030</v>
      </c>
      <c r="D189" s="87">
        <v>22748</v>
      </c>
      <c r="E189" s="87">
        <v>23924</v>
      </c>
      <c r="F189" s="87">
        <v>25108</v>
      </c>
      <c r="G189" s="87">
        <v>26843</v>
      </c>
      <c r="H189" s="87">
        <v>27956</v>
      </c>
      <c r="I189" s="87">
        <v>28908</v>
      </c>
      <c r="J189" s="87">
        <v>28610</v>
      </c>
      <c r="K189" s="87">
        <v>28829</v>
      </c>
      <c r="L189" s="84"/>
      <c r="M189" s="84"/>
      <c r="N189" s="84"/>
      <c r="O189" s="84"/>
      <c r="P189" s="84"/>
      <c r="Q189" s="84"/>
      <c r="R189" s="84"/>
      <c r="AJ189" s="84"/>
      <c r="AK189" s="84"/>
      <c r="AL189" s="84"/>
      <c r="AM189" s="84"/>
      <c r="AN189" s="84"/>
      <c r="AO189" s="84"/>
      <c r="AP189" s="84"/>
    </row>
    <row r="190" spans="1:42">
      <c r="A190" s="85" t="s">
        <v>18</v>
      </c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4"/>
      <c r="M190" s="84"/>
      <c r="N190" s="84"/>
      <c r="O190" s="84"/>
      <c r="P190" s="84"/>
      <c r="Q190" s="84"/>
      <c r="R190" s="84"/>
      <c r="AJ190" s="84"/>
      <c r="AK190" s="84"/>
      <c r="AL190" s="84"/>
      <c r="AM190" s="84"/>
      <c r="AN190" s="84"/>
      <c r="AO190" s="84"/>
      <c r="AP190" s="84"/>
    </row>
    <row r="191" spans="1:42">
      <c r="A191" s="85" t="s">
        <v>466</v>
      </c>
      <c r="B191" s="87">
        <v>1551</v>
      </c>
      <c r="C191" s="87">
        <v>1428</v>
      </c>
      <c r="D191" s="87">
        <v>1457</v>
      </c>
      <c r="E191" s="87">
        <v>1494</v>
      </c>
      <c r="F191" s="87">
        <v>2149</v>
      </c>
      <c r="G191" s="87">
        <v>2804</v>
      </c>
      <c r="H191" s="87">
        <v>2768</v>
      </c>
      <c r="I191" s="87">
        <v>2966</v>
      </c>
      <c r="J191" s="87">
        <v>2996</v>
      </c>
      <c r="K191" s="87">
        <v>3242</v>
      </c>
      <c r="L191" s="84"/>
      <c r="M191" s="84"/>
      <c r="N191" s="84"/>
      <c r="O191" s="84"/>
      <c r="P191" s="84"/>
      <c r="Q191" s="84"/>
      <c r="R191" s="84"/>
      <c r="AJ191" s="84"/>
      <c r="AK191" s="84"/>
      <c r="AL191" s="84"/>
      <c r="AM191" s="84"/>
      <c r="AN191" s="84"/>
      <c r="AO191" s="84"/>
      <c r="AP191" s="84"/>
    </row>
    <row r="192" spans="1:42">
      <c r="A192" s="85" t="s">
        <v>467</v>
      </c>
      <c r="B192" s="88">
        <v>926</v>
      </c>
      <c r="C192" s="88">
        <v>927</v>
      </c>
      <c r="D192" s="88">
        <v>965</v>
      </c>
      <c r="E192" s="88">
        <v>920</v>
      </c>
      <c r="F192" s="88">
        <v>625</v>
      </c>
      <c r="G192" s="88">
        <v>308</v>
      </c>
      <c r="H192" s="88">
        <v>299</v>
      </c>
      <c r="I192" s="88">
        <v>341</v>
      </c>
      <c r="J192" s="88">
        <v>321</v>
      </c>
      <c r="K192" s="88">
        <v>259</v>
      </c>
      <c r="L192" s="84"/>
      <c r="M192" s="84"/>
      <c r="N192" s="84"/>
      <c r="O192" s="84"/>
      <c r="P192" s="84"/>
      <c r="Q192" s="84"/>
      <c r="R192" s="84"/>
      <c r="AJ192" s="84"/>
      <c r="AK192" s="84"/>
      <c r="AL192" s="84"/>
      <c r="AM192" s="84"/>
      <c r="AN192" s="84"/>
      <c r="AO192" s="84"/>
      <c r="AP192" s="84"/>
    </row>
    <row r="193" spans="1:42">
      <c r="A193" s="85" t="s">
        <v>468</v>
      </c>
      <c r="B193" s="88">
        <v>106</v>
      </c>
      <c r="C193" s="88">
        <v>96</v>
      </c>
      <c r="D193" s="88">
        <v>68</v>
      </c>
      <c r="E193" s="88">
        <v>78</v>
      </c>
      <c r="F193" s="88">
        <v>77</v>
      </c>
      <c r="G193" s="88">
        <v>62</v>
      </c>
      <c r="H193" s="88">
        <v>67</v>
      </c>
      <c r="I193" s="88">
        <v>69</v>
      </c>
      <c r="J193" s="88">
        <v>83</v>
      </c>
      <c r="K193" s="88">
        <v>72</v>
      </c>
      <c r="L193" s="84"/>
      <c r="M193" s="84"/>
      <c r="N193" s="84"/>
      <c r="O193" s="84"/>
      <c r="P193" s="84"/>
      <c r="Q193" s="84"/>
      <c r="R193" s="84"/>
      <c r="AJ193" s="84"/>
      <c r="AK193" s="84"/>
      <c r="AL193" s="84"/>
      <c r="AM193" s="84"/>
      <c r="AN193" s="84"/>
      <c r="AO193" s="84"/>
      <c r="AP193" s="84"/>
    </row>
    <row r="194" spans="1:42">
      <c r="A194" s="85" t="s">
        <v>469</v>
      </c>
      <c r="B194" s="88">
        <v>77</v>
      </c>
      <c r="C194" s="88">
        <v>51</v>
      </c>
      <c r="D194" s="88">
        <v>68</v>
      </c>
      <c r="E194" s="88">
        <v>56</v>
      </c>
      <c r="F194" s="88">
        <v>66</v>
      </c>
      <c r="G194" s="88">
        <v>109</v>
      </c>
      <c r="H194" s="88">
        <v>97</v>
      </c>
      <c r="I194" s="88">
        <v>83</v>
      </c>
      <c r="J194" s="88">
        <v>41</v>
      </c>
      <c r="K194" s="88">
        <v>42</v>
      </c>
      <c r="L194" s="84"/>
      <c r="M194" s="84"/>
      <c r="N194" s="84"/>
      <c r="O194" s="84"/>
      <c r="P194" s="84"/>
      <c r="Q194" s="84"/>
      <c r="R194" s="84"/>
      <c r="AJ194" s="84"/>
      <c r="AK194" s="84"/>
      <c r="AL194" s="84"/>
      <c r="AM194" s="84"/>
      <c r="AN194" s="84"/>
      <c r="AO194" s="84"/>
      <c r="AP194" s="84"/>
    </row>
    <row r="195" spans="1:42">
      <c r="A195" s="85" t="s">
        <v>470</v>
      </c>
      <c r="B195" s="87">
        <v>8787</v>
      </c>
      <c r="C195" s="87">
        <v>8384</v>
      </c>
      <c r="D195" s="87">
        <v>8391</v>
      </c>
      <c r="E195" s="87">
        <v>8721</v>
      </c>
      <c r="F195" s="87">
        <v>9811</v>
      </c>
      <c r="G195" s="87">
        <v>9348</v>
      </c>
      <c r="H195" s="87">
        <v>10230</v>
      </c>
      <c r="I195" s="87">
        <v>10708</v>
      </c>
      <c r="J195" s="87">
        <v>10602</v>
      </c>
      <c r="K195" s="87">
        <v>10497</v>
      </c>
      <c r="L195" s="84"/>
      <c r="M195" s="84"/>
      <c r="N195" s="84"/>
      <c r="O195" s="84"/>
      <c r="P195" s="84"/>
      <c r="Q195" s="84"/>
      <c r="R195" s="84"/>
      <c r="AJ195" s="84"/>
      <c r="AK195" s="84"/>
      <c r="AL195" s="84"/>
      <c r="AM195" s="84"/>
      <c r="AN195" s="84"/>
      <c r="AO195" s="84"/>
      <c r="AP195" s="84"/>
    </row>
    <row r="196" spans="1:42">
      <c r="A196" s="85" t="s">
        <v>471</v>
      </c>
      <c r="B196" s="88">
        <v>741</v>
      </c>
      <c r="C196" s="88">
        <v>719</v>
      </c>
      <c r="D196" s="88">
        <v>649</v>
      </c>
      <c r="E196" s="88">
        <v>688</v>
      </c>
      <c r="F196" s="88">
        <v>696</v>
      </c>
      <c r="G196" s="88">
        <v>744</v>
      </c>
      <c r="H196" s="88">
        <v>841</v>
      </c>
      <c r="I196" s="88">
        <v>883</v>
      </c>
      <c r="J196" s="88">
        <v>801</v>
      </c>
      <c r="K196" s="88">
        <v>793</v>
      </c>
      <c r="L196" s="84"/>
      <c r="M196" s="84"/>
      <c r="N196" s="84"/>
      <c r="O196" s="84"/>
      <c r="P196" s="84"/>
      <c r="Q196" s="84"/>
      <c r="R196" s="84"/>
      <c r="AJ196" s="84"/>
      <c r="AK196" s="84"/>
      <c r="AL196" s="84"/>
      <c r="AM196" s="84"/>
      <c r="AN196" s="84"/>
      <c r="AO196" s="84"/>
      <c r="AP196" s="84"/>
    </row>
    <row r="197" spans="1:42">
      <c r="A197" s="85" t="s">
        <v>472</v>
      </c>
      <c r="B197" s="88">
        <v>209</v>
      </c>
      <c r="C197" s="88">
        <v>164</v>
      </c>
      <c r="D197" s="88">
        <v>194</v>
      </c>
      <c r="E197" s="88">
        <v>244</v>
      </c>
      <c r="F197" s="88">
        <v>190</v>
      </c>
      <c r="G197" s="88">
        <v>172</v>
      </c>
      <c r="H197" s="88">
        <v>132</v>
      </c>
      <c r="I197" s="88">
        <v>141</v>
      </c>
      <c r="J197" s="88">
        <v>164</v>
      </c>
      <c r="K197" s="88">
        <v>112</v>
      </c>
      <c r="L197" s="84"/>
      <c r="M197" s="84"/>
      <c r="N197" s="84"/>
      <c r="O197" s="84"/>
      <c r="P197" s="84"/>
      <c r="Q197" s="84"/>
      <c r="R197" s="84"/>
      <c r="AJ197" s="84"/>
      <c r="AK197" s="84"/>
      <c r="AL197" s="84"/>
      <c r="AM197" s="84"/>
      <c r="AN197" s="84"/>
      <c r="AO197" s="84"/>
      <c r="AP197" s="84"/>
    </row>
    <row r="198" spans="1:42">
      <c r="A198" s="85" t="s">
        <v>473</v>
      </c>
      <c r="B198" s="88">
        <v>1</v>
      </c>
      <c r="C198" s="88">
        <v>1</v>
      </c>
      <c r="D198" s="88">
        <v>5</v>
      </c>
      <c r="E198" s="88">
        <v>3</v>
      </c>
      <c r="F198" s="88">
        <v>4</v>
      </c>
      <c r="G198" s="88">
        <v>3</v>
      </c>
      <c r="H198" s="88">
        <v>2</v>
      </c>
      <c r="I198" s="88">
        <v>0</v>
      </c>
      <c r="J198" s="88">
        <v>0</v>
      </c>
      <c r="K198" s="88">
        <v>1</v>
      </c>
      <c r="L198" s="84"/>
      <c r="M198" s="84"/>
      <c r="N198" s="84"/>
      <c r="O198" s="84"/>
      <c r="P198" s="84"/>
      <c r="Q198" s="84"/>
      <c r="R198" s="84"/>
      <c r="AJ198" s="84"/>
      <c r="AK198" s="84"/>
      <c r="AL198" s="84"/>
      <c r="AM198" s="84"/>
      <c r="AN198" s="84"/>
      <c r="AO198" s="84"/>
      <c r="AP198" s="84"/>
    </row>
    <row r="199" spans="1:42">
      <c r="A199" s="85" t="s">
        <v>474</v>
      </c>
      <c r="B199" s="88">
        <v>298</v>
      </c>
      <c r="C199" s="88">
        <v>294</v>
      </c>
      <c r="D199" s="88">
        <v>236</v>
      </c>
      <c r="E199" s="88">
        <v>267</v>
      </c>
      <c r="F199" s="88">
        <v>342</v>
      </c>
      <c r="G199" s="88">
        <v>326</v>
      </c>
      <c r="H199" s="88">
        <v>275</v>
      </c>
      <c r="I199" s="88">
        <v>291</v>
      </c>
      <c r="J199" s="88">
        <v>281</v>
      </c>
      <c r="K199" s="88">
        <v>304</v>
      </c>
      <c r="L199" s="84"/>
      <c r="M199" s="84"/>
      <c r="N199" s="84"/>
      <c r="O199" s="84"/>
      <c r="P199" s="84"/>
      <c r="Q199" s="84"/>
      <c r="R199" s="84"/>
      <c r="AJ199" s="84"/>
      <c r="AK199" s="84"/>
      <c r="AL199" s="84"/>
      <c r="AM199" s="84"/>
      <c r="AN199" s="84"/>
      <c r="AO199" s="84"/>
      <c r="AP199" s="84"/>
    </row>
    <row r="200" spans="1:42">
      <c r="A200" s="85" t="s">
        <v>475</v>
      </c>
      <c r="B200" s="88">
        <v>182</v>
      </c>
      <c r="C200" s="88">
        <v>171</v>
      </c>
      <c r="D200" s="88">
        <v>149</v>
      </c>
      <c r="E200" s="88">
        <v>155</v>
      </c>
      <c r="F200" s="88">
        <v>189</v>
      </c>
      <c r="G200" s="88">
        <v>234</v>
      </c>
      <c r="H200" s="88">
        <v>251</v>
      </c>
      <c r="I200" s="88">
        <v>304</v>
      </c>
      <c r="J200" s="88">
        <v>287</v>
      </c>
      <c r="K200" s="88">
        <v>307</v>
      </c>
      <c r="L200" s="84"/>
      <c r="M200" s="84"/>
      <c r="N200" s="84"/>
      <c r="O200" s="84"/>
      <c r="P200" s="84"/>
      <c r="Q200" s="84"/>
      <c r="R200" s="84"/>
      <c r="AJ200" s="84"/>
      <c r="AK200" s="84"/>
      <c r="AL200" s="84"/>
      <c r="AM200" s="84"/>
      <c r="AN200" s="84"/>
      <c r="AO200" s="84"/>
      <c r="AP200" s="84"/>
    </row>
    <row r="201" spans="1:42">
      <c r="A201" s="85" t="s">
        <v>476</v>
      </c>
      <c r="B201" s="88">
        <v>1</v>
      </c>
      <c r="C201" s="88">
        <v>3</v>
      </c>
      <c r="D201" s="88">
        <v>3</v>
      </c>
      <c r="E201" s="88">
        <v>2</v>
      </c>
      <c r="F201" s="88">
        <v>0</v>
      </c>
      <c r="G201" s="88">
        <v>1</v>
      </c>
      <c r="H201" s="88">
        <v>1</v>
      </c>
      <c r="I201" s="88">
        <v>0</v>
      </c>
      <c r="J201" s="88">
        <v>1</v>
      </c>
      <c r="K201" s="88">
        <v>0</v>
      </c>
      <c r="L201" s="84"/>
      <c r="M201" s="84"/>
      <c r="N201" s="84"/>
      <c r="O201" s="84"/>
      <c r="P201" s="84"/>
      <c r="Q201" s="84"/>
      <c r="R201" s="84"/>
      <c r="AJ201" s="84"/>
      <c r="AK201" s="84"/>
      <c r="AL201" s="84"/>
      <c r="AM201" s="84"/>
      <c r="AN201" s="84"/>
      <c r="AO201" s="84"/>
      <c r="AP201" s="84"/>
    </row>
    <row r="202" spans="1:42">
      <c r="A202" s="85" t="s">
        <v>477</v>
      </c>
      <c r="B202" s="88">
        <v>150</v>
      </c>
      <c r="C202" s="88">
        <v>111</v>
      </c>
      <c r="D202" s="88">
        <v>150</v>
      </c>
      <c r="E202" s="88">
        <v>165</v>
      </c>
      <c r="F202" s="88">
        <v>121</v>
      </c>
      <c r="G202" s="88">
        <v>82</v>
      </c>
      <c r="H202" s="88">
        <v>65</v>
      </c>
      <c r="I202" s="88">
        <v>51</v>
      </c>
      <c r="J202" s="88">
        <v>68</v>
      </c>
      <c r="K202" s="88">
        <v>41</v>
      </c>
      <c r="L202" s="84"/>
      <c r="M202" s="84"/>
      <c r="N202" s="84"/>
      <c r="O202" s="84"/>
      <c r="P202" s="84"/>
      <c r="Q202" s="84"/>
      <c r="R202" s="84"/>
      <c r="AJ202" s="84"/>
      <c r="AK202" s="84"/>
      <c r="AL202" s="84"/>
      <c r="AM202" s="84"/>
      <c r="AN202" s="84"/>
      <c r="AO202" s="84"/>
      <c r="AP202" s="84"/>
    </row>
    <row r="203" spans="1:42">
      <c r="A203" s="85" t="s">
        <v>478</v>
      </c>
      <c r="B203" s="87">
        <v>13029</v>
      </c>
      <c r="C203" s="87">
        <v>12349</v>
      </c>
      <c r="D203" s="87">
        <v>12335</v>
      </c>
      <c r="E203" s="87">
        <v>12793</v>
      </c>
      <c r="F203" s="87">
        <v>14270</v>
      </c>
      <c r="G203" s="87">
        <v>14193</v>
      </c>
      <c r="H203" s="87">
        <v>15028</v>
      </c>
      <c r="I203" s="87">
        <v>15837</v>
      </c>
      <c r="J203" s="87">
        <v>15645</v>
      </c>
      <c r="K203" s="87">
        <v>15670</v>
      </c>
      <c r="L203" s="84"/>
      <c r="M203" s="84"/>
      <c r="N203" s="84"/>
      <c r="O203" s="84"/>
      <c r="P203" s="84"/>
      <c r="Q203" s="84"/>
      <c r="R203" s="84"/>
      <c r="AJ203" s="84"/>
      <c r="AK203" s="84"/>
      <c r="AL203" s="84"/>
      <c r="AM203" s="84"/>
      <c r="AN203" s="84"/>
      <c r="AO203" s="84"/>
      <c r="AP203" s="84"/>
    </row>
    <row r="204" spans="1:42">
      <c r="A204" s="85" t="s">
        <v>312</v>
      </c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4"/>
      <c r="M204" s="84"/>
      <c r="N204" s="84"/>
      <c r="O204" s="84"/>
      <c r="P204" s="84"/>
      <c r="Q204" s="84"/>
      <c r="R204" s="84"/>
      <c r="AJ204" s="84"/>
      <c r="AK204" s="84"/>
      <c r="AL204" s="84"/>
      <c r="AM204" s="84"/>
      <c r="AN204" s="84"/>
      <c r="AO204" s="84"/>
      <c r="AP204" s="84"/>
    </row>
    <row r="205" spans="1:42">
      <c r="A205" s="85" t="s">
        <v>466</v>
      </c>
      <c r="B205" s="87">
        <v>2746</v>
      </c>
      <c r="C205" s="87">
        <v>2676</v>
      </c>
      <c r="D205" s="87">
        <v>2602</v>
      </c>
      <c r="E205" s="87">
        <v>2575</v>
      </c>
      <c r="F205" s="87">
        <v>4141</v>
      </c>
      <c r="G205" s="87">
        <v>5243</v>
      </c>
      <c r="H205" s="87">
        <v>4756</v>
      </c>
      <c r="I205" s="87">
        <v>4958</v>
      </c>
      <c r="J205" s="87">
        <v>5118</v>
      </c>
      <c r="K205" s="87">
        <v>4947</v>
      </c>
      <c r="L205" s="84"/>
      <c r="M205" s="84"/>
      <c r="N205" s="84"/>
      <c r="O205" s="84"/>
      <c r="P205" s="84"/>
      <c r="Q205" s="84"/>
      <c r="R205" s="84"/>
      <c r="AJ205" s="84"/>
      <c r="AK205" s="84"/>
      <c r="AL205" s="84"/>
      <c r="AM205" s="84"/>
      <c r="AN205" s="84"/>
      <c r="AO205" s="84"/>
      <c r="AP205" s="84"/>
    </row>
    <row r="206" spans="1:42">
      <c r="A206" s="85" t="s">
        <v>467</v>
      </c>
      <c r="B206" s="87">
        <v>2497</v>
      </c>
      <c r="C206" s="87">
        <v>2156</v>
      </c>
      <c r="D206" s="87">
        <v>1964</v>
      </c>
      <c r="E206" s="87">
        <v>1839</v>
      </c>
      <c r="F206" s="87">
        <v>1143</v>
      </c>
      <c r="G206" s="88">
        <v>512</v>
      </c>
      <c r="H206" s="88">
        <v>478</v>
      </c>
      <c r="I206" s="88">
        <v>529</v>
      </c>
      <c r="J206" s="88">
        <v>529</v>
      </c>
      <c r="K206" s="88">
        <v>482</v>
      </c>
      <c r="L206" s="84"/>
      <c r="M206" s="84"/>
      <c r="N206" s="84"/>
      <c r="O206" s="84"/>
      <c r="P206" s="84"/>
      <c r="Q206" s="84"/>
      <c r="R206" s="84"/>
      <c r="AJ206" s="84"/>
      <c r="AK206" s="84"/>
      <c r="AL206" s="84"/>
      <c r="AM206" s="84"/>
      <c r="AN206" s="84"/>
      <c r="AO206" s="84"/>
      <c r="AP206" s="84"/>
    </row>
    <row r="207" spans="1:42">
      <c r="A207" s="85" t="s">
        <v>468</v>
      </c>
      <c r="B207" s="88">
        <v>205</v>
      </c>
      <c r="C207" s="88">
        <v>181</v>
      </c>
      <c r="D207" s="88">
        <v>153</v>
      </c>
      <c r="E207" s="88">
        <v>114</v>
      </c>
      <c r="F207" s="88">
        <v>136</v>
      </c>
      <c r="G207" s="88">
        <v>128</v>
      </c>
      <c r="H207" s="88">
        <v>121</v>
      </c>
      <c r="I207" s="88">
        <v>98</v>
      </c>
      <c r="J207" s="88">
        <v>144</v>
      </c>
      <c r="K207" s="88">
        <v>121</v>
      </c>
      <c r="L207" s="84"/>
      <c r="M207" s="84"/>
      <c r="N207" s="84"/>
      <c r="O207" s="84"/>
      <c r="P207" s="84"/>
      <c r="Q207" s="84"/>
      <c r="R207" s="84"/>
      <c r="AJ207" s="84"/>
      <c r="AK207" s="84"/>
      <c r="AL207" s="84"/>
      <c r="AM207" s="84"/>
      <c r="AN207" s="84"/>
      <c r="AO207" s="84"/>
      <c r="AP207" s="84"/>
    </row>
    <row r="208" spans="1:42">
      <c r="A208" s="85" t="s">
        <v>469</v>
      </c>
      <c r="B208" s="88">
        <v>146</v>
      </c>
      <c r="C208" s="88">
        <v>178</v>
      </c>
      <c r="D208" s="88">
        <v>173</v>
      </c>
      <c r="E208" s="88">
        <v>182</v>
      </c>
      <c r="F208" s="88">
        <v>182</v>
      </c>
      <c r="G208" s="88">
        <v>170</v>
      </c>
      <c r="H208" s="88">
        <v>234</v>
      </c>
      <c r="I208" s="88">
        <v>176</v>
      </c>
      <c r="J208" s="88">
        <v>127</v>
      </c>
      <c r="K208" s="88">
        <v>121</v>
      </c>
      <c r="L208" s="84"/>
      <c r="M208" s="84"/>
      <c r="N208" s="84"/>
      <c r="O208" s="84"/>
      <c r="P208" s="84"/>
      <c r="Q208" s="84"/>
      <c r="R208" s="84"/>
      <c r="AJ208" s="84"/>
      <c r="AK208" s="84"/>
      <c r="AL208" s="84"/>
      <c r="AM208" s="84"/>
      <c r="AN208" s="84"/>
      <c r="AO208" s="84"/>
      <c r="AP208" s="84"/>
    </row>
    <row r="209" spans="1:42">
      <c r="A209" s="85" t="s">
        <v>470</v>
      </c>
      <c r="B209" s="87">
        <v>16776</v>
      </c>
      <c r="C209" s="87">
        <v>17775</v>
      </c>
      <c r="D209" s="87">
        <v>17653</v>
      </c>
      <c r="E209" s="87">
        <v>17064</v>
      </c>
      <c r="F209" s="87">
        <v>17511</v>
      </c>
      <c r="G209" s="87">
        <v>18504</v>
      </c>
      <c r="H209" s="87">
        <v>20564</v>
      </c>
      <c r="I209" s="87">
        <v>21181</v>
      </c>
      <c r="J209" s="87">
        <v>20815</v>
      </c>
      <c r="K209" s="87">
        <v>21368</v>
      </c>
      <c r="L209" s="84"/>
      <c r="M209" s="84"/>
      <c r="N209" s="84"/>
      <c r="O209" s="84"/>
      <c r="P209" s="84"/>
      <c r="Q209" s="84"/>
      <c r="R209" s="84"/>
      <c r="AJ209" s="84"/>
      <c r="AK209" s="84"/>
      <c r="AL209" s="84"/>
      <c r="AM209" s="84"/>
      <c r="AN209" s="84"/>
      <c r="AO209" s="84"/>
      <c r="AP209" s="84"/>
    </row>
    <row r="210" spans="1:42">
      <c r="A210" s="85" t="s">
        <v>471</v>
      </c>
      <c r="B210" s="87">
        <v>1394</v>
      </c>
      <c r="C210" s="87">
        <v>1140</v>
      </c>
      <c r="D210" s="87">
        <v>1145</v>
      </c>
      <c r="E210" s="87">
        <v>1110</v>
      </c>
      <c r="F210" s="87">
        <v>1117</v>
      </c>
      <c r="G210" s="87">
        <v>1268</v>
      </c>
      <c r="H210" s="87">
        <v>1449</v>
      </c>
      <c r="I210" s="87">
        <v>1496</v>
      </c>
      <c r="J210" s="87">
        <v>1848</v>
      </c>
      <c r="K210" s="87">
        <v>1545</v>
      </c>
      <c r="L210" s="84"/>
      <c r="M210" s="84"/>
      <c r="N210" s="84"/>
      <c r="O210" s="84"/>
      <c r="P210" s="84"/>
      <c r="Q210" s="84"/>
      <c r="R210" s="84"/>
      <c r="AJ210" s="84"/>
      <c r="AK210" s="84"/>
      <c r="AL210" s="84"/>
      <c r="AM210" s="84"/>
      <c r="AN210" s="84"/>
      <c r="AO210" s="84"/>
      <c r="AP210" s="84"/>
    </row>
    <row r="211" spans="1:42">
      <c r="A211" s="85" t="s">
        <v>472</v>
      </c>
      <c r="B211" s="88">
        <v>340</v>
      </c>
      <c r="C211" s="88">
        <v>311</v>
      </c>
      <c r="D211" s="88">
        <v>180</v>
      </c>
      <c r="E211" s="88">
        <v>191</v>
      </c>
      <c r="F211" s="88">
        <v>145</v>
      </c>
      <c r="G211" s="88">
        <v>132</v>
      </c>
      <c r="H211" s="88">
        <v>113</v>
      </c>
      <c r="I211" s="88">
        <v>108</v>
      </c>
      <c r="J211" s="88">
        <v>116</v>
      </c>
      <c r="K211" s="88">
        <v>85</v>
      </c>
      <c r="L211" s="84"/>
      <c r="M211" s="84"/>
      <c r="N211" s="84"/>
      <c r="O211" s="84"/>
      <c r="P211" s="84"/>
      <c r="Q211" s="84"/>
      <c r="R211" s="84"/>
      <c r="AJ211" s="84"/>
      <c r="AK211" s="84"/>
      <c r="AL211" s="84"/>
      <c r="AM211" s="84"/>
      <c r="AN211" s="84"/>
      <c r="AO211" s="84"/>
      <c r="AP211" s="84"/>
    </row>
    <row r="212" spans="1:42">
      <c r="A212" s="85" t="s">
        <v>473</v>
      </c>
      <c r="B212" s="88">
        <v>3</v>
      </c>
      <c r="C212" s="88">
        <v>6</v>
      </c>
      <c r="D212" s="88">
        <v>4</v>
      </c>
      <c r="E212" s="88">
        <v>6</v>
      </c>
      <c r="F212" s="88">
        <v>4</v>
      </c>
      <c r="G212" s="88">
        <v>1</v>
      </c>
      <c r="H212" s="88">
        <v>2</v>
      </c>
      <c r="I212" s="88">
        <v>3</v>
      </c>
      <c r="J212" s="88">
        <v>4</v>
      </c>
      <c r="K212" s="88">
        <v>4</v>
      </c>
      <c r="L212" s="84"/>
      <c r="M212" s="84"/>
      <c r="N212" s="84"/>
      <c r="O212" s="84"/>
      <c r="P212" s="84"/>
      <c r="Q212" s="84"/>
      <c r="R212" s="84"/>
      <c r="AJ212" s="84"/>
      <c r="AK212" s="84"/>
      <c r="AL212" s="84"/>
      <c r="AM212" s="84"/>
      <c r="AN212" s="84"/>
      <c r="AO212" s="84"/>
      <c r="AP212" s="84"/>
    </row>
    <row r="213" spans="1:42">
      <c r="A213" s="85" t="s">
        <v>474</v>
      </c>
      <c r="B213" s="88">
        <v>594</v>
      </c>
      <c r="C213" s="88">
        <v>673</v>
      </c>
      <c r="D213" s="88">
        <v>633</v>
      </c>
      <c r="E213" s="88">
        <v>412</v>
      </c>
      <c r="F213" s="88">
        <v>650</v>
      </c>
      <c r="G213" s="88">
        <v>704</v>
      </c>
      <c r="H213" s="88">
        <v>514</v>
      </c>
      <c r="I213" s="88">
        <v>426</v>
      </c>
      <c r="J213" s="88">
        <v>383</v>
      </c>
      <c r="K213" s="88">
        <v>368</v>
      </c>
      <c r="L213" s="84"/>
      <c r="M213" s="84"/>
      <c r="N213" s="84"/>
      <c r="O213" s="84"/>
      <c r="P213" s="84"/>
      <c r="Q213" s="84"/>
      <c r="R213" s="84"/>
      <c r="AJ213" s="84"/>
      <c r="AK213" s="84"/>
      <c r="AL213" s="84"/>
      <c r="AM213" s="84"/>
      <c r="AN213" s="84"/>
      <c r="AO213" s="84"/>
      <c r="AP213" s="84"/>
    </row>
    <row r="214" spans="1:42">
      <c r="A214" s="85" t="s">
        <v>475</v>
      </c>
      <c r="B214" s="88">
        <v>298</v>
      </c>
      <c r="C214" s="88">
        <v>258</v>
      </c>
      <c r="D214" s="88">
        <v>219</v>
      </c>
      <c r="E214" s="88">
        <v>238</v>
      </c>
      <c r="F214" s="88">
        <v>306</v>
      </c>
      <c r="G214" s="88">
        <v>344</v>
      </c>
      <c r="H214" s="88">
        <v>380</v>
      </c>
      <c r="I214" s="88">
        <v>436</v>
      </c>
      <c r="J214" s="88">
        <v>352</v>
      </c>
      <c r="K214" s="88">
        <v>371</v>
      </c>
      <c r="L214" s="84"/>
      <c r="M214" s="84"/>
      <c r="N214" s="84"/>
      <c r="O214" s="84"/>
      <c r="P214" s="84"/>
      <c r="Q214" s="84"/>
      <c r="R214" s="84"/>
      <c r="AJ214" s="84"/>
      <c r="AK214" s="84"/>
      <c r="AL214" s="84"/>
      <c r="AM214" s="84"/>
      <c r="AN214" s="84"/>
      <c r="AO214" s="84"/>
      <c r="AP214" s="84"/>
    </row>
    <row r="215" spans="1:42">
      <c r="A215" s="85" t="s">
        <v>476</v>
      </c>
      <c r="B215" s="88">
        <v>8</v>
      </c>
      <c r="C215" s="88">
        <v>7</v>
      </c>
      <c r="D215" s="88">
        <v>4</v>
      </c>
      <c r="E215" s="88">
        <v>3</v>
      </c>
      <c r="F215" s="88">
        <v>3</v>
      </c>
      <c r="G215" s="88">
        <v>3</v>
      </c>
      <c r="H215" s="88">
        <v>1</v>
      </c>
      <c r="I215" s="88">
        <v>2</v>
      </c>
      <c r="J215" s="88">
        <v>3</v>
      </c>
      <c r="K215" s="88">
        <v>1</v>
      </c>
      <c r="L215" s="84"/>
      <c r="M215" s="84"/>
      <c r="N215" s="84"/>
      <c r="O215" s="84"/>
      <c r="P215" s="84"/>
      <c r="Q215" s="84"/>
      <c r="R215" s="84"/>
      <c r="AJ215" s="84"/>
      <c r="AK215" s="84"/>
      <c r="AL215" s="84"/>
      <c r="AM215" s="84"/>
      <c r="AN215" s="84"/>
      <c r="AO215" s="84"/>
      <c r="AP215" s="84"/>
    </row>
    <row r="216" spans="1:42">
      <c r="A216" s="85" t="s">
        <v>477</v>
      </c>
      <c r="B216" s="88">
        <v>204</v>
      </c>
      <c r="C216" s="88">
        <v>200</v>
      </c>
      <c r="D216" s="88">
        <v>170</v>
      </c>
      <c r="E216" s="88">
        <v>157</v>
      </c>
      <c r="F216" s="88">
        <v>159</v>
      </c>
      <c r="G216" s="88">
        <v>105</v>
      </c>
      <c r="H216" s="88">
        <v>101</v>
      </c>
      <c r="I216" s="88">
        <v>103</v>
      </c>
      <c r="J216" s="88">
        <v>82</v>
      </c>
      <c r="K216" s="88">
        <v>92</v>
      </c>
      <c r="L216" s="84"/>
      <c r="M216" s="84"/>
      <c r="N216" s="84"/>
      <c r="O216" s="84"/>
      <c r="P216" s="84"/>
      <c r="Q216" s="84"/>
      <c r="R216" s="84"/>
      <c r="AJ216" s="84"/>
      <c r="AK216" s="84"/>
      <c r="AL216" s="84"/>
      <c r="AM216" s="84"/>
      <c r="AN216" s="84"/>
      <c r="AO216" s="84"/>
      <c r="AP216" s="84"/>
    </row>
    <row r="217" spans="1:42">
      <c r="A217" s="85" t="s">
        <v>478</v>
      </c>
      <c r="B217" s="87">
        <v>25211</v>
      </c>
      <c r="C217" s="87">
        <v>25561</v>
      </c>
      <c r="D217" s="87">
        <v>24900</v>
      </c>
      <c r="E217" s="87">
        <v>23891</v>
      </c>
      <c r="F217" s="87">
        <v>25497</v>
      </c>
      <c r="G217" s="87">
        <v>27114</v>
      </c>
      <c r="H217" s="87">
        <v>28713</v>
      </c>
      <c r="I217" s="87">
        <v>29516</v>
      </c>
      <c r="J217" s="87">
        <v>29521</v>
      </c>
      <c r="K217" s="87">
        <v>29505</v>
      </c>
      <c r="L217" s="84"/>
      <c r="M217" s="84"/>
      <c r="N217" s="84"/>
      <c r="O217" s="84"/>
      <c r="P217" s="84"/>
      <c r="Q217" s="84"/>
      <c r="R217" s="84"/>
      <c r="AJ217" s="84"/>
      <c r="AK217" s="84"/>
      <c r="AL217" s="84"/>
      <c r="AM217" s="84"/>
      <c r="AN217" s="84"/>
      <c r="AO217" s="84"/>
      <c r="AP217" s="84"/>
    </row>
    <row r="218" spans="1:42">
      <c r="A218" s="85" t="s">
        <v>480</v>
      </c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4"/>
      <c r="M218" s="84"/>
      <c r="N218" s="84"/>
      <c r="O218" s="84"/>
      <c r="P218" s="84"/>
      <c r="Q218" s="84"/>
      <c r="R218" s="84"/>
      <c r="AJ218" s="84"/>
      <c r="AK218" s="84"/>
      <c r="AL218" s="84"/>
      <c r="AM218" s="84"/>
      <c r="AN218" s="84"/>
      <c r="AO218" s="84"/>
      <c r="AP218" s="84"/>
    </row>
    <row r="219" spans="1:42">
      <c r="A219" s="85" t="s">
        <v>466</v>
      </c>
      <c r="B219" s="87">
        <v>3175</v>
      </c>
      <c r="C219" s="87">
        <v>3211</v>
      </c>
      <c r="D219" s="87">
        <v>3085</v>
      </c>
      <c r="E219" s="87">
        <v>2980</v>
      </c>
      <c r="F219" s="87">
        <v>4383</v>
      </c>
      <c r="G219" s="87">
        <v>5587</v>
      </c>
      <c r="H219" s="87">
        <v>5410</v>
      </c>
      <c r="I219" s="87">
        <v>5794</v>
      </c>
      <c r="J219" s="87">
        <v>5702</v>
      </c>
      <c r="K219" s="87">
        <v>5662</v>
      </c>
      <c r="L219" s="84"/>
      <c r="M219" s="84"/>
      <c r="N219" s="84"/>
      <c r="O219" s="84"/>
      <c r="P219" s="84"/>
      <c r="Q219" s="84"/>
      <c r="R219" s="84"/>
      <c r="AJ219" s="84"/>
      <c r="AK219" s="84"/>
      <c r="AL219" s="84"/>
      <c r="AM219" s="84"/>
      <c r="AN219" s="84"/>
      <c r="AO219" s="84"/>
      <c r="AP219" s="84"/>
    </row>
    <row r="220" spans="1:42">
      <c r="A220" s="85" t="s">
        <v>467</v>
      </c>
      <c r="B220" s="87">
        <v>2481</v>
      </c>
      <c r="C220" s="87">
        <v>2615</v>
      </c>
      <c r="D220" s="87">
        <v>2542</v>
      </c>
      <c r="E220" s="87">
        <v>2500</v>
      </c>
      <c r="F220" s="87">
        <v>1606</v>
      </c>
      <c r="G220" s="88">
        <v>778</v>
      </c>
      <c r="H220" s="88">
        <v>719</v>
      </c>
      <c r="I220" s="88">
        <v>767</v>
      </c>
      <c r="J220" s="88">
        <v>736</v>
      </c>
      <c r="K220" s="88">
        <v>695</v>
      </c>
      <c r="L220" s="84"/>
      <c r="M220" s="84"/>
      <c r="N220" s="84"/>
      <c r="O220" s="84"/>
      <c r="P220" s="84"/>
      <c r="Q220" s="84"/>
      <c r="R220" s="84"/>
      <c r="AJ220" s="84"/>
      <c r="AK220" s="84"/>
      <c r="AL220" s="84"/>
      <c r="AM220" s="84"/>
      <c r="AN220" s="84"/>
      <c r="AO220" s="84"/>
      <c r="AP220" s="84"/>
    </row>
    <row r="221" spans="1:42">
      <c r="A221" s="85" t="s">
        <v>468</v>
      </c>
      <c r="B221" s="88">
        <v>271</v>
      </c>
      <c r="C221" s="88">
        <v>214</v>
      </c>
      <c r="D221" s="88">
        <v>180</v>
      </c>
      <c r="E221" s="88">
        <v>183</v>
      </c>
      <c r="F221" s="88">
        <v>175</v>
      </c>
      <c r="G221" s="88">
        <v>163</v>
      </c>
      <c r="H221" s="88">
        <v>150</v>
      </c>
      <c r="I221" s="88">
        <v>134</v>
      </c>
      <c r="J221" s="88">
        <v>158</v>
      </c>
      <c r="K221" s="88">
        <v>151</v>
      </c>
      <c r="L221" s="84"/>
      <c r="M221" s="84"/>
      <c r="N221" s="84"/>
      <c r="O221" s="84"/>
      <c r="P221" s="84"/>
      <c r="Q221" s="84"/>
      <c r="R221" s="84"/>
      <c r="AJ221" s="84"/>
      <c r="AK221" s="84"/>
      <c r="AL221" s="84"/>
      <c r="AM221" s="84"/>
      <c r="AN221" s="84"/>
      <c r="AO221" s="84"/>
      <c r="AP221" s="84"/>
    </row>
    <row r="222" spans="1:42">
      <c r="A222" s="85" t="s">
        <v>469</v>
      </c>
      <c r="B222" s="88">
        <v>67</v>
      </c>
      <c r="C222" s="88">
        <v>92</v>
      </c>
      <c r="D222" s="88">
        <v>74</v>
      </c>
      <c r="E222" s="88">
        <v>100</v>
      </c>
      <c r="F222" s="88">
        <v>97</v>
      </c>
      <c r="G222" s="88">
        <v>120</v>
      </c>
      <c r="H222" s="88">
        <v>76</v>
      </c>
      <c r="I222" s="88">
        <v>80</v>
      </c>
      <c r="J222" s="88">
        <v>45</v>
      </c>
      <c r="K222" s="88">
        <v>51</v>
      </c>
      <c r="L222" s="84"/>
      <c r="M222" s="84"/>
      <c r="N222" s="84"/>
      <c r="O222" s="84"/>
      <c r="P222" s="84"/>
      <c r="Q222" s="84"/>
      <c r="R222" s="84"/>
      <c r="AJ222" s="84"/>
      <c r="AK222" s="84"/>
      <c r="AL222" s="84"/>
      <c r="AM222" s="84"/>
      <c r="AN222" s="84"/>
      <c r="AO222" s="84"/>
      <c r="AP222" s="84"/>
    </row>
    <row r="223" spans="1:42">
      <c r="A223" s="85" t="s">
        <v>470</v>
      </c>
      <c r="B223" s="87">
        <v>26027</v>
      </c>
      <c r="C223" s="87">
        <v>25926</v>
      </c>
      <c r="D223" s="87">
        <v>24199</v>
      </c>
      <c r="E223" s="87">
        <v>23859</v>
      </c>
      <c r="F223" s="87">
        <v>23383</v>
      </c>
      <c r="G223" s="87">
        <v>22452</v>
      </c>
      <c r="H223" s="87">
        <v>23078</v>
      </c>
      <c r="I223" s="87">
        <v>23749</v>
      </c>
      <c r="J223" s="87">
        <v>23038</v>
      </c>
      <c r="K223" s="87">
        <v>22754</v>
      </c>
      <c r="L223" s="84"/>
      <c r="M223" s="84"/>
      <c r="N223" s="84"/>
      <c r="O223" s="84"/>
      <c r="P223" s="84"/>
      <c r="Q223" s="84"/>
      <c r="R223" s="84"/>
      <c r="AJ223" s="84"/>
      <c r="AK223" s="84"/>
      <c r="AL223" s="84"/>
      <c r="AM223" s="84"/>
      <c r="AN223" s="84"/>
      <c r="AO223" s="84"/>
      <c r="AP223" s="84"/>
    </row>
    <row r="224" spans="1:42">
      <c r="A224" s="85" t="s">
        <v>471</v>
      </c>
      <c r="B224" s="87">
        <v>1935</v>
      </c>
      <c r="C224" s="87">
        <v>1811</v>
      </c>
      <c r="D224" s="87">
        <v>1711</v>
      </c>
      <c r="E224" s="87">
        <v>1659</v>
      </c>
      <c r="F224" s="87">
        <v>1778</v>
      </c>
      <c r="G224" s="87">
        <v>1740</v>
      </c>
      <c r="H224" s="87">
        <v>1688</v>
      </c>
      <c r="I224" s="87">
        <v>1958</v>
      </c>
      <c r="J224" s="87">
        <v>2489</v>
      </c>
      <c r="K224" s="87">
        <v>1836</v>
      </c>
      <c r="L224" s="84"/>
      <c r="M224" s="84"/>
      <c r="N224" s="84"/>
      <c r="O224" s="84"/>
      <c r="P224" s="84"/>
      <c r="Q224" s="84"/>
      <c r="R224" s="84"/>
      <c r="AJ224" s="84"/>
      <c r="AK224" s="84"/>
      <c r="AL224" s="84"/>
      <c r="AM224" s="84"/>
      <c r="AN224" s="84"/>
      <c r="AO224" s="84"/>
      <c r="AP224" s="84"/>
    </row>
    <row r="225" spans="1:42">
      <c r="A225" s="85" t="s">
        <v>472</v>
      </c>
      <c r="B225" s="88">
        <v>407</v>
      </c>
      <c r="C225" s="88">
        <v>374</v>
      </c>
      <c r="D225" s="88">
        <v>331</v>
      </c>
      <c r="E225" s="88">
        <v>259</v>
      </c>
      <c r="F225" s="88">
        <v>230</v>
      </c>
      <c r="G225" s="88">
        <v>217</v>
      </c>
      <c r="H225" s="88">
        <v>200</v>
      </c>
      <c r="I225" s="88">
        <v>236</v>
      </c>
      <c r="J225" s="88">
        <v>197</v>
      </c>
      <c r="K225" s="88">
        <v>157</v>
      </c>
      <c r="L225" s="84"/>
      <c r="M225" s="84"/>
      <c r="N225" s="84"/>
      <c r="O225" s="84"/>
      <c r="P225" s="84"/>
      <c r="Q225" s="84"/>
      <c r="R225" s="84"/>
      <c r="AJ225" s="84"/>
      <c r="AK225" s="84"/>
      <c r="AL225" s="84"/>
      <c r="AM225" s="84"/>
      <c r="AN225" s="84"/>
      <c r="AO225" s="84"/>
      <c r="AP225" s="84"/>
    </row>
    <row r="226" spans="1:42">
      <c r="A226" s="85" t="s">
        <v>473</v>
      </c>
      <c r="B226" s="88">
        <v>8</v>
      </c>
      <c r="C226" s="88">
        <v>6</v>
      </c>
      <c r="D226" s="88">
        <v>5</v>
      </c>
      <c r="E226" s="88">
        <v>7</v>
      </c>
      <c r="F226" s="88">
        <v>11</v>
      </c>
      <c r="G226" s="88">
        <v>7</v>
      </c>
      <c r="H226" s="88">
        <v>9</v>
      </c>
      <c r="I226" s="88">
        <v>3</v>
      </c>
      <c r="J226" s="88">
        <v>13</v>
      </c>
      <c r="K226" s="88">
        <v>5</v>
      </c>
      <c r="L226" s="84"/>
      <c r="M226" s="84"/>
      <c r="N226" s="84"/>
      <c r="O226" s="84"/>
      <c r="P226" s="84"/>
      <c r="Q226" s="84"/>
      <c r="R226" s="84"/>
      <c r="AJ226" s="84"/>
      <c r="AK226" s="84"/>
      <c r="AL226" s="84"/>
      <c r="AM226" s="84"/>
      <c r="AN226" s="84"/>
      <c r="AO226" s="84"/>
      <c r="AP226" s="84"/>
    </row>
    <row r="227" spans="1:42">
      <c r="A227" s="85" t="s">
        <v>474</v>
      </c>
      <c r="B227" s="88">
        <v>554</v>
      </c>
      <c r="C227" s="88">
        <v>486</v>
      </c>
      <c r="D227" s="88">
        <v>525</v>
      </c>
      <c r="E227" s="88">
        <v>438</v>
      </c>
      <c r="F227" s="88">
        <v>411</v>
      </c>
      <c r="G227" s="88">
        <v>399</v>
      </c>
      <c r="H227" s="88">
        <v>430</v>
      </c>
      <c r="I227" s="88">
        <v>456</v>
      </c>
      <c r="J227" s="88">
        <v>429</v>
      </c>
      <c r="K227" s="88">
        <v>455</v>
      </c>
      <c r="L227" s="84"/>
      <c r="M227" s="84"/>
      <c r="N227" s="84"/>
      <c r="O227" s="84"/>
      <c r="P227" s="84"/>
      <c r="Q227" s="84"/>
      <c r="R227" s="84"/>
      <c r="AJ227" s="84"/>
      <c r="AK227" s="84"/>
      <c r="AL227" s="84"/>
      <c r="AM227" s="84"/>
      <c r="AN227" s="84"/>
      <c r="AO227" s="84"/>
      <c r="AP227" s="84"/>
    </row>
    <row r="228" spans="1:42">
      <c r="A228" s="85" t="s">
        <v>475</v>
      </c>
      <c r="B228" s="88">
        <v>303</v>
      </c>
      <c r="C228" s="88">
        <v>341</v>
      </c>
      <c r="D228" s="88">
        <v>283</v>
      </c>
      <c r="E228" s="88">
        <v>276</v>
      </c>
      <c r="F228" s="88">
        <v>414</v>
      </c>
      <c r="G228" s="88">
        <v>527</v>
      </c>
      <c r="H228" s="88">
        <v>546</v>
      </c>
      <c r="I228" s="88">
        <v>599</v>
      </c>
      <c r="J228" s="88">
        <v>589</v>
      </c>
      <c r="K228" s="88">
        <v>624</v>
      </c>
      <c r="L228" s="84"/>
      <c r="M228" s="84"/>
      <c r="N228" s="84"/>
      <c r="O228" s="84"/>
      <c r="P228" s="84"/>
      <c r="Q228" s="84"/>
      <c r="R228" s="84"/>
      <c r="AJ228" s="84"/>
      <c r="AK228" s="84"/>
      <c r="AL228" s="84"/>
      <c r="AM228" s="84"/>
      <c r="AN228" s="84"/>
      <c r="AO228" s="84"/>
      <c r="AP228" s="84"/>
    </row>
    <row r="229" spans="1:42">
      <c r="A229" s="85" t="s">
        <v>476</v>
      </c>
      <c r="B229" s="88">
        <v>4</v>
      </c>
      <c r="C229" s="88">
        <v>1</v>
      </c>
      <c r="D229" s="88">
        <v>1</v>
      </c>
      <c r="E229" s="88">
        <v>0</v>
      </c>
      <c r="F229" s="88">
        <v>4</v>
      </c>
      <c r="G229" s="88">
        <v>4</v>
      </c>
      <c r="H229" s="88">
        <v>3</v>
      </c>
      <c r="I229" s="88">
        <v>0</v>
      </c>
      <c r="J229" s="88">
        <v>7</v>
      </c>
      <c r="K229" s="88">
        <v>1</v>
      </c>
      <c r="L229" s="84"/>
      <c r="M229" s="84"/>
      <c r="N229" s="84"/>
      <c r="O229" s="84"/>
      <c r="P229" s="84"/>
      <c r="Q229" s="84"/>
      <c r="R229" s="84"/>
      <c r="AJ229" s="84"/>
      <c r="AK229" s="84"/>
      <c r="AL229" s="84"/>
      <c r="AM229" s="84"/>
      <c r="AN229" s="84"/>
      <c r="AO229" s="84"/>
      <c r="AP229" s="84"/>
    </row>
    <row r="230" spans="1:42">
      <c r="A230" s="85" t="s">
        <v>477</v>
      </c>
      <c r="B230" s="88">
        <v>240</v>
      </c>
      <c r="C230" s="88">
        <v>256</v>
      </c>
      <c r="D230" s="88">
        <v>296</v>
      </c>
      <c r="E230" s="88">
        <v>298</v>
      </c>
      <c r="F230" s="88">
        <v>166</v>
      </c>
      <c r="G230" s="88">
        <v>107</v>
      </c>
      <c r="H230" s="88">
        <v>72</v>
      </c>
      <c r="I230" s="88">
        <v>96</v>
      </c>
      <c r="J230" s="88">
        <v>76</v>
      </c>
      <c r="K230" s="88">
        <v>80</v>
      </c>
      <c r="L230" s="84"/>
      <c r="M230" s="84"/>
      <c r="N230" s="84"/>
      <c r="O230" s="84"/>
      <c r="P230" s="84"/>
      <c r="Q230" s="84"/>
      <c r="R230" s="84"/>
      <c r="AJ230" s="84"/>
      <c r="AK230" s="84"/>
      <c r="AL230" s="84"/>
      <c r="AM230" s="84"/>
      <c r="AN230" s="84"/>
      <c r="AO230" s="84"/>
      <c r="AP230" s="84"/>
    </row>
    <row r="231" spans="1:42">
      <c r="A231" s="85" t="s">
        <v>478</v>
      </c>
      <c r="B231" s="87">
        <v>35472</v>
      </c>
      <c r="C231" s="87">
        <v>35333</v>
      </c>
      <c r="D231" s="87">
        <v>33232</v>
      </c>
      <c r="E231" s="87">
        <v>32559</v>
      </c>
      <c r="F231" s="87">
        <v>32658</v>
      </c>
      <c r="G231" s="87">
        <v>32101</v>
      </c>
      <c r="H231" s="87">
        <v>32381</v>
      </c>
      <c r="I231" s="87">
        <v>33872</v>
      </c>
      <c r="J231" s="87">
        <v>33479</v>
      </c>
      <c r="K231" s="87">
        <v>32471</v>
      </c>
      <c r="L231" s="84"/>
      <c r="M231" s="84"/>
      <c r="N231" s="84"/>
      <c r="O231" s="84"/>
      <c r="P231" s="84"/>
      <c r="Q231" s="84"/>
      <c r="R231" s="84"/>
      <c r="AJ231" s="84"/>
      <c r="AK231" s="84"/>
      <c r="AL231" s="84"/>
      <c r="AM231" s="84"/>
      <c r="AN231" s="84"/>
      <c r="AO231" s="84"/>
      <c r="AP231" s="84"/>
    </row>
    <row r="232" spans="1:42">
      <c r="A232" s="85" t="s">
        <v>20</v>
      </c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4"/>
      <c r="M232" s="84"/>
      <c r="N232" s="84"/>
      <c r="O232" s="84"/>
      <c r="P232" s="84"/>
      <c r="Q232" s="84"/>
      <c r="R232" s="84"/>
      <c r="AJ232" s="84"/>
      <c r="AK232" s="84"/>
      <c r="AL232" s="84"/>
      <c r="AM232" s="84"/>
      <c r="AN232" s="84"/>
      <c r="AO232" s="84"/>
      <c r="AP232" s="84"/>
    </row>
    <row r="233" spans="1:42">
      <c r="A233" s="85" t="s">
        <v>466</v>
      </c>
      <c r="B233" s="88">
        <v>687</v>
      </c>
      <c r="C233" s="88">
        <v>638</v>
      </c>
      <c r="D233" s="88">
        <v>583</v>
      </c>
      <c r="E233" s="88">
        <v>560</v>
      </c>
      <c r="F233" s="88">
        <v>815</v>
      </c>
      <c r="G233" s="88">
        <v>969</v>
      </c>
      <c r="H233" s="88">
        <v>948</v>
      </c>
      <c r="I233" s="87">
        <v>1107</v>
      </c>
      <c r="J233" s="87">
        <v>1096</v>
      </c>
      <c r="K233" s="87">
        <v>1081</v>
      </c>
      <c r="L233" s="84"/>
      <c r="M233" s="84"/>
      <c r="N233" s="84"/>
      <c r="O233" s="84"/>
      <c r="P233" s="84"/>
      <c r="Q233" s="84"/>
      <c r="R233" s="84"/>
      <c r="AJ233" s="84"/>
      <c r="AK233" s="84"/>
      <c r="AL233" s="84"/>
      <c r="AM233" s="84"/>
      <c r="AN233" s="84"/>
      <c r="AO233" s="84"/>
      <c r="AP233" s="84"/>
    </row>
    <row r="234" spans="1:42">
      <c r="A234" s="85" t="s">
        <v>467</v>
      </c>
      <c r="B234" s="88">
        <v>423</v>
      </c>
      <c r="C234" s="88">
        <v>482</v>
      </c>
      <c r="D234" s="88">
        <v>414</v>
      </c>
      <c r="E234" s="88">
        <v>376</v>
      </c>
      <c r="F234" s="88">
        <v>265</v>
      </c>
      <c r="G234" s="88">
        <v>123</v>
      </c>
      <c r="H234" s="88">
        <v>129</v>
      </c>
      <c r="I234" s="88">
        <v>123</v>
      </c>
      <c r="J234" s="88">
        <v>119</v>
      </c>
      <c r="K234" s="88">
        <v>108</v>
      </c>
      <c r="L234" s="84"/>
      <c r="M234" s="84"/>
      <c r="N234" s="84"/>
      <c r="O234" s="84"/>
      <c r="P234" s="84"/>
      <c r="Q234" s="84"/>
      <c r="R234" s="84"/>
      <c r="AJ234" s="84"/>
      <c r="AK234" s="84"/>
      <c r="AL234" s="84"/>
      <c r="AM234" s="84"/>
      <c r="AN234" s="84"/>
      <c r="AO234" s="84"/>
      <c r="AP234" s="84"/>
    </row>
    <row r="235" spans="1:42">
      <c r="A235" s="85" t="s">
        <v>468</v>
      </c>
      <c r="B235" s="88">
        <v>63</v>
      </c>
      <c r="C235" s="88">
        <v>46</v>
      </c>
      <c r="D235" s="88">
        <v>42</v>
      </c>
      <c r="E235" s="88">
        <v>34</v>
      </c>
      <c r="F235" s="88">
        <v>23</v>
      </c>
      <c r="G235" s="88">
        <v>33</v>
      </c>
      <c r="H235" s="88">
        <v>26</v>
      </c>
      <c r="I235" s="88">
        <v>29</v>
      </c>
      <c r="J235" s="88">
        <v>31</v>
      </c>
      <c r="K235" s="88">
        <v>32</v>
      </c>
      <c r="L235" s="84"/>
      <c r="M235" s="84"/>
      <c r="N235" s="84"/>
      <c r="O235" s="84"/>
      <c r="P235" s="84"/>
      <c r="Q235" s="84"/>
      <c r="R235" s="84"/>
      <c r="AJ235" s="84"/>
      <c r="AK235" s="84"/>
      <c r="AL235" s="84"/>
      <c r="AM235" s="84"/>
      <c r="AN235" s="84"/>
      <c r="AO235" s="84"/>
      <c r="AP235" s="84"/>
    </row>
    <row r="236" spans="1:42">
      <c r="A236" s="85" t="s">
        <v>469</v>
      </c>
      <c r="B236" s="88">
        <v>15</v>
      </c>
      <c r="C236" s="88">
        <v>22</v>
      </c>
      <c r="D236" s="88">
        <v>19</v>
      </c>
      <c r="E236" s="88">
        <v>9</v>
      </c>
      <c r="F236" s="88">
        <v>9</v>
      </c>
      <c r="G236" s="88">
        <v>9</v>
      </c>
      <c r="H236" s="88">
        <v>9</v>
      </c>
      <c r="I236" s="88">
        <v>9</v>
      </c>
      <c r="J236" s="88">
        <v>6</v>
      </c>
      <c r="K236" s="88">
        <v>6</v>
      </c>
      <c r="L236" s="84"/>
      <c r="M236" s="84"/>
      <c r="N236" s="84"/>
      <c r="O236" s="84"/>
      <c r="P236" s="84"/>
      <c r="Q236" s="84"/>
      <c r="R236" s="84"/>
      <c r="AJ236" s="84"/>
      <c r="AK236" s="84"/>
      <c r="AL236" s="84"/>
      <c r="AM236" s="84"/>
      <c r="AN236" s="84"/>
      <c r="AO236" s="84"/>
      <c r="AP236" s="84"/>
    </row>
    <row r="237" spans="1:42">
      <c r="A237" s="85" t="s">
        <v>470</v>
      </c>
      <c r="B237" s="87">
        <v>4372</v>
      </c>
      <c r="C237" s="87">
        <v>4221</v>
      </c>
      <c r="D237" s="87">
        <v>4066</v>
      </c>
      <c r="E237" s="87">
        <v>4229</v>
      </c>
      <c r="F237" s="87">
        <v>4159</v>
      </c>
      <c r="G237" s="87">
        <v>4206</v>
      </c>
      <c r="H237" s="87">
        <v>4487</v>
      </c>
      <c r="I237" s="87">
        <v>4485</v>
      </c>
      <c r="J237" s="87">
        <v>4532</v>
      </c>
      <c r="K237" s="87">
        <v>4653</v>
      </c>
      <c r="L237" s="84"/>
      <c r="M237" s="84"/>
      <c r="N237" s="84"/>
      <c r="O237" s="84"/>
      <c r="P237" s="84"/>
      <c r="Q237" s="84"/>
      <c r="R237" s="84"/>
      <c r="AJ237" s="84"/>
      <c r="AK237" s="84"/>
      <c r="AL237" s="84"/>
      <c r="AM237" s="84"/>
      <c r="AN237" s="84"/>
      <c r="AO237" s="84"/>
      <c r="AP237" s="84"/>
    </row>
    <row r="238" spans="1:42">
      <c r="A238" s="85" t="s">
        <v>471</v>
      </c>
      <c r="B238" s="88">
        <v>298</v>
      </c>
      <c r="C238" s="88">
        <v>248</v>
      </c>
      <c r="D238" s="88">
        <v>277</v>
      </c>
      <c r="E238" s="88">
        <v>283</v>
      </c>
      <c r="F238" s="88">
        <v>274</v>
      </c>
      <c r="G238" s="88">
        <v>308</v>
      </c>
      <c r="H238" s="88">
        <v>364</v>
      </c>
      <c r="I238" s="88">
        <v>389</v>
      </c>
      <c r="J238" s="88">
        <v>480</v>
      </c>
      <c r="K238" s="88">
        <v>390</v>
      </c>
      <c r="L238" s="84"/>
      <c r="M238" s="84"/>
      <c r="N238" s="84"/>
      <c r="O238" s="84"/>
      <c r="P238" s="84"/>
      <c r="Q238" s="84"/>
      <c r="R238" s="84"/>
      <c r="AJ238" s="84"/>
      <c r="AK238" s="84"/>
      <c r="AL238" s="84"/>
      <c r="AM238" s="84"/>
      <c r="AN238" s="84"/>
      <c r="AO238" s="84"/>
      <c r="AP238" s="84"/>
    </row>
    <row r="239" spans="1:42">
      <c r="A239" s="85" t="s">
        <v>472</v>
      </c>
      <c r="B239" s="88">
        <v>100</v>
      </c>
      <c r="C239" s="88">
        <v>82</v>
      </c>
      <c r="D239" s="88">
        <v>79</v>
      </c>
      <c r="E239" s="88">
        <v>56</v>
      </c>
      <c r="F239" s="88">
        <v>52</v>
      </c>
      <c r="G239" s="88">
        <v>64</v>
      </c>
      <c r="H239" s="88">
        <v>53</v>
      </c>
      <c r="I239" s="88">
        <v>53</v>
      </c>
      <c r="J239" s="88">
        <v>49</v>
      </c>
      <c r="K239" s="88">
        <v>72</v>
      </c>
      <c r="L239" s="84"/>
      <c r="M239" s="84"/>
      <c r="N239" s="84"/>
      <c r="O239" s="84"/>
      <c r="P239" s="84"/>
      <c r="Q239" s="84"/>
      <c r="R239" s="84"/>
      <c r="AJ239" s="84"/>
      <c r="AK239" s="84"/>
      <c r="AL239" s="84"/>
      <c r="AM239" s="84"/>
      <c r="AN239" s="84"/>
      <c r="AO239" s="84"/>
      <c r="AP239" s="84"/>
    </row>
    <row r="240" spans="1:42">
      <c r="A240" s="85" t="s">
        <v>473</v>
      </c>
      <c r="B240" s="88">
        <v>22</v>
      </c>
      <c r="C240" s="88">
        <v>21</v>
      </c>
      <c r="D240" s="88">
        <v>28</v>
      </c>
      <c r="E240" s="88">
        <v>4</v>
      </c>
      <c r="F240" s="88">
        <v>2</v>
      </c>
      <c r="G240" s="88">
        <v>10</v>
      </c>
      <c r="H240" s="88">
        <v>1</v>
      </c>
      <c r="I240" s="88">
        <v>1</v>
      </c>
      <c r="J240" s="88">
        <v>0</v>
      </c>
      <c r="K240" s="88">
        <v>0</v>
      </c>
      <c r="L240" s="84"/>
      <c r="M240" s="84"/>
      <c r="N240" s="84"/>
      <c r="O240" s="84"/>
      <c r="P240" s="84"/>
      <c r="Q240" s="84"/>
      <c r="R240" s="84"/>
      <c r="AJ240" s="84"/>
      <c r="AK240" s="84"/>
      <c r="AL240" s="84"/>
      <c r="AM240" s="84"/>
      <c r="AN240" s="84"/>
      <c r="AO240" s="84"/>
      <c r="AP240" s="84"/>
    </row>
    <row r="241" spans="1:42">
      <c r="A241" s="85" t="s">
        <v>474</v>
      </c>
      <c r="B241" s="88">
        <v>121</v>
      </c>
      <c r="C241" s="88">
        <v>107</v>
      </c>
      <c r="D241" s="88">
        <v>97</v>
      </c>
      <c r="E241" s="88">
        <v>92</v>
      </c>
      <c r="F241" s="88">
        <v>81</v>
      </c>
      <c r="G241" s="88">
        <v>90</v>
      </c>
      <c r="H241" s="88">
        <v>76</v>
      </c>
      <c r="I241" s="88">
        <v>80</v>
      </c>
      <c r="J241" s="88">
        <v>98</v>
      </c>
      <c r="K241" s="88">
        <v>103</v>
      </c>
      <c r="L241" s="84"/>
      <c r="M241" s="84"/>
      <c r="N241" s="84"/>
      <c r="O241" s="84"/>
      <c r="P241" s="84"/>
      <c r="Q241" s="84"/>
      <c r="R241" s="84"/>
      <c r="AJ241" s="84"/>
      <c r="AK241" s="84"/>
      <c r="AL241" s="84"/>
      <c r="AM241" s="84"/>
      <c r="AN241" s="84"/>
      <c r="AO241" s="84"/>
      <c r="AP241" s="84"/>
    </row>
    <row r="242" spans="1:42">
      <c r="A242" s="85" t="s">
        <v>475</v>
      </c>
      <c r="B242" s="88">
        <v>52</v>
      </c>
      <c r="C242" s="88">
        <v>45</v>
      </c>
      <c r="D242" s="88">
        <v>37</v>
      </c>
      <c r="E242" s="88">
        <v>44</v>
      </c>
      <c r="F242" s="88">
        <v>47</v>
      </c>
      <c r="G242" s="88">
        <v>63</v>
      </c>
      <c r="H242" s="88">
        <v>89</v>
      </c>
      <c r="I242" s="88">
        <v>88</v>
      </c>
      <c r="J242" s="88">
        <v>83</v>
      </c>
      <c r="K242" s="88">
        <v>80</v>
      </c>
      <c r="L242" s="84"/>
      <c r="M242" s="84"/>
      <c r="N242" s="84"/>
      <c r="O242" s="84"/>
      <c r="P242" s="84"/>
      <c r="Q242" s="84"/>
      <c r="R242" s="84"/>
      <c r="AJ242" s="84"/>
      <c r="AK242" s="84"/>
      <c r="AL242" s="84"/>
      <c r="AM242" s="84"/>
      <c r="AN242" s="84"/>
      <c r="AO242" s="84"/>
      <c r="AP242" s="84"/>
    </row>
    <row r="243" spans="1:42">
      <c r="A243" s="85" t="s">
        <v>476</v>
      </c>
      <c r="B243" s="88">
        <v>2</v>
      </c>
      <c r="C243" s="88">
        <v>2</v>
      </c>
      <c r="D243" s="88">
        <v>0</v>
      </c>
      <c r="E243" s="88">
        <v>1</v>
      </c>
      <c r="F243" s="88">
        <v>2</v>
      </c>
      <c r="G243" s="88">
        <v>0</v>
      </c>
      <c r="H243" s="88">
        <v>1</v>
      </c>
      <c r="I243" s="88">
        <v>0</v>
      </c>
      <c r="J243" s="88">
        <v>1</v>
      </c>
      <c r="K243" s="88">
        <v>0</v>
      </c>
      <c r="L243" s="84"/>
      <c r="M243" s="84"/>
      <c r="N243" s="84"/>
      <c r="O243" s="84"/>
      <c r="P243" s="84"/>
      <c r="Q243" s="84"/>
      <c r="R243" s="84"/>
      <c r="AJ243" s="84"/>
      <c r="AK243" s="84"/>
      <c r="AL243" s="84"/>
      <c r="AM243" s="84"/>
      <c r="AN243" s="84"/>
      <c r="AO243" s="84"/>
      <c r="AP243" s="84"/>
    </row>
    <row r="244" spans="1:42">
      <c r="A244" s="85" t="s">
        <v>477</v>
      </c>
      <c r="B244" s="88">
        <v>67</v>
      </c>
      <c r="C244" s="88">
        <v>65</v>
      </c>
      <c r="D244" s="88">
        <v>81</v>
      </c>
      <c r="E244" s="88">
        <v>80</v>
      </c>
      <c r="F244" s="88">
        <v>52</v>
      </c>
      <c r="G244" s="88">
        <v>16</v>
      </c>
      <c r="H244" s="88">
        <v>24</v>
      </c>
      <c r="I244" s="88">
        <v>26</v>
      </c>
      <c r="J244" s="88">
        <v>20</v>
      </c>
      <c r="K244" s="88">
        <v>32</v>
      </c>
      <c r="L244" s="84"/>
      <c r="M244" s="84"/>
      <c r="N244" s="84"/>
      <c r="O244" s="84"/>
      <c r="P244" s="84"/>
      <c r="Q244" s="84"/>
      <c r="R244" s="84"/>
      <c r="AJ244" s="84"/>
      <c r="AK244" s="84"/>
      <c r="AL244" s="84"/>
      <c r="AM244" s="84"/>
      <c r="AN244" s="84"/>
      <c r="AO244" s="84"/>
      <c r="AP244" s="84"/>
    </row>
    <row r="245" spans="1:42">
      <c r="A245" s="85" t="s">
        <v>478</v>
      </c>
      <c r="B245" s="87">
        <v>6222</v>
      </c>
      <c r="C245" s="87">
        <v>5979</v>
      </c>
      <c r="D245" s="87">
        <v>5723</v>
      </c>
      <c r="E245" s="87">
        <v>5768</v>
      </c>
      <c r="F245" s="87">
        <v>5781</v>
      </c>
      <c r="G245" s="87">
        <v>5891</v>
      </c>
      <c r="H245" s="87">
        <v>6207</v>
      </c>
      <c r="I245" s="87">
        <v>6390</v>
      </c>
      <c r="J245" s="87">
        <v>6515</v>
      </c>
      <c r="K245" s="87">
        <v>6557</v>
      </c>
      <c r="L245" s="84"/>
      <c r="M245" s="84"/>
      <c r="N245" s="84"/>
      <c r="O245" s="84"/>
      <c r="P245" s="84"/>
      <c r="Q245" s="84"/>
      <c r="R245" s="84"/>
      <c r="AJ245" s="84"/>
      <c r="AK245" s="84"/>
      <c r="AL245" s="84"/>
      <c r="AM245" s="84"/>
      <c r="AN245" s="84"/>
      <c r="AO245" s="84"/>
      <c r="AP245" s="84"/>
    </row>
    <row r="246" spans="1:42">
      <c r="A246" s="85" t="s">
        <v>21</v>
      </c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4"/>
      <c r="M246" s="84"/>
      <c r="N246" s="84"/>
      <c r="O246" s="84"/>
      <c r="P246" s="84"/>
      <c r="Q246" s="84"/>
      <c r="R246" s="84"/>
      <c r="AJ246" s="84"/>
      <c r="AK246" s="84"/>
      <c r="AL246" s="84"/>
      <c r="AM246" s="84"/>
      <c r="AN246" s="84"/>
      <c r="AO246" s="84"/>
      <c r="AP246" s="84"/>
    </row>
    <row r="247" spans="1:42">
      <c r="A247" s="85" t="s">
        <v>466</v>
      </c>
      <c r="B247" s="87">
        <v>2666</v>
      </c>
      <c r="C247" s="87">
        <v>2487</v>
      </c>
      <c r="D247" s="87">
        <v>2392</v>
      </c>
      <c r="E247" s="87">
        <v>2323</v>
      </c>
      <c r="F247" s="87">
        <v>3470</v>
      </c>
      <c r="G247" s="87">
        <v>4448</v>
      </c>
      <c r="H247" s="87">
        <v>4436</v>
      </c>
      <c r="I247" s="87">
        <v>4681</v>
      </c>
      <c r="J247" s="87">
        <v>4821</v>
      </c>
      <c r="K247" s="87">
        <v>4714</v>
      </c>
      <c r="L247" s="84"/>
      <c r="M247" s="84"/>
      <c r="N247" s="84"/>
      <c r="O247" s="84"/>
      <c r="P247" s="84"/>
      <c r="Q247" s="84"/>
      <c r="R247" s="84"/>
      <c r="AJ247" s="84"/>
      <c r="AK247" s="84"/>
      <c r="AL247" s="84"/>
      <c r="AM247" s="84"/>
      <c r="AN247" s="84"/>
      <c r="AO247" s="84"/>
      <c r="AP247" s="84"/>
    </row>
    <row r="248" spans="1:42">
      <c r="A248" s="85" t="s">
        <v>467</v>
      </c>
      <c r="B248" s="87">
        <v>2103</v>
      </c>
      <c r="C248" s="87">
        <v>2142</v>
      </c>
      <c r="D248" s="87">
        <v>2033</v>
      </c>
      <c r="E248" s="87">
        <v>2069</v>
      </c>
      <c r="F248" s="87">
        <v>1629</v>
      </c>
      <c r="G248" s="87">
        <v>1009</v>
      </c>
      <c r="H248" s="88">
        <v>886</v>
      </c>
      <c r="I248" s="88">
        <v>898</v>
      </c>
      <c r="J248" s="87">
        <v>1002</v>
      </c>
      <c r="K248" s="88">
        <v>895</v>
      </c>
      <c r="L248" s="84"/>
      <c r="M248" s="84"/>
      <c r="N248" s="84"/>
      <c r="O248" s="84"/>
      <c r="P248" s="84"/>
      <c r="Q248" s="84"/>
      <c r="R248" s="84"/>
      <c r="AJ248" s="84"/>
      <c r="AK248" s="84"/>
      <c r="AL248" s="84"/>
      <c r="AM248" s="84"/>
      <c r="AN248" s="84"/>
      <c r="AO248" s="84"/>
      <c r="AP248" s="84"/>
    </row>
    <row r="249" spans="1:42">
      <c r="A249" s="85" t="s">
        <v>468</v>
      </c>
      <c r="B249" s="88">
        <v>310</v>
      </c>
      <c r="C249" s="88">
        <v>263</v>
      </c>
      <c r="D249" s="88">
        <v>221</v>
      </c>
      <c r="E249" s="88">
        <v>212</v>
      </c>
      <c r="F249" s="88">
        <v>203</v>
      </c>
      <c r="G249" s="88">
        <v>178</v>
      </c>
      <c r="H249" s="88">
        <v>175</v>
      </c>
      <c r="I249" s="88">
        <v>167</v>
      </c>
      <c r="J249" s="88">
        <v>211</v>
      </c>
      <c r="K249" s="88">
        <v>203</v>
      </c>
      <c r="L249" s="84"/>
      <c r="M249" s="84"/>
      <c r="N249" s="84"/>
      <c r="O249" s="84"/>
      <c r="P249" s="84"/>
      <c r="Q249" s="84"/>
      <c r="R249" s="84"/>
      <c r="AJ249" s="84"/>
      <c r="AK249" s="84"/>
      <c r="AL249" s="84"/>
      <c r="AM249" s="84"/>
      <c r="AN249" s="84"/>
      <c r="AO249" s="84"/>
      <c r="AP249" s="84"/>
    </row>
    <row r="250" spans="1:42">
      <c r="A250" s="85" t="s">
        <v>469</v>
      </c>
      <c r="B250" s="88">
        <v>198</v>
      </c>
      <c r="C250" s="88">
        <v>210</v>
      </c>
      <c r="D250" s="88">
        <v>227</v>
      </c>
      <c r="E250" s="88">
        <v>217</v>
      </c>
      <c r="F250" s="88">
        <v>298</v>
      </c>
      <c r="G250" s="88">
        <v>351</v>
      </c>
      <c r="H250" s="88">
        <v>359</v>
      </c>
      <c r="I250" s="88">
        <v>402</v>
      </c>
      <c r="J250" s="88">
        <v>366</v>
      </c>
      <c r="K250" s="88">
        <v>298</v>
      </c>
      <c r="L250" s="84"/>
      <c r="M250" s="84"/>
      <c r="N250" s="84"/>
      <c r="O250" s="84"/>
      <c r="P250" s="84"/>
      <c r="Q250" s="84"/>
      <c r="R250" s="84"/>
      <c r="AJ250" s="84"/>
      <c r="AK250" s="84"/>
      <c r="AL250" s="84"/>
      <c r="AM250" s="84"/>
      <c r="AN250" s="84"/>
      <c r="AO250" s="84"/>
      <c r="AP250" s="84"/>
    </row>
    <row r="251" spans="1:42">
      <c r="A251" s="85" t="s">
        <v>470</v>
      </c>
      <c r="B251" s="87">
        <v>36983</v>
      </c>
      <c r="C251" s="87">
        <v>35357</v>
      </c>
      <c r="D251" s="87">
        <v>31705</v>
      </c>
      <c r="E251" s="87">
        <v>29780</v>
      </c>
      <c r="F251" s="87">
        <v>31746</v>
      </c>
      <c r="G251" s="87">
        <v>32835</v>
      </c>
      <c r="H251" s="87">
        <v>32881</v>
      </c>
      <c r="I251" s="87">
        <v>33852</v>
      </c>
      <c r="J251" s="87">
        <v>32643</v>
      </c>
      <c r="K251" s="87">
        <v>35412</v>
      </c>
      <c r="L251" s="84"/>
      <c r="M251" s="84"/>
      <c r="N251" s="84"/>
      <c r="O251" s="84"/>
      <c r="P251" s="84"/>
      <c r="Q251" s="84"/>
      <c r="R251" s="84"/>
      <c r="AJ251" s="84"/>
      <c r="AK251" s="84"/>
      <c r="AL251" s="84"/>
      <c r="AM251" s="84"/>
      <c r="AN251" s="84"/>
      <c r="AO251" s="84"/>
      <c r="AP251" s="84"/>
    </row>
    <row r="252" spans="1:42">
      <c r="A252" s="85" t="s">
        <v>471</v>
      </c>
      <c r="B252" s="87">
        <v>1648</v>
      </c>
      <c r="C252" s="87">
        <v>1620</v>
      </c>
      <c r="D252" s="87">
        <v>1686</v>
      </c>
      <c r="E252" s="87">
        <v>1740</v>
      </c>
      <c r="F252" s="87">
        <v>1644</v>
      </c>
      <c r="G252" s="87">
        <v>1646</v>
      </c>
      <c r="H252" s="87">
        <v>1590</v>
      </c>
      <c r="I252" s="87">
        <v>1527</v>
      </c>
      <c r="J252" s="87">
        <v>2059</v>
      </c>
      <c r="K252" s="87">
        <v>1700</v>
      </c>
      <c r="L252" s="84"/>
      <c r="M252" s="84"/>
      <c r="N252" s="84"/>
      <c r="O252" s="84"/>
      <c r="P252" s="84"/>
      <c r="Q252" s="84"/>
      <c r="R252" s="84"/>
      <c r="AJ252" s="84"/>
      <c r="AK252" s="84"/>
      <c r="AL252" s="84"/>
      <c r="AM252" s="84"/>
      <c r="AN252" s="84"/>
      <c r="AO252" s="84"/>
      <c r="AP252" s="84"/>
    </row>
    <row r="253" spans="1:42">
      <c r="A253" s="85" t="s">
        <v>472</v>
      </c>
      <c r="B253" s="88">
        <v>397</v>
      </c>
      <c r="C253" s="88">
        <v>371</v>
      </c>
      <c r="D253" s="88">
        <v>375</v>
      </c>
      <c r="E253" s="88">
        <v>420</v>
      </c>
      <c r="F253" s="88">
        <v>375</v>
      </c>
      <c r="G253" s="88">
        <v>422</v>
      </c>
      <c r="H253" s="88">
        <v>479</v>
      </c>
      <c r="I253" s="88">
        <v>477</v>
      </c>
      <c r="J253" s="88">
        <v>495</v>
      </c>
      <c r="K253" s="88">
        <v>450</v>
      </c>
      <c r="L253" s="84"/>
      <c r="M253" s="84"/>
      <c r="N253" s="84"/>
      <c r="O253" s="84"/>
      <c r="P253" s="84"/>
      <c r="Q253" s="84"/>
      <c r="R253" s="84"/>
      <c r="AJ253" s="84"/>
      <c r="AK253" s="84"/>
      <c r="AL253" s="84"/>
      <c r="AM253" s="84"/>
      <c r="AN253" s="84"/>
      <c r="AO253" s="84"/>
      <c r="AP253" s="84"/>
    </row>
    <row r="254" spans="1:42">
      <c r="A254" s="85" t="s">
        <v>473</v>
      </c>
      <c r="B254" s="88">
        <v>6</v>
      </c>
      <c r="C254" s="88">
        <v>10</v>
      </c>
      <c r="D254" s="88">
        <v>16</v>
      </c>
      <c r="E254" s="88">
        <v>5</v>
      </c>
      <c r="F254" s="88">
        <v>18</v>
      </c>
      <c r="G254" s="88">
        <v>15</v>
      </c>
      <c r="H254" s="88">
        <v>16</v>
      </c>
      <c r="I254" s="88">
        <v>5</v>
      </c>
      <c r="J254" s="88">
        <v>9</v>
      </c>
      <c r="K254" s="88">
        <v>34</v>
      </c>
      <c r="L254" s="84"/>
      <c r="M254" s="84"/>
      <c r="N254" s="84"/>
      <c r="O254" s="84"/>
      <c r="P254" s="84"/>
      <c r="Q254" s="84"/>
      <c r="R254" s="84"/>
      <c r="AJ254" s="84"/>
      <c r="AK254" s="84"/>
      <c r="AL254" s="84"/>
      <c r="AM254" s="84"/>
      <c r="AN254" s="84"/>
      <c r="AO254" s="84"/>
      <c r="AP254" s="84"/>
    </row>
    <row r="255" spans="1:42">
      <c r="A255" s="85" t="s">
        <v>474</v>
      </c>
      <c r="B255" s="88">
        <v>406</v>
      </c>
      <c r="C255" s="88">
        <v>401</v>
      </c>
      <c r="D255" s="88">
        <v>393</v>
      </c>
      <c r="E255" s="88">
        <v>364</v>
      </c>
      <c r="F255" s="88">
        <v>403</v>
      </c>
      <c r="G255" s="88">
        <v>376</v>
      </c>
      <c r="H255" s="88">
        <v>357</v>
      </c>
      <c r="I255" s="88">
        <v>378</v>
      </c>
      <c r="J255" s="88">
        <v>365</v>
      </c>
      <c r="K255" s="88">
        <v>417</v>
      </c>
      <c r="L255" s="84"/>
      <c r="M255" s="84"/>
      <c r="N255" s="84"/>
      <c r="O255" s="84"/>
      <c r="P255" s="84"/>
      <c r="Q255" s="84"/>
      <c r="R255" s="84"/>
      <c r="AJ255" s="84"/>
      <c r="AK255" s="84"/>
      <c r="AL255" s="84"/>
      <c r="AM255" s="84"/>
      <c r="AN255" s="84"/>
      <c r="AO255" s="84"/>
      <c r="AP255" s="84"/>
    </row>
    <row r="256" spans="1:42">
      <c r="A256" s="85" t="s">
        <v>475</v>
      </c>
      <c r="B256" s="88">
        <v>417</v>
      </c>
      <c r="C256" s="88">
        <v>325</v>
      </c>
      <c r="D256" s="88">
        <v>367</v>
      </c>
      <c r="E256" s="88">
        <v>290</v>
      </c>
      <c r="F256" s="88">
        <v>577</v>
      </c>
      <c r="G256" s="88">
        <v>543</v>
      </c>
      <c r="H256" s="88">
        <v>533</v>
      </c>
      <c r="I256" s="88">
        <v>544</v>
      </c>
      <c r="J256" s="88">
        <v>657</v>
      </c>
      <c r="K256" s="88">
        <v>559</v>
      </c>
      <c r="L256" s="84"/>
      <c r="M256" s="84"/>
      <c r="N256" s="84"/>
      <c r="O256" s="84"/>
      <c r="P256" s="84"/>
      <c r="Q256" s="84"/>
      <c r="R256" s="84"/>
      <c r="AJ256" s="84"/>
      <c r="AK256" s="84"/>
      <c r="AL256" s="84"/>
      <c r="AM256" s="84"/>
      <c r="AN256" s="84"/>
      <c r="AO256" s="84"/>
      <c r="AP256" s="84"/>
    </row>
    <row r="257" spans="1:42">
      <c r="A257" s="85" t="s">
        <v>476</v>
      </c>
      <c r="B257" s="88">
        <v>0</v>
      </c>
      <c r="C257" s="88">
        <v>1</v>
      </c>
      <c r="D257" s="88">
        <v>0</v>
      </c>
      <c r="E257" s="88">
        <v>0</v>
      </c>
      <c r="F257" s="88">
        <v>9</v>
      </c>
      <c r="G257" s="88">
        <v>17</v>
      </c>
      <c r="H257" s="88">
        <v>17</v>
      </c>
      <c r="I257" s="88">
        <v>23</v>
      </c>
      <c r="J257" s="88">
        <v>2</v>
      </c>
      <c r="K257" s="88">
        <v>5</v>
      </c>
      <c r="L257" s="84"/>
      <c r="M257" s="84"/>
      <c r="N257" s="84"/>
      <c r="O257" s="84"/>
      <c r="P257" s="84"/>
      <c r="Q257" s="84"/>
      <c r="R257" s="84"/>
      <c r="AJ257" s="84"/>
      <c r="AK257" s="84"/>
      <c r="AL257" s="84"/>
      <c r="AM257" s="84"/>
      <c r="AN257" s="84"/>
      <c r="AO257" s="84"/>
      <c r="AP257" s="84"/>
    </row>
    <row r="258" spans="1:42">
      <c r="A258" s="85" t="s">
        <v>477</v>
      </c>
      <c r="B258" s="88">
        <v>115</v>
      </c>
      <c r="C258" s="88">
        <v>110</v>
      </c>
      <c r="D258" s="88">
        <v>100</v>
      </c>
      <c r="E258" s="88">
        <v>89</v>
      </c>
      <c r="F258" s="88">
        <v>179</v>
      </c>
      <c r="G258" s="88">
        <v>211</v>
      </c>
      <c r="H258" s="88">
        <v>165</v>
      </c>
      <c r="I258" s="88">
        <v>124</v>
      </c>
      <c r="J258" s="88">
        <v>145</v>
      </c>
      <c r="K258" s="88">
        <v>167</v>
      </c>
      <c r="L258" s="84"/>
      <c r="M258" s="84"/>
      <c r="N258" s="84"/>
      <c r="O258" s="84"/>
      <c r="P258" s="84"/>
      <c r="Q258" s="84"/>
      <c r="R258" s="84"/>
      <c r="AJ258" s="84"/>
      <c r="AK258" s="84"/>
      <c r="AL258" s="84"/>
      <c r="AM258" s="84"/>
      <c r="AN258" s="84"/>
      <c r="AO258" s="84"/>
      <c r="AP258" s="84"/>
    </row>
    <row r="259" spans="1:42">
      <c r="A259" s="85" t="s">
        <v>478</v>
      </c>
      <c r="B259" s="87">
        <v>45249</v>
      </c>
      <c r="C259" s="87">
        <v>43297</v>
      </c>
      <c r="D259" s="87">
        <v>39515</v>
      </c>
      <c r="E259" s="87">
        <v>37509</v>
      </c>
      <c r="F259" s="87">
        <v>40551</v>
      </c>
      <c r="G259" s="87">
        <v>42051</v>
      </c>
      <c r="H259" s="87">
        <v>41894</v>
      </c>
      <c r="I259" s="87">
        <v>43078</v>
      </c>
      <c r="J259" s="87">
        <v>42775</v>
      </c>
      <c r="K259" s="87">
        <v>44854</v>
      </c>
      <c r="L259" s="84"/>
      <c r="M259" s="84"/>
      <c r="N259" s="84"/>
      <c r="O259" s="84"/>
      <c r="P259" s="84"/>
      <c r="Q259" s="84"/>
      <c r="R259" s="84"/>
      <c r="AJ259" s="84"/>
      <c r="AK259" s="84"/>
      <c r="AL259" s="84"/>
      <c r="AM259" s="84"/>
      <c r="AN259" s="84"/>
      <c r="AO259" s="84"/>
      <c r="AP259" s="84"/>
    </row>
    <row r="260" spans="1:42">
      <c r="A260" s="85" t="s">
        <v>22</v>
      </c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4"/>
      <c r="M260" s="84"/>
      <c r="N260" s="84"/>
      <c r="O260" s="84"/>
      <c r="P260" s="84"/>
      <c r="Q260" s="84"/>
      <c r="R260" s="84"/>
      <c r="AJ260" s="84"/>
      <c r="AK260" s="84"/>
      <c r="AL260" s="84"/>
      <c r="AM260" s="84"/>
      <c r="AN260" s="84"/>
      <c r="AO260" s="84"/>
      <c r="AP260" s="84"/>
    </row>
    <row r="261" spans="1:42">
      <c r="A261" s="85" t="s">
        <v>466</v>
      </c>
      <c r="B261" s="87">
        <v>3469</v>
      </c>
      <c r="C261" s="87">
        <v>3131</v>
      </c>
      <c r="D261" s="87">
        <v>3300</v>
      </c>
      <c r="E261" s="87">
        <v>3159</v>
      </c>
      <c r="F261" s="87">
        <v>4415</v>
      </c>
      <c r="G261" s="87">
        <v>5478</v>
      </c>
      <c r="H261" s="87">
        <v>5378</v>
      </c>
      <c r="I261" s="87">
        <v>6081</v>
      </c>
      <c r="J261" s="87">
        <v>6522</v>
      </c>
      <c r="K261" s="87">
        <v>6989</v>
      </c>
      <c r="L261" s="84"/>
      <c r="M261" s="84"/>
      <c r="N261" s="84"/>
      <c r="O261" s="84"/>
      <c r="P261" s="84"/>
      <c r="Q261" s="84"/>
      <c r="R261" s="84"/>
      <c r="AJ261" s="84"/>
      <c r="AK261" s="84"/>
      <c r="AL261" s="84"/>
      <c r="AM261" s="84"/>
      <c r="AN261" s="84"/>
      <c r="AO261" s="84"/>
      <c r="AP261" s="84"/>
    </row>
    <row r="262" spans="1:42">
      <c r="A262" s="85" t="s">
        <v>467</v>
      </c>
      <c r="B262" s="87">
        <v>2490</v>
      </c>
      <c r="C262" s="87">
        <v>2468</v>
      </c>
      <c r="D262" s="87">
        <v>2534</v>
      </c>
      <c r="E262" s="87">
        <v>2400</v>
      </c>
      <c r="F262" s="87">
        <v>1525</v>
      </c>
      <c r="G262" s="88">
        <v>818</v>
      </c>
      <c r="H262" s="88">
        <v>764</v>
      </c>
      <c r="I262" s="88">
        <v>767</v>
      </c>
      <c r="J262" s="88">
        <v>679</v>
      </c>
      <c r="K262" s="88">
        <v>519</v>
      </c>
      <c r="L262" s="84"/>
      <c r="M262" s="84"/>
      <c r="N262" s="84"/>
      <c r="O262" s="84"/>
      <c r="P262" s="84"/>
      <c r="Q262" s="84"/>
      <c r="R262" s="84"/>
      <c r="AJ262" s="84"/>
      <c r="AK262" s="84"/>
      <c r="AL262" s="84"/>
      <c r="AM262" s="84"/>
      <c r="AN262" s="84"/>
      <c r="AO262" s="84"/>
      <c r="AP262" s="84"/>
    </row>
    <row r="263" spans="1:42">
      <c r="A263" s="85" t="s">
        <v>468</v>
      </c>
      <c r="B263" s="88">
        <v>239</v>
      </c>
      <c r="C263" s="88">
        <v>272</v>
      </c>
      <c r="D263" s="88">
        <v>240</v>
      </c>
      <c r="E263" s="88">
        <v>183</v>
      </c>
      <c r="F263" s="88">
        <v>186</v>
      </c>
      <c r="G263" s="88">
        <v>160</v>
      </c>
      <c r="H263" s="88">
        <v>145</v>
      </c>
      <c r="I263" s="88">
        <v>181</v>
      </c>
      <c r="J263" s="88">
        <v>184</v>
      </c>
      <c r="K263" s="88">
        <v>200</v>
      </c>
      <c r="L263" s="84"/>
      <c r="M263" s="84"/>
      <c r="N263" s="84"/>
      <c r="O263" s="84"/>
      <c r="P263" s="84"/>
      <c r="Q263" s="84"/>
      <c r="R263" s="84"/>
      <c r="AJ263" s="84"/>
      <c r="AK263" s="84"/>
      <c r="AL263" s="84"/>
      <c r="AM263" s="84"/>
      <c r="AN263" s="84"/>
      <c r="AO263" s="84"/>
      <c r="AP263" s="84"/>
    </row>
    <row r="264" spans="1:42">
      <c r="A264" s="85" t="s">
        <v>469</v>
      </c>
      <c r="B264" s="88">
        <v>143</v>
      </c>
      <c r="C264" s="88">
        <v>168</v>
      </c>
      <c r="D264" s="88">
        <v>135</v>
      </c>
      <c r="E264" s="88">
        <v>113</v>
      </c>
      <c r="F264" s="88">
        <v>146</v>
      </c>
      <c r="G264" s="88">
        <v>132</v>
      </c>
      <c r="H264" s="88">
        <v>116</v>
      </c>
      <c r="I264" s="88">
        <v>120</v>
      </c>
      <c r="J264" s="88">
        <v>132</v>
      </c>
      <c r="K264" s="88">
        <v>118</v>
      </c>
      <c r="L264" s="84"/>
      <c r="M264" s="84"/>
      <c r="N264" s="84"/>
      <c r="O264" s="84"/>
      <c r="P264" s="84"/>
      <c r="Q264" s="84"/>
      <c r="R264" s="84"/>
      <c r="AJ264" s="84"/>
      <c r="AK264" s="84"/>
      <c r="AL264" s="84"/>
      <c r="AM264" s="84"/>
      <c r="AN264" s="84"/>
      <c r="AO264" s="84"/>
      <c r="AP264" s="84"/>
    </row>
    <row r="265" spans="1:42">
      <c r="A265" s="85" t="s">
        <v>470</v>
      </c>
      <c r="B265" s="87">
        <v>23375</v>
      </c>
      <c r="C265" s="87">
        <v>24168</v>
      </c>
      <c r="D265" s="87">
        <v>24303</v>
      </c>
      <c r="E265" s="87">
        <v>23338</v>
      </c>
      <c r="F265" s="87">
        <v>22752</v>
      </c>
      <c r="G265" s="87">
        <v>24153</v>
      </c>
      <c r="H265" s="87">
        <v>26881</v>
      </c>
      <c r="I265" s="87">
        <v>28410</v>
      </c>
      <c r="J265" s="87">
        <v>29697</v>
      </c>
      <c r="K265" s="87">
        <v>31456</v>
      </c>
      <c r="L265" s="84"/>
      <c r="M265" s="84"/>
      <c r="N265" s="84"/>
      <c r="O265" s="84"/>
      <c r="P265" s="84"/>
      <c r="Q265" s="84"/>
      <c r="R265" s="84"/>
      <c r="AJ265" s="84"/>
      <c r="AK265" s="84"/>
      <c r="AL265" s="84"/>
      <c r="AM265" s="84"/>
      <c r="AN265" s="84"/>
      <c r="AO265" s="84"/>
      <c r="AP265" s="84"/>
    </row>
    <row r="266" spans="1:42">
      <c r="A266" s="85" t="s">
        <v>471</v>
      </c>
      <c r="B266" s="87">
        <v>1900</v>
      </c>
      <c r="C266" s="87">
        <v>1848</v>
      </c>
      <c r="D266" s="87">
        <v>1760</v>
      </c>
      <c r="E266" s="87">
        <v>1655</v>
      </c>
      <c r="F266" s="87">
        <v>1607</v>
      </c>
      <c r="G266" s="87">
        <v>1760</v>
      </c>
      <c r="H266" s="87">
        <v>1809</v>
      </c>
      <c r="I266" s="87">
        <v>1952</v>
      </c>
      <c r="J266" s="87">
        <v>2143</v>
      </c>
      <c r="K266" s="87">
        <v>1717</v>
      </c>
      <c r="L266" s="84"/>
      <c r="M266" s="84"/>
      <c r="N266" s="84"/>
      <c r="O266" s="84"/>
      <c r="P266" s="84"/>
      <c r="Q266" s="84"/>
      <c r="R266" s="84"/>
      <c r="AJ266" s="84"/>
      <c r="AK266" s="84"/>
      <c r="AL266" s="84"/>
      <c r="AM266" s="84"/>
      <c r="AN266" s="84"/>
      <c r="AO266" s="84"/>
      <c r="AP266" s="84"/>
    </row>
    <row r="267" spans="1:42">
      <c r="A267" s="85" t="s">
        <v>472</v>
      </c>
      <c r="B267" s="88">
        <v>447</v>
      </c>
      <c r="C267" s="88">
        <v>452</v>
      </c>
      <c r="D267" s="88">
        <v>376</v>
      </c>
      <c r="E267" s="88">
        <v>368</v>
      </c>
      <c r="F267" s="88">
        <v>337</v>
      </c>
      <c r="G267" s="88">
        <v>338</v>
      </c>
      <c r="H267" s="88">
        <v>329</v>
      </c>
      <c r="I267" s="88">
        <v>366</v>
      </c>
      <c r="J267" s="88">
        <v>414</v>
      </c>
      <c r="K267" s="88">
        <v>262</v>
      </c>
      <c r="L267" s="84"/>
      <c r="M267" s="84"/>
      <c r="N267" s="84"/>
      <c r="O267" s="84"/>
      <c r="P267" s="84"/>
      <c r="Q267" s="84"/>
      <c r="R267" s="84"/>
      <c r="AJ267" s="84"/>
      <c r="AK267" s="84"/>
      <c r="AL267" s="84"/>
      <c r="AM267" s="84"/>
      <c r="AN267" s="84"/>
      <c r="AO267" s="84"/>
      <c r="AP267" s="84"/>
    </row>
    <row r="268" spans="1:42">
      <c r="A268" s="85" t="s">
        <v>473</v>
      </c>
      <c r="B268" s="88">
        <v>17</v>
      </c>
      <c r="C268" s="88">
        <v>9</v>
      </c>
      <c r="D268" s="88">
        <v>17</v>
      </c>
      <c r="E268" s="88">
        <v>9</v>
      </c>
      <c r="F268" s="88">
        <v>22</v>
      </c>
      <c r="G268" s="88">
        <v>16</v>
      </c>
      <c r="H268" s="88">
        <v>6</v>
      </c>
      <c r="I268" s="88">
        <v>10</v>
      </c>
      <c r="J268" s="88">
        <v>5</v>
      </c>
      <c r="K268" s="88">
        <v>8</v>
      </c>
      <c r="L268" s="84"/>
      <c r="M268" s="84"/>
      <c r="N268" s="84"/>
      <c r="O268" s="84"/>
      <c r="P268" s="84"/>
      <c r="Q268" s="84"/>
      <c r="R268" s="84"/>
      <c r="AJ268" s="84"/>
      <c r="AK268" s="84"/>
      <c r="AL268" s="84"/>
      <c r="AM268" s="84"/>
      <c r="AN268" s="84"/>
      <c r="AO268" s="84"/>
      <c r="AP268" s="84"/>
    </row>
    <row r="269" spans="1:42">
      <c r="A269" s="85" t="s">
        <v>474</v>
      </c>
      <c r="B269" s="88">
        <v>685</v>
      </c>
      <c r="C269" s="88">
        <v>623</v>
      </c>
      <c r="D269" s="88">
        <v>625</v>
      </c>
      <c r="E269" s="88">
        <v>617</v>
      </c>
      <c r="F269" s="88">
        <v>699</v>
      </c>
      <c r="G269" s="88">
        <v>682</v>
      </c>
      <c r="H269" s="88">
        <v>670</v>
      </c>
      <c r="I269" s="88">
        <v>728</v>
      </c>
      <c r="J269" s="88">
        <v>665</v>
      </c>
      <c r="K269" s="88">
        <v>683</v>
      </c>
      <c r="L269" s="84"/>
      <c r="M269" s="84"/>
      <c r="N269" s="84"/>
      <c r="O269" s="84"/>
      <c r="P269" s="84"/>
      <c r="Q269" s="84"/>
      <c r="R269" s="84"/>
      <c r="AJ269" s="84"/>
      <c r="AK269" s="84"/>
      <c r="AL269" s="84"/>
      <c r="AM269" s="84"/>
      <c r="AN269" s="84"/>
      <c r="AO269" s="84"/>
      <c r="AP269" s="84"/>
    </row>
    <row r="270" spans="1:42">
      <c r="A270" s="85" t="s">
        <v>475</v>
      </c>
      <c r="B270" s="88">
        <v>360</v>
      </c>
      <c r="C270" s="88">
        <v>385</v>
      </c>
      <c r="D270" s="88">
        <v>368</v>
      </c>
      <c r="E270" s="88">
        <v>320</v>
      </c>
      <c r="F270" s="88">
        <v>357</v>
      </c>
      <c r="G270" s="88">
        <v>474</v>
      </c>
      <c r="H270" s="88">
        <v>482</v>
      </c>
      <c r="I270" s="88">
        <v>534</v>
      </c>
      <c r="J270" s="88">
        <v>590</v>
      </c>
      <c r="K270" s="88">
        <v>604</v>
      </c>
      <c r="L270" s="84"/>
      <c r="M270" s="84"/>
      <c r="N270" s="84"/>
      <c r="O270" s="84"/>
      <c r="P270" s="84"/>
      <c r="Q270" s="84"/>
      <c r="R270" s="84"/>
      <c r="AJ270" s="84"/>
      <c r="AK270" s="84"/>
      <c r="AL270" s="84"/>
      <c r="AM270" s="84"/>
      <c r="AN270" s="84"/>
      <c r="AO270" s="84"/>
      <c r="AP270" s="84"/>
    </row>
    <row r="271" spans="1:42">
      <c r="A271" s="85" t="s">
        <v>476</v>
      </c>
      <c r="B271" s="88">
        <v>8</v>
      </c>
      <c r="C271" s="88">
        <v>0</v>
      </c>
      <c r="D271" s="88">
        <v>2</v>
      </c>
      <c r="E271" s="88">
        <v>4</v>
      </c>
      <c r="F271" s="88">
        <v>3</v>
      </c>
      <c r="G271" s="88">
        <v>3</v>
      </c>
      <c r="H271" s="88">
        <v>1</v>
      </c>
      <c r="I271" s="88">
        <v>1</v>
      </c>
      <c r="J271" s="88">
        <v>1</v>
      </c>
      <c r="K271" s="88">
        <v>0</v>
      </c>
      <c r="L271" s="84"/>
      <c r="M271" s="84"/>
      <c r="N271" s="84"/>
      <c r="O271" s="84"/>
      <c r="P271" s="84"/>
      <c r="Q271" s="84"/>
      <c r="R271" s="84"/>
      <c r="AJ271" s="84"/>
      <c r="AK271" s="84"/>
      <c r="AL271" s="84"/>
      <c r="AM271" s="84"/>
      <c r="AN271" s="84"/>
      <c r="AO271" s="84"/>
      <c r="AP271" s="84"/>
    </row>
    <row r="272" spans="1:42">
      <c r="A272" s="85" t="s">
        <v>477</v>
      </c>
      <c r="B272" s="88">
        <v>214</v>
      </c>
      <c r="C272" s="88">
        <v>185</v>
      </c>
      <c r="D272" s="88">
        <v>206</v>
      </c>
      <c r="E272" s="88">
        <v>145</v>
      </c>
      <c r="F272" s="88">
        <v>124</v>
      </c>
      <c r="G272" s="88">
        <v>84</v>
      </c>
      <c r="H272" s="88">
        <v>81</v>
      </c>
      <c r="I272" s="88">
        <v>126</v>
      </c>
      <c r="J272" s="88">
        <v>103</v>
      </c>
      <c r="K272" s="88">
        <v>96</v>
      </c>
      <c r="L272" s="84"/>
      <c r="M272" s="84"/>
      <c r="N272" s="84"/>
      <c r="O272" s="84"/>
      <c r="P272" s="84"/>
      <c r="Q272" s="84"/>
      <c r="R272" s="84"/>
      <c r="AJ272" s="84"/>
      <c r="AK272" s="84"/>
      <c r="AL272" s="84"/>
      <c r="AM272" s="84"/>
      <c r="AN272" s="84"/>
      <c r="AO272" s="84"/>
      <c r="AP272" s="84"/>
    </row>
    <row r="273" spans="1:42">
      <c r="A273" s="85" t="s">
        <v>478</v>
      </c>
      <c r="B273" s="87">
        <v>33347</v>
      </c>
      <c r="C273" s="87">
        <v>33709</v>
      </c>
      <c r="D273" s="87">
        <v>33866</v>
      </c>
      <c r="E273" s="87">
        <v>32311</v>
      </c>
      <c r="F273" s="87">
        <v>32173</v>
      </c>
      <c r="G273" s="87">
        <v>34098</v>
      </c>
      <c r="H273" s="87">
        <v>36662</v>
      </c>
      <c r="I273" s="87">
        <v>39276</v>
      </c>
      <c r="J273" s="87">
        <v>41135</v>
      </c>
      <c r="K273" s="87">
        <v>42652</v>
      </c>
      <c r="L273" s="84"/>
      <c r="M273" s="84"/>
      <c r="N273" s="84"/>
      <c r="O273" s="84"/>
      <c r="P273" s="84"/>
      <c r="Q273" s="84"/>
      <c r="R273" s="84"/>
      <c r="AJ273" s="84"/>
      <c r="AK273" s="84"/>
      <c r="AL273" s="84"/>
      <c r="AM273" s="84"/>
      <c r="AN273" s="84"/>
      <c r="AO273" s="84"/>
      <c r="AP273" s="84"/>
    </row>
    <row r="274" spans="1:42">
      <c r="A274" s="85" t="s">
        <v>23</v>
      </c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4"/>
      <c r="M274" s="84"/>
      <c r="N274" s="84"/>
      <c r="O274" s="84"/>
      <c r="P274" s="84"/>
      <c r="Q274" s="84"/>
      <c r="R274" s="84"/>
      <c r="AJ274" s="84"/>
      <c r="AK274" s="84"/>
      <c r="AL274" s="84"/>
      <c r="AM274" s="84"/>
      <c r="AN274" s="84"/>
      <c r="AO274" s="84"/>
      <c r="AP274" s="84"/>
    </row>
    <row r="275" spans="1:42">
      <c r="A275" s="85" t="s">
        <v>466</v>
      </c>
      <c r="B275" s="87">
        <v>1074</v>
      </c>
      <c r="C275" s="88">
        <v>957</v>
      </c>
      <c r="D275" s="88">
        <v>896</v>
      </c>
      <c r="E275" s="88">
        <v>785</v>
      </c>
      <c r="F275" s="87">
        <v>1085</v>
      </c>
      <c r="G275" s="87">
        <v>1294</v>
      </c>
      <c r="H275" s="87">
        <v>1281</v>
      </c>
      <c r="I275" s="87">
        <v>1340</v>
      </c>
      <c r="J275" s="87">
        <v>1507</v>
      </c>
      <c r="K275" s="87">
        <v>1517</v>
      </c>
      <c r="L275" s="84"/>
      <c r="M275" s="84"/>
      <c r="N275" s="84"/>
      <c r="O275" s="84"/>
      <c r="P275" s="84"/>
      <c r="Q275" s="84"/>
      <c r="R275" s="84"/>
      <c r="AJ275" s="84"/>
      <c r="AK275" s="84"/>
      <c r="AL275" s="84"/>
      <c r="AM275" s="84"/>
      <c r="AN275" s="84"/>
      <c r="AO275" s="84"/>
      <c r="AP275" s="84"/>
    </row>
    <row r="276" spans="1:42">
      <c r="A276" s="85" t="s">
        <v>467</v>
      </c>
      <c r="B276" s="88">
        <v>702</v>
      </c>
      <c r="C276" s="88">
        <v>562</v>
      </c>
      <c r="D276" s="88">
        <v>557</v>
      </c>
      <c r="E276" s="88">
        <v>504</v>
      </c>
      <c r="F276" s="88">
        <v>305</v>
      </c>
      <c r="G276" s="88">
        <v>142</v>
      </c>
      <c r="H276" s="88">
        <v>159</v>
      </c>
      <c r="I276" s="88">
        <v>147</v>
      </c>
      <c r="J276" s="88">
        <v>142</v>
      </c>
      <c r="K276" s="88">
        <v>103</v>
      </c>
      <c r="L276" s="84"/>
      <c r="M276" s="84"/>
      <c r="N276" s="84"/>
      <c r="O276" s="84"/>
      <c r="P276" s="84"/>
      <c r="Q276" s="84"/>
      <c r="R276" s="84"/>
      <c r="AJ276" s="84"/>
      <c r="AK276" s="84"/>
      <c r="AL276" s="84"/>
      <c r="AM276" s="84"/>
      <c r="AN276" s="84"/>
      <c r="AO276" s="84"/>
      <c r="AP276" s="84"/>
    </row>
    <row r="277" spans="1:42">
      <c r="A277" s="85" t="s">
        <v>468</v>
      </c>
      <c r="B277" s="88">
        <v>70</v>
      </c>
      <c r="C277" s="88">
        <v>68</v>
      </c>
      <c r="D277" s="88">
        <v>60</v>
      </c>
      <c r="E277" s="88">
        <v>63</v>
      </c>
      <c r="F277" s="88">
        <v>49</v>
      </c>
      <c r="G277" s="88">
        <v>45</v>
      </c>
      <c r="H277" s="88">
        <v>34</v>
      </c>
      <c r="I277" s="88">
        <v>35</v>
      </c>
      <c r="J277" s="88">
        <v>32</v>
      </c>
      <c r="K277" s="88">
        <v>31</v>
      </c>
      <c r="L277" s="84"/>
      <c r="M277" s="84"/>
      <c r="N277" s="84"/>
      <c r="O277" s="84"/>
      <c r="P277" s="84"/>
      <c r="Q277" s="84"/>
      <c r="R277" s="84"/>
      <c r="AJ277" s="84"/>
      <c r="AK277" s="84"/>
      <c r="AL277" s="84"/>
      <c r="AM277" s="84"/>
      <c r="AN277" s="84"/>
      <c r="AO277" s="84"/>
      <c r="AP277" s="84"/>
    </row>
    <row r="278" spans="1:42">
      <c r="A278" s="85" t="s">
        <v>469</v>
      </c>
      <c r="B278" s="88">
        <v>34</v>
      </c>
      <c r="C278" s="88">
        <v>35</v>
      </c>
      <c r="D278" s="88">
        <v>44</v>
      </c>
      <c r="E278" s="88">
        <v>44</v>
      </c>
      <c r="F278" s="88">
        <v>33</v>
      </c>
      <c r="G278" s="88">
        <v>35</v>
      </c>
      <c r="H278" s="88">
        <v>38</v>
      </c>
      <c r="I278" s="88">
        <v>42</v>
      </c>
      <c r="J278" s="88">
        <v>36</v>
      </c>
      <c r="K278" s="88">
        <v>19</v>
      </c>
      <c r="L278" s="84"/>
      <c r="M278" s="84"/>
      <c r="N278" s="84"/>
      <c r="O278" s="84"/>
      <c r="P278" s="84"/>
      <c r="Q278" s="84"/>
      <c r="R278" s="84"/>
      <c r="AJ278" s="84"/>
      <c r="AK278" s="84"/>
      <c r="AL278" s="84"/>
      <c r="AM278" s="84"/>
      <c r="AN278" s="84"/>
      <c r="AO278" s="84"/>
      <c r="AP278" s="84"/>
    </row>
    <row r="279" spans="1:42">
      <c r="A279" s="85" t="s">
        <v>470</v>
      </c>
      <c r="B279" s="87">
        <v>7043</v>
      </c>
      <c r="C279" s="87">
        <v>7413</v>
      </c>
      <c r="D279" s="87">
        <v>6437</v>
      </c>
      <c r="E279" s="87">
        <v>6571</v>
      </c>
      <c r="F279" s="87">
        <v>6942</v>
      </c>
      <c r="G279" s="87">
        <v>7195</v>
      </c>
      <c r="H279" s="87">
        <v>7287</v>
      </c>
      <c r="I279" s="87">
        <v>7428</v>
      </c>
      <c r="J279" s="87">
        <v>7314</v>
      </c>
      <c r="K279" s="87">
        <v>7210</v>
      </c>
      <c r="L279" s="84"/>
      <c r="M279" s="84"/>
      <c r="N279" s="84"/>
      <c r="O279" s="84"/>
      <c r="P279" s="84"/>
      <c r="Q279" s="84"/>
      <c r="R279" s="84"/>
      <c r="AJ279" s="84"/>
      <c r="AK279" s="84"/>
      <c r="AL279" s="84"/>
      <c r="AM279" s="84"/>
      <c r="AN279" s="84"/>
      <c r="AO279" s="84"/>
      <c r="AP279" s="84"/>
    </row>
    <row r="280" spans="1:42">
      <c r="A280" s="85" t="s">
        <v>471</v>
      </c>
      <c r="B280" s="88">
        <v>438</v>
      </c>
      <c r="C280" s="88">
        <v>341</v>
      </c>
      <c r="D280" s="88">
        <v>278</v>
      </c>
      <c r="E280" s="88">
        <v>305</v>
      </c>
      <c r="F280" s="88">
        <v>223</v>
      </c>
      <c r="G280" s="88">
        <v>338</v>
      </c>
      <c r="H280" s="88">
        <v>382</v>
      </c>
      <c r="I280" s="88">
        <v>447</v>
      </c>
      <c r="J280" s="88">
        <v>565</v>
      </c>
      <c r="K280" s="88">
        <v>481</v>
      </c>
      <c r="L280" s="84"/>
      <c r="M280" s="84"/>
      <c r="N280" s="84"/>
      <c r="O280" s="84"/>
      <c r="P280" s="84"/>
      <c r="Q280" s="84"/>
      <c r="R280" s="84"/>
      <c r="AJ280" s="84"/>
      <c r="AK280" s="84"/>
      <c r="AL280" s="84"/>
      <c r="AM280" s="84"/>
      <c r="AN280" s="84"/>
      <c r="AO280" s="84"/>
      <c r="AP280" s="84"/>
    </row>
    <row r="281" spans="1:42">
      <c r="A281" s="85" t="s">
        <v>472</v>
      </c>
      <c r="B281" s="88">
        <v>133</v>
      </c>
      <c r="C281" s="88">
        <v>114</v>
      </c>
      <c r="D281" s="88">
        <v>107</v>
      </c>
      <c r="E281" s="88">
        <v>130</v>
      </c>
      <c r="F281" s="88">
        <v>124</v>
      </c>
      <c r="G281" s="88">
        <v>102</v>
      </c>
      <c r="H281" s="88">
        <v>99</v>
      </c>
      <c r="I281" s="88">
        <v>75</v>
      </c>
      <c r="J281" s="88">
        <v>71</v>
      </c>
      <c r="K281" s="88">
        <v>60</v>
      </c>
      <c r="L281" s="84"/>
      <c r="M281" s="84"/>
      <c r="N281" s="84"/>
      <c r="O281" s="84"/>
      <c r="P281" s="84"/>
      <c r="Q281" s="84"/>
      <c r="R281" s="84"/>
      <c r="AJ281" s="84"/>
      <c r="AK281" s="84"/>
      <c r="AL281" s="84"/>
      <c r="AM281" s="84"/>
      <c r="AN281" s="84"/>
      <c r="AO281" s="84"/>
      <c r="AP281" s="84"/>
    </row>
    <row r="282" spans="1:42">
      <c r="A282" s="85" t="s">
        <v>473</v>
      </c>
      <c r="B282" s="88">
        <v>1</v>
      </c>
      <c r="C282" s="88">
        <v>1</v>
      </c>
      <c r="D282" s="88">
        <v>5</v>
      </c>
      <c r="E282" s="88">
        <v>1</v>
      </c>
      <c r="F282" s="88">
        <v>2</v>
      </c>
      <c r="G282" s="88">
        <v>0</v>
      </c>
      <c r="H282" s="88">
        <v>7</v>
      </c>
      <c r="I282" s="88">
        <v>2</v>
      </c>
      <c r="J282" s="88">
        <v>2</v>
      </c>
      <c r="K282" s="88">
        <v>0</v>
      </c>
      <c r="L282" s="84"/>
      <c r="M282" s="84"/>
      <c r="N282" s="84"/>
      <c r="O282" s="84"/>
      <c r="P282" s="84"/>
      <c r="Q282" s="84"/>
      <c r="R282" s="84"/>
      <c r="AJ282" s="84"/>
      <c r="AK282" s="84"/>
      <c r="AL282" s="84"/>
      <c r="AM282" s="84"/>
      <c r="AN282" s="84"/>
      <c r="AO282" s="84"/>
      <c r="AP282" s="84"/>
    </row>
    <row r="283" spans="1:42">
      <c r="A283" s="85" t="s">
        <v>474</v>
      </c>
      <c r="B283" s="88">
        <v>156</v>
      </c>
      <c r="C283" s="88">
        <v>142</v>
      </c>
      <c r="D283" s="88">
        <v>133</v>
      </c>
      <c r="E283" s="88">
        <v>115</v>
      </c>
      <c r="F283" s="88">
        <v>108</v>
      </c>
      <c r="G283" s="88">
        <v>110</v>
      </c>
      <c r="H283" s="88">
        <v>115</v>
      </c>
      <c r="I283" s="88">
        <v>107</v>
      </c>
      <c r="J283" s="88">
        <v>137</v>
      </c>
      <c r="K283" s="88">
        <v>117</v>
      </c>
      <c r="L283" s="84"/>
      <c r="M283" s="84"/>
      <c r="N283" s="84"/>
      <c r="O283" s="84"/>
      <c r="P283" s="84"/>
      <c r="Q283" s="84"/>
      <c r="R283" s="84"/>
      <c r="AJ283" s="84"/>
      <c r="AK283" s="84"/>
      <c r="AL283" s="84"/>
      <c r="AM283" s="84"/>
      <c r="AN283" s="84"/>
      <c r="AO283" s="84"/>
      <c r="AP283" s="84"/>
    </row>
    <row r="284" spans="1:42">
      <c r="A284" s="85" t="s">
        <v>475</v>
      </c>
      <c r="B284" s="88">
        <v>90</v>
      </c>
      <c r="C284" s="88">
        <v>69</v>
      </c>
      <c r="D284" s="88">
        <v>86</v>
      </c>
      <c r="E284" s="88">
        <v>48</v>
      </c>
      <c r="F284" s="88">
        <v>56</v>
      </c>
      <c r="G284" s="88">
        <v>94</v>
      </c>
      <c r="H284" s="88">
        <v>121</v>
      </c>
      <c r="I284" s="88">
        <v>125</v>
      </c>
      <c r="J284" s="88">
        <v>161</v>
      </c>
      <c r="K284" s="88">
        <v>145</v>
      </c>
      <c r="L284" s="84"/>
      <c r="M284" s="84"/>
      <c r="N284" s="84"/>
      <c r="O284" s="84"/>
      <c r="P284" s="84"/>
      <c r="Q284" s="84"/>
      <c r="R284" s="84"/>
      <c r="AJ284" s="84"/>
      <c r="AK284" s="84"/>
      <c r="AL284" s="84"/>
      <c r="AM284" s="84"/>
      <c r="AN284" s="84"/>
      <c r="AO284" s="84"/>
      <c r="AP284" s="84"/>
    </row>
    <row r="285" spans="1:42">
      <c r="A285" s="85" t="s">
        <v>476</v>
      </c>
      <c r="B285" s="88">
        <v>1</v>
      </c>
      <c r="C285" s="88">
        <v>0</v>
      </c>
      <c r="D285" s="88">
        <v>0</v>
      </c>
      <c r="E285" s="88">
        <v>0</v>
      </c>
      <c r="F285" s="88">
        <v>0</v>
      </c>
      <c r="G285" s="88">
        <v>0</v>
      </c>
      <c r="H285" s="88">
        <v>0</v>
      </c>
      <c r="I285" s="88">
        <v>0</v>
      </c>
      <c r="J285" s="88">
        <v>0</v>
      </c>
      <c r="K285" s="88">
        <v>0</v>
      </c>
      <c r="L285" s="84"/>
      <c r="M285" s="84"/>
      <c r="N285" s="84"/>
      <c r="O285" s="84"/>
      <c r="P285" s="84"/>
      <c r="Q285" s="84"/>
      <c r="R285" s="84"/>
      <c r="AJ285" s="84"/>
      <c r="AK285" s="84"/>
      <c r="AL285" s="84"/>
      <c r="AM285" s="84"/>
      <c r="AN285" s="84"/>
      <c r="AO285" s="84"/>
      <c r="AP285" s="84"/>
    </row>
    <row r="286" spans="1:42">
      <c r="A286" s="85" t="s">
        <v>477</v>
      </c>
      <c r="B286" s="88">
        <v>53</v>
      </c>
      <c r="C286" s="88">
        <v>63</v>
      </c>
      <c r="D286" s="88">
        <v>59</v>
      </c>
      <c r="E286" s="88">
        <v>86</v>
      </c>
      <c r="F286" s="88">
        <v>42</v>
      </c>
      <c r="G286" s="88">
        <v>26</v>
      </c>
      <c r="H286" s="88">
        <v>15</v>
      </c>
      <c r="I286" s="88">
        <v>28</v>
      </c>
      <c r="J286" s="88">
        <v>14</v>
      </c>
      <c r="K286" s="88">
        <v>17</v>
      </c>
      <c r="L286" s="84"/>
      <c r="M286" s="84"/>
      <c r="N286" s="84"/>
      <c r="O286" s="84"/>
      <c r="P286" s="84"/>
      <c r="Q286" s="84"/>
      <c r="R286" s="84"/>
      <c r="AJ286" s="84"/>
      <c r="AK286" s="84"/>
      <c r="AL286" s="84"/>
      <c r="AM286" s="84"/>
      <c r="AN286" s="84"/>
      <c r="AO286" s="84"/>
      <c r="AP286" s="84"/>
    </row>
    <row r="287" spans="1:42">
      <c r="A287" s="85" t="s">
        <v>478</v>
      </c>
      <c r="B287" s="87">
        <v>9795</v>
      </c>
      <c r="C287" s="87">
        <v>9765</v>
      </c>
      <c r="D287" s="87">
        <v>8662</v>
      </c>
      <c r="E287" s="87">
        <v>8652</v>
      </c>
      <c r="F287" s="87">
        <v>8969</v>
      </c>
      <c r="G287" s="87">
        <v>9381</v>
      </c>
      <c r="H287" s="87">
        <v>9538</v>
      </c>
      <c r="I287" s="87">
        <v>9776</v>
      </c>
      <c r="J287" s="87">
        <v>9981</v>
      </c>
      <c r="K287" s="87">
        <v>9700</v>
      </c>
      <c r="L287" s="84"/>
      <c r="M287" s="84"/>
      <c r="N287" s="84"/>
      <c r="O287" s="84"/>
      <c r="P287" s="84"/>
      <c r="Q287" s="84"/>
      <c r="R287" s="84"/>
      <c r="AJ287" s="84"/>
      <c r="AK287" s="84"/>
      <c r="AL287" s="84"/>
      <c r="AM287" s="84"/>
      <c r="AN287" s="84"/>
      <c r="AO287" s="84"/>
      <c r="AP287" s="84"/>
    </row>
    <row r="288" spans="1:42">
      <c r="A288" s="85" t="s">
        <v>320</v>
      </c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4"/>
      <c r="M288" s="84"/>
      <c r="N288" s="84"/>
      <c r="O288" s="84"/>
      <c r="P288" s="84"/>
      <c r="Q288" s="84"/>
      <c r="R288" s="84"/>
      <c r="AJ288" s="84"/>
      <c r="AK288" s="84"/>
      <c r="AL288" s="84"/>
      <c r="AM288" s="84"/>
      <c r="AN288" s="84"/>
      <c r="AO288" s="84"/>
      <c r="AP288" s="84"/>
    </row>
    <row r="289" spans="1:42">
      <c r="A289" s="85" t="s">
        <v>466</v>
      </c>
      <c r="B289" s="87">
        <v>2049</v>
      </c>
      <c r="C289" s="87">
        <v>1918</v>
      </c>
      <c r="D289" s="87">
        <v>1793</v>
      </c>
      <c r="E289" s="87">
        <v>1559</v>
      </c>
      <c r="F289" s="87">
        <v>2327</v>
      </c>
      <c r="G289" s="87">
        <v>3227</v>
      </c>
      <c r="H289" s="87">
        <v>3234</v>
      </c>
      <c r="I289" s="87">
        <v>3140</v>
      </c>
      <c r="J289" s="87">
        <v>3206</v>
      </c>
      <c r="K289" s="87">
        <v>3022</v>
      </c>
      <c r="L289" s="84"/>
      <c r="M289" s="84"/>
      <c r="N289" s="84"/>
      <c r="O289" s="84"/>
      <c r="P289" s="84"/>
      <c r="Q289" s="84"/>
      <c r="R289" s="84"/>
      <c r="AJ289" s="84"/>
      <c r="AK289" s="84"/>
      <c r="AL289" s="84"/>
      <c r="AM289" s="84"/>
      <c r="AN289" s="84"/>
      <c r="AO289" s="84"/>
      <c r="AP289" s="84"/>
    </row>
    <row r="290" spans="1:42">
      <c r="A290" s="85" t="s">
        <v>467</v>
      </c>
      <c r="B290" s="87">
        <v>2228</v>
      </c>
      <c r="C290" s="87">
        <v>2134</v>
      </c>
      <c r="D290" s="87">
        <v>2087</v>
      </c>
      <c r="E290" s="87">
        <v>2021</v>
      </c>
      <c r="F290" s="87">
        <v>1798</v>
      </c>
      <c r="G290" s="87">
        <v>1376</v>
      </c>
      <c r="H290" s="87">
        <v>1323</v>
      </c>
      <c r="I290" s="87">
        <v>1282</v>
      </c>
      <c r="J290" s="87">
        <v>1373</v>
      </c>
      <c r="K290" s="87">
        <v>1210</v>
      </c>
      <c r="L290" s="84"/>
      <c r="M290" s="84"/>
      <c r="N290" s="84"/>
      <c r="O290" s="84"/>
      <c r="P290" s="84"/>
      <c r="Q290" s="84"/>
      <c r="R290" s="84"/>
      <c r="AJ290" s="84"/>
      <c r="AK290" s="84"/>
      <c r="AL290" s="84"/>
      <c r="AM290" s="84"/>
      <c r="AN290" s="84"/>
      <c r="AO290" s="84"/>
      <c r="AP290" s="84"/>
    </row>
    <row r="291" spans="1:42">
      <c r="A291" s="85" t="s">
        <v>468</v>
      </c>
      <c r="B291" s="88">
        <v>225</v>
      </c>
      <c r="C291" s="88">
        <v>225</v>
      </c>
      <c r="D291" s="88">
        <v>142</v>
      </c>
      <c r="E291" s="88">
        <v>123</v>
      </c>
      <c r="F291" s="88">
        <v>130</v>
      </c>
      <c r="G291" s="88">
        <v>113</v>
      </c>
      <c r="H291" s="88">
        <v>102</v>
      </c>
      <c r="I291" s="88">
        <v>119</v>
      </c>
      <c r="J291" s="88">
        <v>117</v>
      </c>
      <c r="K291" s="88">
        <v>116</v>
      </c>
      <c r="L291" s="84"/>
      <c r="M291" s="84"/>
      <c r="N291" s="84"/>
      <c r="O291" s="84"/>
      <c r="P291" s="84"/>
      <c r="Q291" s="84"/>
      <c r="R291" s="84"/>
      <c r="AJ291" s="84"/>
      <c r="AK291" s="84"/>
      <c r="AL291" s="84"/>
      <c r="AM291" s="84"/>
      <c r="AN291" s="84"/>
      <c r="AO291" s="84"/>
      <c r="AP291" s="84"/>
    </row>
    <row r="292" spans="1:42">
      <c r="A292" s="85" t="s">
        <v>469</v>
      </c>
      <c r="B292" s="88">
        <v>24</v>
      </c>
      <c r="C292" s="88">
        <v>40</v>
      </c>
      <c r="D292" s="88">
        <v>40</v>
      </c>
      <c r="E292" s="88">
        <v>38</v>
      </c>
      <c r="F292" s="88">
        <v>70</v>
      </c>
      <c r="G292" s="88">
        <v>76</v>
      </c>
      <c r="H292" s="88">
        <v>97</v>
      </c>
      <c r="I292" s="88">
        <v>94</v>
      </c>
      <c r="J292" s="88">
        <v>103</v>
      </c>
      <c r="K292" s="88">
        <v>83</v>
      </c>
      <c r="L292" s="84"/>
      <c r="M292" s="84"/>
      <c r="N292" s="84"/>
      <c r="O292" s="84"/>
      <c r="P292" s="84"/>
      <c r="Q292" s="84"/>
      <c r="R292" s="84"/>
      <c r="AJ292" s="84"/>
      <c r="AK292" s="84"/>
      <c r="AL292" s="84"/>
      <c r="AM292" s="84"/>
      <c r="AN292" s="84"/>
      <c r="AO292" s="84"/>
      <c r="AP292" s="84"/>
    </row>
    <row r="293" spans="1:42">
      <c r="A293" s="85" t="s">
        <v>470</v>
      </c>
      <c r="B293" s="87">
        <v>17948</v>
      </c>
      <c r="C293" s="87">
        <v>17271</v>
      </c>
      <c r="D293" s="87">
        <v>16082</v>
      </c>
      <c r="E293" s="87">
        <v>16102</v>
      </c>
      <c r="F293" s="87">
        <v>16642</v>
      </c>
      <c r="G293" s="87">
        <v>16441</v>
      </c>
      <c r="H293" s="87">
        <v>16074</v>
      </c>
      <c r="I293" s="87">
        <v>16632</v>
      </c>
      <c r="J293" s="87">
        <v>15662</v>
      </c>
      <c r="K293" s="87">
        <v>16841</v>
      </c>
      <c r="L293" s="84"/>
      <c r="M293" s="84"/>
      <c r="N293" s="84"/>
      <c r="O293" s="84"/>
      <c r="P293" s="84"/>
      <c r="Q293" s="84"/>
      <c r="R293" s="84"/>
      <c r="AJ293" s="84"/>
      <c r="AK293" s="84"/>
      <c r="AL293" s="84"/>
      <c r="AM293" s="84"/>
      <c r="AN293" s="84"/>
      <c r="AO293" s="84"/>
      <c r="AP293" s="84"/>
    </row>
    <row r="294" spans="1:42">
      <c r="A294" s="85" t="s">
        <v>471</v>
      </c>
      <c r="B294" s="87">
        <v>1142</v>
      </c>
      <c r="C294" s="87">
        <v>1034</v>
      </c>
      <c r="D294" s="88">
        <v>971</v>
      </c>
      <c r="E294" s="87">
        <v>1048</v>
      </c>
      <c r="F294" s="87">
        <v>1087</v>
      </c>
      <c r="G294" s="87">
        <v>1223</v>
      </c>
      <c r="H294" s="87">
        <v>1175</v>
      </c>
      <c r="I294" s="87">
        <v>1448</v>
      </c>
      <c r="J294" s="87">
        <v>1653</v>
      </c>
      <c r="K294" s="87">
        <v>1485</v>
      </c>
      <c r="L294" s="84"/>
      <c r="M294" s="84"/>
      <c r="N294" s="84"/>
      <c r="O294" s="84"/>
      <c r="P294" s="84"/>
      <c r="Q294" s="84"/>
      <c r="R294" s="84"/>
      <c r="AJ294" s="84"/>
      <c r="AK294" s="84"/>
      <c r="AL294" s="84"/>
      <c r="AM294" s="84"/>
      <c r="AN294" s="84"/>
      <c r="AO294" s="84"/>
      <c r="AP294" s="84"/>
    </row>
    <row r="295" spans="1:42">
      <c r="A295" s="85" t="s">
        <v>472</v>
      </c>
      <c r="B295" s="88">
        <v>337</v>
      </c>
      <c r="C295" s="88">
        <v>264</v>
      </c>
      <c r="D295" s="88">
        <v>240</v>
      </c>
      <c r="E295" s="88">
        <v>266</v>
      </c>
      <c r="F295" s="88">
        <v>307</v>
      </c>
      <c r="G295" s="88">
        <v>262</v>
      </c>
      <c r="H295" s="88">
        <v>219</v>
      </c>
      <c r="I295" s="88">
        <v>224</v>
      </c>
      <c r="J295" s="88">
        <v>218</v>
      </c>
      <c r="K295" s="88">
        <v>208</v>
      </c>
      <c r="L295" s="84"/>
      <c r="M295" s="84"/>
      <c r="N295" s="84"/>
      <c r="O295" s="84"/>
      <c r="P295" s="84"/>
      <c r="Q295" s="84"/>
      <c r="R295" s="84"/>
      <c r="AJ295" s="84"/>
      <c r="AK295" s="84"/>
      <c r="AL295" s="84"/>
      <c r="AM295" s="84"/>
      <c r="AN295" s="84"/>
      <c r="AO295" s="84"/>
      <c r="AP295" s="84"/>
    </row>
    <row r="296" spans="1:42">
      <c r="A296" s="85" t="s">
        <v>473</v>
      </c>
      <c r="B296" s="88">
        <v>1</v>
      </c>
      <c r="C296" s="88">
        <v>5</v>
      </c>
      <c r="D296" s="88">
        <v>3</v>
      </c>
      <c r="E296" s="88">
        <v>10</v>
      </c>
      <c r="F296" s="88">
        <v>7</v>
      </c>
      <c r="G296" s="88">
        <v>6</v>
      </c>
      <c r="H296" s="88">
        <v>2</v>
      </c>
      <c r="I296" s="88">
        <v>3</v>
      </c>
      <c r="J296" s="88">
        <v>5</v>
      </c>
      <c r="K296" s="88">
        <v>8</v>
      </c>
      <c r="L296" s="84"/>
      <c r="M296" s="84"/>
      <c r="N296" s="84"/>
      <c r="O296" s="84"/>
      <c r="P296" s="84"/>
      <c r="Q296" s="84"/>
      <c r="R296" s="84"/>
      <c r="AJ296" s="84"/>
      <c r="AK296" s="84"/>
      <c r="AL296" s="84"/>
      <c r="AM296" s="84"/>
      <c r="AN296" s="84"/>
      <c r="AO296" s="84"/>
      <c r="AP296" s="84"/>
    </row>
    <row r="297" spans="1:42">
      <c r="A297" s="85" t="s">
        <v>474</v>
      </c>
      <c r="B297" s="88">
        <v>543</v>
      </c>
      <c r="C297" s="88">
        <v>461</v>
      </c>
      <c r="D297" s="88">
        <v>428</v>
      </c>
      <c r="E297" s="88">
        <v>444</v>
      </c>
      <c r="F297" s="88">
        <v>492</v>
      </c>
      <c r="G297" s="88">
        <v>440</v>
      </c>
      <c r="H297" s="88">
        <v>471</v>
      </c>
      <c r="I297" s="88">
        <v>485</v>
      </c>
      <c r="J297" s="88">
        <v>437</v>
      </c>
      <c r="K297" s="88">
        <v>358</v>
      </c>
      <c r="L297" s="84"/>
      <c r="M297" s="84"/>
      <c r="N297" s="84"/>
      <c r="O297" s="84"/>
      <c r="P297" s="84"/>
      <c r="Q297" s="84"/>
      <c r="R297" s="84"/>
      <c r="AJ297" s="84"/>
      <c r="AK297" s="84"/>
      <c r="AL297" s="84"/>
      <c r="AM297" s="84"/>
      <c r="AN297" s="84"/>
      <c r="AO297" s="84"/>
      <c r="AP297" s="84"/>
    </row>
    <row r="298" spans="1:42">
      <c r="A298" s="85" t="s">
        <v>475</v>
      </c>
      <c r="B298" s="88">
        <v>336</v>
      </c>
      <c r="C298" s="88">
        <v>338</v>
      </c>
      <c r="D298" s="88">
        <v>374</v>
      </c>
      <c r="E298" s="88">
        <v>333</v>
      </c>
      <c r="F298" s="88">
        <v>510</v>
      </c>
      <c r="G298" s="88">
        <v>678</v>
      </c>
      <c r="H298" s="88">
        <v>757</v>
      </c>
      <c r="I298" s="88">
        <v>799</v>
      </c>
      <c r="J298" s="88">
        <v>840</v>
      </c>
      <c r="K298" s="88">
        <v>813</v>
      </c>
      <c r="L298" s="84"/>
      <c r="M298" s="84"/>
      <c r="N298" s="84"/>
      <c r="O298" s="84"/>
      <c r="P298" s="84"/>
      <c r="Q298" s="84"/>
      <c r="R298" s="84"/>
      <c r="AJ298" s="84"/>
      <c r="AK298" s="84"/>
      <c r="AL298" s="84"/>
      <c r="AM298" s="84"/>
      <c r="AN298" s="84"/>
      <c r="AO298" s="84"/>
      <c r="AP298" s="84"/>
    </row>
    <row r="299" spans="1:42">
      <c r="A299" s="85" t="s">
        <v>476</v>
      </c>
      <c r="B299" s="88">
        <v>3</v>
      </c>
      <c r="C299" s="88">
        <v>0</v>
      </c>
      <c r="D299" s="88">
        <v>0</v>
      </c>
      <c r="E299" s="88">
        <v>0</v>
      </c>
      <c r="F299" s="88">
        <v>0</v>
      </c>
      <c r="G299" s="88">
        <v>1</v>
      </c>
      <c r="H299" s="88">
        <v>0</v>
      </c>
      <c r="I299" s="88">
        <v>0</v>
      </c>
      <c r="J299" s="88">
        <v>1</v>
      </c>
      <c r="K299" s="88">
        <v>0</v>
      </c>
      <c r="L299" s="84"/>
      <c r="M299" s="84"/>
      <c r="N299" s="84"/>
      <c r="O299" s="84"/>
      <c r="P299" s="84"/>
      <c r="Q299" s="84"/>
      <c r="R299" s="84"/>
      <c r="AJ299" s="84"/>
      <c r="AK299" s="84"/>
      <c r="AL299" s="84"/>
      <c r="AM299" s="84"/>
      <c r="AN299" s="84"/>
      <c r="AO299" s="84"/>
      <c r="AP299" s="84"/>
    </row>
    <row r="300" spans="1:42">
      <c r="A300" s="85" t="s">
        <v>477</v>
      </c>
      <c r="B300" s="88">
        <v>180</v>
      </c>
      <c r="C300" s="88">
        <v>127</v>
      </c>
      <c r="D300" s="88">
        <v>121</v>
      </c>
      <c r="E300" s="88">
        <v>135</v>
      </c>
      <c r="F300" s="88">
        <v>173</v>
      </c>
      <c r="G300" s="88">
        <v>151</v>
      </c>
      <c r="H300" s="88">
        <v>129</v>
      </c>
      <c r="I300" s="88">
        <v>176</v>
      </c>
      <c r="J300" s="88">
        <v>119</v>
      </c>
      <c r="K300" s="88">
        <v>116</v>
      </c>
      <c r="L300" s="84"/>
      <c r="M300" s="84"/>
      <c r="N300" s="84"/>
      <c r="O300" s="84"/>
      <c r="P300" s="84"/>
      <c r="Q300" s="84"/>
      <c r="R300" s="84"/>
      <c r="AJ300" s="84"/>
      <c r="AK300" s="84"/>
      <c r="AL300" s="84"/>
      <c r="AM300" s="84"/>
      <c r="AN300" s="84"/>
      <c r="AO300" s="84"/>
      <c r="AP300" s="84"/>
    </row>
    <row r="301" spans="1:42">
      <c r="A301" s="85" t="s">
        <v>478</v>
      </c>
      <c r="B301" s="87">
        <v>25016</v>
      </c>
      <c r="C301" s="87">
        <v>23817</v>
      </c>
      <c r="D301" s="87">
        <v>22281</v>
      </c>
      <c r="E301" s="87">
        <v>22079</v>
      </c>
      <c r="F301" s="87">
        <v>23543</v>
      </c>
      <c r="G301" s="87">
        <v>23994</v>
      </c>
      <c r="H301" s="87">
        <v>23583</v>
      </c>
      <c r="I301" s="87">
        <v>24402</v>
      </c>
      <c r="J301" s="87">
        <v>23734</v>
      </c>
      <c r="K301" s="87">
        <v>24260</v>
      </c>
      <c r="L301" s="84"/>
      <c r="M301" s="84"/>
      <c r="N301" s="84"/>
      <c r="O301" s="84"/>
      <c r="P301" s="84"/>
      <c r="Q301" s="84"/>
      <c r="R301" s="84"/>
      <c r="AJ301" s="84"/>
      <c r="AK301" s="84"/>
      <c r="AL301" s="84"/>
      <c r="AM301" s="84"/>
      <c r="AN301" s="84"/>
      <c r="AO301" s="84"/>
      <c r="AP301" s="84"/>
    </row>
    <row r="302" spans="1:42">
      <c r="A302" s="85" t="s">
        <v>25</v>
      </c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4"/>
      <c r="M302" s="84"/>
      <c r="N302" s="84"/>
      <c r="O302" s="84"/>
      <c r="P302" s="84"/>
      <c r="Q302" s="84"/>
      <c r="R302" s="84"/>
      <c r="AJ302" s="84"/>
      <c r="AK302" s="84"/>
      <c r="AL302" s="84"/>
      <c r="AM302" s="84"/>
      <c r="AN302" s="84"/>
      <c r="AO302" s="84"/>
      <c r="AP302" s="84"/>
    </row>
    <row r="303" spans="1:42">
      <c r="A303" s="85" t="s">
        <v>466</v>
      </c>
      <c r="B303" s="87">
        <v>2602</v>
      </c>
      <c r="C303" s="87">
        <v>2402</v>
      </c>
      <c r="D303" s="87">
        <v>2287</v>
      </c>
      <c r="E303" s="87">
        <v>2209</v>
      </c>
      <c r="F303" s="87">
        <v>3037</v>
      </c>
      <c r="G303" s="87">
        <v>4067</v>
      </c>
      <c r="H303" s="87">
        <v>4161</v>
      </c>
      <c r="I303" s="87">
        <v>4068</v>
      </c>
      <c r="J303" s="87">
        <v>4361</v>
      </c>
      <c r="K303" s="87">
        <v>4344</v>
      </c>
      <c r="L303" s="84"/>
      <c r="M303" s="84"/>
      <c r="N303" s="84"/>
      <c r="O303" s="84"/>
      <c r="P303" s="84"/>
      <c r="Q303" s="84"/>
      <c r="R303" s="84"/>
      <c r="AJ303" s="84"/>
      <c r="AK303" s="84"/>
      <c r="AL303" s="84"/>
      <c r="AM303" s="84"/>
      <c r="AN303" s="84"/>
      <c r="AO303" s="84"/>
      <c r="AP303" s="84"/>
    </row>
    <row r="304" spans="1:42">
      <c r="A304" s="85" t="s">
        <v>467</v>
      </c>
      <c r="B304" s="87">
        <v>1864</v>
      </c>
      <c r="C304" s="87">
        <v>1739</v>
      </c>
      <c r="D304" s="87">
        <v>1738</v>
      </c>
      <c r="E304" s="87">
        <v>1699</v>
      </c>
      <c r="F304" s="87">
        <v>1040</v>
      </c>
      <c r="G304" s="88">
        <v>568</v>
      </c>
      <c r="H304" s="88">
        <v>573</v>
      </c>
      <c r="I304" s="88">
        <v>517</v>
      </c>
      <c r="J304" s="88">
        <v>463</v>
      </c>
      <c r="K304" s="88">
        <v>488</v>
      </c>
      <c r="L304" s="84"/>
      <c r="M304" s="84"/>
      <c r="N304" s="84"/>
      <c r="O304" s="84"/>
      <c r="P304" s="84"/>
      <c r="Q304" s="84"/>
      <c r="R304" s="84"/>
      <c r="AJ304" s="84"/>
      <c r="AK304" s="84"/>
      <c r="AL304" s="84"/>
      <c r="AM304" s="84"/>
      <c r="AN304" s="84"/>
      <c r="AO304" s="84"/>
      <c r="AP304" s="84"/>
    </row>
    <row r="305" spans="1:42">
      <c r="A305" s="85" t="s">
        <v>468</v>
      </c>
      <c r="B305" s="88">
        <v>178</v>
      </c>
      <c r="C305" s="88">
        <v>146</v>
      </c>
      <c r="D305" s="88">
        <v>127</v>
      </c>
      <c r="E305" s="88">
        <v>98</v>
      </c>
      <c r="F305" s="88">
        <v>94</v>
      </c>
      <c r="G305" s="88">
        <v>99</v>
      </c>
      <c r="H305" s="88">
        <v>106</v>
      </c>
      <c r="I305" s="88">
        <v>113</v>
      </c>
      <c r="J305" s="88">
        <v>122</v>
      </c>
      <c r="K305" s="88">
        <v>127</v>
      </c>
      <c r="L305" s="84"/>
      <c r="M305" s="84"/>
      <c r="N305" s="84"/>
      <c r="O305" s="84"/>
      <c r="P305" s="84"/>
      <c r="Q305" s="84"/>
      <c r="R305" s="84"/>
      <c r="AJ305" s="84"/>
      <c r="AK305" s="84"/>
      <c r="AL305" s="84"/>
      <c r="AM305" s="84"/>
      <c r="AN305" s="84"/>
      <c r="AO305" s="84"/>
      <c r="AP305" s="84"/>
    </row>
    <row r="306" spans="1:42">
      <c r="A306" s="85" t="s">
        <v>469</v>
      </c>
      <c r="B306" s="88">
        <v>82</v>
      </c>
      <c r="C306" s="88">
        <v>44</v>
      </c>
      <c r="D306" s="88">
        <v>47</v>
      </c>
      <c r="E306" s="88">
        <v>45</v>
      </c>
      <c r="F306" s="88">
        <v>47</v>
      </c>
      <c r="G306" s="88">
        <v>36</v>
      </c>
      <c r="H306" s="88">
        <v>32</v>
      </c>
      <c r="I306" s="88">
        <v>81</v>
      </c>
      <c r="J306" s="88">
        <v>33</v>
      </c>
      <c r="K306" s="88">
        <v>29</v>
      </c>
      <c r="L306" s="84"/>
      <c r="M306" s="84"/>
      <c r="N306" s="84"/>
      <c r="O306" s="84"/>
      <c r="P306" s="84"/>
      <c r="Q306" s="84"/>
      <c r="R306" s="84"/>
      <c r="AJ306" s="84"/>
      <c r="AK306" s="84"/>
      <c r="AL306" s="84"/>
      <c r="AM306" s="84"/>
      <c r="AN306" s="84"/>
      <c r="AO306" s="84"/>
      <c r="AP306" s="84"/>
    </row>
    <row r="307" spans="1:42">
      <c r="A307" s="85" t="s">
        <v>470</v>
      </c>
      <c r="B307" s="87">
        <v>12098</v>
      </c>
      <c r="C307" s="87">
        <v>12564</v>
      </c>
      <c r="D307" s="87">
        <v>13411</v>
      </c>
      <c r="E307" s="87">
        <v>14041</v>
      </c>
      <c r="F307" s="87">
        <v>13382</v>
      </c>
      <c r="G307" s="87">
        <v>14147</v>
      </c>
      <c r="H307" s="87">
        <v>14689</v>
      </c>
      <c r="I307" s="87">
        <v>15200</v>
      </c>
      <c r="J307" s="87">
        <v>15251</v>
      </c>
      <c r="K307" s="87">
        <v>13634</v>
      </c>
      <c r="L307" s="84"/>
      <c r="M307" s="84"/>
      <c r="N307" s="84"/>
      <c r="O307" s="84"/>
      <c r="P307" s="84"/>
      <c r="Q307" s="84"/>
      <c r="R307" s="84"/>
      <c r="AJ307" s="84"/>
      <c r="AK307" s="84"/>
      <c r="AL307" s="84"/>
      <c r="AM307" s="84"/>
      <c r="AN307" s="84"/>
      <c r="AO307" s="84"/>
      <c r="AP307" s="84"/>
    </row>
    <row r="308" spans="1:42">
      <c r="A308" s="85" t="s">
        <v>471</v>
      </c>
      <c r="B308" s="87">
        <v>1071</v>
      </c>
      <c r="C308" s="87">
        <v>1038</v>
      </c>
      <c r="D308" s="88">
        <v>926</v>
      </c>
      <c r="E308" s="88">
        <v>839</v>
      </c>
      <c r="F308" s="88">
        <v>965</v>
      </c>
      <c r="G308" s="87">
        <v>1095</v>
      </c>
      <c r="H308" s="87">
        <v>1167</v>
      </c>
      <c r="I308" s="87">
        <v>1352</v>
      </c>
      <c r="J308" s="87">
        <v>1368</v>
      </c>
      <c r="K308" s="87">
        <v>1120</v>
      </c>
      <c r="L308" s="84"/>
      <c r="M308" s="84"/>
      <c r="N308" s="84"/>
      <c r="O308" s="84"/>
      <c r="P308" s="84"/>
      <c r="Q308" s="84"/>
      <c r="R308" s="84"/>
      <c r="AJ308" s="84"/>
      <c r="AK308" s="84"/>
      <c r="AL308" s="84"/>
      <c r="AM308" s="84"/>
      <c r="AN308" s="84"/>
      <c r="AO308" s="84"/>
      <c r="AP308" s="84"/>
    </row>
    <row r="309" spans="1:42">
      <c r="A309" s="85" t="s">
        <v>472</v>
      </c>
      <c r="B309" s="88">
        <v>196</v>
      </c>
      <c r="C309" s="88">
        <v>196</v>
      </c>
      <c r="D309" s="88">
        <v>180</v>
      </c>
      <c r="E309" s="88">
        <v>167</v>
      </c>
      <c r="F309" s="88">
        <v>153</v>
      </c>
      <c r="G309" s="88">
        <v>109</v>
      </c>
      <c r="H309" s="88">
        <v>122</v>
      </c>
      <c r="I309" s="88">
        <v>153</v>
      </c>
      <c r="J309" s="88">
        <v>203</v>
      </c>
      <c r="K309" s="88">
        <v>119</v>
      </c>
      <c r="L309" s="84"/>
      <c r="M309" s="84"/>
      <c r="N309" s="84"/>
      <c r="O309" s="84"/>
      <c r="P309" s="84"/>
      <c r="Q309" s="84"/>
      <c r="R309" s="84"/>
      <c r="AJ309" s="84"/>
      <c r="AK309" s="84"/>
      <c r="AL309" s="84"/>
      <c r="AM309" s="84"/>
      <c r="AN309" s="84"/>
      <c r="AO309" s="84"/>
      <c r="AP309" s="84"/>
    </row>
    <row r="310" spans="1:42">
      <c r="A310" s="85" t="s">
        <v>473</v>
      </c>
      <c r="B310" s="88">
        <v>2</v>
      </c>
      <c r="C310" s="88">
        <v>34</v>
      </c>
      <c r="D310" s="88">
        <v>20</v>
      </c>
      <c r="E310" s="88">
        <v>55</v>
      </c>
      <c r="F310" s="88">
        <v>20</v>
      </c>
      <c r="G310" s="88">
        <v>4</v>
      </c>
      <c r="H310" s="88">
        <v>16</v>
      </c>
      <c r="I310" s="88">
        <v>9</v>
      </c>
      <c r="J310" s="88">
        <v>8</v>
      </c>
      <c r="K310" s="88">
        <v>13</v>
      </c>
      <c r="L310" s="84"/>
      <c r="M310" s="84"/>
      <c r="N310" s="84"/>
      <c r="O310" s="84"/>
      <c r="P310" s="84"/>
      <c r="Q310" s="84"/>
      <c r="R310" s="84"/>
      <c r="AJ310" s="84"/>
      <c r="AK310" s="84"/>
      <c r="AL310" s="84"/>
      <c r="AM310" s="84"/>
      <c r="AN310" s="84"/>
      <c r="AO310" s="84"/>
      <c r="AP310" s="84"/>
    </row>
    <row r="311" spans="1:42">
      <c r="A311" s="85" t="s">
        <v>474</v>
      </c>
      <c r="B311" s="88">
        <v>384</v>
      </c>
      <c r="C311" s="88">
        <v>406</v>
      </c>
      <c r="D311" s="88">
        <v>355</v>
      </c>
      <c r="E311" s="88">
        <v>367</v>
      </c>
      <c r="F311" s="88">
        <v>332</v>
      </c>
      <c r="G311" s="88">
        <v>383</v>
      </c>
      <c r="H311" s="88">
        <v>331</v>
      </c>
      <c r="I311" s="88">
        <v>323</v>
      </c>
      <c r="J311" s="88">
        <v>353</v>
      </c>
      <c r="K311" s="88">
        <v>353</v>
      </c>
      <c r="L311" s="84"/>
      <c r="M311" s="84"/>
      <c r="N311" s="84"/>
      <c r="O311" s="84"/>
      <c r="P311" s="84"/>
      <c r="Q311" s="84"/>
      <c r="R311" s="84"/>
      <c r="AJ311" s="84"/>
      <c r="AK311" s="84"/>
      <c r="AL311" s="84"/>
      <c r="AM311" s="84"/>
      <c r="AN311" s="84"/>
      <c r="AO311" s="84"/>
      <c r="AP311" s="84"/>
    </row>
    <row r="312" spans="1:42">
      <c r="A312" s="85" t="s">
        <v>475</v>
      </c>
      <c r="B312" s="88">
        <v>198</v>
      </c>
      <c r="C312" s="88">
        <v>193</v>
      </c>
      <c r="D312" s="88">
        <v>156</v>
      </c>
      <c r="E312" s="88">
        <v>146</v>
      </c>
      <c r="F312" s="88">
        <v>219</v>
      </c>
      <c r="G312" s="88">
        <v>306</v>
      </c>
      <c r="H312" s="88">
        <v>320</v>
      </c>
      <c r="I312" s="88">
        <v>321</v>
      </c>
      <c r="J312" s="88">
        <v>387</v>
      </c>
      <c r="K312" s="88">
        <v>359</v>
      </c>
      <c r="L312" s="84"/>
      <c r="M312" s="84"/>
      <c r="N312" s="84"/>
      <c r="O312" s="84"/>
      <c r="P312" s="84"/>
      <c r="Q312" s="84"/>
      <c r="R312" s="84"/>
      <c r="AJ312" s="84"/>
      <c r="AK312" s="84"/>
      <c r="AL312" s="84"/>
      <c r="AM312" s="84"/>
      <c r="AN312" s="84"/>
      <c r="AO312" s="84"/>
      <c r="AP312" s="84"/>
    </row>
    <row r="313" spans="1:42">
      <c r="A313" s="85" t="s">
        <v>476</v>
      </c>
      <c r="B313" s="88">
        <v>4</v>
      </c>
      <c r="C313" s="88">
        <v>1</v>
      </c>
      <c r="D313" s="88">
        <v>0</v>
      </c>
      <c r="E313" s="88">
        <v>1</v>
      </c>
      <c r="F313" s="88">
        <v>3</v>
      </c>
      <c r="G313" s="88">
        <v>1</v>
      </c>
      <c r="H313" s="88">
        <v>4</v>
      </c>
      <c r="I313" s="88">
        <v>3</v>
      </c>
      <c r="J313" s="88">
        <v>4</v>
      </c>
      <c r="K313" s="88">
        <v>3</v>
      </c>
      <c r="L313" s="84"/>
      <c r="M313" s="84"/>
      <c r="N313" s="84"/>
      <c r="O313" s="84"/>
      <c r="P313" s="84"/>
      <c r="Q313" s="84"/>
      <c r="R313" s="84"/>
      <c r="AJ313" s="84"/>
      <c r="AK313" s="84"/>
      <c r="AL313" s="84"/>
      <c r="AM313" s="84"/>
      <c r="AN313" s="84"/>
      <c r="AO313" s="84"/>
      <c r="AP313" s="84"/>
    </row>
    <row r="314" spans="1:42">
      <c r="A314" s="85" t="s">
        <v>477</v>
      </c>
      <c r="B314" s="88">
        <v>280</v>
      </c>
      <c r="C314" s="88">
        <v>174</v>
      </c>
      <c r="D314" s="88">
        <v>192</v>
      </c>
      <c r="E314" s="88">
        <v>198</v>
      </c>
      <c r="F314" s="88">
        <v>137</v>
      </c>
      <c r="G314" s="88">
        <v>206</v>
      </c>
      <c r="H314" s="88">
        <v>157</v>
      </c>
      <c r="I314" s="88">
        <v>139</v>
      </c>
      <c r="J314" s="88">
        <v>147</v>
      </c>
      <c r="K314" s="88">
        <v>162</v>
      </c>
      <c r="L314" s="84"/>
      <c r="M314" s="84"/>
      <c r="N314" s="84"/>
      <c r="O314" s="84"/>
      <c r="P314" s="84"/>
      <c r="Q314" s="84"/>
      <c r="R314" s="84"/>
      <c r="AJ314" s="84"/>
      <c r="AK314" s="84"/>
      <c r="AL314" s="84"/>
      <c r="AM314" s="84"/>
      <c r="AN314" s="84"/>
      <c r="AO314" s="84"/>
      <c r="AP314" s="84"/>
    </row>
    <row r="315" spans="1:42">
      <c r="A315" s="85" t="s">
        <v>478</v>
      </c>
      <c r="B315" s="87">
        <v>18959</v>
      </c>
      <c r="C315" s="87">
        <v>18937</v>
      </c>
      <c r="D315" s="87">
        <v>19439</v>
      </c>
      <c r="E315" s="87">
        <v>19865</v>
      </c>
      <c r="F315" s="87">
        <v>19429</v>
      </c>
      <c r="G315" s="87">
        <v>21021</v>
      </c>
      <c r="H315" s="87">
        <v>21678</v>
      </c>
      <c r="I315" s="87">
        <v>22279</v>
      </c>
      <c r="J315" s="87">
        <v>22700</v>
      </c>
      <c r="K315" s="87">
        <v>20751</v>
      </c>
      <c r="L315" s="84"/>
      <c r="M315" s="84"/>
      <c r="N315" s="84"/>
      <c r="O315" s="84"/>
      <c r="P315" s="84"/>
      <c r="Q315" s="84"/>
      <c r="R315" s="84"/>
      <c r="AJ315" s="84"/>
      <c r="AK315" s="84"/>
      <c r="AL315" s="84"/>
      <c r="AM315" s="84"/>
      <c r="AN315" s="84"/>
      <c r="AO315" s="84"/>
      <c r="AP315" s="84"/>
    </row>
    <row r="316" spans="1:42">
      <c r="A316" s="85" t="s">
        <v>26</v>
      </c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4"/>
      <c r="M316" s="84"/>
      <c r="N316" s="84"/>
      <c r="O316" s="84"/>
      <c r="P316" s="84"/>
      <c r="Q316" s="84"/>
      <c r="R316" s="84"/>
      <c r="AJ316" s="84"/>
      <c r="AK316" s="84"/>
      <c r="AL316" s="84"/>
      <c r="AM316" s="84"/>
      <c r="AN316" s="84"/>
      <c r="AO316" s="84"/>
      <c r="AP316" s="84"/>
    </row>
    <row r="317" spans="1:42">
      <c r="A317" s="85" t="s">
        <v>466</v>
      </c>
      <c r="B317" s="88">
        <v>619</v>
      </c>
      <c r="C317" s="88">
        <v>635</v>
      </c>
      <c r="D317" s="88">
        <v>519</v>
      </c>
      <c r="E317" s="88">
        <v>524</v>
      </c>
      <c r="F317" s="88">
        <v>630</v>
      </c>
      <c r="G317" s="88">
        <v>787</v>
      </c>
      <c r="H317" s="88">
        <v>874</v>
      </c>
      <c r="I317" s="88">
        <v>829</v>
      </c>
      <c r="J317" s="88">
        <v>960</v>
      </c>
      <c r="K317" s="87">
        <v>1011</v>
      </c>
      <c r="L317" s="84"/>
      <c r="M317" s="84"/>
      <c r="N317" s="84"/>
      <c r="O317" s="84"/>
      <c r="P317" s="84"/>
      <c r="Q317" s="84"/>
      <c r="R317" s="84"/>
      <c r="AJ317" s="84"/>
      <c r="AK317" s="84"/>
      <c r="AL317" s="84"/>
      <c r="AM317" s="84"/>
      <c r="AN317" s="84"/>
      <c r="AO317" s="84"/>
      <c r="AP317" s="84"/>
    </row>
    <row r="318" spans="1:42">
      <c r="A318" s="85" t="s">
        <v>467</v>
      </c>
      <c r="B318" s="88">
        <v>346</v>
      </c>
      <c r="C318" s="88">
        <v>326</v>
      </c>
      <c r="D318" s="88">
        <v>280</v>
      </c>
      <c r="E318" s="88">
        <v>283</v>
      </c>
      <c r="F318" s="88">
        <v>188</v>
      </c>
      <c r="G318" s="88">
        <v>87</v>
      </c>
      <c r="H318" s="88">
        <v>102</v>
      </c>
      <c r="I318" s="88">
        <v>101</v>
      </c>
      <c r="J318" s="88">
        <v>116</v>
      </c>
      <c r="K318" s="88">
        <v>99</v>
      </c>
      <c r="L318" s="84"/>
      <c r="M318" s="84"/>
      <c r="N318" s="84"/>
      <c r="O318" s="84"/>
      <c r="P318" s="84"/>
      <c r="Q318" s="84"/>
      <c r="R318" s="84"/>
      <c r="AJ318" s="84"/>
      <c r="AK318" s="84"/>
      <c r="AL318" s="84"/>
      <c r="AM318" s="84"/>
      <c r="AN318" s="84"/>
      <c r="AO318" s="84"/>
      <c r="AP318" s="84"/>
    </row>
    <row r="319" spans="1:42">
      <c r="A319" s="85" t="s">
        <v>468</v>
      </c>
      <c r="B319" s="88">
        <v>56</v>
      </c>
      <c r="C319" s="88">
        <v>40</v>
      </c>
      <c r="D319" s="88">
        <v>33</v>
      </c>
      <c r="E319" s="88">
        <v>30</v>
      </c>
      <c r="F319" s="88">
        <v>22</v>
      </c>
      <c r="G319" s="88">
        <v>31</v>
      </c>
      <c r="H319" s="88">
        <v>31</v>
      </c>
      <c r="I319" s="88">
        <v>21</v>
      </c>
      <c r="J319" s="88">
        <v>20</v>
      </c>
      <c r="K319" s="88">
        <v>25</v>
      </c>
      <c r="L319" s="84"/>
      <c r="M319" s="84"/>
      <c r="N319" s="84"/>
      <c r="O319" s="84"/>
      <c r="P319" s="84"/>
      <c r="Q319" s="84"/>
      <c r="R319" s="84"/>
      <c r="AJ319" s="84"/>
      <c r="AK319" s="84"/>
      <c r="AL319" s="84"/>
      <c r="AM319" s="84"/>
      <c r="AN319" s="84"/>
      <c r="AO319" s="84"/>
      <c r="AP319" s="84"/>
    </row>
    <row r="320" spans="1:42">
      <c r="A320" s="85" t="s">
        <v>469</v>
      </c>
      <c r="B320" s="88">
        <v>6</v>
      </c>
      <c r="C320" s="88">
        <v>6</v>
      </c>
      <c r="D320" s="88">
        <v>8</v>
      </c>
      <c r="E320" s="88">
        <v>10</v>
      </c>
      <c r="F320" s="88">
        <v>8</v>
      </c>
      <c r="G320" s="88">
        <v>8</v>
      </c>
      <c r="H320" s="88">
        <v>15</v>
      </c>
      <c r="I320" s="88">
        <v>17</v>
      </c>
      <c r="J320" s="88">
        <v>10</v>
      </c>
      <c r="K320" s="88">
        <v>12</v>
      </c>
      <c r="L320" s="84"/>
      <c r="M320" s="84"/>
      <c r="N320" s="84"/>
      <c r="O320" s="84"/>
      <c r="P320" s="84"/>
      <c r="Q320" s="84"/>
      <c r="R320" s="84"/>
      <c r="AJ320" s="84"/>
      <c r="AK320" s="84"/>
      <c r="AL320" s="84"/>
      <c r="AM320" s="84"/>
      <c r="AN320" s="84"/>
      <c r="AO320" s="84"/>
      <c r="AP320" s="84"/>
    </row>
    <row r="321" spans="1:42">
      <c r="A321" s="85" t="s">
        <v>470</v>
      </c>
      <c r="B321" s="87">
        <v>3861</v>
      </c>
      <c r="C321" s="87">
        <v>3453</v>
      </c>
      <c r="D321" s="87">
        <v>3596</v>
      </c>
      <c r="E321" s="87">
        <v>3636</v>
      </c>
      <c r="F321" s="87">
        <v>3757</v>
      </c>
      <c r="G321" s="87">
        <v>3886</v>
      </c>
      <c r="H321" s="87">
        <v>4026</v>
      </c>
      <c r="I321" s="87">
        <v>4061</v>
      </c>
      <c r="J321" s="87">
        <v>4292</v>
      </c>
      <c r="K321" s="87">
        <v>4263</v>
      </c>
      <c r="L321" s="84"/>
      <c r="M321" s="84"/>
      <c r="N321" s="84"/>
      <c r="O321" s="84"/>
      <c r="P321" s="84"/>
      <c r="Q321" s="84"/>
      <c r="R321" s="84"/>
      <c r="AJ321" s="84"/>
      <c r="AK321" s="84"/>
      <c r="AL321" s="84"/>
      <c r="AM321" s="84"/>
      <c r="AN321" s="84"/>
      <c r="AO321" s="84"/>
      <c r="AP321" s="84"/>
    </row>
    <row r="322" spans="1:42">
      <c r="A322" s="85" t="s">
        <v>471</v>
      </c>
      <c r="B322" s="88">
        <v>342</v>
      </c>
      <c r="C322" s="88">
        <v>289</v>
      </c>
      <c r="D322" s="88">
        <v>242</v>
      </c>
      <c r="E322" s="88">
        <v>248</v>
      </c>
      <c r="F322" s="88">
        <v>206</v>
      </c>
      <c r="G322" s="88">
        <v>275</v>
      </c>
      <c r="H322" s="88">
        <v>250</v>
      </c>
      <c r="I322" s="88">
        <v>339</v>
      </c>
      <c r="J322" s="88">
        <v>347</v>
      </c>
      <c r="K322" s="88">
        <v>324</v>
      </c>
      <c r="L322" s="84"/>
      <c r="M322" s="84"/>
      <c r="N322" s="84"/>
      <c r="O322" s="84"/>
      <c r="P322" s="84"/>
      <c r="Q322" s="84"/>
      <c r="R322" s="84"/>
      <c r="AJ322" s="84"/>
      <c r="AK322" s="84"/>
      <c r="AL322" s="84"/>
      <c r="AM322" s="84"/>
      <c r="AN322" s="84"/>
      <c r="AO322" s="84"/>
      <c r="AP322" s="84"/>
    </row>
    <row r="323" spans="1:42">
      <c r="A323" s="85" t="s">
        <v>472</v>
      </c>
      <c r="B323" s="88">
        <v>94</v>
      </c>
      <c r="C323" s="88">
        <v>85</v>
      </c>
      <c r="D323" s="88">
        <v>75</v>
      </c>
      <c r="E323" s="88">
        <v>54</v>
      </c>
      <c r="F323" s="88">
        <v>60</v>
      </c>
      <c r="G323" s="88">
        <v>51</v>
      </c>
      <c r="H323" s="88">
        <v>45</v>
      </c>
      <c r="I323" s="88">
        <v>39</v>
      </c>
      <c r="J323" s="88">
        <v>73</v>
      </c>
      <c r="K323" s="88">
        <v>49</v>
      </c>
      <c r="L323" s="84"/>
      <c r="M323" s="84"/>
      <c r="N323" s="84"/>
      <c r="O323" s="84"/>
      <c r="P323" s="84"/>
      <c r="Q323" s="84"/>
      <c r="R323" s="84"/>
      <c r="AJ323" s="84"/>
      <c r="AK323" s="84"/>
      <c r="AL323" s="84"/>
      <c r="AM323" s="84"/>
      <c r="AN323" s="84"/>
      <c r="AO323" s="84"/>
      <c r="AP323" s="84"/>
    </row>
    <row r="324" spans="1:42">
      <c r="A324" s="85" t="s">
        <v>473</v>
      </c>
      <c r="B324" s="88">
        <v>0</v>
      </c>
      <c r="C324" s="88">
        <v>2</v>
      </c>
      <c r="D324" s="88">
        <v>0</v>
      </c>
      <c r="E324" s="88">
        <v>0</v>
      </c>
      <c r="F324" s="88">
        <v>1</v>
      </c>
      <c r="G324" s="88">
        <v>2</v>
      </c>
      <c r="H324" s="88">
        <v>0</v>
      </c>
      <c r="I324" s="88">
        <v>1</v>
      </c>
      <c r="J324" s="88">
        <v>1</v>
      </c>
      <c r="K324" s="88">
        <v>5</v>
      </c>
      <c r="L324" s="84"/>
      <c r="M324" s="84"/>
      <c r="N324" s="84"/>
      <c r="O324" s="84"/>
      <c r="P324" s="84"/>
      <c r="Q324" s="84"/>
      <c r="R324" s="84"/>
      <c r="AJ324" s="84"/>
      <c r="AK324" s="84"/>
      <c r="AL324" s="84"/>
      <c r="AM324" s="84"/>
      <c r="AN324" s="84"/>
      <c r="AO324" s="84"/>
      <c r="AP324" s="84"/>
    </row>
    <row r="325" spans="1:42">
      <c r="A325" s="85" t="s">
        <v>474</v>
      </c>
      <c r="B325" s="88">
        <v>127</v>
      </c>
      <c r="C325" s="88">
        <v>100</v>
      </c>
      <c r="D325" s="88">
        <v>72</v>
      </c>
      <c r="E325" s="88">
        <v>78</v>
      </c>
      <c r="F325" s="88">
        <v>68</v>
      </c>
      <c r="G325" s="88">
        <v>91</v>
      </c>
      <c r="H325" s="88">
        <v>100</v>
      </c>
      <c r="I325" s="88">
        <v>104</v>
      </c>
      <c r="J325" s="88">
        <v>109</v>
      </c>
      <c r="K325" s="88">
        <v>71</v>
      </c>
      <c r="L325" s="84"/>
      <c r="M325" s="84"/>
      <c r="N325" s="84"/>
      <c r="O325" s="84"/>
      <c r="P325" s="84"/>
      <c r="Q325" s="84"/>
      <c r="R325" s="84"/>
      <c r="AJ325" s="84"/>
      <c r="AK325" s="84"/>
      <c r="AL325" s="84"/>
      <c r="AM325" s="84"/>
      <c r="AN325" s="84"/>
      <c r="AO325" s="84"/>
      <c r="AP325" s="84"/>
    </row>
    <row r="326" spans="1:42">
      <c r="A326" s="85" t="s">
        <v>475</v>
      </c>
      <c r="B326" s="88">
        <v>72</v>
      </c>
      <c r="C326" s="88">
        <v>63</v>
      </c>
      <c r="D326" s="88">
        <v>70</v>
      </c>
      <c r="E326" s="88">
        <v>62</v>
      </c>
      <c r="F326" s="88">
        <v>72</v>
      </c>
      <c r="G326" s="88">
        <v>89</v>
      </c>
      <c r="H326" s="88">
        <v>128</v>
      </c>
      <c r="I326" s="88">
        <v>155</v>
      </c>
      <c r="J326" s="88">
        <v>159</v>
      </c>
      <c r="K326" s="88">
        <v>143</v>
      </c>
      <c r="L326" s="84"/>
      <c r="M326" s="84"/>
      <c r="N326" s="84"/>
      <c r="O326" s="84"/>
      <c r="P326" s="84"/>
      <c r="Q326" s="84"/>
      <c r="R326" s="84"/>
      <c r="AJ326" s="84"/>
      <c r="AK326" s="84"/>
      <c r="AL326" s="84"/>
      <c r="AM326" s="84"/>
      <c r="AN326" s="84"/>
      <c r="AO326" s="84"/>
      <c r="AP326" s="84"/>
    </row>
    <row r="327" spans="1:42">
      <c r="A327" s="85" t="s">
        <v>476</v>
      </c>
      <c r="B327" s="88">
        <v>0</v>
      </c>
      <c r="C327" s="88">
        <v>1</v>
      </c>
      <c r="D327" s="88">
        <v>0</v>
      </c>
      <c r="E327" s="88">
        <v>0</v>
      </c>
      <c r="F327" s="88">
        <v>1</v>
      </c>
      <c r="G327" s="88">
        <v>1</v>
      </c>
      <c r="H327" s="88">
        <v>0</v>
      </c>
      <c r="I327" s="88">
        <v>1</v>
      </c>
      <c r="J327" s="88">
        <v>1</v>
      </c>
      <c r="K327" s="88">
        <v>1</v>
      </c>
      <c r="L327" s="84"/>
      <c r="M327" s="84"/>
      <c r="N327" s="84"/>
      <c r="O327" s="84"/>
      <c r="P327" s="84"/>
      <c r="Q327" s="84"/>
      <c r="R327" s="84"/>
      <c r="AJ327" s="84"/>
      <c r="AK327" s="84"/>
      <c r="AL327" s="84"/>
      <c r="AM327" s="84"/>
      <c r="AN327" s="84"/>
      <c r="AO327" s="84"/>
      <c r="AP327" s="84"/>
    </row>
    <row r="328" spans="1:42">
      <c r="A328" s="85" t="s">
        <v>477</v>
      </c>
      <c r="B328" s="88">
        <v>28</v>
      </c>
      <c r="C328" s="88">
        <v>60</v>
      </c>
      <c r="D328" s="88">
        <v>46</v>
      </c>
      <c r="E328" s="88">
        <v>59</v>
      </c>
      <c r="F328" s="88">
        <v>41</v>
      </c>
      <c r="G328" s="88">
        <v>30</v>
      </c>
      <c r="H328" s="88">
        <v>29</v>
      </c>
      <c r="I328" s="88">
        <v>31</v>
      </c>
      <c r="J328" s="88">
        <v>24</v>
      </c>
      <c r="K328" s="88">
        <v>21</v>
      </c>
      <c r="L328" s="84"/>
      <c r="M328" s="84"/>
      <c r="N328" s="84"/>
      <c r="O328" s="84"/>
      <c r="P328" s="84"/>
      <c r="Q328" s="84"/>
      <c r="R328" s="84"/>
      <c r="AJ328" s="84"/>
      <c r="AK328" s="84"/>
      <c r="AL328" s="84"/>
      <c r="AM328" s="84"/>
      <c r="AN328" s="84"/>
      <c r="AO328" s="84"/>
      <c r="AP328" s="84"/>
    </row>
    <row r="329" spans="1:42">
      <c r="A329" s="85" t="s">
        <v>478</v>
      </c>
      <c r="B329" s="87">
        <v>5551</v>
      </c>
      <c r="C329" s="87">
        <v>5060</v>
      </c>
      <c r="D329" s="87">
        <v>4941</v>
      </c>
      <c r="E329" s="87">
        <v>4984</v>
      </c>
      <c r="F329" s="87">
        <v>5054</v>
      </c>
      <c r="G329" s="87">
        <v>5338</v>
      </c>
      <c r="H329" s="87">
        <v>5600</v>
      </c>
      <c r="I329" s="87">
        <v>5699</v>
      </c>
      <c r="J329" s="87">
        <v>6112</v>
      </c>
      <c r="K329" s="87">
        <v>6024</v>
      </c>
      <c r="L329" s="84"/>
      <c r="M329" s="84"/>
      <c r="N329" s="84"/>
      <c r="O329" s="84"/>
      <c r="P329" s="84"/>
      <c r="Q329" s="84"/>
      <c r="R329" s="84"/>
      <c r="AJ329" s="84"/>
      <c r="AK329" s="84"/>
      <c r="AL329" s="84"/>
      <c r="AM329" s="84"/>
      <c r="AN329" s="84"/>
      <c r="AO329" s="84"/>
      <c r="AP329" s="84"/>
    </row>
    <row r="330" spans="1:42">
      <c r="A330" s="85" t="s">
        <v>313</v>
      </c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4"/>
      <c r="M330" s="84"/>
      <c r="N330" s="84"/>
      <c r="O330" s="84"/>
      <c r="P330" s="84"/>
      <c r="Q330" s="84"/>
      <c r="R330" s="84"/>
      <c r="AJ330" s="84"/>
      <c r="AK330" s="84"/>
      <c r="AL330" s="84"/>
      <c r="AM330" s="84"/>
      <c r="AN330" s="84"/>
      <c r="AO330" s="84"/>
      <c r="AP330" s="84"/>
    </row>
    <row r="331" spans="1:42">
      <c r="A331" s="85" t="s">
        <v>466</v>
      </c>
      <c r="B331" s="87">
        <v>1884</v>
      </c>
      <c r="C331" s="87">
        <v>1818</v>
      </c>
      <c r="D331" s="87">
        <v>1971</v>
      </c>
      <c r="E331" s="87">
        <v>1906</v>
      </c>
      <c r="F331" s="87">
        <v>2619</v>
      </c>
      <c r="G331" s="87">
        <v>3627</v>
      </c>
      <c r="H331" s="87">
        <v>3305</v>
      </c>
      <c r="I331" s="87">
        <v>3681</v>
      </c>
      <c r="J331" s="87">
        <v>3949</v>
      </c>
      <c r="K331" s="87">
        <v>3951</v>
      </c>
      <c r="L331" s="84"/>
      <c r="M331" s="84"/>
      <c r="N331" s="84"/>
      <c r="O331" s="84"/>
      <c r="P331" s="84"/>
      <c r="Q331" s="84"/>
      <c r="R331" s="84"/>
      <c r="AJ331" s="84"/>
      <c r="AK331" s="84"/>
      <c r="AL331" s="84"/>
      <c r="AM331" s="84"/>
      <c r="AN331" s="84"/>
      <c r="AO331" s="84"/>
      <c r="AP331" s="84"/>
    </row>
    <row r="332" spans="1:42">
      <c r="A332" s="85" t="s">
        <v>467</v>
      </c>
      <c r="B332" s="87">
        <v>1441</v>
      </c>
      <c r="C332" s="87">
        <v>1428</v>
      </c>
      <c r="D332" s="87">
        <v>1526</v>
      </c>
      <c r="E332" s="87">
        <v>1381</v>
      </c>
      <c r="F332" s="88">
        <v>850</v>
      </c>
      <c r="G332" s="88">
        <v>420</v>
      </c>
      <c r="H332" s="88">
        <v>405</v>
      </c>
      <c r="I332" s="88">
        <v>446</v>
      </c>
      <c r="J332" s="88">
        <v>441</v>
      </c>
      <c r="K332" s="88">
        <v>321</v>
      </c>
      <c r="L332" s="84"/>
      <c r="M332" s="84"/>
      <c r="N332" s="84"/>
      <c r="O332" s="84"/>
      <c r="P332" s="84"/>
      <c r="Q332" s="84"/>
      <c r="R332" s="84"/>
      <c r="AJ332" s="84"/>
      <c r="AK332" s="84"/>
      <c r="AL332" s="84"/>
      <c r="AM332" s="84"/>
      <c r="AN332" s="84"/>
      <c r="AO332" s="84"/>
      <c r="AP332" s="84"/>
    </row>
    <row r="333" spans="1:42">
      <c r="A333" s="85" t="s">
        <v>468</v>
      </c>
      <c r="B333" s="88">
        <v>142</v>
      </c>
      <c r="C333" s="88">
        <v>127</v>
      </c>
      <c r="D333" s="88">
        <v>126</v>
      </c>
      <c r="E333" s="88">
        <v>91</v>
      </c>
      <c r="F333" s="88">
        <v>67</v>
      </c>
      <c r="G333" s="88">
        <v>84</v>
      </c>
      <c r="H333" s="88">
        <v>83</v>
      </c>
      <c r="I333" s="88">
        <v>100</v>
      </c>
      <c r="J333" s="88">
        <v>89</v>
      </c>
      <c r="K333" s="88">
        <v>126</v>
      </c>
      <c r="L333" s="84"/>
      <c r="M333" s="84"/>
      <c r="N333" s="84"/>
      <c r="O333" s="84"/>
      <c r="P333" s="84"/>
      <c r="Q333" s="84"/>
      <c r="R333" s="84"/>
      <c r="AJ333" s="84"/>
      <c r="AK333" s="84"/>
      <c r="AL333" s="84"/>
      <c r="AM333" s="84"/>
      <c r="AN333" s="84"/>
      <c r="AO333" s="84"/>
      <c r="AP333" s="84"/>
    </row>
    <row r="334" spans="1:42">
      <c r="A334" s="85" t="s">
        <v>469</v>
      </c>
      <c r="B334" s="88">
        <v>125</v>
      </c>
      <c r="C334" s="88">
        <v>113</v>
      </c>
      <c r="D334" s="88">
        <v>111</v>
      </c>
      <c r="E334" s="88">
        <v>117</v>
      </c>
      <c r="F334" s="88">
        <v>120</v>
      </c>
      <c r="G334" s="88">
        <v>152</v>
      </c>
      <c r="H334" s="88">
        <v>116</v>
      </c>
      <c r="I334" s="88">
        <v>104</v>
      </c>
      <c r="J334" s="88">
        <v>119</v>
      </c>
      <c r="K334" s="88">
        <v>92</v>
      </c>
      <c r="L334" s="84"/>
      <c r="M334" s="84"/>
      <c r="N334" s="84"/>
      <c r="O334" s="84"/>
      <c r="P334" s="84"/>
      <c r="Q334" s="84"/>
      <c r="R334" s="84"/>
      <c r="AJ334" s="84"/>
      <c r="AK334" s="84"/>
      <c r="AL334" s="84"/>
      <c r="AM334" s="84"/>
      <c r="AN334" s="84"/>
      <c r="AO334" s="84"/>
      <c r="AP334" s="84"/>
    </row>
    <row r="335" spans="1:42">
      <c r="A335" s="85" t="s">
        <v>470</v>
      </c>
      <c r="B335" s="87">
        <v>10868</v>
      </c>
      <c r="C335" s="87">
        <v>10835</v>
      </c>
      <c r="D335" s="87">
        <v>10436</v>
      </c>
      <c r="E335" s="87">
        <v>11572</v>
      </c>
      <c r="F335" s="87">
        <v>11767</v>
      </c>
      <c r="G335" s="87">
        <v>11907</v>
      </c>
      <c r="H335" s="87">
        <v>12328</v>
      </c>
      <c r="I335" s="87">
        <v>13050</v>
      </c>
      <c r="J335" s="87">
        <v>13160</v>
      </c>
      <c r="K335" s="87">
        <v>13786</v>
      </c>
      <c r="L335" s="84"/>
      <c r="M335" s="84"/>
      <c r="N335" s="84"/>
      <c r="O335" s="84"/>
      <c r="P335" s="84"/>
      <c r="Q335" s="84"/>
      <c r="R335" s="84"/>
      <c r="AJ335" s="84"/>
      <c r="AK335" s="84"/>
      <c r="AL335" s="84"/>
      <c r="AM335" s="84"/>
      <c r="AN335" s="84"/>
      <c r="AO335" s="84"/>
      <c r="AP335" s="84"/>
    </row>
    <row r="336" spans="1:42">
      <c r="A336" s="85" t="s">
        <v>471</v>
      </c>
      <c r="B336" s="88">
        <v>679</v>
      </c>
      <c r="C336" s="88">
        <v>608</v>
      </c>
      <c r="D336" s="88">
        <v>561</v>
      </c>
      <c r="E336" s="88">
        <v>468</v>
      </c>
      <c r="F336" s="88">
        <v>568</v>
      </c>
      <c r="G336" s="88">
        <v>597</v>
      </c>
      <c r="H336" s="88">
        <v>657</v>
      </c>
      <c r="I336" s="88">
        <v>756</v>
      </c>
      <c r="J336" s="88">
        <v>742</v>
      </c>
      <c r="K336" s="88">
        <v>663</v>
      </c>
      <c r="L336" s="84"/>
      <c r="M336" s="84"/>
      <c r="N336" s="84"/>
      <c r="O336" s="84"/>
      <c r="P336" s="84"/>
      <c r="Q336" s="84"/>
      <c r="R336" s="84"/>
      <c r="AJ336" s="84"/>
      <c r="AK336" s="84"/>
      <c r="AL336" s="84"/>
      <c r="AM336" s="84"/>
      <c r="AN336" s="84"/>
      <c r="AO336" s="84"/>
      <c r="AP336" s="84"/>
    </row>
    <row r="337" spans="1:42">
      <c r="A337" s="85" t="s">
        <v>472</v>
      </c>
      <c r="B337" s="88">
        <v>264</v>
      </c>
      <c r="C337" s="88">
        <v>282</v>
      </c>
      <c r="D337" s="88">
        <v>263</v>
      </c>
      <c r="E337" s="88">
        <v>221</v>
      </c>
      <c r="F337" s="88">
        <v>255</v>
      </c>
      <c r="G337" s="88">
        <v>245</v>
      </c>
      <c r="H337" s="88">
        <v>172</v>
      </c>
      <c r="I337" s="88">
        <v>183</v>
      </c>
      <c r="J337" s="88">
        <v>172</v>
      </c>
      <c r="K337" s="88">
        <v>111</v>
      </c>
      <c r="L337" s="84"/>
      <c r="M337" s="84"/>
      <c r="N337" s="84"/>
      <c r="O337" s="84"/>
      <c r="P337" s="84"/>
      <c r="Q337" s="84"/>
      <c r="R337" s="84"/>
      <c r="AJ337" s="84"/>
      <c r="AK337" s="84"/>
      <c r="AL337" s="84"/>
      <c r="AM337" s="84"/>
      <c r="AN337" s="84"/>
      <c r="AO337" s="84"/>
      <c r="AP337" s="84"/>
    </row>
    <row r="338" spans="1:42">
      <c r="A338" s="85" t="s">
        <v>473</v>
      </c>
      <c r="B338" s="88">
        <v>8</v>
      </c>
      <c r="C338" s="88">
        <v>4</v>
      </c>
      <c r="D338" s="88">
        <v>2</v>
      </c>
      <c r="E338" s="88">
        <v>14</v>
      </c>
      <c r="F338" s="88">
        <v>8</v>
      </c>
      <c r="G338" s="88">
        <v>4</v>
      </c>
      <c r="H338" s="88">
        <v>1</v>
      </c>
      <c r="I338" s="88">
        <v>2</v>
      </c>
      <c r="J338" s="88">
        <v>0</v>
      </c>
      <c r="K338" s="88">
        <v>9</v>
      </c>
      <c r="L338" s="84"/>
      <c r="M338" s="84"/>
      <c r="N338" s="84"/>
      <c r="O338" s="84"/>
      <c r="P338" s="84"/>
      <c r="Q338" s="84"/>
      <c r="R338" s="84"/>
      <c r="AJ338" s="84"/>
      <c r="AK338" s="84"/>
      <c r="AL338" s="84"/>
      <c r="AM338" s="84"/>
      <c r="AN338" s="84"/>
      <c r="AO338" s="84"/>
      <c r="AP338" s="84"/>
    </row>
    <row r="339" spans="1:42">
      <c r="A339" s="85" t="s">
        <v>474</v>
      </c>
      <c r="B339" s="88">
        <v>449</v>
      </c>
      <c r="C339" s="88">
        <v>407</v>
      </c>
      <c r="D339" s="88">
        <v>427</v>
      </c>
      <c r="E339" s="88">
        <v>416</v>
      </c>
      <c r="F339" s="88">
        <v>420</v>
      </c>
      <c r="G339" s="88">
        <v>482</v>
      </c>
      <c r="H339" s="88">
        <v>461</v>
      </c>
      <c r="I339" s="88">
        <v>478</v>
      </c>
      <c r="J339" s="88">
        <v>450</v>
      </c>
      <c r="K339" s="88">
        <v>412</v>
      </c>
      <c r="L339" s="84"/>
      <c r="M339" s="84"/>
      <c r="N339" s="84"/>
      <c r="O339" s="84"/>
      <c r="P339" s="84"/>
      <c r="Q339" s="84"/>
      <c r="R339" s="84"/>
      <c r="AJ339" s="84"/>
      <c r="AK339" s="84"/>
      <c r="AL339" s="84"/>
      <c r="AM339" s="84"/>
      <c r="AN339" s="84"/>
      <c r="AO339" s="84"/>
      <c r="AP339" s="84"/>
    </row>
    <row r="340" spans="1:42">
      <c r="A340" s="85" t="s">
        <v>475</v>
      </c>
      <c r="B340" s="88">
        <v>225</v>
      </c>
      <c r="C340" s="88">
        <v>168</v>
      </c>
      <c r="D340" s="88">
        <v>175</v>
      </c>
      <c r="E340" s="88">
        <v>193</v>
      </c>
      <c r="F340" s="88">
        <v>188</v>
      </c>
      <c r="G340" s="88">
        <v>241</v>
      </c>
      <c r="H340" s="88">
        <v>303</v>
      </c>
      <c r="I340" s="88">
        <v>348</v>
      </c>
      <c r="J340" s="88">
        <v>421</v>
      </c>
      <c r="K340" s="88">
        <v>360</v>
      </c>
      <c r="L340" s="84"/>
      <c r="M340" s="84"/>
      <c r="N340" s="84"/>
      <c r="O340" s="84"/>
      <c r="P340" s="84"/>
      <c r="Q340" s="84"/>
      <c r="R340" s="84"/>
      <c r="AJ340" s="84"/>
      <c r="AK340" s="84"/>
      <c r="AL340" s="84"/>
      <c r="AM340" s="84"/>
      <c r="AN340" s="84"/>
      <c r="AO340" s="84"/>
      <c r="AP340" s="84"/>
    </row>
    <row r="341" spans="1:42">
      <c r="A341" s="85" t="s">
        <v>476</v>
      </c>
      <c r="B341" s="88">
        <v>6</v>
      </c>
      <c r="C341" s="88">
        <v>7</v>
      </c>
      <c r="D341" s="88">
        <v>4</v>
      </c>
      <c r="E341" s="88">
        <v>2</v>
      </c>
      <c r="F341" s="88">
        <v>4</v>
      </c>
      <c r="G341" s="88">
        <v>3</v>
      </c>
      <c r="H341" s="88">
        <v>0</v>
      </c>
      <c r="I341" s="88">
        <v>0</v>
      </c>
      <c r="J341" s="88">
        <v>1</v>
      </c>
      <c r="K341" s="88">
        <v>0</v>
      </c>
      <c r="L341" s="84"/>
      <c r="M341" s="84"/>
      <c r="N341" s="84"/>
      <c r="O341" s="84"/>
      <c r="P341" s="84"/>
      <c r="Q341" s="84"/>
      <c r="R341" s="84"/>
      <c r="AJ341" s="84"/>
      <c r="AK341" s="84"/>
      <c r="AL341" s="84"/>
      <c r="AM341" s="84"/>
      <c r="AN341" s="84"/>
      <c r="AO341" s="84"/>
      <c r="AP341" s="84"/>
    </row>
    <row r="342" spans="1:42">
      <c r="A342" s="85" t="s">
        <v>477</v>
      </c>
      <c r="B342" s="88">
        <v>192</v>
      </c>
      <c r="C342" s="88">
        <v>192</v>
      </c>
      <c r="D342" s="88">
        <v>214</v>
      </c>
      <c r="E342" s="88">
        <v>212</v>
      </c>
      <c r="F342" s="88">
        <v>143</v>
      </c>
      <c r="G342" s="88">
        <v>94</v>
      </c>
      <c r="H342" s="88">
        <v>82</v>
      </c>
      <c r="I342" s="88">
        <v>106</v>
      </c>
      <c r="J342" s="88">
        <v>92</v>
      </c>
      <c r="K342" s="88">
        <v>66</v>
      </c>
      <c r="L342" s="84"/>
      <c r="M342" s="84"/>
      <c r="N342" s="84"/>
      <c r="O342" s="84"/>
      <c r="P342" s="84"/>
      <c r="Q342" s="84"/>
      <c r="R342" s="84"/>
      <c r="AJ342" s="84"/>
      <c r="AK342" s="84"/>
      <c r="AL342" s="84"/>
      <c r="AM342" s="84"/>
      <c r="AN342" s="84"/>
      <c r="AO342" s="84"/>
      <c r="AP342" s="84"/>
    </row>
    <row r="343" spans="1:42">
      <c r="A343" s="85" t="s">
        <v>478</v>
      </c>
      <c r="B343" s="87">
        <v>16283</v>
      </c>
      <c r="C343" s="87">
        <v>15989</v>
      </c>
      <c r="D343" s="87">
        <v>15816</v>
      </c>
      <c r="E343" s="87">
        <v>16593</v>
      </c>
      <c r="F343" s="87">
        <v>17009</v>
      </c>
      <c r="G343" s="87">
        <v>17856</v>
      </c>
      <c r="H343" s="87">
        <v>17913</v>
      </c>
      <c r="I343" s="87">
        <v>19254</v>
      </c>
      <c r="J343" s="87">
        <v>19636</v>
      </c>
      <c r="K343" s="87">
        <v>19897</v>
      </c>
      <c r="L343" s="84"/>
      <c r="M343" s="84"/>
      <c r="N343" s="84"/>
      <c r="O343" s="84"/>
      <c r="P343" s="84"/>
      <c r="Q343" s="84"/>
      <c r="R343" s="84"/>
      <c r="AJ343" s="84"/>
      <c r="AK343" s="84"/>
      <c r="AL343" s="84"/>
      <c r="AM343" s="84"/>
      <c r="AN343" s="84"/>
      <c r="AO343" s="84"/>
      <c r="AP343" s="84"/>
    </row>
    <row r="344" spans="1:42">
      <c r="A344" s="85" t="s">
        <v>315</v>
      </c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4"/>
      <c r="M344" s="84"/>
      <c r="N344" s="84"/>
      <c r="O344" s="84"/>
      <c r="P344" s="84"/>
      <c r="Q344" s="84"/>
      <c r="R344" s="84"/>
      <c r="AJ344" s="84"/>
      <c r="AK344" s="84"/>
      <c r="AL344" s="84"/>
      <c r="AM344" s="84"/>
      <c r="AN344" s="84"/>
      <c r="AO344" s="84"/>
      <c r="AP344" s="84"/>
    </row>
    <row r="345" spans="1:42">
      <c r="A345" s="85" t="s">
        <v>466</v>
      </c>
      <c r="B345" s="87">
        <v>1406</v>
      </c>
      <c r="C345" s="87">
        <v>1381</v>
      </c>
      <c r="D345" s="87">
        <v>1368</v>
      </c>
      <c r="E345" s="87">
        <v>1442</v>
      </c>
      <c r="F345" s="87">
        <v>2194</v>
      </c>
      <c r="G345" s="87">
        <v>2773</v>
      </c>
      <c r="H345" s="87">
        <v>2691</v>
      </c>
      <c r="I345" s="87">
        <v>2933</v>
      </c>
      <c r="J345" s="87">
        <v>3301</v>
      </c>
      <c r="K345" s="87">
        <v>3175</v>
      </c>
      <c r="L345" s="84"/>
      <c r="M345" s="84"/>
      <c r="N345" s="84"/>
      <c r="O345" s="84"/>
      <c r="P345" s="84"/>
      <c r="Q345" s="84"/>
      <c r="R345" s="84"/>
      <c r="AJ345" s="84"/>
      <c r="AK345" s="84"/>
      <c r="AL345" s="84"/>
      <c r="AM345" s="84"/>
      <c r="AN345" s="84"/>
      <c r="AO345" s="84"/>
      <c r="AP345" s="84"/>
    </row>
    <row r="346" spans="1:42">
      <c r="A346" s="85" t="s">
        <v>467</v>
      </c>
      <c r="B346" s="87">
        <v>1177</v>
      </c>
      <c r="C346" s="87">
        <v>1082</v>
      </c>
      <c r="D346" s="87">
        <v>1068</v>
      </c>
      <c r="E346" s="87">
        <v>1113</v>
      </c>
      <c r="F346" s="88">
        <v>695</v>
      </c>
      <c r="G346" s="88">
        <v>279</v>
      </c>
      <c r="H346" s="88">
        <v>232</v>
      </c>
      <c r="I346" s="88">
        <v>205</v>
      </c>
      <c r="J346" s="88">
        <v>240</v>
      </c>
      <c r="K346" s="88">
        <v>252</v>
      </c>
      <c r="L346" s="84"/>
      <c r="M346" s="84"/>
      <c r="N346" s="84"/>
      <c r="O346" s="84"/>
      <c r="P346" s="84"/>
      <c r="Q346" s="84"/>
      <c r="R346" s="84"/>
      <c r="AJ346" s="84"/>
      <c r="AK346" s="84"/>
      <c r="AL346" s="84"/>
      <c r="AM346" s="84"/>
      <c r="AN346" s="84"/>
      <c r="AO346" s="84"/>
      <c r="AP346" s="84"/>
    </row>
    <row r="347" spans="1:42">
      <c r="A347" s="85" t="s">
        <v>468</v>
      </c>
      <c r="B347" s="88">
        <v>77</v>
      </c>
      <c r="C347" s="88">
        <v>65</v>
      </c>
      <c r="D347" s="88">
        <v>59</v>
      </c>
      <c r="E347" s="88">
        <v>48</v>
      </c>
      <c r="F347" s="88">
        <v>43</v>
      </c>
      <c r="G347" s="88">
        <v>48</v>
      </c>
      <c r="H347" s="88">
        <v>46</v>
      </c>
      <c r="I347" s="88">
        <v>60</v>
      </c>
      <c r="J347" s="88">
        <v>53</v>
      </c>
      <c r="K347" s="88">
        <v>58</v>
      </c>
      <c r="L347" s="84"/>
      <c r="M347" s="84"/>
      <c r="N347" s="84"/>
      <c r="O347" s="84"/>
      <c r="P347" s="84"/>
      <c r="Q347" s="84"/>
      <c r="R347" s="84"/>
      <c r="AJ347" s="84"/>
      <c r="AK347" s="84"/>
      <c r="AL347" s="84"/>
      <c r="AM347" s="84"/>
      <c r="AN347" s="84"/>
      <c r="AO347" s="84"/>
      <c r="AP347" s="84"/>
    </row>
    <row r="348" spans="1:42">
      <c r="A348" s="85" t="s">
        <v>469</v>
      </c>
      <c r="B348" s="88">
        <v>28</v>
      </c>
      <c r="C348" s="88">
        <v>31</v>
      </c>
      <c r="D348" s="88">
        <v>34</v>
      </c>
      <c r="E348" s="88">
        <v>34</v>
      </c>
      <c r="F348" s="88">
        <v>49</v>
      </c>
      <c r="G348" s="88">
        <v>61</v>
      </c>
      <c r="H348" s="88">
        <v>46</v>
      </c>
      <c r="I348" s="88">
        <v>54</v>
      </c>
      <c r="J348" s="88">
        <v>41</v>
      </c>
      <c r="K348" s="88">
        <v>51</v>
      </c>
      <c r="L348" s="84"/>
      <c r="M348" s="84"/>
      <c r="N348" s="84"/>
      <c r="O348" s="84"/>
      <c r="P348" s="84"/>
      <c r="Q348" s="84"/>
      <c r="R348" s="84"/>
      <c r="AJ348" s="84"/>
      <c r="AK348" s="84"/>
      <c r="AL348" s="84"/>
      <c r="AM348" s="84"/>
      <c r="AN348" s="84"/>
      <c r="AO348" s="84"/>
      <c r="AP348" s="84"/>
    </row>
    <row r="349" spans="1:42">
      <c r="A349" s="85" t="s">
        <v>470</v>
      </c>
      <c r="B349" s="87">
        <v>11676</v>
      </c>
      <c r="C349" s="87">
        <v>12039</v>
      </c>
      <c r="D349" s="87">
        <v>11114</v>
      </c>
      <c r="E349" s="87">
        <v>11380</v>
      </c>
      <c r="F349" s="87">
        <v>11326</v>
      </c>
      <c r="G349" s="87">
        <v>11737</v>
      </c>
      <c r="H349" s="87">
        <v>12184</v>
      </c>
      <c r="I349" s="87">
        <v>12631</v>
      </c>
      <c r="J349" s="87">
        <v>12094</v>
      </c>
      <c r="K349" s="87">
        <v>11736</v>
      </c>
      <c r="L349" s="84"/>
      <c r="M349" s="84"/>
      <c r="N349" s="84"/>
      <c r="O349" s="84"/>
      <c r="P349" s="84"/>
      <c r="Q349" s="84"/>
      <c r="R349" s="84"/>
      <c r="AJ349" s="84"/>
      <c r="AK349" s="84"/>
      <c r="AL349" s="84"/>
      <c r="AM349" s="84"/>
      <c r="AN349" s="84"/>
      <c r="AO349" s="84"/>
      <c r="AP349" s="84"/>
    </row>
    <row r="350" spans="1:42">
      <c r="A350" s="85" t="s">
        <v>471</v>
      </c>
      <c r="B350" s="88">
        <v>595</v>
      </c>
      <c r="C350" s="88">
        <v>519</v>
      </c>
      <c r="D350" s="88">
        <v>454</v>
      </c>
      <c r="E350" s="88">
        <v>427</v>
      </c>
      <c r="F350" s="88">
        <v>516</v>
      </c>
      <c r="G350" s="88">
        <v>595</v>
      </c>
      <c r="H350" s="88">
        <v>596</v>
      </c>
      <c r="I350" s="88">
        <v>693</v>
      </c>
      <c r="J350" s="88">
        <v>734</v>
      </c>
      <c r="K350" s="88">
        <v>684</v>
      </c>
      <c r="L350" s="84"/>
      <c r="M350" s="84"/>
      <c r="N350" s="84"/>
      <c r="O350" s="84"/>
      <c r="P350" s="84"/>
      <c r="Q350" s="84"/>
      <c r="R350" s="84"/>
      <c r="AJ350" s="84"/>
      <c r="AK350" s="84"/>
      <c r="AL350" s="84"/>
      <c r="AM350" s="84"/>
      <c r="AN350" s="84"/>
      <c r="AO350" s="84"/>
      <c r="AP350" s="84"/>
    </row>
    <row r="351" spans="1:42">
      <c r="A351" s="85" t="s">
        <v>472</v>
      </c>
      <c r="B351" s="88">
        <v>122</v>
      </c>
      <c r="C351" s="88">
        <v>156</v>
      </c>
      <c r="D351" s="88">
        <v>124</v>
      </c>
      <c r="E351" s="88">
        <v>116</v>
      </c>
      <c r="F351" s="88">
        <v>86</v>
      </c>
      <c r="G351" s="88">
        <v>90</v>
      </c>
      <c r="H351" s="88">
        <v>67</v>
      </c>
      <c r="I351" s="88">
        <v>78</v>
      </c>
      <c r="J351" s="88">
        <v>66</v>
      </c>
      <c r="K351" s="88">
        <v>58</v>
      </c>
      <c r="L351" s="84"/>
      <c r="M351" s="84"/>
      <c r="N351" s="84"/>
      <c r="O351" s="84"/>
      <c r="P351" s="84"/>
      <c r="Q351" s="84"/>
      <c r="R351" s="84"/>
      <c r="AJ351" s="84"/>
      <c r="AK351" s="84"/>
      <c r="AL351" s="84"/>
      <c r="AM351" s="84"/>
      <c r="AN351" s="84"/>
      <c r="AO351" s="84"/>
      <c r="AP351" s="84"/>
    </row>
    <row r="352" spans="1:42">
      <c r="A352" s="85" t="s">
        <v>473</v>
      </c>
      <c r="B352" s="88">
        <v>4</v>
      </c>
      <c r="C352" s="88">
        <v>3</v>
      </c>
      <c r="D352" s="88">
        <v>1</v>
      </c>
      <c r="E352" s="88">
        <v>0</v>
      </c>
      <c r="F352" s="88">
        <v>1</v>
      </c>
      <c r="G352" s="88">
        <v>2</v>
      </c>
      <c r="H352" s="88">
        <v>0</v>
      </c>
      <c r="I352" s="88">
        <v>2</v>
      </c>
      <c r="J352" s="88">
        <v>1</v>
      </c>
      <c r="K352" s="88">
        <v>1</v>
      </c>
      <c r="L352" s="84"/>
      <c r="M352" s="84"/>
      <c r="N352" s="84"/>
      <c r="O352" s="84"/>
      <c r="P352" s="84"/>
      <c r="Q352" s="84"/>
      <c r="R352" s="84"/>
      <c r="AJ352" s="84"/>
      <c r="AK352" s="84"/>
      <c r="AL352" s="84"/>
      <c r="AM352" s="84"/>
      <c r="AN352" s="84"/>
      <c r="AO352" s="84"/>
      <c r="AP352" s="84"/>
    </row>
    <row r="353" spans="1:42">
      <c r="A353" s="85" t="s">
        <v>474</v>
      </c>
      <c r="B353" s="88">
        <v>221</v>
      </c>
      <c r="C353" s="88">
        <v>185</v>
      </c>
      <c r="D353" s="88">
        <v>182</v>
      </c>
      <c r="E353" s="88">
        <v>204</v>
      </c>
      <c r="F353" s="88">
        <v>203</v>
      </c>
      <c r="G353" s="88">
        <v>244</v>
      </c>
      <c r="H353" s="88">
        <v>194</v>
      </c>
      <c r="I353" s="88">
        <v>175</v>
      </c>
      <c r="J353" s="88">
        <v>171</v>
      </c>
      <c r="K353" s="88">
        <v>194</v>
      </c>
      <c r="L353" s="84"/>
      <c r="M353" s="84"/>
      <c r="N353" s="84"/>
      <c r="O353" s="84"/>
      <c r="P353" s="84"/>
      <c r="Q353" s="84"/>
      <c r="R353" s="84"/>
      <c r="AJ353" s="84"/>
      <c r="AK353" s="84"/>
      <c r="AL353" s="84"/>
      <c r="AM353" s="84"/>
      <c r="AN353" s="84"/>
      <c r="AO353" s="84"/>
      <c r="AP353" s="84"/>
    </row>
    <row r="354" spans="1:42">
      <c r="A354" s="85" t="s">
        <v>475</v>
      </c>
      <c r="B354" s="88">
        <v>125</v>
      </c>
      <c r="C354" s="88">
        <v>110</v>
      </c>
      <c r="D354" s="88">
        <v>133</v>
      </c>
      <c r="E354" s="88">
        <v>125</v>
      </c>
      <c r="F354" s="88">
        <v>190</v>
      </c>
      <c r="G354" s="88">
        <v>238</v>
      </c>
      <c r="H354" s="88">
        <v>243</v>
      </c>
      <c r="I354" s="88">
        <v>270</v>
      </c>
      <c r="J354" s="88">
        <v>301</v>
      </c>
      <c r="K354" s="88">
        <v>276</v>
      </c>
      <c r="L354" s="84"/>
      <c r="M354" s="84"/>
      <c r="N354" s="84"/>
      <c r="O354" s="84"/>
      <c r="P354" s="84"/>
      <c r="Q354" s="84"/>
      <c r="R354" s="84"/>
      <c r="AJ354" s="84"/>
      <c r="AK354" s="84"/>
      <c r="AL354" s="84"/>
      <c r="AM354" s="84"/>
      <c r="AN354" s="84"/>
      <c r="AO354" s="84"/>
      <c r="AP354" s="84"/>
    </row>
    <row r="355" spans="1:42">
      <c r="A355" s="85" t="s">
        <v>476</v>
      </c>
      <c r="B355" s="88">
        <v>1</v>
      </c>
      <c r="C355" s="88">
        <v>0</v>
      </c>
      <c r="D355" s="88">
        <v>1</v>
      </c>
      <c r="E355" s="88">
        <v>0</v>
      </c>
      <c r="F355" s="88">
        <v>0</v>
      </c>
      <c r="G355" s="88">
        <v>1</v>
      </c>
      <c r="H355" s="88">
        <v>0</v>
      </c>
      <c r="I355" s="88">
        <v>1</v>
      </c>
      <c r="J355" s="88">
        <v>1</v>
      </c>
      <c r="K355" s="88">
        <v>0</v>
      </c>
      <c r="L355" s="84"/>
      <c r="M355" s="84"/>
      <c r="N355" s="84"/>
      <c r="O355" s="84"/>
      <c r="P355" s="84"/>
      <c r="Q355" s="84"/>
      <c r="R355" s="84"/>
      <c r="AJ355" s="84"/>
      <c r="AK355" s="84"/>
      <c r="AL355" s="84"/>
      <c r="AM355" s="84"/>
      <c r="AN355" s="84"/>
      <c r="AO355" s="84"/>
      <c r="AP355" s="84"/>
    </row>
    <row r="356" spans="1:42">
      <c r="A356" s="85" t="s">
        <v>477</v>
      </c>
      <c r="B356" s="88">
        <v>104</v>
      </c>
      <c r="C356" s="88">
        <v>113</v>
      </c>
      <c r="D356" s="88">
        <v>108</v>
      </c>
      <c r="E356" s="88">
        <v>97</v>
      </c>
      <c r="F356" s="88">
        <v>74</v>
      </c>
      <c r="G356" s="88">
        <v>34</v>
      </c>
      <c r="H356" s="88">
        <v>25</v>
      </c>
      <c r="I356" s="88">
        <v>26</v>
      </c>
      <c r="J356" s="88">
        <v>35</v>
      </c>
      <c r="K356" s="88">
        <v>43</v>
      </c>
      <c r="L356" s="84"/>
      <c r="M356" s="84"/>
      <c r="N356" s="84"/>
      <c r="O356" s="84"/>
      <c r="P356" s="84"/>
      <c r="Q356" s="84"/>
      <c r="R356" s="84"/>
      <c r="AJ356" s="84"/>
      <c r="AK356" s="84"/>
      <c r="AL356" s="84"/>
      <c r="AM356" s="84"/>
      <c r="AN356" s="84"/>
      <c r="AO356" s="84"/>
      <c r="AP356" s="84"/>
    </row>
    <row r="357" spans="1:42">
      <c r="A357" s="85" t="s">
        <v>478</v>
      </c>
      <c r="B357" s="87">
        <v>15536</v>
      </c>
      <c r="C357" s="87">
        <v>15684</v>
      </c>
      <c r="D357" s="87">
        <v>14646</v>
      </c>
      <c r="E357" s="87">
        <v>14986</v>
      </c>
      <c r="F357" s="87">
        <v>15377</v>
      </c>
      <c r="G357" s="87">
        <v>16102</v>
      </c>
      <c r="H357" s="87">
        <v>16324</v>
      </c>
      <c r="I357" s="87">
        <v>17128</v>
      </c>
      <c r="J357" s="87">
        <v>17038</v>
      </c>
      <c r="K357" s="87">
        <v>16528</v>
      </c>
      <c r="L357" s="84"/>
      <c r="M357" s="84"/>
      <c r="N357" s="84"/>
      <c r="O357" s="84"/>
      <c r="P357" s="84"/>
      <c r="Q357" s="84"/>
      <c r="R357" s="84"/>
      <c r="AJ357" s="84"/>
      <c r="AK357" s="84"/>
      <c r="AL357" s="84"/>
      <c r="AM357" s="84"/>
      <c r="AN357" s="84"/>
      <c r="AO357" s="84"/>
      <c r="AP357" s="84"/>
    </row>
    <row r="358" spans="1:42">
      <c r="A358" s="85" t="s">
        <v>55</v>
      </c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4"/>
      <c r="M358" s="84"/>
      <c r="N358" s="84"/>
      <c r="O358" s="84"/>
      <c r="P358" s="84"/>
      <c r="Q358" s="84"/>
      <c r="R358" s="84"/>
      <c r="AJ358" s="84"/>
      <c r="AK358" s="84"/>
      <c r="AL358" s="84"/>
      <c r="AM358" s="84"/>
      <c r="AN358" s="84"/>
      <c r="AO358" s="84"/>
      <c r="AP358" s="84"/>
    </row>
    <row r="359" spans="1:42">
      <c r="A359" s="85" t="s">
        <v>466</v>
      </c>
      <c r="B359" s="87">
        <v>1328</v>
      </c>
      <c r="C359" s="87">
        <v>1380</v>
      </c>
      <c r="D359" s="87">
        <v>1267</v>
      </c>
      <c r="E359" s="87">
        <v>1162</v>
      </c>
      <c r="F359" s="87">
        <v>1849</v>
      </c>
      <c r="G359" s="87">
        <v>2386</v>
      </c>
      <c r="H359" s="87">
        <v>2302</v>
      </c>
      <c r="I359" s="87">
        <v>2484</v>
      </c>
      <c r="J359" s="87">
        <v>2425</v>
      </c>
      <c r="K359" s="87">
        <v>2479</v>
      </c>
      <c r="L359" s="84"/>
      <c r="M359" s="84"/>
      <c r="N359" s="84"/>
      <c r="O359" s="84"/>
      <c r="P359" s="84"/>
      <c r="Q359" s="84"/>
      <c r="R359" s="84"/>
      <c r="AJ359" s="84"/>
      <c r="AK359" s="84"/>
      <c r="AL359" s="84"/>
      <c r="AM359" s="84"/>
      <c r="AN359" s="84"/>
      <c r="AO359" s="84"/>
      <c r="AP359" s="84"/>
    </row>
    <row r="360" spans="1:42">
      <c r="A360" s="85" t="s">
        <v>467</v>
      </c>
      <c r="B360" s="87">
        <v>1550</v>
      </c>
      <c r="C360" s="87">
        <v>1516</v>
      </c>
      <c r="D360" s="87">
        <v>1328</v>
      </c>
      <c r="E360" s="87">
        <v>1438</v>
      </c>
      <c r="F360" s="87">
        <v>1020</v>
      </c>
      <c r="G360" s="88">
        <v>639</v>
      </c>
      <c r="H360" s="88">
        <v>560</v>
      </c>
      <c r="I360" s="88">
        <v>599</v>
      </c>
      <c r="J360" s="88">
        <v>601</v>
      </c>
      <c r="K360" s="88">
        <v>576</v>
      </c>
      <c r="L360" s="84"/>
      <c r="M360" s="84"/>
      <c r="N360" s="84"/>
      <c r="O360" s="84"/>
      <c r="P360" s="84"/>
      <c r="Q360" s="84"/>
      <c r="R360" s="84"/>
      <c r="AJ360" s="84"/>
      <c r="AK360" s="84"/>
      <c r="AL360" s="84"/>
      <c r="AM360" s="84"/>
      <c r="AN360" s="84"/>
      <c r="AO360" s="84"/>
      <c r="AP360" s="84"/>
    </row>
    <row r="361" spans="1:42">
      <c r="A361" s="85" t="s">
        <v>468</v>
      </c>
      <c r="B361" s="88">
        <v>181</v>
      </c>
      <c r="C361" s="88">
        <v>160</v>
      </c>
      <c r="D361" s="88">
        <v>129</v>
      </c>
      <c r="E361" s="88">
        <v>96</v>
      </c>
      <c r="F361" s="88">
        <v>99</v>
      </c>
      <c r="G361" s="88">
        <v>102</v>
      </c>
      <c r="H361" s="88">
        <v>78</v>
      </c>
      <c r="I361" s="88">
        <v>73</v>
      </c>
      <c r="J361" s="88">
        <v>99</v>
      </c>
      <c r="K361" s="88">
        <v>102</v>
      </c>
      <c r="L361" s="84"/>
      <c r="M361" s="84"/>
      <c r="N361" s="84"/>
      <c r="O361" s="84"/>
      <c r="P361" s="84"/>
      <c r="Q361" s="84"/>
      <c r="R361" s="84"/>
      <c r="AJ361" s="84"/>
      <c r="AK361" s="84"/>
      <c r="AL361" s="84"/>
      <c r="AM361" s="84"/>
      <c r="AN361" s="84"/>
      <c r="AO361" s="84"/>
      <c r="AP361" s="84"/>
    </row>
    <row r="362" spans="1:42">
      <c r="A362" s="85" t="s">
        <v>469</v>
      </c>
      <c r="B362" s="88">
        <v>94</v>
      </c>
      <c r="C362" s="88">
        <v>91</v>
      </c>
      <c r="D362" s="88">
        <v>93</v>
      </c>
      <c r="E362" s="88">
        <v>89</v>
      </c>
      <c r="F362" s="88">
        <v>161</v>
      </c>
      <c r="G362" s="88">
        <v>174</v>
      </c>
      <c r="H362" s="88">
        <v>186</v>
      </c>
      <c r="I362" s="88">
        <v>221</v>
      </c>
      <c r="J362" s="88">
        <v>171</v>
      </c>
      <c r="K362" s="88">
        <v>125</v>
      </c>
      <c r="L362" s="84"/>
      <c r="M362" s="84"/>
      <c r="N362" s="84"/>
      <c r="O362" s="84"/>
      <c r="P362" s="84"/>
      <c r="Q362" s="84"/>
      <c r="R362" s="84"/>
      <c r="AJ362" s="84"/>
      <c r="AK362" s="84"/>
      <c r="AL362" s="84"/>
      <c r="AM362" s="84"/>
      <c r="AN362" s="84"/>
      <c r="AO362" s="84"/>
      <c r="AP362" s="84"/>
    </row>
    <row r="363" spans="1:42">
      <c r="A363" s="85" t="s">
        <v>470</v>
      </c>
      <c r="B363" s="87">
        <v>14141</v>
      </c>
      <c r="C363" s="87">
        <v>14584</v>
      </c>
      <c r="D363" s="87">
        <v>13229</v>
      </c>
      <c r="E363" s="87">
        <v>13409</v>
      </c>
      <c r="F363" s="87">
        <v>14541</v>
      </c>
      <c r="G363" s="87">
        <v>14292</v>
      </c>
      <c r="H363" s="87">
        <v>15708</v>
      </c>
      <c r="I363" s="87">
        <v>15967</v>
      </c>
      <c r="J363" s="87">
        <v>15019</v>
      </c>
      <c r="K363" s="87">
        <v>14594</v>
      </c>
      <c r="L363" s="84"/>
      <c r="M363" s="84"/>
      <c r="N363" s="84"/>
      <c r="O363" s="84"/>
      <c r="P363" s="84"/>
      <c r="Q363" s="84"/>
      <c r="R363" s="84"/>
      <c r="AJ363" s="84"/>
      <c r="AK363" s="84"/>
      <c r="AL363" s="84"/>
      <c r="AM363" s="84"/>
      <c r="AN363" s="84"/>
      <c r="AO363" s="84"/>
      <c r="AP363" s="84"/>
    </row>
    <row r="364" spans="1:42">
      <c r="A364" s="85" t="s">
        <v>471</v>
      </c>
      <c r="B364" s="88">
        <v>705</v>
      </c>
      <c r="C364" s="88">
        <v>705</v>
      </c>
      <c r="D364" s="88">
        <v>626</v>
      </c>
      <c r="E364" s="88">
        <v>636</v>
      </c>
      <c r="F364" s="88">
        <v>682</v>
      </c>
      <c r="G364" s="88">
        <v>630</v>
      </c>
      <c r="H364" s="88">
        <v>694</v>
      </c>
      <c r="I364" s="88">
        <v>683</v>
      </c>
      <c r="J364" s="87">
        <v>1087</v>
      </c>
      <c r="K364" s="87">
        <v>1083</v>
      </c>
      <c r="L364" s="84"/>
      <c r="M364" s="84"/>
      <c r="N364" s="84"/>
      <c r="O364" s="84"/>
      <c r="P364" s="84"/>
      <c r="Q364" s="84"/>
      <c r="R364" s="84"/>
      <c r="AJ364" s="84"/>
      <c r="AK364" s="84"/>
      <c r="AL364" s="84"/>
      <c r="AM364" s="84"/>
      <c r="AN364" s="84"/>
      <c r="AO364" s="84"/>
      <c r="AP364" s="84"/>
    </row>
    <row r="365" spans="1:42">
      <c r="A365" s="85" t="s">
        <v>472</v>
      </c>
      <c r="B365" s="88">
        <v>150</v>
      </c>
      <c r="C365" s="88">
        <v>136</v>
      </c>
      <c r="D365" s="88">
        <v>128</v>
      </c>
      <c r="E365" s="88">
        <v>159</v>
      </c>
      <c r="F365" s="88">
        <v>142</v>
      </c>
      <c r="G365" s="88">
        <v>164</v>
      </c>
      <c r="H365" s="88">
        <v>154</v>
      </c>
      <c r="I365" s="88">
        <v>182</v>
      </c>
      <c r="J365" s="88">
        <v>224</v>
      </c>
      <c r="K365" s="88">
        <v>232</v>
      </c>
      <c r="L365" s="84"/>
      <c r="M365" s="84"/>
      <c r="N365" s="84"/>
      <c r="O365" s="84"/>
      <c r="P365" s="84"/>
      <c r="Q365" s="84"/>
      <c r="R365" s="84"/>
      <c r="AJ365" s="84"/>
      <c r="AK365" s="84"/>
      <c r="AL365" s="84"/>
      <c r="AM365" s="84"/>
      <c r="AN365" s="84"/>
      <c r="AO365" s="84"/>
      <c r="AP365" s="84"/>
    </row>
    <row r="366" spans="1:42">
      <c r="A366" s="85" t="s">
        <v>473</v>
      </c>
      <c r="B366" s="88">
        <v>14</v>
      </c>
      <c r="C366" s="88">
        <v>1</v>
      </c>
      <c r="D366" s="88">
        <v>13</v>
      </c>
      <c r="E366" s="88">
        <v>6</v>
      </c>
      <c r="F366" s="88">
        <v>10</v>
      </c>
      <c r="G366" s="88">
        <v>3</v>
      </c>
      <c r="H366" s="88">
        <v>3</v>
      </c>
      <c r="I366" s="88">
        <v>0</v>
      </c>
      <c r="J366" s="88">
        <v>2</v>
      </c>
      <c r="K366" s="88">
        <v>0</v>
      </c>
      <c r="L366" s="84"/>
      <c r="M366" s="84"/>
      <c r="N366" s="84"/>
      <c r="O366" s="84"/>
      <c r="P366" s="84"/>
      <c r="Q366" s="84"/>
      <c r="R366" s="84"/>
      <c r="AJ366" s="84"/>
      <c r="AK366" s="84"/>
      <c r="AL366" s="84"/>
      <c r="AM366" s="84"/>
      <c r="AN366" s="84"/>
      <c r="AO366" s="84"/>
      <c r="AP366" s="84"/>
    </row>
    <row r="367" spans="1:42">
      <c r="A367" s="85" t="s">
        <v>474</v>
      </c>
      <c r="B367" s="88">
        <v>289</v>
      </c>
      <c r="C367" s="88">
        <v>314</v>
      </c>
      <c r="D367" s="88">
        <v>251</v>
      </c>
      <c r="E367" s="88">
        <v>264</v>
      </c>
      <c r="F367" s="88">
        <v>209</v>
      </c>
      <c r="G367" s="88">
        <v>257</v>
      </c>
      <c r="H367" s="88">
        <v>268</v>
      </c>
      <c r="I367" s="88">
        <v>295</v>
      </c>
      <c r="J367" s="88">
        <v>299</v>
      </c>
      <c r="K367" s="88">
        <v>282</v>
      </c>
      <c r="L367" s="84"/>
      <c r="M367" s="84"/>
      <c r="N367" s="84"/>
      <c r="O367" s="84"/>
      <c r="P367" s="84"/>
      <c r="Q367" s="84"/>
      <c r="R367" s="84"/>
      <c r="AJ367" s="84"/>
      <c r="AK367" s="84"/>
      <c r="AL367" s="84"/>
      <c r="AM367" s="84"/>
      <c r="AN367" s="84"/>
      <c r="AO367" s="84"/>
      <c r="AP367" s="84"/>
    </row>
    <row r="368" spans="1:42">
      <c r="A368" s="85" t="s">
        <v>475</v>
      </c>
      <c r="B368" s="88">
        <v>128</v>
      </c>
      <c r="C368" s="88">
        <v>113</v>
      </c>
      <c r="D368" s="88">
        <v>116</v>
      </c>
      <c r="E368" s="88">
        <v>119</v>
      </c>
      <c r="F368" s="88">
        <v>138</v>
      </c>
      <c r="G368" s="88">
        <v>201</v>
      </c>
      <c r="H368" s="88">
        <v>245</v>
      </c>
      <c r="I368" s="88">
        <v>288</v>
      </c>
      <c r="J368" s="88">
        <v>345</v>
      </c>
      <c r="K368" s="88">
        <v>383</v>
      </c>
      <c r="L368" s="84"/>
      <c r="M368" s="84"/>
      <c r="N368" s="84"/>
      <c r="O368" s="84"/>
      <c r="P368" s="84"/>
      <c r="Q368" s="84"/>
      <c r="R368" s="84"/>
      <c r="AJ368" s="84"/>
      <c r="AK368" s="84"/>
      <c r="AL368" s="84"/>
      <c r="AM368" s="84"/>
      <c r="AN368" s="84"/>
      <c r="AO368" s="84"/>
      <c r="AP368" s="84"/>
    </row>
    <row r="369" spans="1:42">
      <c r="A369" s="85" t="s">
        <v>476</v>
      </c>
      <c r="B369" s="88">
        <v>2</v>
      </c>
      <c r="C369" s="88">
        <v>3</v>
      </c>
      <c r="D369" s="88">
        <v>3</v>
      </c>
      <c r="E369" s="88">
        <v>12</v>
      </c>
      <c r="F369" s="88">
        <v>22</v>
      </c>
      <c r="G369" s="88">
        <v>18</v>
      </c>
      <c r="H369" s="88">
        <v>15</v>
      </c>
      <c r="I369" s="88">
        <v>40</v>
      </c>
      <c r="J369" s="88">
        <v>12</v>
      </c>
      <c r="K369" s="88">
        <v>22</v>
      </c>
      <c r="L369" s="84"/>
      <c r="M369" s="84"/>
      <c r="N369" s="84"/>
      <c r="O369" s="84"/>
      <c r="P369" s="84"/>
      <c r="Q369" s="84"/>
      <c r="R369" s="84"/>
      <c r="AJ369" s="84"/>
      <c r="AK369" s="84"/>
      <c r="AL369" s="84"/>
      <c r="AM369" s="84"/>
      <c r="AN369" s="84"/>
      <c r="AO369" s="84"/>
      <c r="AP369" s="84"/>
    </row>
    <row r="370" spans="1:42">
      <c r="A370" s="85" t="s">
        <v>477</v>
      </c>
      <c r="B370" s="88">
        <v>39</v>
      </c>
      <c r="C370" s="88">
        <v>44</v>
      </c>
      <c r="D370" s="88">
        <v>48</v>
      </c>
      <c r="E370" s="88">
        <v>49</v>
      </c>
      <c r="F370" s="88">
        <v>85</v>
      </c>
      <c r="G370" s="88">
        <v>100</v>
      </c>
      <c r="H370" s="88">
        <v>97</v>
      </c>
      <c r="I370" s="88">
        <v>98</v>
      </c>
      <c r="J370" s="88">
        <v>97</v>
      </c>
      <c r="K370" s="88">
        <v>101</v>
      </c>
      <c r="L370" s="84"/>
      <c r="M370" s="84"/>
      <c r="N370" s="84"/>
      <c r="O370" s="84"/>
      <c r="P370" s="84"/>
      <c r="Q370" s="84"/>
      <c r="R370" s="84"/>
      <c r="AJ370" s="84"/>
      <c r="AK370" s="84"/>
      <c r="AL370" s="84"/>
      <c r="AM370" s="84"/>
      <c r="AN370" s="84"/>
      <c r="AO370" s="84"/>
      <c r="AP370" s="84"/>
    </row>
    <row r="371" spans="1:42">
      <c r="A371" s="85" t="s">
        <v>478</v>
      </c>
      <c r="B371" s="87">
        <v>18621</v>
      </c>
      <c r="C371" s="87">
        <v>19047</v>
      </c>
      <c r="D371" s="87">
        <v>17231</v>
      </c>
      <c r="E371" s="87">
        <v>17439</v>
      </c>
      <c r="F371" s="87">
        <v>18958</v>
      </c>
      <c r="G371" s="87">
        <v>18966</v>
      </c>
      <c r="H371" s="87">
        <v>20310</v>
      </c>
      <c r="I371" s="87">
        <v>20930</v>
      </c>
      <c r="J371" s="87">
        <v>20381</v>
      </c>
      <c r="K371" s="87">
        <v>19979</v>
      </c>
      <c r="L371" s="84"/>
      <c r="M371" s="84"/>
      <c r="N371" s="84"/>
      <c r="O371" s="84"/>
      <c r="P371" s="84"/>
      <c r="Q371" s="84"/>
      <c r="R371" s="84"/>
      <c r="AJ371" s="84"/>
      <c r="AK371" s="84"/>
      <c r="AL371" s="84"/>
      <c r="AM371" s="84"/>
      <c r="AN371" s="84"/>
      <c r="AO371" s="84"/>
      <c r="AP371" s="84"/>
    </row>
    <row r="372" spans="1:42">
      <c r="A372" s="85" t="s">
        <v>481</v>
      </c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4"/>
      <c r="M372" s="84"/>
      <c r="N372" s="84"/>
      <c r="O372" s="84"/>
      <c r="P372" s="84"/>
      <c r="Q372" s="84"/>
      <c r="R372" s="84"/>
      <c r="AJ372" s="84"/>
      <c r="AK372" s="84"/>
      <c r="AL372" s="84"/>
      <c r="AM372" s="84"/>
      <c r="AN372" s="84"/>
      <c r="AO372" s="84"/>
      <c r="AP372" s="84"/>
    </row>
    <row r="373" spans="1:42">
      <c r="A373" s="85" t="s">
        <v>466</v>
      </c>
      <c r="B373" s="87">
        <v>1042</v>
      </c>
      <c r="C373" s="87">
        <v>1057</v>
      </c>
      <c r="D373" s="87">
        <v>1006</v>
      </c>
      <c r="E373" s="88">
        <v>979</v>
      </c>
      <c r="F373" s="87">
        <v>1176</v>
      </c>
      <c r="G373" s="87">
        <v>1527</v>
      </c>
      <c r="H373" s="87">
        <v>1462</v>
      </c>
      <c r="I373" s="87">
        <v>1623</v>
      </c>
      <c r="J373" s="87">
        <v>1625</v>
      </c>
      <c r="K373" s="87">
        <v>1695</v>
      </c>
      <c r="L373" s="84"/>
      <c r="M373" s="84"/>
      <c r="N373" s="84"/>
      <c r="O373" s="84"/>
      <c r="P373" s="84"/>
      <c r="Q373" s="84"/>
      <c r="R373" s="84"/>
      <c r="AJ373" s="84"/>
      <c r="AK373" s="84"/>
      <c r="AL373" s="84"/>
      <c r="AM373" s="84"/>
      <c r="AN373" s="84"/>
      <c r="AO373" s="84"/>
      <c r="AP373" s="84"/>
    </row>
    <row r="374" spans="1:42">
      <c r="A374" s="85" t="s">
        <v>467</v>
      </c>
      <c r="B374" s="88">
        <v>518</v>
      </c>
      <c r="C374" s="88">
        <v>502</v>
      </c>
      <c r="D374" s="88">
        <v>461</v>
      </c>
      <c r="E374" s="88">
        <v>444</v>
      </c>
      <c r="F374" s="88">
        <v>327</v>
      </c>
      <c r="G374" s="88">
        <v>194</v>
      </c>
      <c r="H374" s="88">
        <v>165</v>
      </c>
      <c r="I374" s="88">
        <v>195</v>
      </c>
      <c r="J374" s="88">
        <v>150</v>
      </c>
      <c r="K374" s="88">
        <v>170</v>
      </c>
      <c r="L374" s="84"/>
      <c r="M374" s="84"/>
      <c r="N374" s="84"/>
      <c r="O374" s="84"/>
      <c r="P374" s="84"/>
      <c r="Q374" s="84"/>
      <c r="R374" s="84"/>
      <c r="AJ374" s="84"/>
      <c r="AK374" s="84"/>
      <c r="AL374" s="84"/>
      <c r="AM374" s="84"/>
      <c r="AN374" s="84"/>
      <c r="AO374" s="84"/>
      <c r="AP374" s="84"/>
    </row>
    <row r="375" spans="1:42">
      <c r="A375" s="85" t="s">
        <v>468</v>
      </c>
      <c r="B375" s="88">
        <v>92</v>
      </c>
      <c r="C375" s="88">
        <v>61</v>
      </c>
      <c r="D375" s="88">
        <v>57</v>
      </c>
      <c r="E375" s="88">
        <v>48</v>
      </c>
      <c r="F375" s="88">
        <v>49</v>
      </c>
      <c r="G375" s="88">
        <v>40</v>
      </c>
      <c r="H375" s="88">
        <v>37</v>
      </c>
      <c r="I375" s="88">
        <v>47</v>
      </c>
      <c r="J375" s="88">
        <v>62</v>
      </c>
      <c r="K375" s="88">
        <v>49</v>
      </c>
      <c r="L375" s="84"/>
      <c r="M375" s="84"/>
      <c r="N375" s="84"/>
      <c r="O375" s="84"/>
      <c r="P375" s="84"/>
      <c r="Q375" s="84"/>
      <c r="R375" s="84"/>
      <c r="AJ375" s="84"/>
      <c r="AK375" s="84"/>
      <c r="AL375" s="84"/>
      <c r="AM375" s="84"/>
      <c r="AN375" s="84"/>
      <c r="AO375" s="84"/>
      <c r="AP375" s="84"/>
    </row>
    <row r="376" spans="1:42">
      <c r="A376" s="85" t="s">
        <v>469</v>
      </c>
      <c r="B376" s="88">
        <v>31</v>
      </c>
      <c r="C376" s="88">
        <v>20</v>
      </c>
      <c r="D376" s="88">
        <v>23</v>
      </c>
      <c r="E376" s="88">
        <v>20</v>
      </c>
      <c r="F376" s="88">
        <v>34</v>
      </c>
      <c r="G376" s="88">
        <v>36</v>
      </c>
      <c r="H376" s="88">
        <v>32</v>
      </c>
      <c r="I376" s="88">
        <v>26</v>
      </c>
      <c r="J376" s="88">
        <v>18</v>
      </c>
      <c r="K376" s="88">
        <v>31</v>
      </c>
      <c r="L376" s="84"/>
      <c r="M376" s="84"/>
      <c r="N376" s="84"/>
      <c r="O376" s="84"/>
      <c r="P376" s="84"/>
      <c r="Q376" s="84"/>
      <c r="R376" s="84"/>
      <c r="AJ376" s="84"/>
      <c r="AK376" s="84"/>
      <c r="AL376" s="84"/>
      <c r="AM376" s="84"/>
      <c r="AN376" s="84"/>
      <c r="AO376" s="84"/>
      <c r="AP376" s="84"/>
    </row>
    <row r="377" spans="1:42">
      <c r="A377" s="85" t="s">
        <v>470</v>
      </c>
      <c r="B377" s="87">
        <v>6179</v>
      </c>
      <c r="C377" s="87">
        <v>5894</v>
      </c>
      <c r="D377" s="87">
        <v>5676</v>
      </c>
      <c r="E377" s="87">
        <v>5764</v>
      </c>
      <c r="F377" s="87">
        <v>6260</v>
      </c>
      <c r="G377" s="87">
        <v>6352</v>
      </c>
      <c r="H377" s="87">
        <v>7086</v>
      </c>
      <c r="I377" s="87">
        <v>7267</v>
      </c>
      <c r="J377" s="87">
        <v>7007</v>
      </c>
      <c r="K377" s="87">
        <v>6555</v>
      </c>
      <c r="L377" s="84"/>
      <c r="M377" s="84"/>
      <c r="N377" s="84"/>
      <c r="O377" s="84"/>
      <c r="P377" s="84"/>
      <c r="Q377" s="84"/>
      <c r="R377" s="84"/>
      <c r="AJ377" s="84"/>
      <c r="AK377" s="84"/>
      <c r="AL377" s="84"/>
      <c r="AM377" s="84"/>
      <c r="AN377" s="84"/>
      <c r="AO377" s="84"/>
      <c r="AP377" s="84"/>
    </row>
    <row r="378" spans="1:42">
      <c r="A378" s="85" t="s">
        <v>471</v>
      </c>
      <c r="B378" s="88">
        <v>413</v>
      </c>
      <c r="C378" s="88">
        <v>349</v>
      </c>
      <c r="D378" s="88">
        <v>294</v>
      </c>
      <c r="E378" s="88">
        <v>347</v>
      </c>
      <c r="F378" s="88">
        <v>339</v>
      </c>
      <c r="G378" s="88">
        <v>384</v>
      </c>
      <c r="H378" s="88">
        <v>396</v>
      </c>
      <c r="I378" s="88">
        <v>516</v>
      </c>
      <c r="J378" s="88">
        <v>618</v>
      </c>
      <c r="K378" s="88">
        <v>519</v>
      </c>
      <c r="L378" s="84"/>
      <c r="M378" s="84"/>
      <c r="N378" s="84"/>
      <c r="O378" s="84"/>
      <c r="P378" s="84"/>
      <c r="Q378" s="84"/>
      <c r="R378" s="84"/>
      <c r="AJ378" s="84"/>
      <c r="AK378" s="84"/>
      <c r="AL378" s="84"/>
      <c r="AM378" s="84"/>
      <c r="AN378" s="84"/>
      <c r="AO378" s="84"/>
      <c r="AP378" s="84"/>
    </row>
    <row r="379" spans="1:42">
      <c r="A379" s="85" t="s">
        <v>472</v>
      </c>
      <c r="B379" s="88">
        <v>73</v>
      </c>
      <c r="C379" s="88">
        <v>64</v>
      </c>
      <c r="D379" s="88">
        <v>52</v>
      </c>
      <c r="E379" s="88">
        <v>66</v>
      </c>
      <c r="F379" s="88">
        <v>62</v>
      </c>
      <c r="G379" s="88">
        <v>73</v>
      </c>
      <c r="H379" s="88">
        <v>52</v>
      </c>
      <c r="I379" s="88">
        <v>81</v>
      </c>
      <c r="J379" s="88">
        <v>93</v>
      </c>
      <c r="K379" s="88">
        <v>54</v>
      </c>
      <c r="L379" s="84"/>
      <c r="M379" s="84"/>
      <c r="N379" s="84"/>
      <c r="O379" s="84"/>
      <c r="P379" s="84"/>
      <c r="Q379" s="84"/>
      <c r="R379" s="84"/>
      <c r="AJ379" s="84"/>
      <c r="AK379" s="84"/>
      <c r="AL379" s="84"/>
      <c r="AM379" s="84"/>
      <c r="AN379" s="84"/>
      <c r="AO379" s="84"/>
      <c r="AP379" s="84"/>
    </row>
    <row r="380" spans="1:42">
      <c r="A380" s="85" t="s">
        <v>473</v>
      </c>
      <c r="B380" s="88">
        <v>5</v>
      </c>
      <c r="C380" s="88">
        <v>2</v>
      </c>
      <c r="D380" s="88">
        <v>3</v>
      </c>
      <c r="E380" s="88">
        <v>3</v>
      </c>
      <c r="F380" s="88">
        <v>1</v>
      </c>
      <c r="G380" s="88">
        <v>2</v>
      </c>
      <c r="H380" s="88">
        <v>0</v>
      </c>
      <c r="I380" s="88">
        <v>1</v>
      </c>
      <c r="J380" s="88">
        <v>0</v>
      </c>
      <c r="K380" s="88">
        <v>0</v>
      </c>
      <c r="L380" s="84"/>
      <c r="M380" s="84"/>
      <c r="N380" s="84"/>
      <c r="O380" s="84"/>
      <c r="P380" s="84"/>
      <c r="Q380" s="84"/>
      <c r="R380" s="84"/>
      <c r="AJ380" s="84"/>
      <c r="AK380" s="84"/>
      <c r="AL380" s="84"/>
      <c r="AM380" s="84"/>
      <c r="AN380" s="84"/>
      <c r="AO380" s="84"/>
      <c r="AP380" s="84"/>
    </row>
    <row r="381" spans="1:42">
      <c r="A381" s="85" t="s">
        <v>474</v>
      </c>
      <c r="B381" s="88">
        <v>229</v>
      </c>
      <c r="C381" s="88">
        <v>185</v>
      </c>
      <c r="D381" s="88">
        <v>136</v>
      </c>
      <c r="E381" s="88">
        <v>157</v>
      </c>
      <c r="F381" s="88">
        <v>126</v>
      </c>
      <c r="G381" s="88">
        <v>131</v>
      </c>
      <c r="H381" s="88">
        <v>115</v>
      </c>
      <c r="I381" s="88">
        <v>147</v>
      </c>
      <c r="J381" s="88">
        <v>141</v>
      </c>
      <c r="K381" s="88">
        <v>137</v>
      </c>
      <c r="L381" s="84"/>
      <c r="M381" s="84"/>
      <c r="N381" s="84"/>
      <c r="O381" s="84"/>
      <c r="P381" s="84"/>
      <c r="Q381" s="84"/>
      <c r="R381" s="84"/>
      <c r="AJ381" s="84"/>
      <c r="AK381" s="84"/>
      <c r="AL381" s="84"/>
      <c r="AM381" s="84"/>
      <c r="AN381" s="84"/>
      <c r="AO381" s="84"/>
      <c r="AP381" s="84"/>
    </row>
    <row r="382" spans="1:42">
      <c r="A382" s="85" t="s">
        <v>475</v>
      </c>
      <c r="B382" s="88">
        <v>117</v>
      </c>
      <c r="C382" s="88">
        <v>87</v>
      </c>
      <c r="D382" s="88">
        <v>126</v>
      </c>
      <c r="E382" s="88">
        <v>111</v>
      </c>
      <c r="F382" s="88">
        <v>123</v>
      </c>
      <c r="G382" s="88">
        <v>163</v>
      </c>
      <c r="H382" s="88">
        <v>196</v>
      </c>
      <c r="I382" s="88">
        <v>224</v>
      </c>
      <c r="J382" s="88">
        <v>263</v>
      </c>
      <c r="K382" s="88">
        <v>212</v>
      </c>
      <c r="L382" s="84"/>
      <c r="M382" s="84"/>
      <c r="N382" s="84"/>
      <c r="O382" s="84"/>
      <c r="P382" s="84"/>
      <c r="Q382" s="84"/>
      <c r="R382" s="84"/>
      <c r="AJ382" s="84"/>
      <c r="AK382" s="84"/>
      <c r="AL382" s="84"/>
      <c r="AM382" s="84"/>
      <c r="AN382" s="84"/>
      <c r="AO382" s="84"/>
      <c r="AP382" s="84"/>
    </row>
    <row r="383" spans="1:42">
      <c r="A383" s="85" t="s">
        <v>476</v>
      </c>
      <c r="B383" s="88">
        <v>0</v>
      </c>
      <c r="C383" s="88">
        <v>0</v>
      </c>
      <c r="D383" s="88">
        <v>0</v>
      </c>
      <c r="E383" s="88">
        <v>1</v>
      </c>
      <c r="F383" s="88">
        <v>0</v>
      </c>
      <c r="G383" s="88">
        <v>1</v>
      </c>
      <c r="H383" s="88">
        <v>0</v>
      </c>
      <c r="I383" s="88">
        <v>1</v>
      </c>
      <c r="J383" s="88">
        <v>0</v>
      </c>
      <c r="K383" s="88">
        <v>0</v>
      </c>
      <c r="L383" s="84"/>
      <c r="M383" s="84"/>
      <c r="N383" s="84"/>
      <c r="O383" s="84"/>
      <c r="P383" s="84"/>
      <c r="Q383" s="84"/>
      <c r="R383" s="84"/>
      <c r="AJ383" s="84"/>
      <c r="AK383" s="84"/>
      <c r="AL383" s="84"/>
      <c r="AM383" s="84"/>
      <c r="AN383" s="84"/>
      <c r="AO383" s="84"/>
      <c r="AP383" s="84"/>
    </row>
    <row r="384" spans="1:42">
      <c r="A384" s="85" t="s">
        <v>477</v>
      </c>
      <c r="B384" s="88">
        <v>51</v>
      </c>
      <c r="C384" s="88">
        <v>53</v>
      </c>
      <c r="D384" s="88">
        <v>43</v>
      </c>
      <c r="E384" s="88">
        <v>57</v>
      </c>
      <c r="F384" s="88">
        <v>30</v>
      </c>
      <c r="G384" s="88">
        <v>22</v>
      </c>
      <c r="H384" s="88">
        <v>23</v>
      </c>
      <c r="I384" s="88">
        <v>26</v>
      </c>
      <c r="J384" s="88">
        <v>21</v>
      </c>
      <c r="K384" s="88">
        <v>26</v>
      </c>
      <c r="L384" s="84"/>
      <c r="M384" s="84"/>
      <c r="N384" s="84"/>
      <c r="O384" s="84"/>
      <c r="P384" s="84"/>
      <c r="Q384" s="84"/>
      <c r="R384" s="84"/>
      <c r="AJ384" s="84"/>
      <c r="AK384" s="84"/>
      <c r="AL384" s="84"/>
      <c r="AM384" s="84"/>
      <c r="AN384" s="84"/>
      <c r="AO384" s="84"/>
      <c r="AP384" s="84"/>
    </row>
    <row r="385" spans="1:42">
      <c r="A385" s="85" t="s">
        <v>478</v>
      </c>
      <c r="B385" s="87">
        <v>8750</v>
      </c>
      <c r="C385" s="87">
        <v>8274</v>
      </c>
      <c r="D385" s="87">
        <v>7877</v>
      </c>
      <c r="E385" s="87">
        <v>7997</v>
      </c>
      <c r="F385" s="87">
        <v>8527</v>
      </c>
      <c r="G385" s="87">
        <v>8925</v>
      </c>
      <c r="H385" s="87">
        <v>9564</v>
      </c>
      <c r="I385" s="87">
        <v>10154</v>
      </c>
      <c r="J385" s="87">
        <v>9998</v>
      </c>
      <c r="K385" s="87">
        <v>9448</v>
      </c>
      <c r="L385" s="84"/>
      <c r="M385" s="84"/>
      <c r="N385" s="84"/>
      <c r="O385" s="84"/>
      <c r="P385" s="84"/>
      <c r="Q385" s="84"/>
      <c r="R385" s="84"/>
      <c r="AJ385" s="84"/>
      <c r="AK385" s="84"/>
      <c r="AL385" s="84"/>
      <c r="AM385" s="84"/>
      <c r="AN385" s="84"/>
      <c r="AO385" s="84"/>
      <c r="AP385" s="84"/>
    </row>
    <row r="386" spans="1:42">
      <c r="A386" s="85" t="s">
        <v>31</v>
      </c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4"/>
      <c r="M386" s="84"/>
      <c r="N386" s="84"/>
      <c r="O386" s="84"/>
      <c r="P386" s="84"/>
      <c r="Q386" s="84"/>
      <c r="R386" s="84"/>
      <c r="AJ386" s="84"/>
      <c r="AK386" s="84"/>
      <c r="AL386" s="84"/>
      <c r="AM386" s="84"/>
      <c r="AN386" s="84"/>
      <c r="AO386" s="84"/>
      <c r="AP386" s="84"/>
    </row>
    <row r="387" spans="1:42">
      <c r="A387" s="85" t="s">
        <v>466</v>
      </c>
      <c r="B387" s="88">
        <v>928</v>
      </c>
      <c r="C387" s="88">
        <v>923</v>
      </c>
      <c r="D387" s="88">
        <v>962</v>
      </c>
      <c r="E387" s="88">
        <v>931</v>
      </c>
      <c r="F387" s="87">
        <v>1206</v>
      </c>
      <c r="G387" s="87">
        <v>1397</v>
      </c>
      <c r="H387" s="87">
        <v>1422</v>
      </c>
      <c r="I387" s="87">
        <v>1505</v>
      </c>
      <c r="J387" s="87">
        <v>1552</v>
      </c>
      <c r="K387" s="87">
        <v>1565</v>
      </c>
      <c r="L387" s="84"/>
      <c r="M387" s="84"/>
      <c r="N387" s="84"/>
      <c r="O387" s="84"/>
      <c r="P387" s="84"/>
      <c r="Q387" s="84"/>
      <c r="R387" s="84"/>
      <c r="AJ387" s="84"/>
      <c r="AK387" s="84"/>
      <c r="AL387" s="84"/>
      <c r="AM387" s="84"/>
      <c r="AN387" s="84"/>
      <c r="AO387" s="84"/>
      <c r="AP387" s="84"/>
    </row>
    <row r="388" spans="1:42">
      <c r="A388" s="85" t="s">
        <v>467</v>
      </c>
      <c r="B388" s="88">
        <v>462</v>
      </c>
      <c r="C388" s="88">
        <v>468</v>
      </c>
      <c r="D388" s="88">
        <v>478</v>
      </c>
      <c r="E388" s="88">
        <v>505</v>
      </c>
      <c r="F388" s="88">
        <v>354</v>
      </c>
      <c r="G388" s="88">
        <v>179</v>
      </c>
      <c r="H388" s="88">
        <v>177</v>
      </c>
      <c r="I388" s="88">
        <v>187</v>
      </c>
      <c r="J388" s="88">
        <v>218</v>
      </c>
      <c r="K388" s="88">
        <v>175</v>
      </c>
      <c r="L388" s="84"/>
      <c r="M388" s="84"/>
      <c r="N388" s="84"/>
      <c r="O388" s="84"/>
      <c r="P388" s="84"/>
      <c r="Q388" s="84"/>
      <c r="R388" s="84"/>
      <c r="AJ388" s="84"/>
      <c r="AK388" s="84"/>
      <c r="AL388" s="84"/>
      <c r="AM388" s="84"/>
      <c r="AN388" s="84"/>
      <c r="AO388" s="84"/>
      <c r="AP388" s="84"/>
    </row>
    <row r="389" spans="1:42">
      <c r="A389" s="85" t="s">
        <v>468</v>
      </c>
      <c r="B389" s="88">
        <v>60</v>
      </c>
      <c r="C389" s="88">
        <v>48</v>
      </c>
      <c r="D389" s="88">
        <v>51</v>
      </c>
      <c r="E389" s="88">
        <v>52</v>
      </c>
      <c r="F389" s="88">
        <v>48</v>
      </c>
      <c r="G389" s="88">
        <v>41</v>
      </c>
      <c r="H389" s="88">
        <v>33</v>
      </c>
      <c r="I389" s="88">
        <v>32</v>
      </c>
      <c r="J389" s="88">
        <v>47</v>
      </c>
      <c r="K389" s="88">
        <v>52</v>
      </c>
      <c r="L389" s="84"/>
      <c r="M389" s="84"/>
      <c r="N389" s="84"/>
      <c r="O389" s="84"/>
      <c r="P389" s="84"/>
      <c r="Q389" s="84"/>
      <c r="R389" s="84"/>
      <c r="AJ389" s="84"/>
      <c r="AK389" s="84"/>
      <c r="AL389" s="84"/>
      <c r="AM389" s="84"/>
      <c r="AN389" s="84"/>
      <c r="AO389" s="84"/>
      <c r="AP389" s="84"/>
    </row>
    <row r="390" spans="1:42">
      <c r="A390" s="85" t="s">
        <v>469</v>
      </c>
      <c r="B390" s="88">
        <v>13</v>
      </c>
      <c r="C390" s="88">
        <v>10</v>
      </c>
      <c r="D390" s="88">
        <v>12</v>
      </c>
      <c r="E390" s="88">
        <v>24</v>
      </c>
      <c r="F390" s="88">
        <v>30</v>
      </c>
      <c r="G390" s="88">
        <v>24</v>
      </c>
      <c r="H390" s="88">
        <v>18</v>
      </c>
      <c r="I390" s="88">
        <v>23</v>
      </c>
      <c r="J390" s="88">
        <v>21</v>
      </c>
      <c r="K390" s="88">
        <v>20</v>
      </c>
      <c r="L390" s="84"/>
      <c r="M390" s="84"/>
      <c r="N390" s="84"/>
      <c r="O390" s="84"/>
      <c r="P390" s="84"/>
      <c r="Q390" s="84"/>
      <c r="R390" s="84"/>
      <c r="AJ390" s="84"/>
      <c r="AK390" s="84"/>
      <c r="AL390" s="84"/>
      <c r="AM390" s="84"/>
      <c r="AN390" s="84"/>
      <c r="AO390" s="84"/>
      <c r="AP390" s="84"/>
    </row>
    <row r="391" spans="1:42">
      <c r="A391" s="85" t="s">
        <v>470</v>
      </c>
      <c r="B391" s="87">
        <v>5169</v>
      </c>
      <c r="C391" s="87">
        <v>5219</v>
      </c>
      <c r="D391" s="87">
        <v>4650</v>
      </c>
      <c r="E391" s="87">
        <v>4763</v>
      </c>
      <c r="F391" s="87">
        <v>4859</v>
      </c>
      <c r="G391" s="87">
        <v>5006</v>
      </c>
      <c r="H391" s="87">
        <v>5107</v>
      </c>
      <c r="I391" s="87">
        <v>5179</v>
      </c>
      <c r="J391" s="87">
        <v>4809</v>
      </c>
      <c r="K391" s="87">
        <v>4540</v>
      </c>
      <c r="L391" s="84"/>
      <c r="M391" s="84"/>
      <c r="N391" s="84"/>
      <c r="O391" s="84"/>
      <c r="P391" s="84"/>
      <c r="Q391" s="84"/>
      <c r="R391" s="84"/>
      <c r="AJ391" s="84"/>
      <c r="AK391" s="84"/>
      <c r="AL391" s="84"/>
      <c r="AM391" s="84"/>
      <c r="AN391" s="84"/>
      <c r="AO391" s="84"/>
      <c r="AP391" s="84"/>
    </row>
    <row r="392" spans="1:42">
      <c r="A392" s="85" t="s">
        <v>471</v>
      </c>
      <c r="B392" s="88">
        <v>476</v>
      </c>
      <c r="C392" s="88">
        <v>488</v>
      </c>
      <c r="D392" s="88">
        <v>463</v>
      </c>
      <c r="E392" s="88">
        <v>449</v>
      </c>
      <c r="F392" s="88">
        <v>420</v>
      </c>
      <c r="G392" s="88">
        <v>494</v>
      </c>
      <c r="H392" s="88">
        <v>586</v>
      </c>
      <c r="I392" s="88">
        <v>729</v>
      </c>
      <c r="J392" s="88">
        <v>845</v>
      </c>
      <c r="K392" s="88">
        <v>682</v>
      </c>
      <c r="L392" s="84"/>
      <c r="M392" s="84"/>
      <c r="N392" s="84"/>
      <c r="O392" s="84"/>
      <c r="P392" s="84"/>
      <c r="Q392" s="84"/>
      <c r="R392" s="84"/>
      <c r="AJ392" s="84"/>
      <c r="AK392" s="84"/>
      <c r="AL392" s="84"/>
      <c r="AM392" s="84"/>
      <c r="AN392" s="84"/>
      <c r="AO392" s="84"/>
      <c r="AP392" s="84"/>
    </row>
    <row r="393" spans="1:42">
      <c r="A393" s="85" t="s">
        <v>472</v>
      </c>
      <c r="B393" s="88">
        <v>55</v>
      </c>
      <c r="C393" s="88">
        <v>87</v>
      </c>
      <c r="D393" s="88">
        <v>57</v>
      </c>
      <c r="E393" s="88">
        <v>62</v>
      </c>
      <c r="F393" s="88">
        <v>46</v>
      </c>
      <c r="G393" s="88">
        <v>52</v>
      </c>
      <c r="H393" s="88">
        <v>56</v>
      </c>
      <c r="I393" s="88">
        <v>49</v>
      </c>
      <c r="J393" s="88">
        <v>66</v>
      </c>
      <c r="K393" s="88">
        <v>54</v>
      </c>
      <c r="L393" s="84"/>
      <c r="M393" s="84"/>
      <c r="N393" s="84"/>
      <c r="O393" s="84"/>
      <c r="P393" s="84"/>
      <c r="Q393" s="84"/>
      <c r="R393" s="84"/>
      <c r="AJ393" s="84"/>
      <c r="AK393" s="84"/>
      <c r="AL393" s="84"/>
      <c r="AM393" s="84"/>
      <c r="AN393" s="84"/>
      <c r="AO393" s="84"/>
      <c r="AP393" s="84"/>
    </row>
    <row r="394" spans="1:42">
      <c r="A394" s="85" t="s">
        <v>473</v>
      </c>
      <c r="B394" s="88">
        <v>0</v>
      </c>
      <c r="C394" s="88">
        <v>0</v>
      </c>
      <c r="D394" s="88">
        <v>4</v>
      </c>
      <c r="E394" s="88">
        <v>1</v>
      </c>
      <c r="F394" s="88">
        <v>4</v>
      </c>
      <c r="G394" s="88">
        <v>0</v>
      </c>
      <c r="H394" s="88">
        <v>3</v>
      </c>
      <c r="I394" s="88">
        <v>0</v>
      </c>
      <c r="J394" s="88">
        <v>1</v>
      </c>
      <c r="K394" s="88">
        <v>1</v>
      </c>
      <c r="L394" s="84"/>
      <c r="M394" s="84"/>
      <c r="N394" s="84"/>
      <c r="O394" s="84"/>
      <c r="P394" s="84"/>
      <c r="Q394" s="84"/>
      <c r="R394" s="84"/>
      <c r="AJ394" s="84"/>
      <c r="AK394" s="84"/>
      <c r="AL394" s="84"/>
      <c r="AM394" s="84"/>
      <c r="AN394" s="84"/>
      <c r="AO394" s="84"/>
      <c r="AP394" s="84"/>
    </row>
    <row r="395" spans="1:42">
      <c r="A395" s="85" t="s">
        <v>474</v>
      </c>
      <c r="B395" s="88">
        <v>175</v>
      </c>
      <c r="C395" s="88">
        <v>154</v>
      </c>
      <c r="D395" s="88">
        <v>144</v>
      </c>
      <c r="E395" s="88">
        <v>131</v>
      </c>
      <c r="F395" s="88">
        <v>123</v>
      </c>
      <c r="G395" s="88">
        <v>117</v>
      </c>
      <c r="H395" s="88">
        <v>116</v>
      </c>
      <c r="I395" s="88">
        <v>124</v>
      </c>
      <c r="J395" s="88">
        <v>151</v>
      </c>
      <c r="K395" s="88">
        <v>131</v>
      </c>
      <c r="L395" s="84"/>
      <c r="M395" s="84"/>
      <c r="N395" s="84"/>
      <c r="O395" s="84"/>
      <c r="P395" s="84"/>
      <c r="Q395" s="84"/>
      <c r="R395" s="84"/>
      <c r="AJ395" s="84"/>
      <c r="AK395" s="84"/>
      <c r="AL395" s="84"/>
      <c r="AM395" s="84"/>
      <c r="AN395" s="84"/>
      <c r="AO395" s="84"/>
      <c r="AP395" s="84"/>
    </row>
    <row r="396" spans="1:42">
      <c r="A396" s="85" t="s">
        <v>475</v>
      </c>
      <c r="B396" s="88">
        <v>101</v>
      </c>
      <c r="C396" s="88">
        <v>79</v>
      </c>
      <c r="D396" s="88">
        <v>87</v>
      </c>
      <c r="E396" s="88">
        <v>96</v>
      </c>
      <c r="F396" s="88">
        <v>105</v>
      </c>
      <c r="G396" s="88">
        <v>138</v>
      </c>
      <c r="H396" s="88">
        <v>124</v>
      </c>
      <c r="I396" s="88">
        <v>174</v>
      </c>
      <c r="J396" s="88">
        <v>193</v>
      </c>
      <c r="K396" s="88">
        <v>187</v>
      </c>
      <c r="L396" s="84"/>
      <c r="M396" s="84"/>
      <c r="N396" s="84"/>
      <c r="O396" s="84"/>
      <c r="P396" s="84"/>
      <c r="Q396" s="84"/>
      <c r="R396" s="84"/>
      <c r="AJ396" s="84"/>
      <c r="AK396" s="84"/>
      <c r="AL396" s="84"/>
      <c r="AM396" s="84"/>
      <c r="AN396" s="84"/>
      <c r="AO396" s="84"/>
      <c r="AP396" s="84"/>
    </row>
    <row r="397" spans="1:42">
      <c r="A397" s="85" t="s">
        <v>476</v>
      </c>
      <c r="B397" s="88">
        <v>0</v>
      </c>
      <c r="C397" s="88">
        <v>0</v>
      </c>
      <c r="D397" s="88">
        <v>0</v>
      </c>
      <c r="E397" s="88">
        <v>2</v>
      </c>
      <c r="F397" s="88">
        <v>2</v>
      </c>
      <c r="G397" s="88">
        <v>2</v>
      </c>
      <c r="H397" s="88">
        <v>1</v>
      </c>
      <c r="I397" s="88">
        <v>0</v>
      </c>
      <c r="J397" s="88">
        <v>0</v>
      </c>
      <c r="K397" s="88">
        <v>0</v>
      </c>
      <c r="L397" s="84"/>
      <c r="M397" s="84"/>
      <c r="N397" s="84"/>
      <c r="O397" s="84"/>
      <c r="P397" s="84"/>
      <c r="Q397" s="84"/>
      <c r="R397" s="84"/>
      <c r="AJ397" s="84"/>
      <c r="AK397" s="84"/>
      <c r="AL397" s="84"/>
      <c r="AM397" s="84"/>
      <c r="AN397" s="84"/>
      <c r="AO397" s="84"/>
      <c r="AP397" s="84"/>
    </row>
    <row r="398" spans="1:42">
      <c r="A398" s="85" t="s">
        <v>477</v>
      </c>
      <c r="B398" s="88">
        <v>51</v>
      </c>
      <c r="C398" s="88">
        <v>79</v>
      </c>
      <c r="D398" s="88">
        <v>53</v>
      </c>
      <c r="E398" s="88">
        <v>81</v>
      </c>
      <c r="F398" s="88">
        <v>47</v>
      </c>
      <c r="G398" s="88">
        <v>29</v>
      </c>
      <c r="H398" s="88">
        <v>53</v>
      </c>
      <c r="I398" s="88">
        <v>30</v>
      </c>
      <c r="J398" s="88">
        <v>22</v>
      </c>
      <c r="K398" s="88">
        <v>30</v>
      </c>
      <c r="L398" s="84"/>
      <c r="M398" s="84"/>
      <c r="N398" s="84"/>
      <c r="O398" s="84"/>
      <c r="P398" s="84"/>
      <c r="Q398" s="84"/>
      <c r="R398" s="84"/>
      <c r="AJ398" s="84"/>
      <c r="AK398" s="84"/>
      <c r="AL398" s="84"/>
      <c r="AM398" s="84"/>
      <c r="AN398" s="84"/>
      <c r="AO398" s="84"/>
      <c r="AP398" s="84"/>
    </row>
    <row r="399" spans="1:42">
      <c r="A399" s="85" t="s">
        <v>478</v>
      </c>
      <c r="B399" s="87">
        <v>7490</v>
      </c>
      <c r="C399" s="87">
        <v>7555</v>
      </c>
      <c r="D399" s="87">
        <v>6961</v>
      </c>
      <c r="E399" s="87">
        <v>7097</v>
      </c>
      <c r="F399" s="87">
        <v>7244</v>
      </c>
      <c r="G399" s="87">
        <v>7479</v>
      </c>
      <c r="H399" s="87">
        <v>7696</v>
      </c>
      <c r="I399" s="87">
        <v>8032</v>
      </c>
      <c r="J399" s="87">
        <v>7925</v>
      </c>
      <c r="K399" s="87">
        <v>7437</v>
      </c>
      <c r="L399" s="84"/>
      <c r="M399" s="84"/>
      <c r="N399" s="84"/>
      <c r="O399" s="84"/>
      <c r="P399" s="84"/>
      <c r="Q399" s="84"/>
      <c r="R399" s="84"/>
      <c r="AJ399" s="84"/>
      <c r="AK399" s="84"/>
      <c r="AL399" s="84"/>
      <c r="AM399" s="84"/>
      <c r="AN399" s="84"/>
      <c r="AO399" s="84"/>
      <c r="AP399" s="84"/>
    </row>
    <row r="400" spans="1:42">
      <c r="A400" s="85" t="s">
        <v>32</v>
      </c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4"/>
      <c r="M400" s="84"/>
      <c r="N400" s="84"/>
      <c r="O400" s="84"/>
      <c r="P400" s="84"/>
      <c r="Q400" s="84"/>
      <c r="R400" s="84"/>
      <c r="AJ400" s="84"/>
      <c r="AK400" s="84"/>
      <c r="AL400" s="84"/>
      <c r="AM400" s="84"/>
      <c r="AN400" s="84"/>
      <c r="AO400" s="84"/>
      <c r="AP400" s="84"/>
    </row>
    <row r="401" spans="1:42">
      <c r="A401" s="85" t="s">
        <v>466</v>
      </c>
      <c r="B401" s="87">
        <v>29288</v>
      </c>
      <c r="C401" s="87">
        <v>27360</v>
      </c>
      <c r="D401" s="87">
        <v>27093</v>
      </c>
      <c r="E401" s="87">
        <v>25275</v>
      </c>
      <c r="F401" s="87">
        <v>30615</v>
      </c>
      <c r="G401" s="87">
        <v>35230</v>
      </c>
      <c r="H401" s="87">
        <v>35149</v>
      </c>
      <c r="I401" s="87">
        <v>37374</v>
      </c>
      <c r="J401" s="87">
        <v>38965</v>
      </c>
      <c r="K401" s="87">
        <v>39030</v>
      </c>
      <c r="L401" s="84"/>
      <c r="M401" s="84"/>
      <c r="N401" s="84"/>
      <c r="O401" s="84"/>
      <c r="P401" s="84"/>
      <c r="Q401" s="84"/>
      <c r="R401" s="84"/>
      <c r="AJ401" s="84"/>
      <c r="AK401" s="84"/>
      <c r="AL401" s="84"/>
      <c r="AM401" s="84"/>
      <c r="AN401" s="84"/>
      <c r="AO401" s="84"/>
      <c r="AP401" s="84"/>
    </row>
    <row r="402" spans="1:42">
      <c r="A402" s="85" t="s">
        <v>467</v>
      </c>
      <c r="B402" s="87">
        <v>15655</v>
      </c>
      <c r="C402" s="87">
        <v>14497</v>
      </c>
      <c r="D402" s="87">
        <v>14066</v>
      </c>
      <c r="E402" s="87">
        <v>13350</v>
      </c>
      <c r="F402" s="87">
        <v>8609</v>
      </c>
      <c r="G402" s="87">
        <v>3784</v>
      </c>
      <c r="H402" s="87">
        <v>3797</v>
      </c>
      <c r="I402" s="87">
        <v>3846</v>
      </c>
      <c r="J402" s="87">
        <v>4105</v>
      </c>
      <c r="K402" s="87">
        <v>3796</v>
      </c>
      <c r="L402" s="84"/>
      <c r="M402" s="84"/>
      <c r="N402" s="84"/>
      <c r="O402" s="84"/>
      <c r="P402" s="84"/>
      <c r="Q402" s="84"/>
      <c r="R402" s="84"/>
      <c r="AJ402" s="84"/>
      <c r="AK402" s="84"/>
      <c r="AL402" s="84"/>
      <c r="AM402" s="84"/>
      <c r="AN402" s="84"/>
      <c r="AO402" s="84"/>
      <c r="AP402" s="84"/>
    </row>
    <row r="403" spans="1:42">
      <c r="A403" s="85" t="s">
        <v>468</v>
      </c>
      <c r="B403" s="87">
        <v>2215</v>
      </c>
      <c r="C403" s="87">
        <v>2014</v>
      </c>
      <c r="D403" s="87">
        <v>1776</v>
      </c>
      <c r="E403" s="87">
        <v>1551</v>
      </c>
      <c r="F403" s="87">
        <v>1415</v>
      </c>
      <c r="G403" s="87">
        <v>1401</v>
      </c>
      <c r="H403" s="87">
        <v>1320</v>
      </c>
      <c r="I403" s="87">
        <v>1310</v>
      </c>
      <c r="J403" s="87">
        <v>1443</v>
      </c>
      <c r="K403" s="87">
        <v>1339</v>
      </c>
      <c r="L403" s="84"/>
      <c r="M403" s="84"/>
      <c r="N403" s="84"/>
      <c r="O403" s="84"/>
      <c r="P403" s="84"/>
      <c r="Q403" s="84"/>
      <c r="R403" s="84"/>
      <c r="AJ403" s="84"/>
      <c r="AK403" s="84"/>
      <c r="AL403" s="84"/>
      <c r="AM403" s="84"/>
      <c r="AN403" s="84"/>
      <c r="AO403" s="84"/>
      <c r="AP403" s="84"/>
    </row>
    <row r="404" spans="1:42">
      <c r="A404" s="85" t="s">
        <v>469</v>
      </c>
      <c r="B404" s="88">
        <v>822</v>
      </c>
      <c r="C404" s="88">
        <v>862</v>
      </c>
      <c r="D404" s="88">
        <v>804</v>
      </c>
      <c r="E404" s="88">
        <v>893</v>
      </c>
      <c r="F404" s="87">
        <v>1228</v>
      </c>
      <c r="G404" s="87">
        <v>1241</v>
      </c>
      <c r="H404" s="87">
        <v>1232</v>
      </c>
      <c r="I404" s="87">
        <v>1302</v>
      </c>
      <c r="J404" s="87">
        <v>1174</v>
      </c>
      <c r="K404" s="88">
        <v>726</v>
      </c>
      <c r="L404" s="84"/>
      <c r="M404" s="84"/>
      <c r="N404" s="84"/>
      <c r="O404" s="84"/>
      <c r="P404" s="84"/>
      <c r="Q404" s="84"/>
      <c r="R404" s="84"/>
      <c r="AJ404" s="84"/>
      <c r="AK404" s="84"/>
      <c r="AL404" s="84"/>
      <c r="AM404" s="84"/>
      <c r="AN404" s="84"/>
      <c r="AO404" s="84"/>
      <c r="AP404" s="84"/>
    </row>
    <row r="405" spans="1:42">
      <c r="A405" s="85" t="s">
        <v>470</v>
      </c>
      <c r="B405" s="87">
        <v>337836</v>
      </c>
      <c r="C405" s="87">
        <v>325802</v>
      </c>
      <c r="D405" s="87">
        <v>319369</v>
      </c>
      <c r="E405" s="87">
        <v>314569</v>
      </c>
      <c r="F405" s="87">
        <v>304377</v>
      </c>
      <c r="G405" s="87">
        <v>304167</v>
      </c>
      <c r="H405" s="87">
        <v>317363</v>
      </c>
      <c r="I405" s="87">
        <v>329046</v>
      </c>
      <c r="J405" s="87">
        <v>325156</v>
      </c>
      <c r="K405" s="87">
        <v>336388</v>
      </c>
      <c r="L405" s="84"/>
      <c r="M405" s="84"/>
      <c r="N405" s="84"/>
      <c r="O405" s="84"/>
      <c r="P405" s="84"/>
      <c r="Q405" s="84"/>
      <c r="R405" s="84"/>
      <c r="AJ405" s="84"/>
      <c r="AK405" s="84"/>
      <c r="AL405" s="84"/>
      <c r="AM405" s="84"/>
      <c r="AN405" s="84"/>
      <c r="AO405" s="84"/>
      <c r="AP405" s="84"/>
    </row>
    <row r="406" spans="1:42">
      <c r="A406" s="85" t="s">
        <v>471</v>
      </c>
      <c r="B406" s="87">
        <v>7696</v>
      </c>
      <c r="C406" s="87">
        <v>6607</v>
      </c>
      <c r="D406" s="87">
        <v>5830</v>
      </c>
      <c r="E406" s="87">
        <v>5913</v>
      </c>
      <c r="F406" s="87">
        <v>6081</v>
      </c>
      <c r="G406" s="87">
        <v>7092</v>
      </c>
      <c r="H406" s="87">
        <v>7690</v>
      </c>
      <c r="I406" s="87">
        <v>7649</v>
      </c>
      <c r="J406" s="87">
        <v>7342</v>
      </c>
      <c r="K406" s="87">
        <v>7563</v>
      </c>
      <c r="L406" s="84"/>
      <c r="M406" s="84"/>
      <c r="N406" s="84"/>
      <c r="O406" s="84"/>
      <c r="P406" s="84"/>
      <c r="Q406" s="84"/>
      <c r="R406" s="84"/>
      <c r="AJ406" s="84"/>
      <c r="AK406" s="84"/>
      <c r="AL406" s="84"/>
      <c r="AM406" s="84"/>
      <c r="AN406" s="84"/>
      <c r="AO406" s="84"/>
      <c r="AP406" s="84"/>
    </row>
    <row r="407" spans="1:42">
      <c r="A407" s="85" t="s">
        <v>472</v>
      </c>
      <c r="B407" s="87">
        <v>4042</v>
      </c>
      <c r="C407" s="87">
        <v>3445</v>
      </c>
      <c r="D407" s="87">
        <v>3257</v>
      </c>
      <c r="E407" s="87">
        <v>2931</v>
      </c>
      <c r="F407" s="87">
        <v>3371</v>
      </c>
      <c r="G407" s="87">
        <v>3170</v>
      </c>
      <c r="H407" s="87">
        <v>2823</v>
      </c>
      <c r="I407" s="87">
        <v>2996</v>
      </c>
      <c r="J407" s="87">
        <v>3737</v>
      </c>
      <c r="K407" s="87">
        <v>3370</v>
      </c>
      <c r="L407" s="84"/>
      <c r="M407" s="84"/>
      <c r="N407" s="84"/>
      <c r="O407" s="84"/>
      <c r="P407" s="84"/>
      <c r="Q407" s="84"/>
      <c r="R407" s="84"/>
      <c r="AJ407" s="84"/>
      <c r="AK407" s="84"/>
      <c r="AL407" s="84"/>
      <c r="AM407" s="84"/>
      <c r="AN407" s="84"/>
      <c r="AO407" s="84"/>
      <c r="AP407" s="84"/>
    </row>
    <row r="408" spans="1:42">
      <c r="A408" s="85" t="s">
        <v>473</v>
      </c>
      <c r="B408" s="88">
        <v>55</v>
      </c>
      <c r="C408" s="88">
        <v>87</v>
      </c>
      <c r="D408" s="88">
        <v>37</v>
      </c>
      <c r="E408" s="88">
        <v>78</v>
      </c>
      <c r="F408" s="88">
        <v>57</v>
      </c>
      <c r="G408" s="88">
        <v>32</v>
      </c>
      <c r="H408" s="88">
        <v>24</v>
      </c>
      <c r="I408" s="88">
        <v>37</v>
      </c>
      <c r="J408" s="88">
        <v>28</v>
      </c>
      <c r="K408" s="88">
        <v>46</v>
      </c>
      <c r="L408" s="84"/>
      <c r="M408" s="84"/>
      <c r="N408" s="84"/>
      <c r="O408" s="84"/>
      <c r="P408" s="84"/>
      <c r="Q408" s="84"/>
      <c r="R408" s="84"/>
      <c r="AJ408" s="84"/>
      <c r="AK408" s="84"/>
      <c r="AL408" s="84"/>
      <c r="AM408" s="84"/>
      <c r="AN408" s="84"/>
      <c r="AO408" s="84"/>
      <c r="AP408" s="84"/>
    </row>
    <row r="409" spans="1:42">
      <c r="A409" s="85" t="s">
        <v>474</v>
      </c>
      <c r="B409" s="87">
        <v>4671</v>
      </c>
      <c r="C409" s="87">
        <v>4464</v>
      </c>
      <c r="D409" s="87">
        <v>4319</v>
      </c>
      <c r="E409" s="87">
        <v>4029</v>
      </c>
      <c r="F409" s="87">
        <v>3587</v>
      </c>
      <c r="G409" s="87">
        <v>3505</v>
      </c>
      <c r="H409" s="87">
        <v>3553</v>
      </c>
      <c r="I409" s="87">
        <v>4013</v>
      </c>
      <c r="J409" s="87">
        <v>4387</v>
      </c>
      <c r="K409" s="87">
        <v>3802</v>
      </c>
      <c r="L409" s="84"/>
      <c r="M409" s="84"/>
      <c r="N409" s="84"/>
      <c r="O409" s="84"/>
      <c r="P409" s="84"/>
      <c r="Q409" s="84"/>
      <c r="R409" s="84"/>
      <c r="AJ409" s="84"/>
      <c r="AK409" s="84"/>
      <c r="AL409" s="84"/>
      <c r="AM409" s="84"/>
      <c r="AN409" s="84"/>
      <c r="AO409" s="84"/>
      <c r="AP409" s="84"/>
    </row>
    <row r="410" spans="1:42">
      <c r="A410" s="85" t="s">
        <v>475</v>
      </c>
      <c r="B410" s="87">
        <v>4428</v>
      </c>
      <c r="C410" s="87">
        <v>3754</v>
      </c>
      <c r="D410" s="87">
        <v>3824</v>
      </c>
      <c r="E410" s="87">
        <v>3793</v>
      </c>
      <c r="F410" s="87">
        <v>4178</v>
      </c>
      <c r="G410" s="87">
        <v>4930</v>
      </c>
      <c r="H410" s="87">
        <v>5168</v>
      </c>
      <c r="I410" s="87">
        <v>5528</v>
      </c>
      <c r="J410" s="87">
        <v>5948</v>
      </c>
      <c r="K410" s="87">
        <v>5136</v>
      </c>
      <c r="L410" s="84"/>
      <c r="M410" s="84"/>
      <c r="N410" s="84"/>
      <c r="O410" s="84"/>
      <c r="P410" s="84"/>
      <c r="Q410" s="84"/>
      <c r="R410" s="84"/>
      <c r="AJ410" s="84"/>
      <c r="AK410" s="84"/>
      <c r="AL410" s="84"/>
      <c r="AM410" s="84"/>
      <c r="AN410" s="84"/>
      <c r="AO410" s="84"/>
      <c r="AP410" s="84"/>
    </row>
    <row r="411" spans="1:42">
      <c r="A411" s="85" t="s">
        <v>476</v>
      </c>
      <c r="B411" s="88">
        <v>24</v>
      </c>
      <c r="C411" s="88">
        <v>10</v>
      </c>
      <c r="D411" s="88">
        <v>15</v>
      </c>
      <c r="E411" s="88">
        <v>10</v>
      </c>
      <c r="F411" s="88">
        <v>19</v>
      </c>
      <c r="G411" s="88">
        <v>9</v>
      </c>
      <c r="H411" s="88">
        <v>10</v>
      </c>
      <c r="I411" s="88">
        <v>17</v>
      </c>
      <c r="J411" s="88">
        <v>15</v>
      </c>
      <c r="K411" s="88">
        <v>2</v>
      </c>
      <c r="L411" s="84"/>
      <c r="M411" s="84"/>
      <c r="N411" s="84"/>
      <c r="O411" s="84"/>
      <c r="P411" s="84"/>
      <c r="Q411" s="84"/>
      <c r="R411" s="84"/>
      <c r="AJ411" s="84"/>
      <c r="AK411" s="84"/>
      <c r="AL411" s="84"/>
      <c r="AM411" s="84"/>
      <c r="AN411" s="84"/>
      <c r="AO411" s="84"/>
      <c r="AP411" s="84"/>
    </row>
    <row r="412" spans="1:42">
      <c r="A412" s="85" t="s">
        <v>477</v>
      </c>
      <c r="B412" s="87">
        <v>1004</v>
      </c>
      <c r="C412" s="87">
        <v>1012</v>
      </c>
      <c r="D412" s="88">
        <v>852</v>
      </c>
      <c r="E412" s="87">
        <v>1010</v>
      </c>
      <c r="F412" s="87">
        <v>1469</v>
      </c>
      <c r="G412" s="87">
        <v>1038</v>
      </c>
      <c r="H412" s="88">
        <v>985</v>
      </c>
      <c r="I412" s="88">
        <v>754</v>
      </c>
      <c r="J412" s="88">
        <v>729</v>
      </c>
      <c r="K412" s="88">
        <v>673</v>
      </c>
      <c r="L412" s="84"/>
      <c r="M412" s="84"/>
      <c r="N412" s="84"/>
      <c r="O412" s="84"/>
      <c r="P412" s="84"/>
      <c r="Q412" s="84"/>
      <c r="R412" s="84"/>
      <c r="AJ412" s="84"/>
      <c r="AK412" s="84"/>
      <c r="AL412" s="84"/>
      <c r="AM412" s="84"/>
      <c r="AN412" s="84"/>
      <c r="AO412" s="84"/>
      <c r="AP412" s="84"/>
    </row>
    <row r="413" spans="1:42">
      <c r="A413" s="85" t="s">
        <v>478</v>
      </c>
      <c r="B413" s="87">
        <v>407736</v>
      </c>
      <c r="C413" s="87">
        <v>389914</v>
      </c>
      <c r="D413" s="87">
        <v>381242</v>
      </c>
      <c r="E413" s="87">
        <v>373402</v>
      </c>
      <c r="F413" s="87">
        <v>365006</v>
      </c>
      <c r="G413" s="87">
        <v>365599</v>
      </c>
      <c r="H413" s="87">
        <v>379114</v>
      </c>
      <c r="I413" s="87">
        <v>393872</v>
      </c>
      <c r="J413" s="87">
        <v>393029</v>
      </c>
      <c r="K413" s="87">
        <v>401871</v>
      </c>
      <c r="L413" s="84"/>
      <c r="M413" s="84"/>
      <c r="N413" s="84"/>
      <c r="O413" s="84"/>
      <c r="P413" s="84"/>
      <c r="Q413" s="84"/>
      <c r="R413" s="84"/>
      <c r="AJ413" s="84"/>
      <c r="AK413" s="84"/>
      <c r="AL413" s="84"/>
      <c r="AM413" s="84"/>
      <c r="AN413" s="84"/>
      <c r="AO413" s="84"/>
      <c r="AP413" s="84"/>
    </row>
    <row r="414" spans="1:42">
      <c r="A414" s="85" t="s">
        <v>33</v>
      </c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4"/>
      <c r="M414" s="84"/>
      <c r="N414" s="84"/>
      <c r="O414" s="84"/>
      <c r="P414" s="84"/>
      <c r="Q414" s="84"/>
      <c r="R414" s="84"/>
      <c r="AJ414" s="84"/>
      <c r="AK414" s="84"/>
      <c r="AL414" s="84"/>
      <c r="AM414" s="84"/>
      <c r="AN414" s="84"/>
      <c r="AO414" s="84"/>
      <c r="AP414" s="84"/>
    </row>
    <row r="415" spans="1:42">
      <c r="A415" s="85" t="s">
        <v>466</v>
      </c>
      <c r="B415" s="87">
        <v>8608</v>
      </c>
      <c r="C415" s="87">
        <v>8225</v>
      </c>
      <c r="D415" s="87">
        <v>8017</v>
      </c>
      <c r="E415" s="87">
        <v>7634</v>
      </c>
      <c r="F415" s="87">
        <v>9763</v>
      </c>
      <c r="G415" s="87">
        <v>12002</v>
      </c>
      <c r="H415" s="87">
        <v>12207</v>
      </c>
      <c r="I415" s="87">
        <v>12981</v>
      </c>
      <c r="J415" s="87">
        <v>13507</v>
      </c>
      <c r="K415" s="87">
        <v>12983</v>
      </c>
      <c r="L415" s="84"/>
      <c r="M415" s="84"/>
      <c r="N415" s="84"/>
      <c r="O415" s="84"/>
      <c r="P415" s="84"/>
      <c r="Q415" s="84"/>
      <c r="R415" s="84"/>
      <c r="AJ415" s="84"/>
      <c r="AK415" s="84"/>
      <c r="AL415" s="84"/>
      <c r="AM415" s="84"/>
      <c r="AN415" s="84"/>
      <c r="AO415" s="84"/>
      <c r="AP415" s="84"/>
    </row>
    <row r="416" spans="1:42">
      <c r="A416" s="85" t="s">
        <v>467</v>
      </c>
      <c r="B416" s="87">
        <v>4883</v>
      </c>
      <c r="C416" s="87">
        <v>4805</v>
      </c>
      <c r="D416" s="87">
        <v>4521</v>
      </c>
      <c r="E416" s="87">
        <v>4373</v>
      </c>
      <c r="F416" s="87">
        <v>2478</v>
      </c>
      <c r="G416" s="87">
        <v>1286</v>
      </c>
      <c r="H416" s="87">
        <v>1285</v>
      </c>
      <c r="I416" s="87">
        <v>1202</v>
      </c>
      <c r="J416" s="87">
        <v>1327</v>
      </c>
      <c r="K416" s="87">
        <v>1261</v>
      </c>
      <c r="L416" s="84"/>
      <c r="M416" s="84"/>
      <c r="N416" s="84"/>
      <c r="O416" s="84"/>
      <c r="P416" s="84"/>
      <c r="Q416" s="84"/>
      <c r="R416" s="84"/>
      <c r="AJ416" s="84"/>
      <c r="AK416" s="84"/>
      <c r="AL416" s="84"/>
      <c r="AM416" s="84"/>
      <c r="AN416" s="84"/>
      <c r="AO416" s="84"/>
      <c r="AP416" s="84"/>
    </row>
    <row r="417" spans="1:42">
      <c r="A417" s="85" t="s">
        <v>468</v>
      </c>
      <c r="B417" s="88">
        <v>560</v>
      </c>
      <c r="C417" s="88">
        <v>549</v>
      </c>
      <c r="D417" s="88">
        <v>483</v>
      </c>
      <c r="E417" s="88">
        <v>435</v>
      </c>
      <c r="F417" s="88">
        <v>385</v>
      </c>
      <c r="G417" s="88">
        <v>358</v>
      </c>
      <c r="H417" s="88">
        <v>462</v>
      </c>
      <c r="I417" s="88">
        <v>365</v>
      </c>
      <c r="J417" s="88">
        <v>403</v>
      </c>
      <c r="K417" s="88">
        <v>392</v>
      </c>
      <c r="L417" s="84"/>
      <c r="M417" s="84"/>
      <c r="N417" s="84"/>
      <c r="O417" s="84"/>
      <c r="P417" s="84"/>
      <c r="Q417" s="84"/>
      <c r="R417" s="84"/>
      <c r="AJ417" s="84"/>
      <c r="AK417" s="84"/>
      <c r="AL417" s="84"/>
      <c r="AM417" s="84"/>
      <c r="AN417" s="84"/>
      <c r="AO417" s="84"/>
      <c r="AP417" s="84"/>
    </row>
    <row r="418" spans="1:42">
      <c r="A418" s="85" t="s">
        <v>469</v>
      </c>
      <c r="B418" s="88">
        <v>298</v>
      </c>
      <c r="C418" s="88">
        <v>288</v>
      </c>
      <c r="D418" s="88">
        <v>311</v>
      </c>
      <c r="E418" s="88">
        <v>294</v>
      </c>
      <c r="F418" s="88">
        <v>380</v>
      </c>
      <c r="G418" s="88">
        <v>383</v>
      </c>
      <c r="H418" s="88">
        <v>350</v>
      </c>
      <c r="I418" s="88">
        <v>352</v>
      </c>
      <c r="J418" s="88">
        <v>318</v>
      </c>
      <c r="K418" s="88">
        <v>296</v>
      </c>
      <c r="L418" s="84"/>
      <c r="M418" s="84"/>
      <c r="N418" s="84"/>
      <c r="O418" s="84"/>
      <c r="P418" s="84"/>
      <c r="Q418" s="84"/>
      <c r="R418" s="84"/>
      <c r="AJ418" s="84"/>
      <c r="AK418" s="84"/>
      <c r="AL418" s="84"/>
      <c r="AM418" s="84"/>
      <c r="AN418" s="84"/>
      <c r="AO418" s="84"/>
      <c r="AP418" s="84"/>
    </row>
    <row r="419" spans="1:42">
      <c r="A419" s="85" t="s">
        <v>470</v>
      </c>
      <c r="B419" s="87">
        <v>58835</v>
      </c>
      <c r="C419" s="87">
        <v>58876</v>
      </c>
      <c r="D419" s="87">
        <v>57651</v>
      </c>
      <c r="E419" s="87">
        <v>59197</v>
      </c>
      <c r="F419" s="87">
        <v>57075</v>
      </c>
      <c r="G419" s="87">
        <v>57103</v>
      </c>
      <c r="H419" s="87">
        <v>67092</v>
      </c>
      <c r="I419" s="87">
        <v>74084</v>
      </c>
      <c r="J419" s="87">
        <v>78489</v>
      </c>
      <c r="K419" s="87">
        <v>82661</v>
      </c>
      <c r="L419" s="84"/>
      <c r="M419" s="84"/>
      <c r="N419" s="84"/>
      <c r="O419" s="84"/>
      <c r="P419" s="84"/>
      <c r="Q419" s="84"/>
      <c r="R419" s="84"/>
      <c r="AJ419" s="84"/>
      <c r="AK419" s="84"/>
      <c r="AL419" s="84"/>
      <c r="AM419" s="84"/>
      <c r="AN419" s="84"/>
      <c r="AO419" s="84"/>
      <c r="AP419" s="84"/>
    </row>
    <row r="420" spans="1:42">
      <c r="A420" s="85" t="s">
        <v>471</v>
      </c>
      <c r="B420" s="87">
        <v>3052</v>
      </c>
      <c r="C420" s="87">
        <v>2846</v>
      </c>
      <c r="D420" s="87">
        <v>2804</v>
      </c>
      <c r="E420" s="87">
        <v>2959</v>
      </c>
      <c r="F420" s="87">
        <v>2763</v>
      </c>
      <c r="G420" s="87">
        <v>3108</v>
      </c>
      <c r="H420" s="87">
        <v>3381</v>
      </c>
      <c r="I420" s="87">
        <v>3607</v>
      </c>
      <c r="J420" s="87">
        <v>3827</v>
      </c>
      <c r="K420" s="87">
        <v>2939</v>
      </c>
      <c r="L420" s="84"/>
      <c r="M420" s="84"/>
      <c r="N420" s="84"/>
      <c r="O420" s="84"/>
      <c r="P420" s="84"/>
      <c r="Q420" s="84"/>
      <c r="R420" s="84"/>
      <c r="AJ420" s="84"/>
      <c r="AK420" s="84"/>
      <c r="AL420" s="84"/>
      <c r="AM420" s="84"/>
      <c r="AN420" s="84"/>
      <c r="AO420" s="84"/>
      <c r="AP420" s="84"/>
    </row>
    <row r="421" spans="1:42">
      <c r="A421" s="85" t="s">
        <v>472</v>
      </c>
      <c r="B421" s="87">
        <v>1057</v>
      </c>
      <c r="C421" s="88">
        <v>979</v>
      </c>
      <c r="D421" s="88">
        <v>871</v>
      </c>
      <c r="E421" s="88">
        <v>936</v>
      </c>
      <c r="F421" s="88">
        <v>839</v>
      </c>
      <c r="G421" s="88">
        <v>771</v>
      </c>
      <c r="H421" s="88">
        <v>896</v>
      </c>
      <c r="I421" s="87">
        <v>1018</v>
      </c>
      <c r="J421" s="87">
        <v>1061</v>
      </c>
      <c r="K421" s="87">
        <v>1002</v>
      </c>
      <c r="L421" s="84"/>
      <c r="M421" s="84"/>
      <c r="N421" s="84"/>
      <c r="O421" s="84"/>
      <c r="P421" s="84"/>
      <c r="Q421" s="84"/>
      <c r="R421" s="84"/>
      <c r="AJ421" s="84"/>
      <c r="AK421" s="84"/>
      <c r="AL421" s="84"/>
      <c r="AM421" s="84"/>
      <c r="AN421" s="84"/>
      <c r="AO421" s="84"/>
      <c r="AP421" s="84"/>
    </row>
    <row r="422" spans="1:42">
      <c r="A422" s="85" t="s">
        <v>473</v>
      </c>
      <c r="B422" s="88">
        <v>13</v>
      </c>
      <c r="C422" s="88">
        <v>16</v>
      </c>
      <c r="D422" s="88">
        <v>15</v>
      </c>
      <c r="E422" s="88">
        <v>16</v>
      </c>
      <c r="F422" s="88">
        <v>35</v>
      </c>
      <c r="G422" s="88">
        <v>32</v>
      </c>
      <c r="H422" s="88">
        <v>28</v>
      </c>
      <c r="I422" s="88">
        <v>19</v>
      </c>
      <c r="J422" s="88">
        <v>20</v>
      </c>
      <c r="K422" s="88">
        <v>21</v>
      </c>
      <c r="L422" s="84"/>
      <c r="M422" s="84"/>
      <c r="N422" s="84"/>
      <c r="O422" s="84"/>
      <c r="P422" s="84"/>
      <c r="Q422" s="84"/>
      <c r="R422" s="84"/>
      <c r="AJ422" s="84"/>
      <c r="AK422" s="84"/>
      <c r="AL422" s="84"/>
      <c r="AM422" s="84"/>
      <c r="AN422" s="84"/>
      <c r="AO422" s="84"/>
      <c r="AP422" s="84"/>
    </row>
    <row r="423" spans="1:42">
      <c r="A423" s="85" t="s">
        <v>474</v>
      </c>
      <c r="B423" s="87">
        <v>1363</v>
      </c>
      <c r="C423" s="87">
        <v>1359</v>
      </c>
      <c r="D423" s="87">
        <v>1396</v>
      </c>
      <c r="E423" s="87">
        <v>1245</v>
      </c>
      <c r="F423" s="87">
        <v>1314</v>
      </c>
      <c r="G423" s="87">
        <v>1367</v>
      </c>
      <c r="H423" s="87">
        <v>1381</v>
      </c>
      <c r="I423" s="87">
        <v>1514</v>
      </c>
      <c r="J423" s="87">
        <v>1621</v>
      </c>
      <c r="K423" s="87">
        <v>1333</v>
      </c>
      <c r="L423" s="84"/>
      <c r="M423" s="84"/>
      <c r="N423" s="84"/>
      <c r="O423" s="84"/>
      <c r="P423" s="84"/>
      <c r="Q423" s="84"/>
      <c r="R423" s="84"/>
      <c r="AJ423" s="84"/>
      <c r="AK423" s="84"/>
      <c r="AL423" s="84"/>
      <c r="AM423" s="84"/>
      <c r="AN423" s="84"/>
      <c r="AO423" s="84"/>
      <c r="AP423" s="84"/>
    </row>
    <row r="424" spans="1:42">
      <c r="A424" s="85" t="s">
        <v>475</v>
      </c>
      <c r="B424" s="88">
        <v>969</v>
      </c>
      <c r="C424" s="88">
        <v>890</v>
      </c>
      <c r="D424" s="88">
        <v>830</v>
      </c>
      <c r="E424" s="88">
        <v>782</v>
      </c>
      <c r="F424" s="88">
        <v>926</v>
      </c>
      <c r="G424" s="87">
        <v>1268</v>
      </c>
      <c r="H424" s="87">
        <v>1280</v>
      </c>
      <c r="I424" s="87">
        <v>1307</v>
      </c>
      <c r="J424" s="87">
        <v>1507</v>
      </c>
      <c r="K424" s="87">
        <v>1503</v>
      </c>
      <c r="L424" s="84"/>
      <c r="M424" s="84"/>
      <c r="N424" s="84"/>
      <c r="O424" s="84"/>
      <c r="P424" s="84"/>
      <c r="Q424" s="84"/>
      <c r="R424" s="84"/>
      <c r="AJ424" s="84"/>
      <c r="AK424" s="84"/>
      <c r="AL424" s="84"/>
      <c r="AM424" s="84"/>
      <c r="AN424" s="84"/>
      <c r="AO424" s="84"/>
      <c r="AP424" s="84"/>
    </row>
    <row r="425" spans="1:42">
      <c r="A425" s="85" t="s">
        <v>476</v>
      </c>
      <c r="B425" s="88">
        <v>23</v>
      </c>
      <c r="C425" s="88">
        <v>5</v>
      </c>
      <c r="D425" s="88">
        <v>3</v>
      </c>
      <c r="E425" s="88">
        <v>10</v>
      </c>
      <c r="F425" s="88">
        <v>7</v>
      </c>
      <c r="G425" s="88">
        <v>5</v>
      </c>
      <c r="H425" s="88">
        <v>4</v>
      </c>
      <c r="I425" s="88">
        <v>8</v>
      </c>
      <c r="J425" s="88">
        <v>7</v>
      </c>
      <c r="K425" s="88">
        <v>5</v>
      </c>
      <c r="L425" s="84"/>
      <c r="M425" s="84"/>
      <c r="N425" s="84"/>
      <c r="O425" s="84"/>
      <c r="P425" s="84"/>
      <c r="Q425" s="84"/>
      <c r="R425" s="84"/>
      <c r="AJ425" s="84"/>
      <c r="AK425" s="84"/>
      <c r="AL425" s="84"/>
      <c r="AM425" s="84"/>
      <c r="AN425" s="84"/>
      <c r="AO425" s="84"/>
      <c r="AP425" s="84"/>
    </row>
    <row r="426" spans="1:42">
      <c r="A426" s="85" t="s">
        <v>477</v>
      </c>
      <c r="B426" s="88">
        <v>396</v>
      </c>
      <c r="C426" s="88">
        <v>387</v>
      </c>
      <c r="D426" s="88">
        <v>378</v>
      </c>
      <c r="E426" s="88">
        <v>351</v>
      </c>
      <c r="F426" s="88">
        <v>350</v>
      </c>
      <c r="G426" s="88">
        <v>393</v>
      </c>
      <c r="H426" s="88">
        <v>304</v>
      </c>
      <c r="I426" s="88">
        <v>310</v>
      </c>
      <c r="J426" s="88">
        <v>286</v>
      </c>
      <c r="K426" s="88">
        <v>313</v>
      </c>
      <c r="L426" s="84"/>
      <c r="M426" s="84"/>
      <c r="N426" s="84"/>
      <c r="O426" s="84"/>
      <c r="P426" s="84"/>
      <c r="Q426" s="84"/>
      <c r="R426" s="84"/>
      <c r="AJ426" s="84"/>
      <c r="AK426" s="84"/>
      <c r="AL426" s="84"/>
      <c r="AM426" s="84"/>
      <c r="AN426" s="84"/>
      <c r="AO426" s="84"/>
      <c r="AP426" s="84"/>
    </row>
    <row r="427" spans="1:42">
      <c r="A427" s="85" t="s">
        <v>478</v>
      </c>
      <c r="B427" s="87">
        <v>80057</v>
      </c>
      <c r="C427" s="87">
        <v>79225</v>
      </c>
      <c r="D427" s="87">
        <v>77280</v>
      </c>
      <c r="E427" s="87">
        <v>78232</v>
      </c>
      <c r="F427" s="87">
        <v>76315</v>
      </c>
      <c r="G427" s="87">
        <v>78076</v>
      </c>
      <c r="H427" s="87">
        <v>88670</v>
      </c>
      <c r="I427" s="87">
        <v>96767</v>
      </c>
      <c r="J427" s="87">
        <v>102373</v>
      </c>
      <c r="K427" s="87">
        <v>104709</v>
      </c>
      <c r="L427" s="84"/>
      <c r="M427" s="84"/>
      <c r="N427" s="84"/>
      <c r="O427" s="84"/>
      <c r="P427" s="84"/>
      <c r="Q427" s="84"/>
      <c r="R427" s="84"/>
      <c r="AJ427" s="84"/>
      <c r="AK427" s="84"/>
      <c r="AL427" s="84"/>
      <c r="AM427" s="84"/>
      <c r="AN427" s="84"/>
      <c r="AO427" s="84"/>
      <c r="AP427" s="84"/>
    </row>
    <row r="428" spans="1:42">
      <c r="A428" s="85" t="s">
        <v>35</v>
      </c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4"/>
      <c r="M428" s="84"/>
      <c r="N428" s="84"/>
      <c r="O428" s="84"/>
      <c r="P428" s="84"/>
      <c r="Q428" s="84"/>
      <c r="R428" s="84"/>
      <c r="AJ428" s="84"/>
      <c r="AK428" s="84"/>
      <c r="AL428" s="84"/>
      <c r="AM428" s="84"/>
      <c r="AN428" s="84"/>
      <c r="AO428" s="84"/>
      <c r="AP428" s="84"/>
    </row>
    <row r="429" spans="1:42">
      <c r="A429" s="85" t="s">
        <v>466</v>
      </c>
      <c r="B429" s="87">
        <v>6237</v>
      </c>
      <c r="C429" s="87">
        <v>6010</v>
      </c>
      <c r="D429" s="87">
        <v>6033</v>
      </c>
      <c r="E429" s="87">
        <v>5768</v>
      </c>
      <c r="F429" s="87">
        <v>7534</v>
      </c>
      <c r="G429" s="87">
        <v>8920</v>
      </c>
      <c r="H429" s="87">
        <v>8457</v>
      </c>
      <c r="I429" s="87">
        <v>9550</v>
      </c>
      <c r="J429" s="87">
        <v>10017</v>
      </c>
      <c r="K429" s="87">
        <v>9882</v>
      </c>
      <c r="L429" s="84"/>
      <c r="M429" s="84"/>
      <c r="N429" s="84"/>
      <c r="O429" s="84"/>
      <c r="P429" s="84"/>
      <c r="Q429" s="84"/>
      <c r="R429" s="84"/>
      <c r="AJ429" s="84"/>
      <c r="AK429" s="84"/>
      <c r="AL429" s="84"/>
      <c r="AM429" s="84"/>
      <c r="AN429" s="84"/>
      <c r="AO429" s="84"/>
      <c r="AP429" s="84"/>
    </row>
    <row r="430" spans="1:42">
      <c r="A430" s="85" t="s">
        <v>467</v>
      </c>
      <c r="B430" s="87">
        <v>3741</v>
      </c>
      <c r="C430" s="87">
        <v>3414</v>
      </c>
      <c r="D430" s="87">
        <v>3312</v>
      </c>
      <c r="E430" s="87">
        <v>3032</v>
      </c>
      <c r="F430" s="87">
        <v>2122</v>
      </c>
      <c r="G430" s="87">
        <v>1169</v>
      </c>
      <c r="H430" s="87">
        <v>1128</v>
      </c>
      <c r="I430" s="87">
        <v>1191</v>
      </c>
      <c r="J430" s="87">
        <v>1294</v>
      </c>
      <c r="K430" s="87">
        <v>1169</v>
      </c>
      <c r="L430" s="84"/>
      <c r="M430" s="84"/>
      <c r="N430" s="84"/>
      <c r="O430" s="84"/>
      <c r="P430" s="84"/>
      <c r="Q430" s="84"/>
      <c r="R430" s="84"/>
      <c r="AJ430" s="84"/>
      <c r="AK430" s="84"/>
      <c r="AL430" s="84"/>
      <c r="AM430" s="84"/>
      <c r="AN430" s="84"/>
      <c r="AO430" s="84"/>
      <c r="AP430" s="84"/>
    </row>
    <row r="431" spans="1:42">
      <c r="A431" s="85" t="s">
        <v>468</v>
      </c>
      <c r="B431" s="88">
        <v>535</v>
      </c>
      <c r="C431" s="88">
        <v>478</v>
      </c>
      <c r="D431" s="88">
        <v>391</v>
      </c>
      <c r="E431" s="88">
        <v>379</v>
      </c>
      <c r="F431" s="88">
        <v>368</v>
      </c>
      <c r="G431" s="88">
        <v>377</v>
      </c>
      <c r="H431" s="88">
        <v>288</v>
      </c>
      <c r="I431" s="88">
        <v>285</v>
      </c>
      <c r="J431" s="88">
        <v>316</v>
      </c>
      <c r="K431" s="88">
        <v>288</v>
      </c>
      <c r="L431" s="84"/>
      <c r="M431" s="84"/>
      <c r="N431" s="84"/>
      <c r="O431" s="84"/>
      <c r="P431" s="84"/>
      <c r="Q431" s="84"/>
      <c r="R431" s="84"/>
      <c r="AJ431" s="84"/>
      <c r="AK431" s="84"/>
      <c r="AL431" s="84"/>
      <c r="AM431" s="84"/>
      <c r="AN431" s="84"/>
      <c r="AO431" s="84"/>
      <c r="AP431" s="84"/>
    </row>
    <row r="432" spans="1:42">
      <c r="A432" s="85" t="s">
        <v>469</v>
      </c>
      <c r="B432" s="88">
        <v>552</v>
      </c>
      <c r="C432" s="88">
        <v>588</v>
      </c>
      <c r="D432" s="88">
        <v>570</v>
      </c>
      <c r="E432" s="88">
        <v>535</v>
      </c>
      <c r="F432" s="88">
        <v>581</v>
      </c>
      <c r="G432" s="88">
        <v>573</v>
      </c>
      <c r="H432" s="88">
        <v>493</v>
      </c>
      <c r="I432" s="88">
        <v>571</v>
      </c>
      <c r="J432" s="88">
        <v>505</v>
      </c>
      <c r="K432" s="88">
        <v>490</v>
      </c>
      <c r="L432" s="84"/>
      <c r="M432" s="84"/>
      <c r="N432" s="84"/>
      <c r="O432" s="84"/>
      <c r="P432" s="84"/>
      <c r="Q432" s="84"/>
      <c r="R432" s="84"/>
      <c r="AJ432" s="84"/>
      <c r="AK432" s="84"/>
      <c r="AL432" s="84"/>
      <c r="AM432" s="84"/>
      <c r="AN432" s="84"/>
      <c r="AO432" s="84"/>
      <c r="AP432" s="84"/>
    </row>
    <row r="433" spans="1:42">
      <c r="A433" s="85" t="s">
        <v>470</v>
      </c>
      <c r="B433" s="87">
        <v>41700</v>
      </c>
      <c r="C433" s="87">
        <v>40812</v>
      </c>
      <c r="D433" s="87">
        <v>38611</v>
      </c>
      <c r="E433" s="87">
        <v>38128</v>
      </c>
      <c r="F433" s="87">
        <v>39276</v>
      </c>
      <c r="G433" s="87">
        <v>37824</v>
      </c>
      <c r="H433" s="87">
        <v>40564</v>
      </c>
      <c r="I433" s="87">
        <v>41734</v>
      </c>
      <c r="J433" s="87">
        <v>41304</v>
      </c>
      <c r="K433" s="87">
        <v>41988</v>
      </c>
      <c r="L433" s="84"/>
      <c r="M433" s="84"/>
      <c r="N433" s="84"/>
      <c r="O433" s="84"/>
      <c r="P433" s="84"/>
      <c r="Q433" s="84"/>
      <c r="R433" s="84"/>
      <c r="AJ433" s="84"/>
      <c r="AK433" s="84"/>
      <c r="AL433" s="84"/>
      <c r="AM433" s="84"/>
      <c r="AN433" s="84"/>
      <c r="AO433" s="84"/>
      <c r="AP433" s="84"/>
    </row>
    <row r="434" spans="1:42">
      <c r="A434" s="85" t="s">
        <v>471</v>
      </c>
      <c r="B434" s="87">
        <v>1664</v>
      </c>
      <c r="C434" s="87">
        <v>1502</v>
      </c>
      <c r="D434" s="87">
        <v>1392</v>
      </c>
      <c r="E434" s="87">
        <v>1261</v>
      </c>
      <c r="F434" s="87">
        <v>1411</v>
      </c>
      <c r="G434" s="87">
        <v>1534</v>
      </c>
      <c r="H434" s="87">
        <v>1666</v>
      </c>
      <c r="I434" s="87">
        <v>1684</v>
      </c>
      <c r="J434" s="87">
        <v>1748</v>
      </c>
      <c r="K434" s="87">
        <v>1579</v>
      </c>
      <c r="L434" s="84"/>
      <c r="M434" s="84"/>
      <c r="N434" s="84"/>
      <c r="O434" s="84"/>
      <c r="P434" s="84"/>
      <c r="Q434" s="84"/>
      <c r="R434" s="84"/>
      <c r="AJ434" s="84"/>
      <c r="AK434" s="84"/>
      <c r="AL434" s="84"/>
      <c r="AM434" s="84"/>
      <c r="AN434" s="84"/>
      <c r="AO434" s="84"/>
      <c r="AP434" s="84"/>
    </row>
    <row r="435" spans="1:42">
      <c r="A435" s="85" t="s">
        <v>472</v>
      </c>
      <c r="B435" s="88">
        <v>708</v>
      </c>
      <c r="C435" s="88">
        <v>679</v>
      </c>
      <c r="D435" s="88">
        <v>540</v>
      </c>
      <c r="E435" s="88">
        <v>466</v>
      </c>
      <c r="F435" s="88">
        <v>532</v>
      </c>
      <c r="G435" s="88">
        <v>469</v>
      </c>
      <c r="H435" s="88">
        <v>405</v>
      </c>
      <c r="I435" s="88">
        <v>542</v>
      </c>
      <c r="J435" s="88">
        <v>620</v>
      </c>
      <c r="K435" s="88">
        <v>485</v>
      </c>
      <c r="L435" s="84"/>
      <c r="M435" s="84"/>
      <c r="N435" s="84"/>
      <c r="O435" s="84"/>
      <c r="P435" s="84"/>
      <c r="Q435" s="84"/>
      <c r="R435" s="84"/>
      <c r="AJ435" s="84"/>
      <c r="AK435" s="84"/>
      <c r="AL435" s="84"/>
      <c r="AM435" s="84"/>
      <c r="AN435" s="84"/>
      <c r="AO435" s="84"/>
      <c r="AP435" s="84"/>
    </row>
    <row r="436" spans="1:42">
      <c r="A436" s="85" t="s">
        <v>473</v>
      </c>
      <c r="B436" s="88">
        <v>14</v>
      </c>
      <c r="C436" s="88">
        <v>16</v>
      </c>
      <c r="D436" s="88">
        <v>23</v>
      </c>
      <c r="E436" s="88">
        <v>10</v>
      </c>
      <c r="F436" s="88">
        <v>5</v>
      </c>
      <c r="G436" s="88">
        <v>6</v>
      </c>
      <c r="H436" s="88">
        <v>8</v>
      </c>
      <c r="I436" s="88">
        <v>9</v>
      </c>
      <c r="J436" s="88">
        <v>3</v>
      </c>
      <c r="K436" s="88">
        <v>10</v>
      </c>
      <c r="L436" s="84"/>
      <c r="M436" s="84"/>
      <c r="N436" s="84"/>
      <c r="O436" s="84"/>
      <c r="P436" s="84"/>
      <c r="Q436" s="84"/>
      <c r="R436" s="84"/>
      <c r="AJ436" s="84"/>
      <c r="AK436" s="84"/>
      <c r="AL436" s="84"/>
      <c r="AM436" s="84"/>
      <c r="AN436" s="84"/>
      <c r="AO436" s="84"/>
      <c r="AP436" s="84"/>
    </row>
    <row r="437" spans="1:42">
      <c r="A437" s="85" t="s">
        <v>474</v>
      </c>
      <c r="B437" s="87">
        <v>1040</v>
      </c>
      <c r="C437" s="87">
        <v>1009</v>
      </c>
      <c r="D437" s="88">
        <v>893</v>
      </c>
      <c r="E437" s="88">
        <v>894</v>
      </c>
      <c r="F437" s="88">
        <v>810</v>
      </c>
      <c r="G437" s="88">
        <v>884</v>
      </c>
      <c r="H437" s="88">
        <v>783</v>
      </c>
      <c r="I437" s="88">
        <v>971</v>
      </c>
      <c r="J437" s="88">
        <v>931</v>
      </c>
      <c r="K437" s="88">
        <v>882</v>
      </c>
      <c r="L437" s="84"/>
      <c r="M437" s="84"/>
      <c r="N437" s="84"/>
      <c r="O437" s="84"/>
      <c r="P437" s="84"/>
      <c r="Q437" s="84"/>
      <c r="R437" s="84"/>
      <c r="AJ437" s="84"/>
      <c r="AK437" s="84"/>
      <c r="AL437" s="84"/>
      <c r="AM437" s="84"/>
      <c r="AN437" s="84"/>
      <c r="AO437" s="84"/>
      <c r="AP437" s="84"/>
    </row>
    <row r="438" spans="1:42">
      <c r="A438" s="85" t="s">
        <v>475</v>
      </c>
      <c r="B438" s="88">
        <v>564</v>
      </c>
      <c r="C438" s="88">
        <v>570</v>
      </c>
      <c r="D438" s="88">
        <v>550</v>
      </c>
      <c r="E438" s="88">
        <v>534</v>
      </c>
      <c r="F438" s="88">
        <v>492</v>
      </c>
      <c r="G438" s="88">
        <v>677</v>
      </c>
      <c r="H438" s="88">
        <v>673</v>
      </c>
      <c r="I438" s="88">
        <v>722</v>
      </c>
      <c r="J438" s="88">
        <v>898</v>
      </c>
      <c r="K438" s="88">
        <v>822</v>
      </c>
      <c r="L438" s="84"/>
      <c r="M438" s="84"/>
      <c r="N438" s="84"/>
      <c r="O438" s="84"/>
      <c r="P438" s="84"/>
      <c r="Q438" s="84"/>
      <c r="R438" s="84"/>
      <c r="AJ438" s="84"/>
      <c r="AK438" s="84"/>
      <c r="AL438" s="84"/>
      <c r="AM438" s="84"/>
      <c r="AN438" s="84"/>
      <c r="AO438" s="84"/>
      <c r="AP438" s="84"/>
    </row>
    <row r="439" spans="1:42">
      <c r="A439" s="85" t="s">
        <v>476</v>
      </c>
      <c r="B439" s="88">
        <v>1</v>
      </c>
      <c r="C439" s="88">
        <v>2</v>
      </c>
      <c r="D439" s="88">
        <v>2</v>
      </c>
      <c r="E439" s="88">
        <v>0</v>
      </c>
      <c r="F439" s="88">
        <v>1</v>
      </c>
      <c r="G439" s="88">
        <v>0</v>
      </c>
      <c r="H439" s="88">
        <v>1</v>
      </c>
      <c r="I439" s="88">
        <v>2</v>
      </c>
      <c r="J439" s="88">
        <v>1</v>
      </c>
      <c r="K439" s="88">
        <v>1</v>
      </c>
      <c r="L439" s="84"/>
      <c r="M439" s="84"/>
      <c r="N439" s="84"/>
      <c r="O439" s="84"/>
      <c r="P439" s="84"/>
      <c r="Q439" s="84"/>
      <c r="R439" s="84"/>
      <c r="AJ439" s="84"/>
      <c r="AK439" s="84"/>
      <c r="AL439" s="84"/>
      <c r="AM439" s="84"/>
      <c r="AN439" s="84"/>
      <c r="AO439" s="84"/>
      <c r="AP439" s="84"/>
    </row>
    <row r="440" spans="1:42">
      <c r="A440" s="85" t="s">
        <v>477</v>
      </c>
      <c r="B440" s="88">
        <v>343</v>
      </c>
      <c r="C440" s="88">
        <v>318</v>
      </c>
      <c r="D440" s="88">
        <v>373</v>
      </c>
      <c r="E440" s="88">
        <v>302</v>
      </c>
      <c r="F440" s="88">
        <v>242</v>
      </c>
      <c r="G440" s="88">
        <v>222</v>
      </c>
      <c r="H440" s="88">
        <v>158</v>
      </c>
      <c r="I440" s="88">
        <v>188</v>
      </c>
      <c r="J440" s="88">
        <v>245</v>
      </c>
      <c r="K440" s="88">
        <v>173</v>
      </c>
      <c r="L440" s="84"/>
      <c r="M440" s="84"/>
      <c r="N440" s="84"/>
      <c r="O440" s="84"/>
      <c r="P440" s="84"/>
      <c r="Q440" s="84"/>
      <c r="R440" s="84"/>
      <c r="AJ440" s="84"/>
      <c r="AK440" s="84"/>
      <c r="AL440" s="84"/>
      <c r="AM440" s="84"/>
      <c r="AN440" s="84"/>
      <c r="AO440" s="84"/>
      <c r="AP440" s="84"/>
    </row>
    <row r="441" spans="1:42">
      <c r="A441" s="85" t="s">
        <v>478</v>
      </c>
      <c r="B441" s="87">
        <v>57099</v>
      </c>
      <c r="C441" s="87">
        <v>55398</v>
      </c>
      <c r="D441" s="87">
        <v>52690</v>
      </c>
      <c r="E441" s="87">
        <v>51309</v>
      </c>
      <c r="F441" s="87">
        <v>53374</v>
      </c>
      <c r="G441" s="87">
        <v>52655</v>
      </c>
      <c r="H441" s="87">
        <v>54624</v>
      </c>
      <c r="I441" s="87">
        <v>57449</v>
      </c>
      <c r="J441" s="87">
        <v>57882</v>
      </c>
      <c r="K441" s="87">
        <v>57769</v>
      </c>
      <c r="L441" s="84"/>
      <c r="M441" s="84"/>
      <c r="N441" s="84"/>
      <c r="O441" s="84"/>
      <c r="P441" s="84"/>
      <c r="Q441" s="84"/>
      <c r="R441" s="84"/>
      <c r="AJ441" s="84"/>
      <c r="AK441" s="84"/>
      <c r="AL441" s="84"/>
      <c r="AM441" s="84"/>
      <c r="AN441" s="84"/>
      <c r="AO441" s="84"/>
      <c r="AP441" s="84"/>
    </row>
    <row r="442" spans="1:42">
      <c r="A442" s="85" t="s">
        <v>36</v>
      </c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4"/>
      <c r="M442" s="84"/>
      <c r="N442" s="84"/>
      <c r="O442" s="84"/>
      <c r="P442" s="84"/>
      <c r="Q442" s="84"/>
      <c r="R442" s="84"/>
      <c r="AJ442" s="84"/>
      <c r="AK442" s="84"/>
      <c r="AL442" s="84"/>
      <c r="AM442" s="84"/>
      <c r="AN442" s="84"/>
      <c r="AO442" s="84"/>
      <c r="AP442" s="84"/>
    </row>
    <row r="443" spans="1:42">
      <c r="A443" s="85" t="s">
        <v>466</v>
      </c>
      <c r="B443" s="87">
        <v>2693</v>
      </c>
      <c r="C443" s="87">
        <v>2589</v>
      </c>
      <c r="D443" s="87">
        <v>2427</v>
      </c>
      <c r="E443" s="87">
        <v>2352</v>
      </c>
      <c r="F443" s="87">
        <v>2945</v>
      </c>
      <c r="G443" s="87">
        <v>4294</v>
      </c>
      <c r="H443" s="87">
        <v>3712</v>
      </c>
      <c r="I443" s="87">
        <v>2563</v>
      </c>
      <c r="J443" s="87">
        <v>2961</v>
      </c>
      <c r="K443" s="87">
        <v>2726</v>
      </c>
      <c r="L443" s="84"/>
      <c r="M443" s="84"/>
      <c r="N443" s="84"/>
      <c r="O443" s="84"/>
      <c r="P443" s="84"/>
      <c r="Q443" s="84"/>
      <c r="R443" s="84"/>
      <c r="AJ443" s="84"/>
      <c r="AK443" s="84"/>
      <c r="AL443" s="84"/>
      <c r="AM443" s="84"/>
      <c r="AN443" s="84"/>
      <c r="AO443" s="84"/>
      <c r="AP443" s="84"/>
    </row>
    <row r="444" spans="1:42">
      <c r="A444" s="85" t="s">
        <v>467</v>
      </c>
      <c r="B444" s="87">
        <v>1799</v>
      </c>
      <c r="C444" s="87">
        <v>1681</v>
      </c>
      <c r="D444" s="87">
        <v>1677</v>
      </c>
      <c r="E444" s="87">
        <v>1812</v>
      </c>
      <c r="F444" s="88">
        <v>977</v>
      </c>
      <c r="G444" s="88">
        <v>523</v>
      </c>
      <c r="H444" s="88">
        <v>748</v>
      </c>
      <c r="I444" s="88">
        <v>974</v>
      </c>
      <c r="J444" s="88">
        <v>711</v>
      </c>
      <c r="K444" s="88">
        <v>675</v>
      </c>
      <c r="L444" s="84"/>
      <c r="M444" s="84"/>
      <c r="N444" s="84"/>
      <c r="O444" s="84"/>
      <c r="P444" s="84"/>
      <c r="Q444" s="84"/>
      <c r="R444" s="84"/>
      <c r="AJ444" s="84"/>
      <c r="AK444" s="84"/>
      <c r="AL444" s="84"/>
      <c r="AM444" s="84"/>
      <c r="AN444" s="84"/>
      <c r="AO444" s="84"/>
      <c r="AP444" s="84"/>
    </row>
    <row r="445" spans="1:42">
      <c r="A445" s="85" t="s">
        <v>468</v>
      </c>
      <c r="B445" s="88">
        <v>232</v>
      </c>
      <c r="C445" s="88">
        <v>271</v>
      </c>
      <c r="D445" s="88">
        <v>232</v>
      </c>
      <c r="E445" s="88">
        <v>219</v>
      </c>
      <c r="F445" s="88">
        <v>139</v>
      </c>
      <c r="G445" s="88">
        <v>160</v>
      </c>
      <c r="H445" s="88">
        <v>119</v>
      </c>
      <c r="I445" s="88">
        <v>111</v>
      </c>
      <c r="J445" s="88">
        <v>113</v>
      </c>
      <c r="K445" s="88">
        <v>130</v>
      </c>
      <c r="L445" s="84"/>
      <c r="M445" s="84"/>
      <c r="N445" s="84"/>
      <c r="O445" s="84"/>
      <c r="P445" s="84"/>
      <c r="Q445" s="84"/>
      <c r="R445" s="84"/>
      <c r="AJ445" s="84"/>
      <c r="AK445" s="84"/>
      <c r="AL445" s="84"/>
      <c r="AM445" s="84"/>
      <c r="AN445" s="84"/>
      <c r="AO445" s="84"/>
      <c r="AP445" s="84"/>
    </row>
    <row r="446" spans="1:42">
      <c r="A446" s="85" t="s">
        <v>469</v>
      </c>
      <c r="B446" s="88">
        <v>74</v>
      </c>
      <c r="C446" s="88">
        <v>73</v>
      </c>
      <c r="D446" s="88">
        <v>94</v>
      </c>
      <c r="E446" s="88">
        <v>89</v>
      </c>
      <c r="F446" s="88">
        <v>122</v>
      </c>
      <c r="G446" s="88">
        <v>97</v>
      </c>
      <c r="H446" s="88">
        <v>119</v>
      </c>
      <c r="I446" s="88">
        <v>87</v>
      </c>
      <c r="J446" s="88">
        <v>105</v>
      </c>
      <c r="K446" s="88">
        <v>82</v>
      </c>
      <c r="L446" s="84"/>
      <c r="M446" s="84"/>
      <c r="N446" s="84"/>
      <c r="O446" s="84"/>
      <c r="P446" s="84"/>
      <c r="Q446" s="84"/>
      <c r="R446" s="84"/>
      <c r="AJ446" s="84"/>
      <c r="AK446" s="84"/>
      <c r="AL446" s="84"/>
      <c r="AM446" s="84"/>
      <c r="AN446" s="84"/>
      <c r="AO446" s="84"/>
      <c r="AP446" s="84"/>
    </row>
    <row r="447" spans="1:42">
      <c r="A447" s="85" t="s">
        <v>470</v>
      </c>
      <c r="B447" s="87">
        <v>21485</v>
      </c>
      <c r="C447" s="87">
        <v>19908</v>
      </c>
      <c r="D447" s="87">
        <v>18463</v>
      </c>
      <c r="E447" s="87">
        <v>18875</v>
      </c>
      <c r="F447" s="87">
        <v>17511</v>
      </c>
      <c r="G447" s="87">
        <v>19231</v>
      </c>
      <c r="H447" s="87">
        <v>17447</v>
      </c>
      <c r="I447" s="87">
        <v>15738</v>
      </c>
      <c r="J447" s="87">
        <v>14576</v>
      </c>
      <c r="K447" s="87">
        <v>13770</v>
      </c>
      <c r="L447" s="84"/>
      <c r="M447" s="84"/>
      <c r="N447" s="84"/>
      <c r="O447" s="84"/>
      <c r="P447" s="84"/>
      <c r="Q447" s="84"/>
      <c r="R447" s="84"/>
      <c r="AJ447" s="84"/>
      <c r="AK447" s="84"/>
      <c r="AL447" s="84"/>
      <c r="AM447" s="84"/>
      <c r="AN447" s="84"/>
      <c r="AO447" s="84"/>
      <c r="AP447" s="84"/>
    </row>
    <row r="448" spans="1:42">
      <c r="A448" s="85" t="s">
        <v>471</v>
      </c>
      <c r="B448" s="87">
        <v>1583</v>
      </c>
      <c r="C448" s="87">
        <v>1495</v>
      </c>
      <c r="D448" s="88">
        <v>845</v>
      </c>
      <c r="E448" s="88">
        <v>921</v>
      </c>
      <c r="F448" s="88">
        <v>990</v>
      </c>
      <c r="G448" s="88">
        <v>949</v>
      </c>
      <c r="H448" s="88">
        <v>647</v>
      </c>
      <c r="I448" s="87">
        <v>1022</v>
      </c>
      <c r="J448" s="87">
        <v>1194</v>
      </c>
      <c r="K448" s="87">
        <v>1059</v>
      </c>
      <c r="L448" s="84"/>
      <c r="M448" s="84"/>
      <c r="N448" s="84"/>
      <c r="O448" s="84"/>
      <c r="P448" s="84"/>
      <c r="Q448" s="84"/>
      <c r="R448" s="84"/>
      <c r="AJ448" s="84"/>
      <c r="AK448" s="84"/>
      <c r="AL448" s="84"/>
      <c r="AM448" s="84"/>
      <c r="AN448" s="84"/>
      <c r="AO448" s="84"/>
      <c r="AP448" s="84"/>
    </row>
    <row r="449" spans="1:42">
      <c r="A449" s="85" t="s">
        <v>472</v>
      </c>
      <c r="B449" s="88">
        <v>374</v>
      </c>
      <c r="C449" s="88">
        <v>340</v>
      </c>
      <c r="D449" s="88">
        <v>269</v>
      </c>
      <c r="E449" s="88">
        <v>515</v>
      </c>
      <c r="F449" s="88">
        <v>245</v>
      </c>
      <c r="G449" s="88">
        <v>294</v>
      </c>
      <c r="H449" s="88">
        <v>227</v>
      </c>
      <c r="I449" s="88">
        <v>226</v>
      </c>
      <c r="J449" s="88">
        <v>264</v>
      </c>
      <c r="K449" s="88">
        <v>259</v>
      </c>
      <c r="L449" s="84"/>
      <c r="M449" s="84"/>
      <c r="N449" s="84"/>
      <c r="O449" s="84"/>
      <c r="P449" s="84"/>
      <c r="Q449" s="84"/>
      <c r="R449" s="84"/>
      <c r="AJ449" s="84"/>
      <c r="AK449" s="84"/>
      <c r="AL449" s="84"/>
      <c r="AM449" s="84"/>
      <c r="AN449" s="84"/>
      <c r="AO449" s="84"/>
      <c r="AP449" s="84"/>
    </row>
    <row r="450" spans="1:42">
      <c r="A450" s="85" t="s">
        <v>473</v>
      </c>
      <c r="B450" s="88">
        <v>10</v>
      </c>
      <c r="C450" s="88">
        <v>17</v>
      </c>
      <c r="D450" s="88">
        <v>25</v>
      </c>
      <c r="E450" s="88">
        <v>10</v>
      </c>
      <c r="F450" s="88">
        <v>15</v>
      </c>
      <c r="G450" s="88">
        <v>12</v>
      </c>
      <c r="H450" s="88">
        <v>23</v>
      </c>
      <c r="I450" s="88">
        <v>13</v>
      </c>
      <c r="J450" s="88">
        <v>21</v>
      </c>
      <c r="K450" s="88">
        <v>21</v>
      </c>
      <c r="L450" s="84"/>
      <c r="M450" s="84"/>
      <c r="N450" s="84"/>
      <c r="O450" s="84"/>
      <c r="P450" s="84"/>
      <c r="Q450" s="84"/>
      <c r="R450" s="84"/>
      <c r="AJ450" s="84"/>
      <c r="AK450" s="84"/>
      <c r="AL450" s="84"/>
      <c r="AM450" s="84"/>
      <c r="AN450" s="84"/>
      <c r="AO450" s="84"/>
      <c r="AP450" s="84"/>
    </row>
    <row r="451" spans="1:42">
      <c r="A451" s="85" t="s">
        <v>474</v>
      </c>
      <c r="B451" s="88">
        <v>415</v>
      </c>
      <c r="C451" s="88">
        <v>407</v>
      </c>
      <c r="D451" s="88">
        <v>327</v>
      </c>
      <c r="E451" s="88">
        <v>341</v>
      </c>
      <c r="F451" s="88">
        <v>321</v>
      </c>
      <c r="G451" s="88">
        <v>261</v>
      </c>
      <c r="H451" s="88">
        <v>198</v>
      </c>
      <c r="I451" s="88">
        <v>234</v>
      </c>
      <c r="J451" s="88">
        <v>230</v>
      </c>
      <c r="K451" s="88">
        <v>235</v>
      </c>
      <c r="L451" s="84"/>
      <c r="M451" s="84"/>
      <c r="N451" s="84"/>
      <c r="O451" s="84"/>
      <c r="P451" s="84"/>
      <c r="Q451" s="84"/>
      <c r="R451" s="84"/>
      <c r="AJ451" s="84"/>
      <c r="AK451" s="84"/>
      <c r="AL451" s="84"/>
      <c r="AM451" s="84"/>
      <c r="AN451" s="84"/>
      <c r="AO451" s="84"/>
      <c r="AP451" s="84"/>
    </row>
    <row r="452" spans="1:42">
      <c r="A452" s="85" t="s">
        <v>475</v>
      </c>
      <c r="B452" s="88">
        <v>365</v>
      </c>
      <c r="C452" s="88">
        <v>306</v>
      </c>
      <c r="D452" s="88">
        <v>294</v>
      </c>
      <c r="E452" s="88">
        <v>340</v>
      </c>
      <c r="F452" s="88">
        <v>453</v>
      </c>
      <c r="G452" s="88">
        <v>627</v>
      </c>
      <c r="H452" s="88">
        <v>510</v>
      </c>
      <c r="I452" s="88">
        <v>431</v>
      </c>
      <c r="J452" s="88">
        <v>357</v>
      </c>
      <c r="K452" s="88">
        <v>324</v>
      </c>
      <c r="L452" s="84"/>
      <c r="M452" s="84"/>
      <c r="N452" s="84"/>
      <c r="O452" s="84"/>
      <c r="P452" s="84"/>
      <c r="Q452" s="84"/>
      <c r="R452" s="84"/>
      <c r="AJ452" s="84"/>
      <c r="AK452" s="84"/>
      <c r="AL452" s="84"/>
      <c r="AM452" s="84"/>
      <c r="AN452" s="84"/>
      <c r="AO452" s="84"/>
      <c r="AP452" s="84"/>
    </row>
    <row r="453" spans="1:42">
      <c r="A453" s="85" t="s">
        <v>476</v>
      </c>
      <c r="B453" s="88">
        <v>0</v>
      </c>
      <c r="C453" s="88">
        <v>1</v>
      </c>
      <c r="D453" s="88">
        <v>0</v>
      </c>
      <c r="E453" s="88">
        <v>0</v>
      </c>
      <c r="F453" s="88">
        <v>3</v>
      </c>
      <c r="G453" s="88">
        <v>1</v>
      </c>
      <c r="H453" s="88">
        <v>1</v>
      </c>
      <c r="I453" s="88">
        <v>0</v>
      </c>
      <c r="J453" s="88">
        <v>8</v>
      </c>
      <c r="K453" s="88">
        <v>3</v>
      </c>
      <c r="L453" s="84"/>
      <c r="M453" s="84"/>
      <c r="N453" s="84"/>
      <c r="O453" s="84"/>
      <c r="P453" s="84"/>
      <c r="Q453" s="84"/>
      <c r="R453" s="84"/>
      <c r="AJ453" s="84"/>
      <c r="AK453" s="84"/>
      <c r="AL453" s="84"/>
      <c r="AM453" s="84"/>
      <c r="AN453" s="84"/>
      <c r="AO453" s="84"/>
      <c r="AP453" s="84"/>
    </row>
    <row r="454" spans="1:42">
      <c r="A454" s="85" t="s">
        <v>477</v>
      </c>
      <c r="B454" s="88">
        <v>140</v>
      </c>
      <c r="C454" s="88">
        <v>181</v>
      </c>
      <c r="D454" s="88">
        <v>174</v>
      </c>
      <c r="E454" s="88">
        <v>230</v>
      </c>
      <c r="F454" s="88">
        <v>211</v>
      </c>
      <c r="G454" s="88">
        <v>109</v>
      </c>
      <c r="H454" s="88">
        <v>160</v>
      </c>
      <c r="I454" s="88">
        <v>235</v>
      </c>
      <c r="J454" s="88">
        <v>240</v>
      </c>
      <c r="K454" s="88">
        <v>190</v>
      </c>
      <c r="L454" s="84"/>
      <c r="M454" s="84"/>
      <c r="N454" s="84"/>
      <c r="O454" s="84"/>
      <c r="P454" s="84"/>
      <c r="Q454" s="84"/>
      <c r="R454" s="84"/>
      <c r="AJ454" s="84"/>
      <c r="AK454" s="84"/>
      <c r="AL454" s="84"/>
      <c r="AM454" s="84"/>
      <c r="AN454" s="84"/>
      <c r="AO454" s="84"/>
      <c r="AP454" s="84"/>
    </row>
    <row r="455" spans="1:42">
      <c r="A455" s="85" t="s">
        <v>478</v>
      </c>
      <c r="B455" s="87">
        <v>29170</v>
      </c>
      <c r="C455" s="87">
        <v>27269</v>
      </c>
      <c r="D455" s="87">
        <v>24827</v>
      </c>
      <c r="E455" s="87">
        <v>25704</v>
      </c>
      <c r="F455" s="87">
        <v>23932</v>
      </c>
      <c r="G455" s="87">
        <v>26558</v>
      </c>
      <c r="H455" s="87">
        <v>23911</v>
      </c>
      <c r="I455" s="87">
        <v>21635</v>
      </c>
      <c r="J455" s="87">
        <v>20780</v>
      </c>
      <c r="K455" s="87">
        <v>19474</v>
      </c>
      <c r="L455" s="84"/>
      <c r="M455" s="84"/>
      <c r="N455" s="84"/>
      <c r="O455" s="84"/>
      <c r="P455" s="84"/>
      <c r="Q455" s="84"/>
      <c r="R455" s="84"/>
      <c r="AJ455" s="84"/>
      <c r="AK455" s="84"/>
      <c r="AL455" s="84"/>
      <c r="AM455" s="84"/>
      <c r="AN455" s="84"/>
      <c r="AO455" s="84"/>
      <c r="AP455" s="84"/>
    </row>
    <row r="456" spans="1:42">
      <c r="A456" s="85" t="s">
        <v>37</v>
      </c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4"/>
      <c r="M456" s="84"/>
      <c r="N456" s="84"/>
      <c r="O456" s="84"/>
      <c r="P456" s="84"/>
      <c r="Q456" s="84"/>
      <c r="R456" s="84"/>
      <c r="AJ456" s="84"/>
      <c r="AK456" s="84"/>
      <c r="AL456" s="84"/>
      <c r="AM456" s="84"/>
      <c r="AN456" s="84"/>
      <c r="AO456" s="84"/>
      <c r="AP456" s="84"/>
    </row>
    <row r="457" spans="1:42">
      <c r="A457" s="85" t="s">
        <v>466</v>
      </c>
      <c r="B457" s="88">
        <v>791</v>
      </c>
      <c r="C457" s="88">
        <v>830</v>
      </c>
      <c r="D457" s="88">
        <v>795</v>
      </c>
      <c r="E457" s="88">
        <v>828</v>
      </c>
      <c r="F457" s="87">
        <v>1094</v>
      </c>
      <c r="G457" s="87">
        <v>1291</v>
      </c>
      <c r="H457" s="87">
        <v>1460</v>
      </c>
      <c r="I457" s="87">
        <v>1352</v>
      </c>
      <c r="J457" s="87">
        <v>1441</v>
      </c>
      <c r="K457" s="87">
        <v>1441</v>
      </c>
      <c r="L457" s="84"/>
      <c r="M457" s="84"/>
      <c r="N457" s="84"/>
      <c r="O457" s="84"/>
      <c r="P457" s="84"/>
      <c r="Q457" s="84"/>
      <c r="R457" s="84"/>
      <c r="AJ457" s="84"/>
      <c r="AK457" s="84"/>
      <c r="AL457" s="84"/>
      <c r="AM457" s="84"/>
      <c r="AN457" s="84"/>
      <c r="AO457" s="84"/>
      <c r="AP457" s="84"/>
    </row>
    <row r="458" spans="1:42">
      <c r="A458" s="85" t="s">
        <v>467</v>
      </c>
      <c r="B458" s="88">
        <v>552</v>
      </c>
      <c r="C458" s="88">
        <v>532</v>
      </c>
      <c r="D458" s="88">
        <v>570</v>
      </c>
      <c r="E458" s="88">
        <v>509</v>
      </c>
      <c r="F458" s="88">
        <v>367</v>
      </c>
      <c r="G458" s="88">
        <v>149</v>
      </c>
      <c r="H458" s="88">
        <v>149</v>
      </c>
      <c r="I458" s="88">
        <v>183</v>
      </c>
      <c r="J458" s="88">
        <v>134</v>
      </c>
      <c r="K458" s="88">
        <v>138</v>
      </c>
      <c r="L458" s="84"/>
      <c r="M458" s="84"/>
      <c r="N458" s="84"/>
      <c r="O458" s="84"/>
      <c r="P458" s="84"/>
      <c r="Q458" s="84"/>
      <c r="R458" s="84"/>
      <c r="AJ458" s="84"/>
      <c r="AK458" s="84"/>
      <c r="AL458" s="84"/>
      <c r="AM458" s="84"/>
      <c r="AN458" s="84"/>
      <c r="AO458" s="84"/>
      <c r="AP458" s="84"/>
    </row>
    <row r="459" spans="1:42">
      <c r="A459" s="85" t="s">
        <v>468</v>
      </c>
      <c r="B459" s="88">
        <v>52</v>
      </c>
      <c r="C459" s="88">
        <v>72</v>
      </c>
      <c r="D459" s="88">
        <v>46</v>
      </c>
      <c r="E459" s="88">
        <v>18</v>
      </c>
      <c r="F459" s="88">
        <v>40</v>
      </c>
      <c r="G459" s="88">
        <v>36</v>
      </c>
      <c r="H459" s="88">
        <v>35</v>
      </c>
      <c r="I459" s="88">
        <v>38</v>
      </c>
      <c r="J459" s="88">
        <v>46</v>
      </c>
      <c r="K459" s="88">
        <v>42</v>
      </c>
      <c r="L459" s="84"/>
      <c r="M459" s="84"/>
      <c r="N459" s="84"/>
      <c r="O459" s="84"/>
      <c r="P459" s="84"/>
      <c r="Q459" s="84"/>
      <c r="R459" s="84"/>
      <c r="AJ459" s="84"/>
      <c r="AK459" s="84"/>
      <c r="AL459" s="84"/>
      <c r="AM459" s="84"/>
      <c r="AN459" s="84"/>
      <c r="AO459" s="84"/>
      <c r="AP459" s="84"/>
    </row>
    <row r="460" spans="1:42">
      <c r="A460" s="85" t="s">
        <v>469</v>
      </c>
      <c r="B460" s="88">
        <v>10</v>
      </c>
      <c r="C460" s="88">
        <v>17</v>
      </c>
      <c r="D460" s="88">
        <v>26</v>
      </c>
      <c r="E460" s="88">
        <v>10</v>
      </c>
      <c r="F460" s="88">
        <v>13</v>
      </c>
      <c r="G460" s="88">
        <v>9</v>
      </c>
      <c r="H460" s="88">
        <v>10</v>
      </c>
      <c r="I460" s="88">
        <v>15</v>
      </c>
      <c r="J460" s="88">
        <v>16</v>
      </c>
      <c r="K460" s="88">
        <v>25</v>
      </c>
      <c r="L460" s="84"/>
      <c r="M460" s="84"/>
      <c r="N460" s="84"/>
      <c r="O460" s="84"/>
      <c r="P460" s="84"/>
      <c r="Q460" s="84"/>
      <c r="R460" s="84"/>
      <c r="AJ460" s="84"/>
      <c r="AK460" s="84"/>
      <c r="AL460" s="84"/>
      <c r="AM460" s="84"/>
      <c r="AN460" s="84"/>
      <c r="AO460" s="84"/>
      <c r="AP460" s="84"/>
    </row>
    <row r="461" spans="1:42">
      <c r="A461" s="85" t="s">
        <v>470</v>
      </c>
      <c r="B461" s="87">
        <v>5662</v>
      </c>
      <c r="C461" s="87">
        <v>5240</v>
      </c>
      <c r="D461" s="87">
        <v>4763</v>
      </c>
      <c r="E461" s="87">
        <v>5148</v>
      </c>
      <c r="F461" s="87">
        <v>5121</v>
      </c>
      <c r="G461" s="87">
        <v>5635</v>
      </c>
      <c r="H461" s="87">
        <v>6435</v>
      </c>
      <c r="I461" s="87">
        <v>5945</v>
      </c>
      <c r="J461" s="87">
        <v>4820</v>
      </c>
      <c r="K461" s="87">
        <v>4450</v>
      </c>
      <c r="L461" s="84"/>
      <c r="M461" s="84"/>
      <c r="N461" s="84"/>
      <c r="O461" s="84"/>
      <c r="P461" s="84"/>
      <c r="Q461" s="84"/>
      <c r="R461" s="84"/>
      <c r="AJ461" s="84"/>
      <c r="AK461" s="84"/>
      <c r="AL461" s="84"/>
      <c r="AM461" s="84"/>
      <c r="AN461" s="84"/>
      <c r="AO461" s="84"/>
      <c r="AP461" s="84"/>
    </row>
    <row r="462" spans="1:42">
      <c r="A462" s="85" t="s">
        <v>471</v>
      </c>
      <c r="B462" s="88">
        <v>661</v>
      </c>
      <c r="C462" s="88">
        <v>632</v>
      </c>
      <c r="D462" s="88">
        <v>607</v>
      </c>
      <c r="E462" s="88">
        <v>511</v>
      </c>
      <c r="F462" s="88">
        <v>597</v>
      </c>
      <c r="G462" s="88">
        <v>704</v>
      </c>
      <c r="H462" s="88">
        <v>783</v>
      </c>
      <c r="I462" s="88">
        <v>978</v>
      </c>
      <c r="J462" s="87">
        <v>1144</v>
      </c>
      <c r="K462" s="88">
        <v>875</v>
      </c>
      <c r="L462" s="84"/>
      <c r="M462" s="84"/>
      <c r="N462" s="84"/>
      <c r="O462" s="84"/>
      <c r="P462" s="84"/>
      <c r="Q462" s="84"/>
      <c r="R462" s="84"/>
      <c r="AJ462" s="84"/>
      <c r="AK462" s="84"/>
      <c r="AL462" s="84"/>
      <c r="AM462" s="84"/>
      <c r="AN462" s="84"/>
      <c r="AO462" s="84"/>
      <c r="AP462" s="84"/>
    </row>
    <row r="463" spans="1:42">
      <c r="A463" s="85" t="s">
        <v>472</v>
      </c>
      <c r="B463" s="88">
        <v>98</v>
      </c>
      <c r="C463" s="88">
        <v>107</v>
      </c>
      <c r="D463" s="88">
        <v>93</v>
      </c>
      <c r="E463" s="88">
        <v>80</v>
      </c>
      <c r="F463" s="88">
        <v>81</v>
      </c>
      <c r="G463" s="88">
        <v>63</v>
      </c>
      <c r="H463" s="88">
        <v>62</v>
      </c>
      <c r="I463" s="88">
        <v>57</v>
      </c>
      <c r="J463" s="88">
        <v>58</v>
      </c>
      <c r="K463" s="88">
        <v>54</v>
      </c>
      <c r="L463" s="84"/>
      <c r="M463" s="84"/>
      <c r="N463" s="84"/>
      <c r="O463" s="84"/>
      <c r="P463" s="84"/>
      <c r="Q463" s="84"/>
      <c r="R463" s="84"/>
      <c r="AJ463" s="84"/>
      <c r="AK463" s="84"/>
      <c r="AL463" s="84"/>
      <c r="AM463" s="84"/>
      <c r="AN463" s="84"/>
      <c r="AO463" s="84"/>
      <c r="AP463" s="84"/>
    </row>
    <row r="464" spans="1:42">
      <c r="A464" s="85" t="s">
        <v>473</v>
      </c>
      <c r="B464" s="88">
        <v>2</v>
      </c>
      <c r="C464" s="88">
        <v>4</v>
      </c>
      <c r="D464" s="88">
        <v>3</v>
      </c>
      <c r="E464" s="88">
        <v>0</v>
      </c>
      <c r="F464" s="88">
        <v>5</v>
      </c>
      <c r="G464" s="88">
        <v>1</v>
      </c>
      <c r="H464" s="88">
        <v>0</v>
      </c>
      <c r="I464" s="88">
        <v>1</v>
      </c>
      <c r="J464" s="88">
        <v>1</v>
      </c>
      <c r="K464" s="88">
        <v>1</v>
      </c>
      <c r="L464" s="84"/>
      <c r="M464" s="84"/>
      <c r="N464" s="84"/>
      <c r="O464" s="84"/>
      <c r="P464" s="84"/>
      <c r="Q464" s="84"/>
      <c r="R464" s="84"/>
      <c r="AJ464" s="84"/>
      <c r="AK464" s="84"/>
      <c r="AL464" s="84"/>
      <c r="AM464" s="84"/>
      <c r="AN464" s="84"/>
      <c r="AO464" s="84"/>
      <c r="AP464" s="84"/>
    </row>
    <row r="465" spans="1:42">
      <c r="A465" s="85" t="s">
        <v>474</v>
      </c>
      <c r="B465" s="88">
        <v>220</v>
      </c>
      <c r="C465" s="88">
        <v>200</v>
      </c>
      <c r="D465" s="88">
        <v>193</v>
      </c>
      <c r="E465" s="88">
        <v>168</v>
      </c>
      <c r="F465" s="88">
        <v>147</v>
      </c>
      <c r="G465" s="88">
        <v>142</v>
      </c>
      <c r="H465" s="88">
        <v>127</v>
      </c>
      <c r="I465" s="88">
        <v>105</v>
      </c>
      <c r="J465" s="88">
        <v>121</v>
      </c>
      <c r="K465" s="88">
        <v>109</v>
      </c>
      <c r="L465" s="84"/>
      <c r="M465" s="84"/>
      <c r="N465" s="84"/>
      <c r="O465" s="84"/>
      <c r="P465" s="84"/>
      <c r="Q465" s="84"/>
      <c r="R465" s="84"/>
      <c r="AJ465" s="84"/>
      <c r="AK465" s="84"/>
      <c r="AL465" s="84"/>
      <c r="AM465" s="84"/>
      <c r="AN465" s="84"/>
      <c r="AO465" s="84"/>
      <c r="AP465" s="84"/>
    </row>
    <row r="466" spans="1:42">
      <c r="A466" s="85" t="s">
        <v>475</v>
      </c>
      <c r="B466" s="88">
        <v>80</v>
      </c>
      <c r="C466" s="88">
        <v>102</v>
      </c>
      <c r="D466" s="88">
        <v>85</v>
      </c>
      <c r="E466" s="88">
        <v>84</v>
      </c>
      <c r="F466" s="88">
        <v>85</v>
      </c>
      <c r="G466" s="88">
        <v>127</v>
      </c>
      <c r="H466" s="88">
        <v>116</v>
      </c>
      <c r="I466" s="88">
        <v>146</v>
      </c>
      <c r="J466" s="88">
        <v>184</v>
      </c>
      <c r="K466" s="88">
        <v>167</v>
      </c>
      <c r="L466" s="84"/>
      <c r="M466" s="84"/>
      <c r="N466" s="84"/>
      <c r="O466" s="84"/>
      <c r="P466" s="84"/>
      <c r="Q466" s="84"/>
      <c r="R466" s="84"/>
      <c r="AJ466" s="84"/>
      <c r="AK466" s="84"/>
      <c r="AL466" s="84"/>
      <c r="AM466" s="84"/>
      <c r="AN466" s="84"/>
      <c r="AO466" s="84"/>
      <c r="AP466" s="84"/>
    </row>
    <row r="467" spans="1:42">
      <c r="A467" s="85" t="s">
        <v>476</v>
      </c>
      <c r="B467" s="88">
        <v>1</v>
      </c>
      <c r="C467" s="88">
        <v>0</v>
      </c>
      <c r="D467" s="88">
        <v>0</v>
      </c>
      <c r="E467" s="88">
        <v>0</v>
      </c>
      <c r="F467" s="88">
        <v>1</v>
      </c>
      <c r="G467" s="88">
        <v>1</v>
      </c>
      <c r="H467" s="88">
        <v>0</v>
      </c>
      <c r="I467" s="88">
        <v>1</v>
      </c>
      <c r="J467" s="88">
        <v>1</v>
      </c>
      <c r="K467" s="88">
        <v>0</v>
      </c>
      <c r="L467" s="84"/>
      <c r="M467" s="84"/>
      <c r="N467" s="84"/>
      <c r="O467" s="84"/>
      <c r="P467" s="84"/>
      <c r="Q467" s="84"/>
      <c r="R467" s="84"/>
      <c r="AJ467" s="84"/>
      <c r="AK467" s="84"/>
      <c r="AL467" s="84"/>
      <c r="AM467" s="84"/>
      <c r="AN467" s="84"/>
      <c r="AO467" s="84"/>
      <c r="AP467" s="84"/>
    </row>
    <row r="468" spans="1:42">
      <c r="A468" s="85" t="s">
        <v>477</v>
      </c>
      <c r="B468" s="88">
        <v>50</v>
      </c>
      <c r="C468" s="88">
        <v>56</v>
      </c>
      <c r="D468" s="88">
        <v>41</v>
      </c>
      <c r="E468" s="88">
        <v>67</v>
      </c>
      <c r="F468" s="88">
        <v>37</v>
      </c>
      <c r="G468" s="88">
        <v>17</v>
      </c>
      <c r="H468" s="88">
        <v>22</v>
      </c>
      <c r="I468" s="88">
        <v>20</v>
      </c>
      <c r="J468" s="88">
        <v>18</v>
      </c>
      <c r="K468" s="88">
        <v>12</v>
      </c>
      <c r="L468" s="84"/>
      <c r="M468" s="84"/>
      <c r="N468" s="84"/>
      <c r="O468" s="84"/>
      <c r="P468" s="84"/>
      <c r="Q468" s="84"/>
      <c r="R468" s="84"/>
      <c r="AJ468" s="84"/>
      <c r="AK468" s="84"/>
      <c r="AL468" s="84"/>
      <c r="AM468" s="84"/>
      <c r="AN468" s="84"/>
      <c r="AO468" s="84"/>
      <c r="AP468" s="84"/>
    </row>
    <row r="469" spans="1:42">
      <c r="A469" s="85" t="s">
        <v>478</v>
      </c>
      <c r="B469" s="87">
        <v>8179</v>
      </c>
      <c r="C469" s="87">
        <v>7792</v>
      </c>
      <c r="D469" s="87">
        <v>7222</v>
      </c>
      <c r="E469" s="87">
        <v>7423</v>
      </c>
      <c r="F469" s="87">
        <v>7588</v>
      </c>
      <c r="G469" s="87">
        <v>8175</v>
      </c>
      <c r="H469" s="87">
        <v>9199</v>
      </c>
      <c r="I469" s="87">
        <v>8841</v>
      </c>
      <c r="J469" s="87">
        <v>7984</v>
      </c>
      <c r="K469" s="87">
        <v>7314</v>
      </c>
      <c r="L469" s="84"/>
      <c r="M469" s="84"/>
      <c r="N469" s="84"/>
      <c r="O469" s="84"/>
      <c r="P469" s="84"/>
      <c r="Q469" s="84"/>
      <c r="R469" s="84"/>
      <c r="AJ469" s="84"/>
      <c r="AK469" s="84"/>
      <c r="AL469" s="84"/>
      <c r="AM469" s="84"/>
      <c r="AN469" s="84"/>
      <c r="AO469" s="84"/>
      <c r="AP469" s="84"/>
    </row>
    <row r="470" spans="1:42">
      <c r="A470" s="85" t="s">
        <v>7</v>
      </c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4"/>
      <c r="M470" s="84"/>
      <c r="N470" s="84"/>
      <c r="O470" s="84"/>
      <c r="P470" s="84"/>
      <c r="Q470" s="84"/>
      <c r="R470" s="84"/>
      <c r="AJ470" s="84"/>
      <c r="AK470" s="84"/>
      <c r="AL470" s="84"/>
      <c r="AM470" s="84"/>
      <c r="AN470" s="84"/>
      <c r="AO470" s="84"/>
      <c r="AP470" s="84"/>
    </row>
    <row r="471" spans="1:42">
      <c r="A471" s="85" t="s">
        <v>466</v>
      </c>
      <c r="B471" s="87">
        <v>3368</v>
      </c>
      <c r="C471" s="87">
        <v>3159</v>
      </c>
      <c r="D471" s="87">
        <v>3160</v>
      </c>
      <c r="E471" s="87">
        <v>3239</v>
      </c>
      <c r="F471" s="87">
        <v>4238</v>
      </c>
      <c r="G471" s="87">
        <v>5429</v>
      </c>
      <c r="H471" s="87">
        <v>5617</v>
      </c>
      <c r="I471" s="87">
        <v>5677</v>
      </c>
      <c r="J471" s="87">
        <v>6256</v>
      </c>
      <c r="K471" s="87">
        <v>6171</v>
      </c>
      <c r="L471" s="84"/>
      <c r="M471" s="84"/>
      <c r="N471" s="84"/>
      <c r="O471" s="84"/>
      <c r="P471" s="84"/>
      <c r="Q471" s="84"/>
      <c r="R471" s="84"/>
      <c r="AJ471" s="84"/>
      <c r="AK471" s="84"/>
      <c r="AL471" s="84"/>
      <c r="AM471" s="84"/>
      <c r="AN471" s="84"/>
      <c r="AO471" s="84"/>
      <c r="AP471" s="84"/>
    </row>
    <row r="472" spans="1:42">
      <c r="A472" s="85" t="s">
        <v>467</v>
      </c>
      <c r="B472" s="87">
        <v>1872</v>
      </c>
      <c r="C472" s="87">
        <v>1751</v>
      </c>
      <c r="D472" s="87">
        <v>1842</v>
      </c>
      <c r="E472" s="87">
        <v>1824</v>
      </c>
      <c r="F472" s="87">
        <v>1155</v>
      </c>
      <c r="G472" s="88">
        <v>494</v>
      </c>
      <c r="H472" s="88">
        <v>513</v>
      </c>
      <c r="I472" s="88">
        <v>539</v>
      </c>
      <c r="J472" s="88">
        <v>532</v>
      </c>
      <c r="K472" s="88">
        <v>660</v>
      </c>
      <c r="L472" s="84"/>
      <c r="M472" s="84"/>
      <c r="N472" s="84"/>
      <c r="O472" s="84"/>
      <c r="P472" s="84"/>
      <c r="Q472" s="84"/>
      <c r="R472" s="84"/>
      <c r="AJ472" s="84"/>
      <c r="AK472" s="84"/>
      <c r="AL472" s="84"/>
      <c r="AM472" s="84"/>
      <c r="AN472" s="84"/>
      <c r="AO472" s="84"/>
      <c r="AP472" s="84"/>
    </row>
    <row r="473" spans="1:42">
      <c r="A473" s="85" t="s">
        <v>468</v>
      </c>
      <c r="B473" s="88">
        <v>193</v>
      </c>
      <c r="C473" s="88">
        <v>207</v>
      </c>
      <c r="D473" s="88">
        <v>146</v>
      </c>
      <c r="E473" s="88">
        <v>146</v>
      </c>
      <c r="F473" s="88">
        <v>147</v>
      </c>
      <c r="G473" s="88">
        <v>125</v>
      </c>
      <c r="H473" s="88">
        <v>119</v>
      </c>
      <c r="I473" s="88">
        <v>149</v>
      </c>
      <c r="J473" s="88">
        <v>125</v>
      </c>
      <c r="K473" s="88">
        <v>153</v>
      </c>
      <c r="L473" s="84"/>
      <c r="M473" s="84"/>
      <c r="N473" s="84"/>
      <c r="O473" s="84"/>
      <c r="P473" s="84"/>
      <c r="Q473" s="84"/>
      <c r="R473" s="84"/>
      <c r="AJ473" s="84"/>
      <c r="AK473" s="84"/>
      <c r="AL473" s="84"/>
      <c r="AM473" s="84"/>
      <c r="AN473" s="84"/>
      <c r="AO473" s="84"/>
      <c r="AP473" s="84"/>
    </row>
    <row r="474" spans="1:42">
      <c r="A474" s="85" t="s">
        <v>469</v>
      </c>
      <c r="B474" s="88">
        <v>99</v>
      </c>
      <c r="C474" s="88">
        <v>104</v>
      </c>
      <c r="D474" s="88">
        <v>117</v>
      </c>
      <c r="E474" s="88">
        <v>106</v>
      </c>
      <c r="F474" s="88">
        <v>149</v>
      </c>
      <c r="G474" s="88">
        <v>137</v>
      </c>
      <c r="H474" s="88">
        <v>144</v>
      </c>
      <c r="I474" s="88">
        <v>160</v>
      </c>
      <c r="J474" s="88">
        <v>160</v>
      </c>
      <c r="K474" s="88">
        <v>117</v>
      </c>
      <c r="L474" s="84"/>
      <c r="M474" s="84"/>
      <c r="N474" s="84"/>
      <c r="O474" s="84"/>
      <c r="P474" s="84"/>
      <c r="Q474" s="84"/>
      <c r="R474" s="84"/>
      <c r="AJ474" s="84"/>
      <c r="AK474" s="84"/>
      <c r="AL474" s="84"/>
      <c r="AM474" s="84"/>
      <c r="AN474" s="84"/>
      <c r="AO474" s="84"/>
      <c r="AP474" s="84"/>
    </row>
    <row r="475" spans="1:42">
      <c r="A475" s="85" t="s">
        <v>470</v>
      </c>
      <c r="B475" s="87">
        <v>19066</v>
      </c>
      <c r="C475" s="87">
        <v>18807</v>
      </c>
      <c r="D475" s="87">
        <v>17964</v>
      </c>
      <c r="E475" s="87">
        <v>18359</v>
      </c>
      <c r="F475" s="87">
        <v>18946</v>
      </c>
      <c r="G475" s="87">
        <v>19530</v>
      </c>
      <c r="H475" s="87">
        <v>20834</v>
      </c>
      <c r="I475" s="87">
        <v>20612</v>
      </c>
      <c r="J475" s="87">
        <v>18959</v>
      </c>
      <c r="K475" s="87">
        <v>18724</v>
      </c>
      <c r="L475" s="84"/>
      <c r="M475" s="84"/>
      <c r="N475" s="84"/>
      <c r="O475" s="84"/>
      <c r="P475" s="84"/>
      <c r="Q475" s="84"/>
      <c r="R475" s="84"/>
      <c r="AJ475" s="84"/>
      <c r="AK475" s="84"/>
      <c r="AL475" s="84"/>
      <c r="AM475" s="84"/>
      <c r="AN475" s="84"/>
      <c r="AO475" s="84"/>
      <c r="AP475" s="84"/>
    </row>
    <row r="476" spans="1:42">
      <c r="A476" s="85" t="s">
        <v>471</v>
      </c>
      <c r="B476" s="87">
        <v>1205</v>
      </c>
      <c r="C476" s="87">
        <v>1051</v>
      </c>
      <c r="D476" s="87">
        <v>1052</v>
      </c>
      <c r="E476" s="87">
        <v>1108</v>
      </c>
      <c r="F476" s="87">
        <v>1111</v>
      </c>
      <c r="G476" s="87">
        <v>1320</v>
      </c>
      <c r="H476" s="87">
        <v>1458</v>
      </c>
      <c r="I476" s="87">
        <v>1545</v>
      </c>
      <c r="J476" s="87">
        <v>1583</v>
      </c>
      <c r="K476" s="87">
        <v>1194</v>
      </c>
      <c r="L476" s="84"/>
      <c r="M476" s="84"/>
      <c r="N476" s="84"/>
      <c r="O476" s="84"/>
      <c r="P476" s="84"/>
      <c r="Q476" s="84"/>
      <c r="R476" s="84"/>
      <c r="AJ476" s="84"/>
      <c r="AK476" s="84"/>
      <c r="AL476" s="84"/>
      <c r="AM476" s="84"/>
      <c r="AN476" s="84"/>
      <c r="AO476" s="84"/>
      <c r="AP476" s="84"/>
    </row>
    <row r="477" spans="1:42">
      <c r="A477" s="85" t="s">
        <v>472</v>
      </c>
      <c r="B477" s="88">
        <v>220</v>
      </c>
      <c r="C477" s="88">
        <v>185</v>
      </c>
      <c r="D477" s="88">
        <v>178</v>
      </c>
      <c r="E477" s="88">
        <v>201</v>
      </c>
      <c r="F477" s="88">
        <v>188</v>
      </c>
      <c r="G477" s="88">
        <v>185</v>
      </c>
      <c r="H477" s="88">
        <v>157</v>
      </c>
      <c r="I477" s="88">
        <v>204</v>
      </c>
      <c r="J477" s="88">
        <v>179</v>
      </c>
      <c r="K477" s="88">
        <v>129</v>
      </c>
      <c r="L477" s="84"/>
      <c r="M477" s="84"/>
      <c r="N477" s="84"/>
      <c r="O477" s="84"/>
      <c r="P477" s="84"/>
      <c r="Q477" s="84"/>
      <c r="R477" s="84"/>
      <c r="AJ477" s="84"/>
      <c r="AK477" s="84"/>
      <c r="AL477" s="84"/>
      <c r="AM477" s="84"/>
      <c r="AN477" s="84"/>
      <c r="AO477" s="84"/>
      <c r="AP477" s="84"/>
    </row>
    <row r="478" spans="1:42">
      <c r="A478" s="85" t="s">
        <v>473</v>
      </c>
      <c r="B478" s="88">
        <v>6</v>
      </c>
      <c r="C478" s="88">
        <v>3</v>
      </c>
      <c r="D478" s="88">
        <v>3</v>
      </c>
      <c r="E478" s="88">
        <v>0</v>
      </c>
      <c r="F478" s="88">
        <v>4</v>
      </c>
      <c r="G478" s="88">
        <v>0</v>
      </c>
      <c r="H478" s="88">
        <v>8</v>
      </c>
      <c r="I478" s="88">
        <v>6</v>
      </c>
      <c r="J478" s="88">
        <v>7</v>
      </c>
      <c r="K478" s="88">
        <v>2</v>
      </c>
      <c r="L478" s="84"/>
      <c r="M478" s="84"/>
      <c r="N478" s="84"/>
      <c r="O478" s="84"/>
      <c r="P478" s="84"/>
      <c r="Q478" s="84"/>
      <c r="R478" s="84"/>
      <c r="AJ478" s="84"/>
      <c r="AK478" s="84"/>
      <c r="AL478" s="84"/>
      <c r="AM478" s="84"/>
      <c r="AN478" s="84"/>
      <c r="AO478" s="84"/>
      <c r="AP478" s="84"/>
    </row>
    <row r="479" spans="1:42">
      <c r="A479" s="85" t="s">
        <v>474</v>
      </c>
      <c r="B479" s="88">
        <v>567</v>
      </c>
      <c r="C479" s="88">
        <v>557</v>
      </c>
      <c r="D479" s="88">
        <v>575</v>
      </c>
      <c r="E479" s="88">
        <v>512</v>
      </c>
      <c r="F479" s="88">
        <v>446</v>
      </c>
      <c r="G479" s="88">
        <v>502</v>
      </c>
      <c r="H479" s="88">
        <v>447</v>
      </c>
      <c r="I479" s="88">
        <v>408</v>
      </c>
      <c r="J479" s="88">
        <v>516</v>
      </c>
      <c r="K479" s="88">
        <v>519</v>
      </c>
      <c r="L479" s="84"/>
      <c r="M479" s="84"/>
      <c r="N479" s="84"/>
      <c r="O479" s="84"/>
      <c r="P479" s="84"/>
      <c r="Q479" s="84"/>
      <c r="R479" s="84"/>
      <c r="AJ479" s="84"/>
      <c r="AK479" s="84"/>
      <c r="AL479" s="84"/>
      <c r="AM479" s="84"/>
      <c r="AN479" s="84"/>
      <c r="AO479" s="84"/>
      <c r="AP479" s="84"/>
    </row>
    <row r="480" spans="1:42">
      <c r="A480" s="85" t="s">
        <v>475</v>
      </c>
      <c r="B480" s="88">
        <v>360</v>
      </c>
      <c r="C480" s="88">
        <v>376</v>
      </c>
      <c r="D480" s="88">
        <v>409</v>
      </c>
      <c r="E480" s="88">
        <v>368</v>
      </c>
      <c r="F480" s="88">
        <v>449</v>
      </c>
      <c r="G480" s="88">
        <v>626</v>
      </c>
      <c r="H480" s="88">
        <v>664</v>
      </c>
      <c r="I480" s="88">
        <v>781</v>
      </c>
      <c r="J480" s="88">
        <v>766</v>
      </c>
      <c r="K480" s="88">
        <v>708</v>
      </c>
      <c r="L480" s="84"/>
      <c r="M480" s="84"/>
      <c r="N480" s="84"/>
      <c r="O480" s="84"/>
      <c r="P480" s="84"/>
      <c r="Q480" s="84"/>
      <c r="R480" s="84"/>
      <c r="AJ480" s="84"/>
      <c r="AK480" s="84"/>
      <c r="AL480" s="84"/>
      <c r="AM480" s="84"/>
      <c r="AN480" s="84"/>
      <c r="AO480" s="84"/>
      <c r="AP480" s="84"/>
    </row>
    <row r="481" spans="1:42">
      <c r="A481" s="85" t="s">
        <v>476</v>
      </c>
      <c r="B481" s="88">
        <v>2</v>
      </c>
      <c r="C481" s="88">
        <v>0</v>
      </c>
      <c r="D481" s="88">
        <v>1</v>
      </c>
      <c r="E481" s="88">
        <v>0</v>
      </c>
      <c r="F481" s="88">
        <v>0</v>
      </c>
      <c r="G481" s="88">
        <v>2</v>
      </c>
      <c r="H481" s="88">
        <v>1</v>
      </c>
      <c r="I481" s="88">
        <v>1</v>
      </c>
      <c r="J481" s="88">
        <v>0</v>
      </c>
      <c r="K481" s="88">
        <v>2</v>
      </c>
      <c r="L481" s="84"/>
      <c r="M481" s="84"/>
      <c r="N481" s="84"/>
      <c r="O481" s="84"/>
      <c r="P481" s="84"/>
      <c r="Q481" s="84"/>
      <c r="R481" s="84"/>
      <c r="AJ481" s="84"/>
      <c r="AK481" s="84"/>
      <c r="AL481" s="84"/>
      <c r="AM481" s="84"/>
      <c r="AN481" s="84"/>
      <c r="AO481" s="84"/>
      <c r="AP481" s="84"/>
    </row>
    <row r="482" spans="1:42">
      <c r="A482" s="85" t="s">
        <v>477</v>
      </c>
      <c r="B482" s="88">
        <v>205</v>
      </c>
      <c r="C482" s="88">
        <v>233</v>
      </c>
      <c r="D482" s="88">
        <v>205</v>
      </c>
      <c r="E482" s="88">
        <v>230</v>
      </c>
      <c r="F482" s="88">
        <v>149</v>
      </c>
      <c r="G482" s="88">
        <v>80</v>
      </c>
      <c r="H482" s="88">
        <v>87</v>
      </c>
      <c r="I482" s="88">
        <v>82</v>
      </c>
      <c r="J482" s="88">
        <v>75</v>
      </c>
      <c r="K482" s="88">
        <v>102</v>
      </c>
      <c r="L482" s="84"/>
      <c r="M482" s="84"/>
      <c r="N482" s="84"/>
      <c r="O482" s="84"/>
      <c r="P482" s="84"/>
      <c r="Q482" s="84"/>
      <c r="R482" s="84"/>
      <c r="AJ482" s="84"/>
      <c r="AK482" s="84"/>
      <c r="AL482" s="84"/>
      <c r="AM482" s="84"/>
      <c r="AN482" s="84"/>
      <c r="AO482" s="84"/>
      <c r="AP482" s="84"/>
    </row>
    <row r="483" spans="1:42">
      <c r="A483" s="85" t="s">
        <v>478</v>
      </c>
      <c r="B483" s="87">
        <v>27163</v>
      </c>
      <c r="C483" s="87">
        <v>26433</v>
      </c>
      <c r="D483" s="87">
        <v>25652</v>
      </c>
      <c r="E483" s="87">
        <v>26093</v>
      </c>
      <c r="F483" s="87">
        <v>26982</v>
      </c>
      <c r="G483" s="87">
        <v>28430</v>
      </c>
      <c r="H483" s="87">
        <v>30049</v>
      </c>
      <c r="I483" s="87">
        <v>30164</v>
      </c>
      <c r="J483" s="87">
        <v>29158</v>
      </c>
      <c r="K483" s="87">
        <v>28481</v>
      </c>
      <c r="L483" s="84"/>
      <c r="M483" s="84"/>
      <c r="N483" s="84"/>
      <c r="O483" s="84"/>
      <c r="P483" s="84"/>
      <c r="Q483" s="84"/>
      <c r="R483" s="84"/>
      <c r="AJ483" s="84"/>
      <c r="AK483" s="84"/>
      <c r="AL483" s="84"/>
      <c r="AM483" s="84"/>
      <c r="AN483" s="84"/>
      <c r="AO483" s="84"/>
      <c r="AP483" s="84"/>
    </row>
    <row r="484" spans="1:42">
      <c r="A484" s="85" t="s">
        <v>38</v>
      </c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4"/>
      <c r="M484" s="84"/>
      <c r="N484" s="84"/>
      <c r="O484" s="84"/>
      <c r="P484" s="84"/>
      <c r="Q484" s="84"/>
      <c r="R484" s="84"/>
      <c r="AJ484" s="84"/>
      <c r="AK484" s="84"/>
      <c r="AL484" s="84"/>
      <c r="AM484" s="84"/>
      <c r="AN484" s="84"/>
      <c r="AO484" s="84"/>
      <c r="AP484" s="84"/>
    </row>
    <row r="485" spans="1:42">
      <c r="A485" s="85" t="s">
        <v>466</v>
      </c>
      <c r="B485" s="88">
        <v>490</v>
      </c>
      <c r="C485" s="88">
        <v>476</v>
      </c>
      <c r="D485" s="88">
        <v>490</v>
      </c>
      <c r="E485" s="88">
        <v>480</v>
      </c>
      <c r="F485" s="88">
        <v>649</v>
      </c>
      <c r="G485" s="88">
        <v>893</v>
      </c>
      <c r="H485" s="88">
        <v>910</v>
      </c>
      <c r="I485" s="88">
        <v>912</v>
      </c>
      <c r="J485" s="87">
        <v>1008</v>
      </c>
      <c r="K485" s="88">
        <v>985</v>
      </c>
      <c r="L485" s="84"/>
      <c r="M485" s="84"/>
      <c r="N485" s="84"/>
      <c r="O485" s="84"/>
      <c r="P485" s="84"/>
      <c r="Q485" s="84"/>
      <c r="R485" s="84"/>
      <c r="AJ485" s="84"/>
      <c r="AK485" s="84"/>
      <c r="AL485" s="84"/>
      <c r="AM485" s="84"/>
      <c r="AN485" s="84"/>
      <c r="AO485" s="84"/>
      <c r="AP485" s="84"/>
    </row>
    <row r="486" spans="1:42">
      <c r="A486" s="85" t="s">
        <v>467</v>
      </c>
      <c r="B486" s="88">
        <v>336</v>
      </c>
      <c r="C486" s="88">
        <v>364</v>
      </c>
      <c r="D486" s="88">
        <v>330</v>
      </c>
      <c r="E486" s="88">
        <v>322</v>
      </c>
      <c r="F486" s="88">
        <v>194</v>
      </c>
      <c r="G486" s="88">
        <v>63</v>
      </c>
      <c r="H486" s="88">
        <v>64</v>
      </c>
      <c r="I486" s="88">
        <v>52</v>
      </c>
      <c r="J486" s="88">
        <v>63</v>
      </c>
      <c r="K486" s="88">
        <v>66</v>
      </c>
      <c r="L486" s="84"/>
      <c r="M486" s="84"/>
      <c r="N486" s="84"/>
      <c r="O486" s="84"/>
      <c r="P486" s="84"/>
      <c r="Q486" s="84"/>
      <c r="R486" s="84"/>
      <c r="AJ486" s="84"/>
      <c r="AK486" s="84"/>
      <c r="AL486" s="84"/>
      <c r="AM486" s="84"/>
      <c r="AN486" s="84"/>
      <c r="AO486" s="84"/>
      <c r="AP486" s="84"/>
    </row>
    <row r="487" spans="1:42">
      <c r="A487" s="85" t="s">
        <v>468</v>
      </c>
      <c r="B487" s="88">
        <v>29</v>
      </c>
      <c r="C487" s="88">
        <v>33</v>
      </c>
      <c r="D487" s="88">
        <v>29</v>
      </c>
      <c r="E487" s="88">
        <v>11</v>
      </c>
      <c r="F487" s="88">
        <v>15</v>
      </c>
      <c r="G487" s="88">
        <v>31</v>
      </c>
      <c r="H487" s="88">
        <v>11</v>
      </c>
      <c r="I487" s="88">
        <v>13</v>
      </c>
      <c r="J487" s="88">
        <v>15</v>
      </c>
      <c r="K487" s="88">
        <v>14</v>
      </c>
      <c r="L487" s="84"/>
      <c r="M487" s="84"/>
      <c r="N487" s="84"/>
      <c r="O487" s="84"/>
      <c r="P487" s="84"/>
      <c r="Q487" s="84"/>
      <c r="R487" s="84"/>
      <c r="AJ487" s="84"/>
      <c r="AK487" s="84"/>
      <c r="AL487" s="84"/>
      <c r="AM487" s="84"/>
      <c r="AN487" s="84"/>
      <c r="AO487" s="84"/>
      <c r="AP487" s="84"/>
    </row>
    <row r="488" spans="1:42">
      <c r="A488" s="85" t="s">
        <v>469</v>
      </c>
      <c r="B488" s="88">
        <v>16</v>
      </c>
      <c r="C488" s="88">
        <v>13</v>
      </c>
      <c r="D488" s="88">
        <v>20</v>
      </c>
      <c r="E488" s="88">
        <v>15</v>
      </c>
      <c r="F488" s="88">
        <v>14</v>
      </c>
      <c r="G488" s="88">
        <v>22</v>
      </c>
      <c r="H488" s="88">
        <v>17</v>
      </c>
      <c r="I488" s="88">
        <v>15</v>
      </c>
      <c r="J488" s="88">
        <v>4</v>
      </c>
      <c r="K488" s="88">
        <v>9</v>
      </c>
      <c r="L488" s="84"/>
      <c r="M488" s="84"/>
      <c r="N488" s="84"/>
      <c r="O488" s="84"/>
      <c r="P488" s="84"/>
      <c r="Q488" s="84"/>
      <c r="R488" s="84"/>
      <c r="AJ488" s="84"/>
      <c r="AK488" s="84"/>
      <c r="AL488" s="84"/>
      <c r="AM488" s="84"/>
      <c r="AN488" s="84"/>
      <c r="AO488" s="84"/>
      <c r="AP488" s="84"/>
    </row>
    <row r="489" spans="1:42">
      <c r="A489" s="85" t="s">
        <v>470</v>
      </c>
      <c r="B489" s="87">
        <v>2930</v>
      </c>
      <c r="C489" s="87">
        <v>2957</v>
      </c>
      <c r="D489" s="87">
        <v>2795</v>
      </c>
      <c r="E489" s="87">
        <v>2713</v>
      </c>
      <c r="F489" s="87">
        <v>2691</v>
      </c>
      <c r="G489" s="87">
        <v>2874</v>
      </c>
      <c r="H489" s="87">
        <v>2969</v>
      </c>
      <c r="I489" s="87">
        <v>3273</v>
      </c>
      <c r="J489" s="87">
        <v>3234</v>
      </c>
      <c r="K489" s="87">
        <v>3341</v>
      </c>
      <c r="L489" s="84"/>
      <c r="M489" s="84"/>
      <c r="N489" s="84"/>
      <c r="O489" s="84"/>
      <c r="P489" s="84"/>
      <c r="Q489" s="84"/>
      <c r="R489" s="84"/>
      <c r="AJ489" s="84"/>
      <c r="AK489" s="84"/>
      <c r="AL489" s="84"/>
      <c r="AM489" s="84"/>
      <c r="AN489" s="84"/>
      <c r="AO489" s="84"/>
      <c r="AP489" s="84"/>
    </row>
    <row r="490" spans="1:42">
      <c r="A490" s="85" t="s">
        <v>471</v>
      </c>
      <c r="B490" s="88">
        <v>217</v>
      </c>
      <c r="C490" s="88">
        <v>201</v>
      </c>
      <c r="D490" s="88">
        <v>163</v>
      </c>
      <c r="E490" s="88">
        <v>138</v>
      </c>
      <c r="F490" s="88">
        <v>187</v>
      </c>
      <c r="G490" s="88">
        <v>192</v>
      </c>
      <c r="H490" s="88">
        <v>214</v>
      </c>
      <c r="I490" s="88">
        <v>234</v>
      </c>
      <c r="J490" s="88">
        <v>261</v>
      </c>
      <c r="K490" s="88">
        <v>282</v>
      </c>
      <c r="L490" s="84"/>
      <c r="M490" s="84"/>
      <c r="N490" s="84"/>
      <c r="O490" s="84"/>
      <c r="P490" s="84"/>
      <c r="Q490" s="84"/>
      <c r="R490" s="84"/>
      <c r="AJ490" s="84"/>
      <c r="AK490" s="84"/>
      <c r="AL490" s="84"/>
      <c r="AM490" s="84"/>
      <c r="AN490" s="84"/>
      <c r="AO490" s="84"/>
      <c r="AP490" s="84"/>
    </row>
    <row r="491" spans="1:42">
      <c r="A491" s="85" t="s">
        <v>472</v>
      </c>
      <c r="B491" s="88">
        <v>60</v>
      </c>
      <c r="C491" s="88">
        <v>53</v>
      </c>
      <c r="D491" s="88">
        <v>42</v>
      </c>
      <c r="E491" s="88">
        <v>37</v>
      </c>
      <c r="F491" s="88">
        <v>27</v>
      </c>
      <c r="G491" s="88">
        <v>36</v>
      </c>
      <c r="H491" s="88">
        <v>32</v>
      </c>
      <c r="I491" s="88">
        <v>23</v>
      </c>
      <c r="J491" s="88">
        <v>36</v>
      </c>
      <c r="K491" s="88">
        <v>22</v>
      </c>
      <c r="L491" s="84"/>
      <c r="M491" s="84"/>
      <c r="N491" s="84"/>
      <c r="O491" s="84"/>
      <c r="P491" s="84"/>
      <c r="Q491" s="84"/>
      <c r="R491" s="84"/>
      <c r="AJ491" s="84"/>
      <c r="AK491" s="84"/>
      <c r="AL491" s="84"/>
      <c r="AM491" s="84"/>
      <c r="AN491" s="84"/>
      <c r="AO491" s="84"/>
      <c r="AP491" s="84"/>
    </row>
    <row r="492" spans="1:42">
      <c r="A492" s="85" t="s">
        <v>473</v>
      </c>
      <c r="B492" s="88">
        <v>1</v>
      </c>
      <c r="C492" s="88">
        <v>4</v>
      </c>
      <c r="D492" s="88">
        <v>0</v>
      </c>
      <c r="E492" s="88">
        <v>0</v>
      </c>
      <c r="F492" s="88">
        <v>3</v>
      </c>
      <c r="G492" s="88">
        <v>1</v>
      </c>
      <c r="H492" s="88">
        <v>2</v>
      </c>
      <c r="I492" s="88">
        <v>0</v>
      </c>
      <c r="J492" s="88">
        <v>1</v>
      </c>
      <c r="K492" s="88">
        <v>0</v>
      </c>
      <c r="L492" s="84"/>
      <c r="M492" s="84"/>
      <c r="N492" s="84"/>
      <c r="O492" s="84"/>
      <c r="P492" s="84"/>
      <c r="Q492" s="84"/>
      <c r="R492" s="84"/>
      <c r="AJ492" s="84"/>
      <c r="AK492" s="84"/>
      <c r="AL492" s="84"/>
      <c r="AM492" s="84"/>
      <c r="AN492" s="84"/>
      <c r="AO492" s="84"/>
      <c r="AP492" s="84"/>
    </row>
    <row r="493" spans="1:42">
      <c r="A493" s="85" t="s">
        <v>474</v>
      </c>
      <c r="B493" s="88">
        <v>73</v>
      </c>
      <c r="C493" s="88">
        <v>70</v>
      </c>
      <c r="D493" s="88">
        <v>68</v>
      </c>
      <c r="E493" s="88">
        <v>90</v>
      </c>
      <c r="F493" s="88">
        <v>66</v>
      </c>
      <c r="G493" s="88">
        <v>59</v>
      </c>
      <c r="H493" s="88">
        <v>49</v>
      </c>
      <c r="I493" s="88">
        <v>74</v>
      </c>
      <c r="J493" s="88">
        <v>90</v>
      </c>
      <c r="K493" s="88">
        <v>73</v>
      </c>
      <c r="L493" s="84"/>
      <c r="M493" s="84"/>
      <c r="N493" s="84"/>
      <c r="O493" s="84"/>
      <c r="P493" s="84"/>
      <c r="Q493" s="84"/>
      <c r="R493" s="84"/>
      <c r="AJ493" s="84"/>
      <c r="AK493" s="84"/>
      <c r="AL493" s="84"/>
      <c r="AM493" s="84"/>
      <c r="AN493" s="84"/>
      <c r="AO493" s="84"/>
      <c r="AP493" s="84"/>
    </row>
    <row r="494" spans="1:42">
      <c r="A494" s="85" t="s">
        <v>475</v>
      </c>
      <c r="B494" s="88">
        <v>61</v>
      </c>
      <c r="C494" s="88">
        <v>56</v>
      </c>
      <c r="D494" s="88">
        <v>62</v>
      </c>
      <c r="E494" s="88">
        <v>32</v>
      </c>
      <c r="F494" s="88">
        <v>64</v>
      </c>
      <c r="G494" s="88">
        <v>97</v>
      </c>
      <c r="H494" s="88">
        <v>77</v>
      </c>
      <c r="I494" s="88">
        <v>112</v>
      </c>
      <c r="J494" s="88">
        <v>129</v>
      </c>
      <c r="K494" s="88">
        <v>106</v>
      </c>
      <c r="L494" s="84"/>
      <c r="M494" s="84"/>
      <c r="N494" s="84"/>
      <c r="O494" s="84"/>
      <c r="P494" s="84"/>
      <c r="Q494" s="84"/>
      <c r="R494" s="84"/>
      <c r="AJ494" s="84"/>
      <c r="AK494" s="84"/>
      <c r="AL494" s="84"/>
      <c r="AM494" s="84"/>
      <c r="AN494" s="84"/>
      <c r="AO494" s="84"/>
      <c r="AP494" s="84"/>
    </row>
    <row r="495" spans="1:42">
      <c r="A495" s="85" t="s">
        <v>476</v>
      </c>
      <c r="B495" s="88">
        <v>3</v>
      </c>
      <c r="C495" s="88">
        <v>0</v>
      </c>
      <c r="D495" s="88">
        <v>0</v>
      </c>
      <c r="E495" s="88">
        <v>0</v>
      </c>
      <c r="F495" s="88">
        <v>0</v>
      </c>
      <c r="G495" s="88">
        <v>1</v>
      </c>
      <c r="H495" s="88">
        <v>0</v>
      </c>
      <c r="I495" s="88">
        <v>0</v>
      </c>
      <c r="J495" s="88">
        <v>1</v>
      </c>
      <c r="K495" s="88">
        <v>1</v>
      </c>
      <c r="L495" s="84"/>
      <c r="M495" s="84"/>
      <c r="N495" s="84"/>
      <c r="O495" s="84"/>
      <c r="P495" s="84"/>
      <c r="Q495" s="84"/>
      <c r="R495" s="84"/>
      <c r="AJ495" s="84"/>
      <c r="AK495" s="84"/>
      <c r="AL495" s="84"/>
      <c r="AM495" s="84"/>
      <c r="AN495" s="84"/>
      <c r="AO495" s="84"/>
      <c r="AP495" s="84"/>
    </row>
    <row r="496" spans="1:42">
      <c r="A496" s="85" t="s">
        <v>477</v>
      </c>
      <c r="B496" s="88">
        <v>32</v>
      </c>
      <c r="C496" s="88">
        <v>35</v>
      </c>
      <c r="D496" s="88">
        <v>27</v>
      </c>
      <c r="E496" s="88">
        <v>24</v>
      </c>
      <c r="F496" s="88">
        <v>20</v>
      </c>
      <c r="G496" s="88">
        <v>23</v>
      </c>
      <c r="H496" s="88">
        <v>16</v>
      </c>
      <c r="I496" s="88">
        <v>18</v>
      </c>
      <c r="J496" s="88">
        <v>13</v>
      </c>
      <c r="K496" s="88">
        <v>18</v>
      </c>
      <c r="L496" s="84"/>
      <c r="M496" s="84"/>
      <c r="N496" s="84"/>
      <c r="O496" s="84"/>
      <c r="P496" s="84"/>
      <c r="Q496" s="84"/>
      <c r="R496" s="84"/>
      <c r="AJ496" s="84"/>
      <c r="AK496" s="84"/>
      <c r="AL496" s="84"/>
      <c r="AM496" s="84"/>
      <c r="AN496" s="84"/>
      <c r="AO496" s="84"/>
      <c r="AP496" s="84"/>
    </row>
    <row r="497" spans="1:42">
      <c r="A497" s="85" t="s">
        <v>478</v>
      </c>
      <c r="B497" s="87">
        <v>4248</v>
      </c>
      <c r="C497" s="87">
        <v>4262</v>
      </c>
      <c r="D497" s="87">
        <v>4026</v>
      </c>
      <c r="E497" s="87">
        <v>3862</v>
      </c>
      <c r="F497" s="87">
        <v>3930</v>
      </c>
      <c r="G497" s="87">
        <v>4292</v>
      </c>
      <c r="H497" s="87">
        <v>4361</v>
      </c>
      <c r="I497" s="87">
        <v>4726</v>
      </c>
      <c r="J497" s="87">
        <v>4855</v>
      </c>
      <c r="K497" s="87">
        <v>4917</v>
      </c>
      <c r="L497" s="84"/>
      <c r="M497" s="84"/>
      <c r="N497" s="84"/>
      <c r="O497" s="84"/>
      <c r="P497" s="84"/>
      <c r="Q497" s="84"/>
      <c r="R497" s="84"/>
      <c r="AJ497" s="84"/>
      <c r="AK497" s="84"/>
      <c r="AL497" s="84"/>
      <c r="AM497" s="84"/>
      <c r="AN497" s="84"/>
      <c r="AO497" s="84"/>
      <c r="AP497" s="84"/>
    </row>
    <row r="498" spans="1:42">
      <c r="A498" s="85" t="s">
        <v>482</v>
      </c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4"/>
      <c r="M498" s="84"/>
      <c r="N498" s="84"/>
      <c r="O498" s="84"/>
      <c r="P498" s="84"/>
      <c r="Q498" s="84"/>
      <c r="R498" s="84"/>
      <c r="AJ498" s="84"/>
      <c r="AK498" s="84"/>
      <c r="AL498" s="84"/>
      <c r="AM498" s="84"/>
      <c r="AN498" s="84"/>
      <c r="AO498" s="84"/>
      <c r="AP498" s="84"/>
    </row>
    <row r="499" spans="1:42">
      <c r="A499" s="85" t="s">
        <v>466</v>
      </c>
      <c r="B499" s="87">
        <v>7159</v>
      </c>
      <c r="C499" s="87">
        <v>6740</v>
      </c>
      <c r="D499" s="87">
        <v>6734</v>
      </c>
      <c r="E499" s="87">
        <v>6255</v>
      </c>
      <c r="F499" s="87">
        <v>9132</v>
      </c>
      <c r="G499" s="87">
        <v>11711</v>
      </c>
      <c r="H499" s="87">
        <v>11316</v>
      </c>
      <c r="I499" s="87">
        <v>11509</v>
      </c>
      <c r="J499" s="87">
        <v>11982</v>
      </c>
      <c r="K499" s="87">
        <v>11756</v>
      </c>
      <c r="L499" s="84"/>
      <c r="M499" s="84"/>
      <c r="N499" s="84"/>
      <c r="O499" s="84"/>
      <c r="P499" s="84"/>
      <c r="Q499" s="84"/>
      <c r="R499" s="84"/>
      <c r="AJ499" s="84"/>
      <c r="AK499" s="84"/>
      <c r="AL499" s="84"/>
      <c r="AM499" s="84"/>
      <c r="AN499" s="84"/>
      <c r="AO499" s="84"/>
      <c r="AP499" s="84"/>
    </row>
    <row r="500" spans="1:42">
      <c r="A500" s="85" t="s">
        <v>467</v>
      </c>
      <c r="B500" s="87">
        <v>5667</v>
      </c>
      <c r="C500" s="87">
        <v>5501</v>
      </c>
      <c r="D500" s="87">
        <v>5342</v>
      </c>
      <c r="E500" s="87">
        <v>4899</v>
      </c>
      <c r="F500" s="87">
        <v>3100</v>
      </c>
      <c r="G500" s="87">
        <v>1150</v>
      </c>
      <c r="H500" s="87">
        <v>1215</v>
      </c>
      <c r="I500" s="87">
        <v>1169</v>
      </c>
      <c r="J500" s="87">
        <v>1293</v>
      </c>
      <c r="K500" s="87">
        <v>1446</v>
      </c>
      <c r="L500" s="84"/>
      <c r="M500" s="84"/>
      <c r="N500" s="84"/>
      <c r="O500" s="84"/>
      <c r="P500" s="84"/>
      <c r="Q500" s="84"/>
      <c r="R500" s="84"/>
      <c r="AJ500" s="84"/>
      <c r="AK500" s="84"/>
      <c r="AL500" s="84"/>
      <c r="AM500" s="84"/>
      <c r="AN500" s="84"/>
      <c r="AO500" s="84"/>
      <c r="AP500" s="84"/>
    </row>
    <row r="501" spans="1:42">
      <c r="A501" s="85" t="s">
        <v>468</v>
      </c>
      <c r="B501" s="88">
        <v>526</v>
      </c>
      <c r="C501" s="88">
        <v>453</v>
      </c>
      <c r="D501" s="88">
        <v>366</v>
      </c>
      <c r="E501" s="88">
        <v>320</v>
      </c>
      <c r="F501" s="88">
        <v>289</v>
      </c>
      <c r="G501" s="88">
        <v>274</v>
      </c>
      <c r="H501" s="88">
        <v>267</v>
      </c>
      <c r="I501" s="88">
        <v>313</v>
      </c>
      <c r="J501" s="88">
        <v>280</v>
      </c>
      <c r="K501" s="88">
        <v>346</v>
      </c>
      <c r="L501" s="84"/>
      <c r="M501" s="84"/>
      <c r="N501" s="84"/>
      <c r="O501" s="84"/>
      <c r="P501" s="84"/>
      <c r="Q501" s="84"/>
      <c r="R501" s="84"/>
      <c r="AJ501" s="84"/>
      <c r="AK501" s="84"/>
      <c r="AL501" s="84"/>
      <c r="AM501" s="84"/>
      <c r="AN501" s="84"/>
      <c r="AO501" s="84"/>
      <c r="AP501" s="84"/>
    </row>
    <row r="502" spans="1:42">
      <c r="A502" s="85" t="s">
        <v>469</v>
      </c>
      <c r="B502" s="88">
        <v>505</v>
      </c>
      <c r="C502" s="88">
        <v>577</v>
      </c>
      <c r="D502" s="88">
        <v>653</v>
      </c>
      <c r="E502" s="88">
        <v>644</v>
      </c>
      <c r="F502" s="88">
        <v>755</v>
      </c>
      <c r="G502" s="88">
        <v>939</v>
      </c>
      <c r="H502" s="88">
        <v>872</v>
      </c>
      <c r="I502" s="88">
        <v>791</v>
      </c>
      <c r="J502" s="88">
        <v>683</v>
      </c>
      <c r="K502" s="88">
        <v>646</v>
      </c>
      <c r="L502" s="84"/>
      <c r="M502" s="84"/>
      <c r="N502" s="84"/>
      <c r="O502" s="84"/>
      <c r="P502" s="84"/>
      <c r="Q502" s="84"/>
      <c r="R502" s="84"/>
      <c r="AJ502" s="84"/>
      <c r="AK502" s="84"/>
      <c r="AL502" s="84"/>
      <c r="AM502" s="84"/>
      <c r="AN502" s="84"/>
      <c r="AO502" s="84"/>
      <c r="AP502" s="84"/>
    </row>
    <row r="503" spans="1:42">
      <c r="A503" s="85" t="s">
        <v>470</v>
      </c>
      <c r="B503" s="87">
        <v>34492</v>
      </c>
      <c r="C503" s="87">
        <v>31923</v>
      </c>
      <c r="D503" s="87">
        <v>31557</v>
      </c>
      <c r="E503" s="87">
        <v>30985</v>
      </c>
      <c r="F503" s="87">
        <v>30318</v>
      </c>
      <c r="G503" s="87">
        <v>30598</v>
      </c>
      <c r="H503" s="87">
        <v>32772</v>
      </c>
      <c r="I503" s="87">
        <v>34419</v>
      </c>
      <c r="J503" s="87">
        <v>33903</v>
      </c>
      <c r="K503" s="87">
        <v>31560</v>
      </c>
      <c r="L503" s="84"/>
      <c r="M503" s="84"/>
      <c r="N503" s="84"/>
      <c r="O503" s="84"/>
      <c r="P503" s="84"/>
      <c r="Q503" s="84"/>
      <c r="R503" s="84"/>
      <c r="AJ503" s="84"/>
      <c r="AK503" s="84"/>
      <c r="AL503" s="84"/>
      <c r="AM503" s="84"/>
      <c r="AN503" s="84"/>
      <c r="AO503" s="84"/>
      <c r="AP503" s="84"/>
    </row>
    <row r="504" spans="1:42">
      <c r="A504" s="85" t="s">
        <v>471</v>
      </c>
      <c r="B504" s="87">
        <v>1807</v>
      </c>
      <c r="C504" s="87">
        <v>1684</v>
      </c>
      <c r="D504" s="87">
        <v>1650</v>
      </c>
      <c r="E504" s="87">
        <v>1525</v>
      </c>
      <c r="F504" s="87">
        <v>1570</v>
      </c>
      <c r="G504" s="87">
        <v>1798</v>
      </c>
      <c r="H504" s="87">
        <v>1880</v>
      </c>
      <c r="I504" s="87">
        <v>1898</v>
      </c>
      <c r="J504" s="87">
        <v>2253</v>
      </c>
      <c r="K504" s="87">
        <v>1870</v>
      </c>
      <c r="L504" s="84"/>
      <c r="M504" s="84"/>
      <c r="N504" s="84"/>
      <c r="O504" s="84"/>
      <c r="P504" s="84"/>
      <c r="Q504" s="84"/>
      <c r="R504" s="84"/>
      <c r="AJ504" s="84"/>
      <c r="AK504" s="84"/>
      <c r="AL504" s="84"/>
      <c r="AM504" s="84"/>
      <c r="AN504" s="84"/>
      <c r="AO504" s="84"/>
      <c r="AP504" s="84"/>
    </row>
    <row r="505" spans="1:42">
      <c r="A505" s="85" t="s">
        <v>472</v>
      </c>
      <c r="B505" s="88">
        <v>739</v>
      </c>
      <c r="C505" s="88">
        <v>434</v>
      </c>
      <c r="D505" s="88">
        <v>606</v>
      </c>
      <c r="E505" s="88">
        <v>359</v>
      </c>
      <c r="F505" s="88">
        <v>416</v>
      </c>
      <c r="G505" s="88">
        <v>273</v>
      </c>
      <c r="H505" s="88">
        <v>272</v>
      </c>
      <c r="I505" s="88">
        <v>286</v>
      </c>
      <c r="J505" s="88">
        <v>281</v>
      </c>
      <c r="K505" s="88">
        <v>196</v>
      </c>
      <c r="L505" s="84"/>
      <c r="M505" s="84"/>
      <c r="N505" s="84"/>
      <c r="O505" s="84"/>
      <c r="P505" s="84"/>
      <c r="Q505" s="84"/>
      <c r="R505" s="84"/>
      <c r="AJ505" s="84"/>
      <c r="AK505" s="84"/>
      <c r="AL505" s="84"/>
      <c r="AM505" s="84"/>
      <c r="AN505" s="84"/>
      <c r="AO505" s="84"/>
      <c r="AP505" s="84"/>
    </row>
    <row r="506" spans="1:42">
      <c r="A506" s="85" t="s">
        <v>473</v>
      </c>
      <c r="B506" s="88">
        <v>9</v>
      </c>
      <c r="C506" s="88">
        <v>10</v>
      </c>
      <c r="D506" s="88">
        <v>135</v>
      </c>
      <c r="E506" s="88">
        <v>14</v>
      </c>
      <c r="F506" s="88">
        <v>15</v>
      </c>
      <c r="G506" s="88">
        <v>10</v>
      </c>
      <c r="H506" s="88">
        <v>9</v>
      </c>
      <c r="I506" s="88">
        <v>17</v>
      </c>
      <c r="J506" s="88">
        <v>10</v>
      </c>
      <c r="K506" s="88">
        <v>12</v>
      </c>
      <c r="L506" s="84"/>
      <c r="M506" s="84"/>
      <c r="N506" s="84"/>
      <c r="O506" s="84"/>
      <c r="P506" s="84"/>
      <c r="Q506" s="84"/>
      <c r="R506" s="84"/>
      <c r="AJ506" s="84"/>
      <c r="AK506" s="84"/>
      <c r="AL506" s="84"/>
      <c r="AM506" s="84"/>
      <c r="AN506" s="84"/>
      <c r="AO506" s="84"/>
      <c r="AP506" s="84"/>
    </row>
    <row r="507" spans="1:42">
      <c r="A507" s="85" t="s">
        <v>474</v>
      </c>
      <c r="B507" s="87">
        <v>1023</v>
      </c>
      <c r="C507" s="88">
        <v>841</v>
      </c>
      <c r="D507" s="88">
        <v>807</v>
      </c>
      <c r="E507" s="88">
        <v>729</v>
      </c>
      <c r="F507" s="88">
        <v>737</v>
      </c>
      <c r="G507" s="88">
        <v>786</v>
      </c>
      <c r="H507" s="88">
        <v>719</v>
      </c>
      <c r="I507" s="88">
        <v>748</v>
      </c>
      <c r="J507" s="88">
        <v>730</v>
      </c>
      <c r="K507" s="88">
        <v>686</v>
      </c>
      <c r="L507" s="84"/>
      <c r="M507" s="84"/>
      <c r="N507" s="84"/>
      <c r="O507" s="84"/>
      <c r="P507" s="84"/>
      <c r="Q507" s="84"/>
      <c r="R507" s="84"/>
      <c r="AJ507" s="84"/>
      <c r="AK507" s="84"/>
      <c r="AL507" s="84"/>
      <c r="AM507" s="84"/>
      <c r="AN507" s="84"/>
      <c r="AO507" s="84"/>
      <c r="AP507" s="84"/>
    </row>
    <row r="508" spans="1:42">
      <c r="A508" s="85" t="s">
        <v>475</v>
      </c>
      <c r="B508" s="88">
        <v>511</v>
      </c>
      <c r="C508" s="88">
        <v>447</v>
      </c>
      <c r="D508" s="88">
        <v>465</v>
      </c>
      <c r="E508" s="88">
        <v>481</v>
      </c>
      <c r="F508" s="88">
        <v>603</v>
      </c>
      <c r="G508" s="88">
        <v>772</v>
      </c>
      <c r="H508" s="88">
        <v>776</v>
      </c>
      <c r="I508" s="88">
        <v>914</v>
      </c>
      <c r="J508" s="88">
        <v>904</v>
      </c>
      <c r="K508" s="88">
        <v>964</v>
      </c>
      <c r="L508" s="84"/>
      <c r="M508" s="84"/>
      <c r="N508" s="84"/>
      <c r="O508" s="84"/>
      <c r="P508" s="84"/>
      <c r="Q508" s="84"/>
      <c r="R508" s="84"/>
      <c r="AJ508" s="84"/>
      <c r="AK508" s="84"/>
      <c r="AL508" s="84"/>
      <c r="AM508" s="84"/>
      <c r="AN508" s="84"/>
      <c r="AO508" s="84"/>
      <c r="AP508" s="84"/>
    </row>
    <row r="509" spans="1:42">
      <c r="A509" s="85" t="s">
        <v>476</v>
      </c>
      <c r="B509" s="88">
        <v>10</v>
      </c>
      <c r="C509" s="88">
        <v>0</v>
      </c>
      <c r="D509" s="88">
        <v>1</v>
      </c>
      <c r="E509" s="88">
        <v>2</v>
      </c>
      <c r="F509" s="88">
        <v>5</v>
      </c>
      <c r="G509" s="88">
        <v>3</v>
      </c>
      <c r="H509" s="88">
        <v>4</v>
      </c>
      <c r="I509" s="88">
        <v>4</v>
      </c>
      <c r="J509" s="88">
        <v>14</v>
      </c>
      <c r="K509" s="88">
        <v>5</v>
      </c>
      <c r="L509" s="84"/>
      <c r="M509" s="84"/>
      <c r="N509" s="84"/>
      <c r="O509" s="84"/>
      <c r="P509" s="84"/>
      <c r="Q509" s="84"/>
      <c r="R509" s="84"/>
      <c r="AJ509" s="84"/>
      <c r="AK509" s="84"/>
      <c r="AL509" s="84"/>
      <c r="AM509" s="84"/>
      <c r="AN509" s="84"/>
      <c r="AO509" s="84"/>
      <c r="AP509" s="84"/>
    </row>
    <row r="510" spans="1:42">
      <c r="A510" s="85" t="s">
        <v>477</v>
      </c>
      <c r="B510" s="88">
        <v>307</v>
      </c>
      <c r="C510" s="88">
        <v>258</v>
      </c>
      <c r="D510" s="88">
        <v>223</v>
      </c>
      <c r="E510" s="88">
        <v>249</v>
      </c>
      <c r="F510" s="88">
        <v>226</v>
      </c>
      <c r="G510" s="88">
        <v>229</v>
      </c>
      <c r="H510" s="88">
        <v>110</v>
      </c>
      <c r="I510" s="88">
        <v>119</v>
      </c>
      <c r="J510" s="88">
        <v>130</v>
      </c>
      <c r="K510" s="88">
        <v>87</v>
      </c>
      <c r="L510" s="84"/>
      <c r="M510" s="84"/>
      <c r="N510" s="84"/>
      <c r="O510" s="84"/>
      <c r="P510" s="84"/>
      <c r="Q510" s="84"/>
      <c r="R510" s="84"/>
      <c r="AJ510" s="84"/>
      <c r="AK510" s="84"/>
      <c r="AL510" s="84"/>
      <c r="AM510" s="84"/>
      <c r="AN510" s="84"/>
      <c r="AO510" s="84"/>
      <c r="AP510" s="84"/>
    </row>
    <row r="511" spans="1:42">
      <c r="A511" s="85" t="s">
        <v>478</v>
      </c>
      <c r="B511" s="87">
        <v>52755</v>
      </c>
      <c r="C511" s="87">
        <v>48868</v>
      </c>
      <c r="D511" s="87">
        <v>48539</v>
      </c>
      <c r="E511" s="87">
        <v>46462</v>
      </c>
      <c r="F511" s="87">
        <v>47166</v>
      </c>
      <c r="G511" s="87">
        <v>48543</v>
      </c>
      <c r="H511" s="87">
        <v>50212</v>
      </c>
      <c r="I511" s="87">
        <v>52187</v>
      </c>
      <c r="J511" s="87">
        <v>52463</v>
      </c>
      <c r="K511" s="87">
        <v>49574</v>
      </c>
      <c r="L511" s="84"/>
      <c r="M511" s="84"/>
      <c r="N511" s="84"/>
      <c r="O511" s="84"/>
      <c r="P511" s="84"/>
      <c r="Q511" s="84"/>
      <c r="R511" s="84"/>
      <c r="AJ511" s="84"/>
      <c r="AK511" s="84"/>
      <c r="AL511" s="84"/>
      <c r="AM511" s="84"/>
      <c r="AN511" s="84"/>
      <c r="AO511" s="84"/>
      <c r="AP511" s="84"/>
    </row>
    <row r="512" spans="1:42">
      <c r="A512" s="85" t="s">
        <v>39</v>
      </c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4"/>
      <c r="M512" s="84"/>
      <c r="N512" s="84"/>
      <c r="O512" s="84"/>
      <c r="P512" s="84"/>
      <c r="Q512" s="84"/>
      <c r="R512" s="84"/>
      <c r="AJ512" s="84"/>
      <c r="AK512" s="84"/>
      <c r="AL512" s="84"/>
      <c r="AM512" s="84"/>
      <c r="AN512" s="84"/>
      <c r="AO512" s="84"/>
      <c r="AP512" s="84"/>
    </row>
    <row r="513" spans="1:42">
      <c r="A513" s="85" t="s">
        <v>466</v>
      </c>
      <c r="B513" s="87">
        <v>3133</v>
      </c>
      <c r="C513" s="87">
        <v>3075</v>
      </c>
      <c r="D513" s="87">
        <v>3085</v>
      </c>
      <c r="E513" s="87">
        <v>3115</v>
      </c>
      <c r="F513" s="87">
        <v>4613</v>
      </c>
      <c r="G513" s="87">
        <v>5989</v>
      </c>
      <c r="H513" s="87">
        <v>5890</v>
      </c>
      <c r="I513" s="87">
        <v>6163</v>
      </c>
      <c r="J513" s="87">
        <v>6262</v>
      </c>
      <c r="K513" s="87">
        <v>5949</v>
      </c>
      <c r="L513" s="84"/>
      <c r="M513" s="84"/>
      <c r="N513" s="84"/>
      <c r="O513" s="84"/>
      <c r="P513" s="84"/>
      <c r="Q513" s="84"/>
      <c r="R513" s="84"/>
      <c r="AJ513" s="84"/>
      <c r="AK513" s="84"/>
      <c r="AL513" s="84"/>
      <c r="AM513" s="84"/>
      <c r="AN513" s="84"/>
      <c r="AO513" s="84"/>
      <c r="AP513" s="84"/>
    </row>
    <row r="514" spans="1:42">
      <c r="A514" s="85" t="s">
        <v>467</v>
      </c>
      <c r="B514" s="87">
        <v>2197</v>
      </c>
      <c r="C514" s="87">
        <v>2204</v>
      </c>
      <c r="D514" s="87">
        <v>2345</v>
      </c>
      <c r="E514" s="87">
        <v>2324</v>
      </c>
      <c r="F514" s="87">
        <v>1409</v>
      </c>
      <c r="G514" s="88">
        <v>655</v>
      </c>
      <c r="H514" s="88">
        <v>622</v>
      </c>
      <c r="I514" s="88">
        <v>624</v>
      </c>
      <c r="J514" s="88">
        <v>719</v>
      </c>
      <c r="K514" s="88">
        <v>742</v>
      </c>
      <c r="L514" s="84"/>
      <c r="M514" s="84"/>
      <c r="N514" s="84"/>
      <c r="O514" s="84"/>
      <c r="P514" s="84"/>
      <c r="Q514" s="84"/>
      <c r="R514" s="84"/>
      <c r="AJ514" s="84"/>
      <c r="AK514" s="84"/>
      <c r="AL514" s="84"/>
      <c r="AM514" s="84"/>
      <c r="AN514" s="84"/>
      <c r="AO514" s="84"/>
      <c r="AP514" s="84"/>
    </row>
    <row r="515" spans="1:42">
      <c r="A515" s="85" t="s">
        <v>468</v>
      </c>
      <c r="B515" s="88">
        <v>251</v>
      </c>
      <c r="C515" s="88">
        <v>202</v>
      </c>
      <c r="D515" s="88">
        <v>182</v>
      </c>
      <c r="E515" s="88">
        <v>181</v>
      </c>
      <c r="F515" s="88">
        <v>171</v>
      </c>
      <c r="G515" s="88">
        <v>137</v>
      </c>
      <c r="H515" s="88">
        <v>122</v>
      </c>
      <c r="I515" s="88">
        <v>154</v>
      </c>
      <c r="J515" s="88">
        <v>147</v>
      </c>
      <c r="K515" s="88">
        <v>144</v>
      </c>
      <c r="L515" s="84"/>
      <c r="M515" s="84"/>
      <c r="N515" s="84"/>
      <c r="O515" s="84"/>
      <c r="P515" s="84"/>
      <c r="Q515" s="84"/>
      <c r="R515" s="84"/>
      <c r="AJ515" s="84"/>
      <c r="AK515" s="84"/>
      <c r="AL515" s="84"/>
      <c r="AM515" s="84"/>
      <c r="AN515" s="84"/>
      <c r="AO515" s="84"/>
      <c r="AP515" s="84"/>
    </row>
    <row r="516" spans="1:42">
      <c r="A516" s="85" t="s">
        <v>469</v>
      </c>
      <c r="B516" s="88">
        <v>81</v>
      </c>
      <c r="C516" s="88">
        <v>71</v>
      </c>
      <c r="D516" s="88">
        <v>112</v>
      </c>
      <c r="E516" s="88">
        <v>108</v>
      </c>
      <c r="F516" s="88">
        <v>146</v>
      </c>
      <c r="G516" s="88">
        <v>145</v>
      </c>
      <c r="H516" s="88">
        <v>132</v>
      </c>
      <c r="I516" s="88">
        <v>118</v>
      </c>
      <c r="J516" s="88">
        <v>87</v>
      </c>
      <c r="K516" s="88">
        <v>73</v>
      </c>
      <c r="L516" s="84"/>
      <c r="M516" s="84"/>
      <c r="N516" s="84"/>
      <c r="O516" s="84"/>
      <c r="P516" s="84"/>
      <c r="Q516" s="84"/>
      <c r="R516" s="84"/>
      <c r="AJ516" s="84"/>
      <c r="AK516" s="84"/>
      <c r="AL516" s="84"/>
      <c r="AM516" s="84"/>
      <c r="AN516" s="84"/>
      <c r="AO516" s="84"/>
      <c r="AP516" s="84"/>
    </row>
    <row r="517" spans="1:42">
      <c r="A517" s="85" t="s">
        <v>470</v>
      </c>
      <c r="B517" s="87">
        <v>20066</v>
      </c>
      <c r="C517" s="87">
        <v>19279</v>
      </c>
      <c r="D517" s="87">
        <v>18252</v>
      </c>
      <c r="E517" s="87">
        <v>18921</v>
      </c>
      <c r="F517" s="87">
        <v>19923</v>
      </c>
      <c r="G517" s="87">
        <v>20559</v>
      </c>
      <c r="H517" s="87">
        <v>21866</v>
      </c>
      <c r="I517" s="87">
        <v>21817</v>
      </c>
      <c r="J517" s="87">
        <v>21518</v>
      </c>
      <c r="K517" s="87">
        <v>20243</v>
      </c>
      <c r="L517" s="84"/>
      <c r="M517" s="84"/>
      <c r="N517" s="84"/>
      <c r="O517" s="84"/>
      <c r="P517" s="84"/>
      <c r="Q517" s="84"/>
      <c r="R517" s="84"/>
      <c r="AJ517" s="84"/>
      <c r="AK517" s="84"/>
      <c r="AL517" s="84"/>
      <c r="AM517" s="84"/>
      <c r="AN517" s="84"/>
      <c r="AO517" s="84"/>
      <c r="AP517" s="84"/>
    </row>
    <row r="518" spans="1:42">
      <c r="A518" s="85" t="s">
        <v>471</v>
      </c>
      <c r="B518" s="87">
        <v>1920</v>
      </c>
      <c r="C518" s="87">
        <v>1875</v>
      </c>
      <c r="D518" s="87">
        <v>1643</v>
      </c>
      <c r="E518" s="87">
        <v>1578</v>
      </c>
      <c r="F518" s="87">
        <v>1718</v>
      </c>
      <c r="G518" s="87">
        <v>1863</v>
      </c>
      <c r="H518" s="87">
        <v>2088</v>
      </c>
      <c r="I518" s="87">
        <v>2367</v>
      </c>
      <c r="J518" s="87">
        <v>2410</v>
      </c>
      <c r="K518" s="87">
        <v>1873</v>
      </c>
      <c r="L518" s="84"/>
      <c r="M518" s="84"/>
      <c r="N518" s="84"/>
      <c r="O518" s="84"/>
      <c r="P518" s="84"/>
      <c r="Q518" s="84"/>
      <c r="R518" s="84"/>
      <c r="AJ518" s="84"/>
      <c r="AK518" s="84"/>
      <c r="AL518" s="84"/>
      <c r="AM518" s="84"/>
      <c r="AN518" s="84"/>
      <c r="AO518" s="84"/>
      <c r="AP518" s="84"/>
    </row>
    <row r="519" spans="1:42">
      <c r="A519" s="85" t="s">
        <v>472</v>
      </c>
      <c r="B519" s="88">
        <v>326</v>
      </c>
      <c r="C519" s="88">
        <v>235</v>
      </c>
      <c r="D519" s="88">
        <v>227</v>
      </c>
      <c r="E519" s="88">
        <v>251</v>
      </c>
      <c r="F519" s="88">
        <v>273</v>
      </c>
      <c r="G519" s="88">
        <v>241</v>
      </c>
      <c r="H519" s="88">
        <v>255</v>
      </c>
      <c r="I519" s="88">
        <v>207</v>
      </c>
      <c r="J519" s="88">
        <v>219</v>
      </c>
      <c r="K519" s="88">
        <v>182</v>
      </c>
      <c r="L519" s="84"/>
      <c r="M519" s="84"/>
      <c r="N519" s="84"/>
      <c r="O519" s="84"/>
      <c r="P519" s="84"/>
      <c r="Q519" s="84"/>
      <c r="R519" s="84"/>
      <c r="AJ519" s="84"/>
      <c r="AK519" s="84"/>
      <c r="AL519" s="84"/>
      <c r="AM519" s="84"/>
      <c r="AN519" s="84"/>
      <c r="AO519" s="84"/>
      <c r="AP519" s="84"/>
    </row>
    <row r="520" spans="1:42">
      <c r="A520" s="85" t="s">
        <v>473</v>
      </c>
      <c r="B520" s="88">
        <v>11</v>
      </c>
      <c r="C520" s="88">
        <v>6</v>
      </c>
      <c r="D520" s="88">
        <v>5</v>
      </c>
      <c r="E520" s="88">
        <v>10</v>
      </c>
      <c r="F520" s="88">
        <v>17</v>
      </c>
      <c r="G520" s="88">
        <v>30</v>
      </c>
      <c r="H520" s="88">
        <v>9</v>
      </c>
      <c r="I520" s="88">
        <v>6</v>
      </c>
      <c r="J520" s="88">
        <v>7</v>
      </c>
      <c r="K520" s="88">
        <v>10</v>
      </c>
      <c r="L520" s="84"/>
      <c r="M520" s="84"/>
      <c r="N520" s="84"/>
      <c r="O520" s="84"/>
      <c r="P520" s="84"/>
      <c r="Q520" s="84"/>
      <c r="R520" s="84"/>
      <c r="AJ520" s="84"/>
      <c r="AK520" s="84"/>
      <c r="AL520" s="84"/>
      <c r="AM520" s="84"/>
      <c r="AN520" s="84"/>
      <c r="AO520" s="84"/>
      <c r="AP520" s="84"/>
    </row>
    <row r="521" spans="1:42">
      <c r="A521" s="85" t="s">
        <v>474</v>
      </c>
      <c r="B521" s="88">
        <v>460</v>
      </c>
      <c r="C521" s="88">
        <v>426</v>
      </c>
      <c r="D521" s="88">
        <v>366</v>
      </c>
      <c r="E521" s="88">
        <v>324</v>
      </c>
      <c r="F521" s="88">
        <v>351</v>
      </c>
      <c r="G521" s="88">
        <v>396</v>
      </c>
      <c r="H521" s="88">
        <v>349</v>
      </c>
      <c r="I521" s="88">
        <v>363</v>
      </c>
      <c r="J521" s="88">
        <v>419</v>
      </c>
      <c r="K521" s="88">
        <v>455</v>
      </c>
      <c r="L521" s="84"/>
      <c r="M521" s="84"/>
      <c r="N521" s="84"/>
      <c r="O521" s="84"/>
      <c r="P521" s="84"/>
      <c r="Q521" s="84"/>
      <c r="R521" s="84"/>
      <c r="AJ521" s="84"/>
      <c r="AK521" s="84"/>
      <c r="AL521" s="84"/>
      <c r="AM521" s="84"/>
      <c r="AN521" s="84"/>
      <c r="AO521" s="84"/>
      <c r="AP521" s="84"/>
    </row>
    <row r="522" spans="1:42">
      <c r="A522" s="85" t="s">
        <v>475</v>
      </c>
      <c r="B522" s="88">
        <v>234</v>
      </c>
      <c r="C522" s="88">
        <v>273</v>
      </c>
      <c r="D522" s="88">
        <v>277</v>
      </c>
      <c r="E522" s="88">
        <v>290</v>
      </c>
      <c r="F522" s="88">
        <v>333</v>
      </c>
      <c r="G522" s="88">
        <v>397</v>
      </c>
      <c r="H522" s="88">
        <v>537</v>
      </c>
      <c r="I522" s="88">
        <v>533</v>
      </c>
      <c r="J522" s="88">
        <v>557</v>
      </c>
      <c r="K522" s="88">
        <v>540</v>
      </c>
      <c r="L522" s="84"/>
      <c r="M522" s="84"/>
      <c r="N522" s="84"/>
      <c r="O522" s="84"/>
      <c r="P522" s="84"/>
      <c r="Q522" s="84"/>
      <c r="R522" s="84"/>
      <c r="AJ522" s="84"/>
      <c r="AK522" s="84"/>
      <c r="AL522" s="84"/>
      <c r="AM522" s="84"/>
      <c r="AN522" s="84"/>
      <c r="AO522" s="84"/>
      <c r="AP522" s="84"/>
    </row>
    <row r="523" spans="1:42">
      <c r="A523" s="85" t="s">
        <v>476</v>
      </c>
      <c r="B523" s="88">
        <v>1</v>
      </c>
      <c r="C523" s="88">
        <v>0</v>
      </c>
      <c r="D523" s="88">
        <v>1</v>
      </c>
      <c r="E523" s="88">
        <v>1</v>
      </c>
      <c r="F523" s="88">
        <v>2</v>
      </c>
      <c r="G523" s="88">
        <v>1</v>
      </c>
      <c r="H523" s="88">
        <v>2</v>
      </c>
      <c r="I523" s="88">
        <v>1</v>
      </c>
      <c r="J523" s="88">
        <v>1</v>
      </c>
      <c r="K523" s="88">
        <v>4</v>
      </c>
      <c r="L523" s="84"/>
      <c r="M523" s="84"/>
      <c r="N523" s="84"/>
      <c r="O523" s="84"/>
      <c r="P523" s="84"/>
      <c r="Q523" s="84"/>
      <c r="R523" s="84"/>
      <c r="AJ523" s="84"/>
      <c r="AK523" s="84"/>
      <c r="AL523" s="84"/>
      <c r="AM523" s="84"/>
      <c r="AN523" s="84"/>
      <c r="AO523" s="84"/>
      <c r="AP523" s="84"/>
    </row>
    <row r="524" spans="1:42">
      <c r="A524" s="85" t="s">
        <v>477</v>
      </c>
      <c r="B524" s="88">
        <v>203</v>
      </c>
      <c r="C524" s="88">
        <v>200</v>
      </c>
      <c r="D524" s="88">
        <v>264</v>
      </c>
      <c r="E524" s="88">
        <v>223</v>
      </c>
      <c r="F524" s="88">
        <v>174</v>
      </c>
      <c r="G524" s="88">
        <v>85</v>
      </c>
      <c r="H524" s="88">
        <v>89</v>
      </c>
      <c r="I524" s="88">
        <v>82</v>
      </c>
      <c r="J524" s="88">
        <v>81</v>
      </c>
      <c r="K524" s="88">
        <v>111</v>
      </c>
      <c r="L524" s="84"/>
      <c r="M524" s="84"/>
      <c r="N524" s="84"/>
      <c r="O524" s="84"/>
      <c r="P524" s="84"/>
      <c r="Q524" s="84"/>
      <c r="R524" s="84"/>
      <c r="AJ524" s="84"/>
      <c r="AK524" s="84"/>
      <c r="AL524" s="84"/>
      <c r="AM524" s="84"/>
      <c r="AN524" s="84"/>
      <c r="AO524" s="84"/>
      <c r="AP524" s="84"/>
    </row>
    <row r="525" spans="1:42">
      <c r="A525" s="85" t="s">
        <v>478</v>
      </c>
      <c r="B525" s="87">
        <v>28883</v>
      </c>
      <c r="C525" s="87">
        <v>27846</v>
      </c>
      <c r="D525" s="87">
        <v>26759</v>
      </c>
      <c r="E525" s="87">
        <v>27326</v>
      </c>
      <c r="F525" s="87">
        <v>29130</v>
      </c>
      <c r="G525" s="87">
        <v>30498</v>
      </c>
      <c r="H525" s="87">
        <v>31961</v>
      </c>
      <c r="I525" s="87">
        <v>32435</v>
      </c>
      <c r="J525" s="87">
        <v>32427</v>
      </c>
      <c r="K525" s="87">
        <v>30326</v>
      </c>
      <c r="L525" s="84"/>
      <c r="M525" s="84"/>
      <c r="N525" s="84"/>
      <c r="O525" s="84"/>
      <c r="P525" s="84"/>
      <c r="Q525" s="84"/>
      <c r="R525" s="84"/>
      <c r="AJ525" s="84"/>
      <c r="AK525" s="84"/>
      <c r="AL525" s="84"/>
      <c r="AM525" s="84"/>
      <c r="AN525" s="84"/>
      <c r="AO525" s="84"/>
      <c r="AP525" s="84"/>
    </row>
    <row r="526" spans="1:42">
      <c r="A526" s="85" t="s">
        <v>40</v>
      </c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4"/>
      <c r="M526" s="84"/>
      <c r="N526" s="84"/>
      <c r="O526" s="84"/>
      <c r="P526" s="84"/>
      <c r="Q526" s="84"/>
      <c r="R526" s="84"/>
      <c r="AJ526" s="84"/>
      <c r="AK526" s="84"/>
      <c r="AL526" s="84"/>
      <c r="AM526" s="84"/>
      <c r="AN526" s="84"/>
      <c r="AO526" s="84"/>
      <c r="AP526" s="84"/>
    </row>
    <row r="527" spans="1:42">
      <c r="A527" s="85" t="s">
        <v>466</v>
      </c>
      <c r="B527" s="88">
        <v>893</v>
      </c>
      <c r="C527" s="88">
        <v>949</v>
      </c>
      <c r="D527" s="88">
        <v>832</v>
      </c>
      <c r="E527" s="88">
        <v>760</v>
      </c>
      <c r="F527" s="87">
        <v>1366</v>
      </c>
      <c r="G527" s="87">
        <v>1835</v>
      </c>
      <c r="H527" s="87">
        <v>1742</v>
      </c>
      <c r="I527" s="87">
        <v>1640</v>
      </c>
      <c r="J527" s="87">
        <v>1635</v>
      </c>
      <c r="K527" s="87">
        <v>1708</v>
      </c>
      <c r="L527" s="84"/>
      <c r="M527" s="84"/>
      <c r="N527" s="84"/>
      <c r="O527" s="84"/>
      <c r="P527" s="84"/>
      <c r="Q527" s="84"/>
      <c r="R527" s="84"/>
      <c r="AJ527" s="84"/>
      <c r="AK527" s="84"/>
      <c r="AL527" s="84"/>
      <c r="AM527" s="84"/>
      <c r="AN527" s="84"/>
      <c r="AO527" s="84"/>
      <c r="AP527" s="84"/>
    </row>
    <row r="528" spans="1:42">
      <c r="A528" s="85" t="s">
        <v>467</v>
      </c>
      <c r="B528" s="88">
        <v>660</v>
      </c>
      <c r="C528" s="88">
        <v>673</v>
      </c>
      <c r="D528" s="88">
        <v>651</v>
      </c>
      <c r="E528" s="88">
        <v>623</v>
      </c>
      <c r="F528" s="88">
        <v>362</v>
      </c>
      <c r="G528" s="88">
        <v>126</v>
      </c>
      <c r="H528" s="88">
        <v>132</v>
      </c>
      <c r="I528" s="88">
        <v>150</v>
      </c>
      <c r="J528" s="88">
        <v>135</v>
      </c>
      <c r="K528" s="88">
        <v>144</v>
      </c>
      <c r="L528" s="84"/>
      <c r="M528" s="84"/>
      <c r="N528" s="84"/>
      <c r="O528" s="84"/>
      <c r="P528" s="84"/>
      <c r="Q528" s="84"/>
      <c r="R528" s="84"/>
      <c r="AJ528" s="84"/>
      <c r="AK528" s="84"/>
      <c r="AL528" s="84"/>
      <c r="AM528" s="84"/>
      <c r="AN528" s="84"/>
      <c r="AO528" s="84"/>
      <c r="AP528" s="84"/>
    </row>
    <row r="529" spans="1:42">
      <c r="A529" s="85" t="s">
        <v>468</v>
      </c>
      <c r="B529" s="88">
        <v>65</v>
      </c>
      <c r="C529" s="88">
        <v>69</v>
      </c>
      <c r="D529" s="88">
        <v>55</v>
      </c>
      <c r="E529" s="88">
        <v>34</v>
      </c>
      <c r="F529" s="88">
        <v>45</v>
      </c>
      <c r="G529" s="88">
        <v>48</v>
      </c>
      <c r="H529" s="88">
        <v>27</v>
      </c>
      <c r="I529" s="88">
        <v>42</v>
      </c>
      <c r="J529" s="88">
        <v>23</v>
      </c>
      <c r="K529" s="88">
        <v>28</v>
      </c>
      <c r="L529" s="84"/>
      <c r="M529" s="84"/>
      <c r="N529" s="84"/>
      <c r="O529" s="84"/>
      <c r="P529" s="84"/>
      <c r="Q529" s="84"/>
      <c r="R529" s="84"/>
      <c r="AJ529" s="84"/>
      <c r="AK529" s="84"/>
      <c r="AL529" s="84"/>
      <c r="AM529" s="84"/>
      <c r="AN529" s="84"/>
      <c r="AO529" s="84"/>
      <c r="AP529" s="84"/>
    </row>
    <row r="530" spans="1:42">
      <c r="A530" s="85" t="s">
        <v>469</v>
      </c>
      <c r="B530" s="88">
        <v>29</v>
      </c>
      <c r="C530" s="88">
        <v>33</v>
      </c>
      <c r="D530" s="88">
        <v>23</v>
      </c>
      <c r="E530" s="88">
        <v>14</v>
      </c>
      <c r="F530" s="88">
        <v>24</v>
      </c>
      <c r="G530" s="88">
        <v>22</v>
      </c>
      <c r="H530" s="88">
        <v>17</v>
      </c>
      <c r="I530" s="88">
        <v>14</v>
      </c>
      <c r="J530" s="88">
        <v>25</v>
      </c>
      <c r="K530" s="88">
        <v>21</v>
      </c>
      <c r="L530" s="84"/>
      <c r="M530" s="84"/>
      <c r="N530" s="84"/>
      <c r="O530" s="84"/>
      <c r="P530" s="84"/>
      <c r="Q530" s="84"/>
      <c r="R530" s="84"/>
      <c r="AJ530" s="84"/>
      <c r="AK530" s="84"/>
      <c r="AL530" s="84"/>
      <c r="AM530" s="84"/>
      <c r="AN530" s="84"/>
      <c r="AO530" s="84"/>
      <c r="AP530" s="84"/>
    </row>
    <row r="531" spans="1:42">
      <c r="A531" s="85" t="s">
        <v>470</v>
      </c>
      <c r="B531" s="87">
        <v>7326</v>
      </c>
      <c r="C531" s="87">
        <v>7602</v>
      </c>
      <c r="D531" s="87">
        <v>7546</v>
      </c>
      <c r="E531" s="87">
        <v>7777</v>
      </c>
      <c r="F531" s="87">
        <v>7668</v>
      </c>
      <c r="G531" s="87">
        <v>6146</v>
      </c>
      <c r="H531" s="87">
        <v>6604</v>
      </c>
      <c r="I531" s="87">
        <v>7054</v>
      </c>
      <c r="J531" s="87">
        <v>6948</v>
      </c>
      <c r="K531" s="87">
        <v>7893</v>
      </c>
      <c r="L531" s="84"/>
      <c r="M531" s="84"/>
      <c r="N531" s="84"/>
      <c r="O531" s="84"/>
      <c r="P531" s="84"/>
      <c r="Q531" s="84"/>
      <c r="R531" s="84"/>
      <c r="AJ531" s="84"/>
      <c r="AK531" s="84"/>
      <c r="AL531" s="84"/>
      <c r="AM531" s="84"/>
      <c r="AN531" s="84"/>
      <c r="AO531" s="84"/>
      <c r="AP531" s="84"/>
    </row>
    <row r="532" spans="1:42">
      <c r="A532" s="85" t="s">
        <v>471</v>
      </c>
      <c r="B532" s="88">
        <v>367</v>
      </c>
      <c r="C532" s="88">
        <v>408</v>
      </c>
      <c r="D532" s="88">
        <v>375</v>
      </c>
      <c r="E532" s="88">
        <v>348</v>
      </c>
      <c r="F532" s="88">
        <v>372</v>
      </c>
      <c r="G532" s="88">
        <v>429</v>
      </c>
      <c r="H532" s="88">
        <v>405</v>
      </c>
      <c r="I532" s="88">
        <v>485</v>
      </c>
      <c r="J532" s="88">
        <v>539</v>
      </c>
      <c r="K532" s="88">
        <v>508</v>
      </c>
      <c r="L532" s="84"/>
      <c r="M532" s="84"/>
      <c r="N532" s="84"/>
      <c r="O532" s="84"/>
      <c r="P532" s="84"/>
      <c r="Q532" s="84"/>
      <c r="R532" s="84"/>
      <c r="AJ532" s="84"/>
      <c r="AK532" s="84"/>
      <c r="AL532" s="84"/>
      <c r="AM532" s="84"/>
      <c r="AN532" s="84"/>
      <c r="AO532" s="84"/>
      <c r="AP532" s="84"/>
    </row>
    <row r="533" spans="1:42">
      <c r="A533" s="85" t="s">
        <v>472</v>
      </c>
      <c r="B533" s="88">
        <v>188</v>
      </c>
      <c r="C533" s="88">
        <v>154</v>
      </c>
      <c r="D533" s="88">
        <v>143</v>
      </c>
      <c r="E533" s="88">
        <v>101</v>
      </c>
      <c r="F533" s="88">
        <v>50</v>
      </c>
      <c r="G533" s="88">
        <v>62</v>
      </c>
      <c r="H533" s="88">
        <v>56</v>
      </c>
      <c r="I533" s="88">
        <v>49</v>
      </c>
      <c r="J533" s="88">
        <v>49</v>
      </c>
      <c r="K533" s="88">
        <v>54</v>
      </c>
      <c r="L533" s="84"/>
      <c r="M533" s="84"/>
      <c r="N533" s="84"/>
      <c r="O533" s="84"/>
      <c r="P533" s="84"/>
      <c r="Q533" s="84"/>
      <c r="R533" s="84"/>
      <c r="AJ533" s="84"/>
      <c r="AK533" s="84"/>
      <c r="AL533" s="84"/>
      <c r="AM533" s="84"/>
      <c r="AN533" s="84"/>
      <c r="AO533" s="84"/>
      <c r="AP533" s="84"/>
    </row>
    <row r="534" spans="1:42">
      <c r="A534" s="85" t="s">
        <v>473</v>
      </c>
      <c r="B534" s="88">
        <v>0</v>
      </c>
      <c r="C534" s="88">
        <v>0</v>
      </c>
      <c r="D534" s="88">
        <v>1</v>
      </c>
      <c r="E534" s="88">
        <v>0</v>
      </c>
      <c r="F534" s="88">
        <v>1</v>
      </c>
      <c r="G534" s="88">
        <v>0</v>
      </c>
      <c r="H534" s="88">
        <v>1</v>
      </c>
      <c r="I534" s="88">
        <v>2</v>
      </c>
      <c r="J534" s="88">
        <v>1</v>
      </c>
      <c r="K534" s="88">
        <v>2</v>
      </c>
      <c r="L534" s="84"/>
      <c r="M534" s="84"/>
      <c r="N534" s="84"/>
      <c r="O534" s="84"/>
      <c r="P534" s="84"/>
      <c r="Q534" s="84"/>
      <c r="R534" s="84"/>
      <c r="AJ534" s="84"/>
      <c r="AK534" s="84"/>
      <c r="AL534" s="84"/>
      <c r="AM534" s="84"/>
      <c r="AN534" s="84"/>
      <c r="AO534" s="84"/>
      <c r="AP534" s="84"/>
    </row>
    <row r="535" spans="1:42">
      <c r="A535" s="85" t="s">
        <v>474</v>
      </c>
      <c r="B535" s="88">
        <v>121</v>
      </c>
      <c r="C535" s="88">
        <v>116</v>
      </c>
      <c r="D535" s="88">
        <v>113</v>
      </c>
      <c r="E535" s="88">
        <v>119</v>
      </c>
      <c r="F535" s="88">
        <v>108</v>
      </c>
      <c r="G535" s="88">
        <v>118</v>
      </c>
      <c r="H535" s="88">
        <v>93</v>
      </c>
      <c r="I535" s="88">
        <v>71</v>
      </c>
      <c r="J535" s="88">
        <v>108</v>
      </c>
      <c r="K535" s="88">
        <v>93</v>
      </c>
      <c r="L535" s="84"/>
      <c r="M535" s="84"/>
      <c r="N535" s="84"/>
      <c r="O535" s="84"/>
      <c r="P535" s="84"/>
      <c r="Q535" s="84"/>
      <c r="R535" s="84"/>
      <c r="AJ535" s="84"/>
      <c r="AK535" s="84"/>
      <c r="AL535" s="84"/>
      <c r="AM535" s="84"/>
      <c r="AN535" s="84"/>
      <c r="AO535" s="84"/>
      <c r="AP535" s="84"/>
    </row>
    <row r="536" spans="1:42">
      <c r="A536" s="85" t="s">
        <v>475</v>
      </c>
      <c r="B536" s="88">
        <v>106</v>
      </c>
      <c r="C536" s="88">
        <v>113</v>
      </c>
      <c r="D536" s="88">
        <v>79</v>
      </c>
      <c r="E536" s="88">
        <v>91</v>
      </c>
      <c r="F536" s="88">
        <v>121</v>
      </c>
      <c r="G536" s="88">
        <v>160</v>
      </c>
      <c r="H536" s="88">
        <v>178</v>
      </c>
      <c r="I536" s="88">
        <v>219</v>
      </c>
      <c r="J536" s="88">
        <v>212</v>
      </c>
      <c r="K536" s="88">
        <v>206</v>
      </c>
      <c r="L536" s="84"/>
      <c r="M536" s="84"/>
      <c r="N536" s="84"/>
      <c r="O536" s="84"/>
      <c r="P536" s="84"/>
      <c r="Q536" s="84"/>
      <c r="R536" s="84"/>
      <c r="AJ536" s="84"/>
      <c r="AK536" s="84"/>
      <c r="AL536" s="84"/>
      <c r="AM536" s="84"/>
      <c r="AN536" s="84"/>
      <c r="AO536" s="84"/>
      <c r="AP536" s="84"/>
    </row>
    <row r="537" spans="1:42">
      <c r="A537" s="85" t="s">
        <v>476</v>
      </c>
      <c r="B537" s="88">
        <v>1</v>
      </c>
      <c r="C537" s="88">
        <v>0</v>
      </c>
      <c r="D537" s="88">
        <v>0</v>
      </c>
      <c r="E537" s="88">
        <v>0</v>
      </c>
      <c r="F537" s="88">
        <v>0</v>
      </c>
      <c r="G537" s="88">
        <v>1</v>
      </c>
      <c r="H537" s="88">
        <v>0</v>
      </c>
      <c r="I537" s="88">
        <v>0</v>
      </c>
      <c r="J537" s="88">
        <v>0</v>
      </c>
      <c r="K537" s="88">
        <v>0</v>
      </c>
      <c r="L537" s="84"/>
      <c r="M537" s="84"/>
      <c r="N537" s="84"/>
      <c r="O537" s="84"/>
      <c r="P537" s="84"/>
      <c r="Q537" s="84"/>
      <c r="R537" s="84"/>
      <c r="AJ537" s="84"/>
      <c r="AK537" s="84"/>
      <c r="AL537" s="84"/>
      <c r="AM537" s="84"/>
      <c r="AN537" s="84"/>
      <c r="AO537" s="84"/>
      <c r="AP537" s="84"/>
    </row>
    <row r="538" spans="1:42">
      <c r="A538" s="85" t="s">
        <v>477</v>
      </c>
      <c r="B538" s="88">
        <v>32</v>
      </c>
      <c r="C538" s="88">
        <v>46</v>
      </c>
      <c r="D538" s="88">
        <v>47</v>
      </c>
      <c r="E538" s="88">
        <v>51</v>
      </c>
      <c r="F538" s="88">
        <v>42</v>
      </c>
      <c r="G538" s="88">
        <v>19</v>
      </c>
      <c r="H538" s="88">
        <v>16</v>
      </c>
      <c r="I538" s="88">
        <v>17</v>
      </c>
      <c r="J538" s="88">
        <v>18</v>
      </c>
      <c r="K538" s="88">
        <v>23</v>
      </c>
      <c r="L538" s="84"/>
      <c r="M538" s="84"/>
      <c r="N538" s="84"/>
      <c r="O538" s="84"/>
      <c r="P538" s="84"/>
      <c r="Q538" s="84"/>
      <c r="R538" s="84"/>
      <c r="AJ538" s="84"/>
      <c r="AK538" s="84"/>
      <c r="AL538" s="84"/>
      <c r="AM538" s="84"/>
      <c r="AN538" s="84"/>
      <c r="AO538" s="84"/>
      <c r="AP538" s="84"/>
    </row>
    <row r="539" spans="1:42">
      <c r="A539" s="85" t="s">
        <v>478</v>
      </c>
      <c r="B539" s="87">
        <v>9788</v>
      </c>
      <c r="C539" s="87">
        <v>10163</v>
      </c>
      <c r="D539" s="87">
        <v>9865</v>
      </c>
      <c r="E539" s="87">
        <v>9918</v>
      </c>
      <c r="F539" s="87">
        <v>10159</v>
      </c>
      <c r="G539" s="87">
        <v>8966</v>
      </c>
      <c r="H539" s="87">
        <v>9271</v>
      </c>
      <c r="I539" s="87">
        <v>9743</v>
      </c>
      <c r="J539" s="87">
        <v>9693</v>
      </c>
      <c r="K539" s="87">
        <v>10680</v>
      </c>
      <c r="L539" s="84"/>
      <c r="M539" s="84"/>
      <c r="N539" s="84"/>
      <c r="O539" s="84"/>
      <c r="P539" s="84"/>
      <c r="Q539" s="84"/>
      <c r="R539" s="84"/>
      <c r="AJ539" s="84"/>
      <c r="AK539" s="84"/>
      <c r="AL539" s="84"/>
      <c r="AM539" s="84"/>
      <c r="AN539" s="84"/>
      <c r="AO539" s="84"/>
      <c r="AP539" s="84"/>
    </row>
    <row r="540" spans="1:42">
      <c r="A540" s="85" t="s">
        <v>44</v>
      </c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4"/>
      <c r="M540" s="84"/>
      <c r="N540" s="84"/>
      <c r="O540" s="84"/>
      <c r="P540" s="84"/>
      <c r="Q540" s="84"/>
      <c r="R540" s="84"/>
      <c r="AJ540" s="84"/>
      <c r="AK540" s="84"/>
      <c r="AL540" s="84"/>
      <c r="AM540" s="84"/>
      <c r="AN540" s="84"/>
      <c r="AO540" s="84"/>
      <c r="AP540" s="84"/>
    </row>
    <row r="541" spans="1:42">
      <c r="A541" s="85" t="s">
        <v>466</v>
      </c>
      <c r="B541" s="87">
        <v>5237</v>
      </c>
      <c r="C541" s="87">
        <v>5065</v>
      </c>
      <c r="D541" s="87">
        <v>5010</v>
      </c>
      <c r="E541" s="87">
        <v>4766</v>
      </c>
      <c r="F541" s="87">
        <v>6408</v>
      </c>
      <c r="G541" s="87">
        <v>7849</v>
      </c>
      <c r="H541" s="87">
        <v>7908</v>
      </c>
      <c r="I541" s="87">
        <v>8484</v>
      </c>
      <c r="J541" s="87">
        <v>9261</v>
      </c>
      <c r="K541" s="87">
        <v>9512</v>
      </c>
      <c r="L541" s="84"/>
      <c r="M541" s="84"/>
      <c r="N541" s="84"/>
      <c r="O541" s="84"/>
      <c r="P541" s="84"/>
      <c r="Q541" s="84"/>
      <c r="R541" s="84"/>
      <c r="AJ541" s="84"/>
      <c r="AK541" s="84"/>
      <c r="AL541" s="84"/>
      <c r="AM541" s="84"/>
      <c r="AN541" s="84"/>
      <c r="AO541" s="84"/>
      <c r="AP541" s="84"/>
    </row>
    <row r="542" spans="1:42">
      <c r="A542" s="85" t="s">
        <v>467</v>
      </c>
      <c r="B542" s="87">
        <v>3661</v>
      </c>
      <c r="C542" s="87">
        <v>3454</v>
      </c>
      <c r="D542" s="87">
        <v>3483</v>
      </c>
      <c r="E542" s="87">
        <v>3445</v>
      </c>
      <c r="F542" s="87">
        <v>2144</v>
      </c>
      <c r="G542" s="88">
        <v>864</v>
      </c>
      <c r="H542" s="88">
        <v>888</v>
      </c>
      <c r="I542" s="88">
        <v>814</v>
      </c>
      <c r="J542" s="88">
        <v>935</v>
      </c>
      <c r="K542" s="88">
        <v>687</v>
      </c>
      <c r="L542" s="84"/>
      <c r="M542" s="84"/>
      <c r="N542" s="84"/>
      <c r="O542" s="84"/>
      <c r="P542" s="84"/>
      <c r="Q542" s="84"/>
      <c r="R542" s="84"/>
      <c r="AJ542" s="84"/>
      <c r="AK542" s="84"/>
      <c r="AL542" s="84"/>
      <c r="AM542" s="84"/>
      <c r="AN542" s="84"/>
      <c r="AO542" s="84"/>
      <c r="AP542" s="84"/>
    </row>
    <row r="543" spans="1:42">
      <c r="A543" s="85" t="s">
        <v>468</v>
      </c>
      <c r="B543" s="88">
        <v>381</v>
      </c>
      <c r="C543" s="88">
        <v>297</v>
      </c>
      <c r="D543" s="88">
        <v>259</v>
      </c>
      <c r="E543" s="88">
        <v>210</v>
      </c>
      <c r="F543" s="88">
        <v>217</v>
      </c>
      <c r="G543" s="88">
        <v>172</v>
      </c>
      <c r="H543" s="88">
        <v>202</v>
      </c>
      <c r="I543" s="88">
        <v>212</v>
      </c>
      <c r="J543" s="88">
        <v>249</v>
      </c>
      <c r="K543" s="88">
        <v>252</v>
      </c>
      <c r="L543" s="84"/>
      <c r="M543" s="84"/>
      <c r="N543" s="84"/>
      <c r="O543" s="84"/>
      <c r="P543" s="84"/>
      <c r="Q543" s="84"/>
      <c r="R543" s="84"/>
      <c r="AJ543" s="84"/>
      <c r="AK543" s="84"/>
      <c r="AL543" s="84"/>
      <c r="AM543" s="84"/>
      <c r="AN543" s="84"/>
      <c r="AO543" s="84"/>
      <c r="AP543" s="84"/>
    </row>
    <row r="544" spans="1:42">
      <c r="A544" s="85" t="s">
        <v>469</v>
      </c>
      <c r="B544" s="88">
        <v>134</v>
      </c>
      <c r="C544" s="88">
        <v>177</v>
      </c>
      <c r="D544" s="88">
        <v>180</v>
      </c>
      <c r="E544" s="88">
        <v>193</v>
      </c>
      <c r="F544" s="88">
        <v>255</v>
      </c>
      <c r="G544" s="88">
        <v>214</v>
      </c>
      <c r="H544" s="88">
        <v>245</v>
      </c>
      <c r="I544" s="88">
        <v>225</v>
      </c>
      <c r="J544" s="88">
        <v>236</v>
      </c>
      <c r="K544" s="88">
        <v>190</v>
      </c>
      <c r="L544" s="84"/>
      <c r="M544" s="84"/>
      <c r="N544" s="84"/>
      <c r="O544" s="84"/>
      <c r="P544" s="84"/>
      <c r="Q544" s="84"/>
      <c r="R544" s="84"/>
      <c r="AJ544" s="84"/>
      <c r="AK544" s="84"/>
      <c r="AL544" s="84"/>
      <c r="AM544" s="84"/>
      <c r="AN544" s="84"/>
      <c r="AO544" s="84"/>
      <c r="AP544" s="84"/>
    </row>
    <row r="545" spans="1:42">
      <c r="A545" s="85" t="s">
        <v>470</v>
      </c>
      <c r="B545" s="87">
        <v>30224</v>
      </c>
      <c r="C545" s="87">
        <v>29676</v>
      </c>
      <c r="D545" s="87">
        <v>30698</v>
      </c>
      <c r="E545" s="87">
        <v>30796</v>
      </c>
      <c r="F545" s="87">
        <v>30422</v>
      </c>
      <c r="G545" s="87">
        <v>29161</v>
      </c>
      <c r="H545" s="87">
        <v>30198</v>
      </c>
      <c r="I545" s="87">
        <v>32312</v>
      </c>
      <c r="J545" s="87">
        <v>31475</v>
      </c>
      <c r="K545" s="87">
        <v>29791</v>
      </c>
      <c r="L545" s="84"/>
      <c r="M545" s="84"/>
      <c r="N545" s="84"/>
      <c r="O545" s="84"/>
      <c r="P545" s="84"/>
      <c r="Q545" s="84"/>
      <c r="R545" s="84"/>
      <c r="AJ545" s="84"/>
      <c r="AK545" s="84"/>
      <c r="AL545" s="84"/>
      <c r="AM545" s="84"/>
      <c r="AN545" s="84"/>
      <c r="AO545" s="84"/>
      <c r="AP545" s="84"/>
    </row>
    <row r="546" spans="1:42">
      <c r="A546" s="85" t="s">
        <v>471</v>
      </c>
      <c r="B546" s="87">
        <v>1632</v>
      </c>
      <c r="C546" s="87">
        <v>1612</v>
      </c>
      <c r="D546" s="87">
        <v>1637</v>
      </c>
      <c r="E546" s="87">
        <v>1504</v>
      </c>
      <c r="F546" s="87">
        <v>1570</v>
      </c>
      <c r="G546" s="87">
        <v>1883</v>
      </c>
      <c r="H546" s="87">
        <v>2279</v>
      </c>
      <c r="I546" s="87">
        <v>2229</v>
      </c>
      <c r="J546" s="87">
        <v>2469</v>
      </c>
      <c r="K546" s="87">
        <v>2317</v>
      </c>
      <c r="L546" s="84"/>
      <c r="M546" s="84"/>
      <c r="N546" s="84"/>
      <c r="O546" s="84"/>
      <c r="P546" s="84"/>
      <c r="Q546" s="84"/>
      <c r="R546" s="84"/>
      <c r="AJ546" s="84"/>
      <c r="AK546" s="84"/>
      <c r="AL546" s="84"/>
      <c r="AM546" s="84"/>
      <c r="AN546" s="84"/>
      <c r="AO546" s="84"/>
      <c r="AP546" s="84"/>
    </row>
    <row r="547" spans="1:42">
      <c r="A547" s="85" t="s">
        <v>472</v>
      </c>
      <c r="B547" s="88">
        <v>375</v>
      </c>
      <c r="C547" s="88">
        <v>320</v>
      </c>
      <c r="D547" s="88">
        <v>269</v>
      </c>
      <c r="E547" s="88">
        <v>284</v>
      </c>
      <c r="F547" s="88">
        <v>285</v>
      </c>
      <c r="G547" s="88">
        <v>279</v>
      </c>
      <c r="H547" s="88">
        <v>244</v>
      </c>
      <c r="I547" s="88">
        <v>268</v>
      </c>
      <c r="J547" s="88">
        <v>381</v>
      </c>
      <c r="K547" s="88">
        <v>243</v>
      </c>
      <c r="L547" s="84"/>
      <c r="M547" s="84"/>
      <c r="N547" s="84"/>
      <c r="O547" s="84"/>
      <c r="P547" s="84"/>
      <c r="Q547" s="84"/>
      <c r="R547" s="84"/>
      <c r="AJ547" s="84"/>
      <c r="AK547" s="84"/>
      <c r="AL547" s="84"/>
      <c r="AM547" s="84"/>
      <c r="AN547" s="84"/>
      <c r="AO547" s="84"/>
      <c r="AP547" s="84"/>
    </row>
    <row r="548" spans="1:42">
      <c r="A548" s="85" t="s">
        <v>473</v>
      </c>
      <c r="B548" s="88">
        <v>8</v>
      </c>
      <c r="C548" s="88">
        <v>3</v>
      </c>
      <c r="D548" s="88">
        <v>0</v>
      </c>
      <c r="E548" s="88">
        <v>12</v>
      </c>
      <c r="F548" s="88">
        <v>3</v>
      </c>
      <c r="G548" s="88">
        <v>7</v>
      </c>
      <c r="H548" s="88">
        <v>3</v>
      </c>
      <c r="I548" s="88">
        <v>4</v>
      </c>
      <c r="J548" s="88">
        <v>6</v>
      </c>
      <c r="K548" s="88">
        <v>10</v>
      </c>
      <c r="L548" s="84"/>
      <c r="M548" s="84"/>
      <c r="N548" s="84"/>
      <c r="O548" s="84"/>
      <c r="P548" s="84"/>
      <c r="Q548" s="84"/>
      <c r="R548" s="84"/>
      <c r="AJ548" s="84"/>
      <c r="AK548" s="84"/>
      <c r="AL548" s="84"/>
      <c r="AM548" s="84"/>
      <c r="AN548" s="84"/>
      <c r="AO548" s="84"/>
      <c r="AP548" s="84"/>
    </row>
    <row r="549" spans="1:42">
      <c r="A549" s="85" t="s">
        <v>474</v>
      </c>
      <c r="B549" s="88">
        <v>698</v>
      </c>
      <c r="C549" s="88">
        <v>644</v>
      </c>
      <c r="D549" s="88">
        <v>714</v>
      </c>
      <c r="E549" s="88">
        <v>569</v>
      </c>
      <c r="F549" s="88">
        <v>529</v>
      </c>
      <c r="G549" s="88">
        <v>553</v>
      </c>
      <c r="H549" s="88">
        <v>579</v>
      </c>
      <c r="I549" s="88">
        <v>581</v>
      </c>
      <c r="J549" s="88">
        <v>698</v>
      </c>
      <c r="K549" s="88">
        <v>626</v>
      </c>
      <c r="L549" s="84"/>
      <c r="M549" s="84"/>
      <c r="N549" s="84"/>
      <c r="O549" s="84"/>
      <c r="P549" s="84"/>
      <c r="Q549" s="84"/>
      <c r="R549" s="84"/>
      <c r="AJ549" s="84"/>
      <c r="AK549" s="84"/>
      <c r="AL549" s="84"/>
      <c r="AM549" s="84"/>
      <c r="AN549" s="84"/>
      <c r="AO549" s="84"/>
      <c r="AP549" s="84"/>
    </row>
    <row r="550" spans="1:42">
      <c r="A550" s="85" t="s">
        <v>475</v>
      </c>
      <c r="B550" s="88">
        <v>411</v>
      </c>
      <c r="C550" s="88">
        <v>408</v>
      </c>
      <c r="D550" s="88">
        <v>421</v>
      </c>
      <c r="E550" s="88">
        <v>382</v>
      </c>
      <c r="F550" s="88">
        <v>398</v>
      </c>
      <c r="G550" s="88">
        <v>537</v>
      </c>
      <c r="H550" s="88">
        <v>517</v>
      </c>
      <c r="I550" s="88">
        <v>583</v>
      </c>
      <c r="J550" s="88">
        <v>682</v>
      </c>
      <c r="K550" s="88">
        <v>679</v>
      </c>
      <c r="L550" s="84"/>
      <c r="M550" s="84"/>
      <c r="N550" s="84"/>
      <c r="O550" s="84"/>
      <c r="P550" s="84"/>
      <c r="Q550" s="84"/>
      <c r="R550" s="84"/>
      <c r="AJ550" s="84"/>
      <c r="AK550" s="84"/>
      <c r="AL550" s="84"/>
      <c r="AM550" s="84"/>
      <c r="AN550" s="84"/>
      <c r="AO550" s="84"/>
      <c r="AP550" s="84"/>
    </row>
    <row r="551" spans="1:42">
      <c r="A551" s="85" t="s">
        <v>476</v>
      </c>
      <c r="B551" s="88">
        <v>3</v>
      </c>
      <c r="C551" s="88">
        <v>0</v>
      </c>
      <c r="D551" s="88">
        <v>0</v>
      </c>
      <c r="E551" s="88">
        <v>1</v>
      </c>
      <c r="F551" s="88">
        <v>0</v>
      </c>
      <c r="G551" s="88">
        <v>0</v>
      </c>
      <c r="H551" s="88">
        <v>0</v>
      </c>
      <c r="I551" s="88">
        <v>1</v>
      </c>
      <c r="J551" s="88">
        <v>5</v>
      </c>
      <c r="K551" s="88">
        <v>0</v>
      </c>
      <c r="L551" s="84"/>
      <c r="M551" s="84"/>
      <c r="N551" s="84"/>
      <c r="O551" s="84"/>
      <c r="P551" s="84"/>
      <c r="Q551" s="84"/>
      <c r="R551" s="84"/>
      <c r="AJ551" s="84"/>
      <c r="AK551" s="84"/>
      <c r="AL551" s="84"/>
      <c r="AM551" s="84"/>
      <c r="AN551" s="84"/>
      <c r="AO551" s="84"/>
      <c r="AP551" s="84"/>
    </row>
    <row r="552" spans="1:42">
      <c r="A552" s="85" t="s">
        <v>477</v>
      </c>
      <c r="B552" s="88">
        <v>120</v>
      </c>
      <c r="C552" s="88">
        <v>125</v>
      </c>
      <c r="D552" s="88">
        <v>149</v>
      </c>
      <c r="E552" s="88">
        <v>158</v>
      </c>
      <c r="F552" s="88">
        <v>142</v>
      </c>
      <c r="G552" s="88">
        <v>71</v>
      </c>
      <c r="H552" s="88">
        <v>66</v>
      </c>
      <c r="I552" s="88">
        <v>73</v>
      </c>
      <c r="J552" s="88">
        <v>82</v>
      </c>
      <c r="K552" s="88">
        <v>84</v>
      </c>
      <c r="L552" s="84"/>
      <c r="M552" s="84"/>
      <c r="N552" s="84"/>
      <c r="O552" s="84"/>
      <c r="P552" s="84"/>
      <c r="Q552" s="84"/>
      <c r="R552" s="84"/>
      <c r="AJ552" s="84"/>
      <c r="AK552" s="84"/>
      <c r="AL552" s="84"/>
      <c r="AM552" s="84"/>
      <c r="AN552" s="84"/>
      <c r="AO552" s="84"/>
      <c r="AP552" s="84"/>
    </row>
    <row r="553" spans="1:42">
      <c r="A553" s="85" t="s">
        <v>478</v>
      </c>
      <c r="B553" s="87">
        <v>42884</v>
      </c>
      <c r="C553" s="87">
        <v>41781</v>
      </c>
      <c r="D553" s="87">
        <v>42820</v>
      </c>
      <c r="E553" s="87">
        <v>42320</v>
      </c>
      <c r="F553" s="87">
        <v>42373</v>
      </c>
      <c r="G553" s="87">
        <v>41590</v>
      </c>
      <c r="H553" s="87">
        <v>43129</v>
      </c>
      <c r="I553" s="87">
        <v>45786</v>
      </c>
      <c r="J553" s="87">
        <v>46479</v>
      </c>
      <c r="K553" s="87">
        <v>44391</v>
      </c>
      <c r="L553" s="84"/>
      <c r="M553" s="84"/>
      <c r="N553" s="84"/>
      <c r="O553" s="84"/>
      <c r="P553" s="84"/>
      <c r="Q553" s="84"/>
      <c r="R553" s="84"/>
      <c r="AJ553" s="84"/>
      <c r="AK553" s="84"/>
      <c r="AL553" s="84"/>
      <c r="AM553" s="84"/>
      <c r="AN553" s="84"/>
      <c r="AO553" s="84"/>
      <c r="AP553" s="84"/>
    </row>
    <row r="554" spans="1:42">
      <c r="A554" s="85" t="s">
        <v>15</v>
      </c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4"/>
      <c r="M554" s="84"/>
      <c r="N554" s="84"/>
      <c r="O554" s="84"/>
      <c r="P554" s="84"/>
      <c r="Q554" s="84"/>
      <c r="R554" s="84"/>
      <c r="AJ554" s="84"/>
      <c r="AK554" s="84"/>
      <c r="AL554" s="84"/>
      <c r="AM554" s="84"/>
      <c r="AN554" s="84"/>
      <c r="AO554" s="84"/>
      <c r="AP554" s="84"/>
    </row>
    <row r="555" spans="1:42">
      <c r="A555" s="85" t="s">
        <v>466</v>
      </c>
      <c r="B555" s="87">
        <v>2053</v>
      </c>
      <c r="C555" s="87">
        <v>2110</v>
      </c>
      <c r="D555" s="87">
        <v>1941</v>
      </c>
      <c r="E555" s="87">
        <v>1971</v>
      </c>
      <c r="F555" s="87">
        <v>2656</v>
      </c>
      <c r="G555" s="87">
        <v>3312</v>
      </c>
      <c r="H555" s="87">
        <v>3180</v>
      </c>
      <c r="I555" s="87">
        <v>3292</v>
      </c>
      <c r="J555" s="87">
        <v>3711</v>
      </c>
      <c r="K555" s="87">
        <v>3564</v>
      </c>
      <c r="L555" s="84"/>
      <c r="M555" s="84"/>
      <c r="N555" s="84"/>
      <c r="O555" s="84"/>
      <c r="P555" s="84"/>
      <c r="Q555" s="84"/>
      <c r="R555" s="84"/>
      <c r="AJ555" s="84"/>
      <c r="AK555" s="84"/>
      <c r="AL555" s="84"/>
      <c r="AM555" s="84"/>
      <c r="AN555" s="84"/>
      <c r="AO555" s="84"/>
      <c r="AP555" s="84"/>
    </row>
    <row r="556" spans="1:42">
      <c r="A556" s="85" t="s">
        <v>467</v>
      </c>
      <c r="B556" s="87">
        <v>1455</v>
      </c>
      <c r="C556" s="87">
        <v>1366</v>
      </c>
      <c r="D556" s="87">
        <v>1344</v>
      </c>
      <c r="E556" s="87">
        <v>1261</v>
      </c>
      <c r="F556" s="88">
        <v>864</v>
      </c>
      <c r="G556" s="88">
        <v>356</v>
      </c>
      <c r="H556" s="88">
        <v>331</v>
      </c>
      <c r="I556" s="88">
        <v>359</v>
      </c>
      <c r="J556" s="88">
        <v>384</v>
      </c>
      <c r="K556" s="88">
        <v>375</v>
      </c>
      <c r="L556" s="84"/>
      <c r="M556" s="84"/>
      <c r="N556" s="84"/>
      <c r="O556" s="84"/>
      <c r="P556" s="84"/>
      <c r="Q556" s="84"/>
      <c r="R556" s="84"/>
      <c r="AJ556" s="84"/>
      <c r="AK556" s="84"/>
      <c r="AL556" s="84"/>
      <c r="AM556" s="84"/>
      <c r="AN556" s="84"/>
      <c r="AO556" s="84"/>
      <c r="AP556" s="84"/>
    </row>
    <row r="557" spans="1:42">
      <c r="A557" s="85" t="s">
        <v>468</v>
      </c>
      <c r="B557" s="88">
        <v>107</v>
      </c>
      <c r="C557" s="88">
        <v>102</v>
      </c>
      <c r="D557" s="88">
        <v>84</v>
      </c>
      <c r="E557" s="88">
        <v>69</v>
      </c>
      <c r="F557" s="88">
        <v>70</v>
      </c>
      <c r="G557" s="88">
        <v>74</v>
      </c>
      <c r="H557" s="88">
        <v>55</v>
      </c>
      <c r="I557" s="88">
        <v>48</v>
      </c>
      <c r="J557" s="88">
        <v>81</v>
      </c>
      <c r="K557" s="88">
        <v>106</v>
      </c>
      <c r="L557" s="84"/>
      <c r="M557" s="84"/>
      <c r="N557" s="84"/>
      <c r="O557" s="84"/>
      <c r="P557" s="84"/>
      <c r="Q557" s="84"/>
      <c r="R557" s="84"/>
      <c r="AJ557" s="84"/>
      <c r="AK557" s="84"/>
      <c r="AL557" s="84"/>
      <c r="AM557" s="84"/>
      <c r="AN557" s="84"/>
      <c r="AO557" s="84"/>
      <c r="AP557" s="84"/>
    </row>
    <row r="558" spans="1:42">
      <c r="A558" s="85" t="s">
        <v>469</v>
      </c>
      <c r="B558" s="88">
        <v>41</v>
      </c>
      <c r="C558" s="88">
        <v>43</v>
      </c>
      <c r="D558" s="88">
        <v>46</v>
      </c>
      <c r="E558" s="88">
        <v>37</v>
      </c>
      <c r="F558" s="88">
        <v>51</v>
      </c>
      <c r="G558" s="88">
        <v>64</v>
      </c>
      <c r="H558" s="88">
        <v>54</v>
      </c>
      <c r="I558" s="88">
        <v>40</v>
      </c>
      <c r="J558" s="88">
        <v>50</v>
      </c>
      <c r="K558" s="88">
        <v>56</v>
      </c>
      <c r="L558" s="84"/>
      <c r="M558" s="84"/>
      <c r="N558" s="84"/>
      <c r="O558" s="84"/>
      <c r="P558" s="84"/>
      <c r="Q558" s="84"/>
      <c r="R558" s="84"/>
      <c r="AJ558" s="84"/>
      <c r="AK558" s="84"/>
      <c r="AL558" s="84"/>
      <c r="AM558" s="84"/>
      <c r="AN558" s="84"/>
      <c r="AO558" s="84"/>
      <c r="AP558" s="84"/>
    </row>
    <row r="559" spans="1:42">
      <c r="A559" s="85" t="s">
        <v>470</v>
      </c>
      <c r="B559" s="87">
        <v>12953</v>
      </c>
      <c r="C559" s="87">
        <v>12552</v>
      </c>
      <c r="D559" s="87">
        <v>12678</v>
      </c>
      <c r="E559" s="87">
        <v>12290</v>
      </c>
      <c r="F559" s="87">
        <v>11661</v>
      </c>
      <c r="G559" s="87">
        <v>11701</v>
      </c>
      <c r="H559" s="87">
        <v>11875</v>
      </c>
      <c r="I559" s="87">
        <v>12651</v>
      </c>
      <c r="J559" s="87">
        <v>11901</v>
      </c>
      <c r="K559" s="87">
        <v>11770</v>
      </c>
      <c r="L559" s="84"/>
      <c r="M559" s="84"/>
      <c r="N559" s="84"/>
      <c r="O559" s="84"/>
      <c r="P559" s="84"/>
      <c r="Q559" s="84"/>
      <c r="R559" s="84"/>
      <c r="AJ559" s="84"/>
      <c r="AK559" s="84"/>
      <c r="AL559" s="84"/>
      <c r="AM559" s="84"/>
      <c r="AN559" s="84"/>
      <c r="AO559" s="84"/>
      <c r="AP559" s="84"/>
    </row>
    <row r="560" spans="1:42">
      <c r="A560" s="85" t="s">
        <v>471</v>
      </c>
      <c r="B560" s="88">
        <v>716</v>
      </c>
      <c r="C560" s="88">
        <v>748</v>
      </c>
      <c r="D560" s="88">
        <v>695</v>
      </c>
      <c r="E560" s="88">
        <v>733</v>
      </c>
      <c r="F560" s="88">
        <v>768</v>
      </c>
      <c r="G560" s="88">
        <v>880</v>
      </c>
      <c r="H560" s="88">
        <v>873</v>
      </c>
      <c r="I560" s="87">
        <v>1005</v>
      </c>
      <c r="J560" s="87">
        <v>1098</v>
      </c>
      <c r="K560" s="88">
        <v>777</v>
      </c>
      <c r="L560" s="84"/>
      <c r="M560" s="84"/>
      <c r="N560" s="84"/>
      <c r="O560" s="84"/>
      <c r="P560" s="84"/>
      <c r="Q560" s="84"/>
      <c r="R560" s="84"/>
      <c r="AJ560" s="84"/>
      <c r="AK560" s="84"/>
      <c r="AL560" s="84"/>
      <c r="AM560" s="84"/>
      <c r="AN560" s="84"/>
      <c r="AO560" s="84"/>
      <c r="AP560" s="84"/>
    </row>
    <row r="561" spans="1:42">
      <c r="A561" s="85" t="s">
        <v>472</v>
      </c>
      <c r="B561" s="88">
        <v>162</v>
      </c>
      <c r="C561" s="88">
        <v>124</v>
      </c>
      <c r="D561" s="88">
        <v>106</v>
      </c>
      <c r="E561" s="88">
        <v>145</v>
      </c>
      <c r="F561" s="88">
        <v>113</v>
      </c>
      <c r="G561" s="88">
        <v>99</v>
      </c>
      <c r="H561" s="88">
        <v>99</v>
      </c>
      <c r="I561" s="88">
        <v>138</v>
      </c>
      <c r="J561" s="88">
        <v>159</v>
      </c>
      <c r="K561" s="88">
        <v>104</v>
      </c>
      <c r="L561" s="84"/>
      <c r="M561" s="84"/>
      <c r="N561" s="84"/>
      <c r="O561" s="84"/>
      <c r="P561" s="84"/>
      <c r="Q561" s="84"/>
      <c r="R561" s="84"/>
      <c r="AJ561" s="84"/>
      <c r="AK561" s="84"/>
      <c r="AL561" s="84"/>
      <c r="AM561" s="84"/>
      <c r="AN561" s="84"/>
      <c r="AO561" s="84"/>
      <c r="AP561" s="84"/>
    </row>
    <row r="562" spans="1:42">
      <c r="A562" s="85" t="s">
        <v>473</v>
      </c>
      <c r="B562" s="88">
        <v>3</v>
      </c>
      <c r="C562" s="88">
        <v>0</v>
      </c>
      <c r="D562" s="88">
        <v>3</v>
      </c>
      <c r="E562" s="88">
        <v>2</v>
      </c>
      <c r="F562" s="88">
        <v>3</v>
      </c>
      <c r="G562" s="88">
        <v>1</v>
      </c>
      <c r="H562" s="88">
        <v>1</v>
      </c>
      <c r="I562" s="88">
        <v>2</v>
      </c>
      <c r="J562" s="88">
        <v>1</v>
      </c>
      <c r="K562" s="88">
        <v>3</v>
      </c>
      <c r="L562" s="84"/>
      <c r="M562" s="84"/>
      <c r="N562" s="84"/>
      <c r="O562" s="84"/>
      <c r="P562" s="84"/>
      <c r="Q562" s="84"/>
      <c r="R562" s="84"/>
      <c r="AJ562" s="84"/>
      <c r="AK562" s="84"/>
      <c r="AL562" s="84"/>
      <c r="AM562" s="84"/>
      <c r="AN562" s="84"/>
      <c r="AO562" s="84"/>
      <c r="AP562" s="84"/>
    </row>
    <row r="563" spans="1:42">
      <c r="A563" s="85" t="s">
        <v>474</v>
      </c>
      <c r="B563" s="88">
        <v>282</v>
      </c>
      <c r="C563" s="88">
        <v>318</v>
      </c>
      <c r="D563" s="88">
        <v>269</v>
      </c>
      <c r="E563" s="88">
        <v>229</v>
      </c>
      <c r="F563" s="88">
        <v>256</v>
      </c>
      <c r="G563" s="88">
        <v>277</v>
      </c>
      <c r="H563" s="88">
        <v>300</v>
      </c>
      <c r="I563" s="88">
        <v>306</v>
      </c>
      <c r="J563" s="88">
        <v>327</v>
      </c>
      <c r="K563" s="88">
        <v>246</v>
      </c>
      <c r="L563" s="84"/>
      <c r="M563" s="84"/>
      <c r="N563" s="84"/>
      <c r="O563" s="84"/>
      <c r="P563" s="84"/>
      <c r="Q563" s="84"/>
      <c r="R563" s="84"/>
      <c r="AJ563" s="84"/>
      <c r="AK563" s="84"/>
      <c r="AL563" s="84"/>
      <c r="AM563" s="84"/>
      <c r="AN563" s="84"/>
      <c r="AO563" s="84"/>
      <c r="AP563" s="84"/>
    </row>
    <row r="564" spans="1:42">
      <c r="A564" s="85" t="s">
        <v>475</v>
      </c>
      <c r="B564" s="88">
        <v>168</v>
      </c>
      <c r="C564" s="88">
        <v>166</v>
      </c>
      <c r="D564" s="88">
        <v>165</v>
      </c>
      <c r="E564" s="88">
        <v>154</v>
      </c>
      <c r="F564" s="88">
        <v>230</v>
      </c>
      <c r="G564" s="88">
        <v>377</v>
      </c>
      <c r="H564" s="88">
        <v>410</v>
      </c>
      <c r="I564" s="88">
        <v>433</v>
      </c>
      <c r="J564" s="88">
        <v>481</v>
      </c>
      <c r="K564" s="88">
        <v>412</v>
      </c>
      <c r="L564" s="84"/>
      <c r="M564" s="84"/>
      <c r="N564" s="84"/>
      <c r="O564" s="84"/>
      <c r="P564" s="84"/>
      <c r="Q564" s="84"/>
      <c r="R564" s="84"/>
      <c r="AJ564" s="84"/>
      <c r="AK564" s="84"/>
      <c r="AL564" s="84"/>
      <c r="AM564" s="84"/>
      <c r="AN564" s="84"/>
      <c r="AO564" s="84"/>
      <c r="AP564" s="84"/>
    </row>
    <row r="565" spans="1:42">
      <c r="A565" s="85" t="s">
        <v>476</v>
      </c>
      <c r="B565" s="88">
        <v>0</v>
      </c>
      <c r="C565" s="88">
        <v>2</v>
      </c>
      <c r="D565" s="88">
        <v>1</v>
      </c>
      <c r="E565" s="88">
        <v>1</v>
      </c>
      <c r="F565" s="88">
        <v>1</v>
      </c>
      <c r="G565" s="88">
        <v>0</v>
      </c>
      <c r="H565" s="88">
        <v>0</v>
      </c>
      <c r="I565" s="88">
        <v>0</v>
      </c>
      <c r="J565" s="88">
        <v>3</v>
      </c>
      <c r="K565" s="88">
        <v>1</v>
      </c>
      <c r="L565" s="84"/>
      <c r="M565" s="84"/>
      <c r="N565" s="84"/>
      <c r="O565" s="84"/>
      <c r="P565" s="84"/>
      <c r="Q565" s="84"/>
      <c r="R565" s="84"/>
      <c r="AJ565" s="84"/>
      <c r="AK565" s="84"/>
      <c r="AL565" s="84"/>
      <c r="AM565" s="84"/>
      <c r="AN565" s="84"/>
      <c r="AO565" s="84"/>
      <c r="AP565" s="84"/>
    </row>
    <row r="566" spans="1:42">
      <c r="A566" s="85" t="s">
        <v>477</v>
      </c>
      <c r="B566" s="88">
        <v>133</v>
      </c>
      <c r="C566" s="88">
        <v>143</v>
      </c>
      <c r="D566" s="88">
        <v>108</v>
      </c>
      <c r="E566" s="88">
        <v>110</v>
      </c>
      <c r="F566" s="88">
        <v>81</v>
      </c>
      <c r="G566" s="88">
        <v>46</v>
      </c>
      <c r="H566" s="88">
        <v>61</v>
      </c>
      <c r="I566" s="88">
        <v>23</v>
      </c>
      <c r="J566" s="88">
        <v>53</v>
      </c>
      <c r="K566" s="88">
        <v>73</v>
      </c>
      <c r="L566" s="84"/>
      <c r="M566" s="84"/>
      <c r="N566" s="84"/>
      <c r="O566" s="84"/>
      <c r="P566" s="84"/>
      <c r="Q566" s="84"/>
      <c r="R566" s="84"/>
      <c r="AJ566" s="84"/>
      <c r="AK566" s="84"/>
      <c r="AL566" s="84"/>
      <c r="AM566" s="84"/>
      <c r="AN566" s="84"/>
      <c r="AO566" s="84"/>
      <c r="AP566" s="84"/>
    </row>
    <row r="567" spans="1:42">
      <c r="A567" s="85" t="s">
        <v>478</v>
      </c>
      <c r="B567" s="87">
        <v>18073</v>
      </c>
      <c r="C567" s="87">
        <v>17674</v>
      </c>
      <c r="D567" s="87">
        <v>17440</v>
      </c>
      <c r="E567" s="87">
        <v>17002</v>
      </c>
      <c r="F567" s="87">
        <v>16754</v>
      </c>
      <c r="G567" s="87">
        <v>17187</v>
      </c>
      <c r="H567" s="87">
        <v>17239</v>
      </c>
      <c r="I567" s="87">
        <v>18297</v>
      </c>
      <c r="J567" s="87">
        <v>18249</v>
      </c>
      <c r="K567" s="87">
        <v>17487</v>
      </c>
      <c r="L567" s="84"/>
      <c r="M567" s="84"/>
      <c r="N567" s="84"/>
      <c r="O567" s="84"/>
      <c r="P567" s="84"/>
      <c r="Q567" s="84"/>
      <c r="R567" s="84"/>
      <c r="AJ567" s="84"/>
      <c r="AK567" s="84"/>
      <c r="AL567" s="84"/>
      <c r="AM567" s="84"/>
      <c r="AN567" s="84"/>
      <c r="AO567" s="84"/>
      <c r="AP567" s="84"/>
    </row>
    <row r="568" spans="1:42">
      <c r="A568" s="85" t="s">
        <v>41</v>
      </c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4"/>
      <c r="M568" s="84"/>
      <c r="N568" s="84"/>
      <c r="O568" s="84"/>
      <c r="P568" s="84"/>
      <c r="Q568" s="84"/>
      <c r="R568" s="84"/>
      <c r="AJ568" s="84"/>
      <c r="AK568" s="84"/>
      <c r="AL568" s="84"/>
      <c r="AM568" s="84"/>
      <c r="AN568" s="84"/>
      <c r="AO568" s="84"/>
      <c r="AP568" s="84"/>
    </row>
    <row r="569" spans="1:42">
      <c r="A569" s="85" t="s">
        <v>466</v>
      </c>
      <c r="B569" s="88">
        <v>436</v>
      </c>
      <c r="C569" s="88">
        <v>393</v>
      </c>
      <c r="D569" s="88">
        <v>405</v>
      </c>
      <c r="E569" s="88">
        <v>421</v>
      </c>
      <c r="F569" s="88">
        <v>582</v>
      </c>
      <c r="G569" s="88">
        <v>735</v>
      </c>
      <c r="H569" s="88">
        <v>764</v>
      </c>
      <c r="I569" s="88">
        <v>812</v>
      </c>
      <c r="J569" s="88">
        <v>919</v>
      </c>
      <c r="K569" s="88">
        <v>813</v>
      </c>
      <c r="L569" s="84"/>
      <c r="M569" s="84"/>
      <c r="N569" s="84"/>
      <c r="O569" s="84"/>
      <c r="P569" s="84"/>
      <c r="Q569" s="84"/>
      <c r="R569" s="84"/>
      <c r="AJ569" s="84"/>
      <c r="AK569" s="84"/>
      <c r="AL569" s="84"/>
      <c r="AM569" s="84"/>
      <c r="AN569" s="84"/>
      <c r="AO569" s="84"/>
      <c r="AP569" s="84"/>
    </row>
    <row r="570" spans="1:42">
      <c r="A570" s="85" t="s">
        <v>467</v>
      </c>
      <c r="B570" s="88">
        <v>335</v>
      </c>
      <c r="C570" s="88">
        <v>266</v>
      </c>
      <c r="D570" s="88">
        <v>234</v>
      </c>
      <c r="E570" s="88">
        <v>255</v>
      </c>
      <c r="F570" s="88">
        <v>207</v>
      </c>
      <c r="G570" s="88">
        <v>78</v>
      </c>
      <c r="H570" s="88">
        <v>92</v>
      </c>
      <c r="I570" s="88">
        <v>103</v>
      </c>
      <c r="J570" s="88">
        <v>105</v>
      </c>
      <c r="K570" s="88">
        <v>74</v>
      </c>
      <c r="L570" s="84"/>
      <c r="M570" s="84"/>
      <c r="N570" s="84"/>
      <c r="O570" s="84"/>
      <c r="P570" s="84"/>
      <c r="Q570" s="84"/>
      <c r="R570" s="84"/>
      <c r="AJ570" s="84"/>
      <c r="AK570" s="84"/>
      <c r="AL570" s="84"/>
      <c r="AM570" s="84"/>
      <c r="AN570" s="84"/>
      <c r="AO570" s="84"/>
      <c r="AP570" s="84"/>
    </row>
    <row r="571" spans="1:42">
      <c r="A571" s="85" t="s">
        <v>468</v>
      </c>
      <c r="B571" s="88">
        <v>49</v>
      </c>
      <c r="C571" s="88">
        <v>39</v>
      </c>
      <c r="D571" s="88">
        <v>36</v>
      </c>
      <c r="E571" s="88">
        <v>12</v>
      </c>
      <c r="F571" s="88">
        <v>18</v>
      </c>
      <c r="G571" s="88">
        <v>18</v>
      </c>
      <c r="H571" s="88">
        <v>10</v>
      </c>
      <c r="I571" s="88">
        <v>12</v>
      </c>
      <c r="J571" s="88">
        <v>16</v>
      </c>
      <c r="K571" s="88">
        <v>33</v>
      </c>
      <c r="L571" s="84"/>
      <c r="M571" s="84"/>
      <c r="N571" s="84"/>
      <c r="O571" s="84"/>
      <c r="P571" s="84"/>
      <c r="Q571" s="84"/>
      <c r="R571" s="84"/>
      <c r="AJ571" s="84"/>
      <c r="AK571" s="84"/>
      <c r="AL571" s="84"/>
      <c r="AM571" s="84"/>
      <c r="AN571" s="84"/>
      <c r="AO571" s="84"/>
      <c r="AP571" s="84"/>
    </row>
    <row r="572" spans="1:42">
      <c r="A572" s="85" t="s">
        <v>469</v>
      </c>
      <c r="B572" s="88">
        <v>9</v>
      </c>
      <c r="C572" s="88">
        <v>5</v>
      </c>
      <c r="D572" s="88">
        <v>11</v>
      </c>
      <c r="E572" s="88">
        <v>8</v>
      </c>
      <c r="F572" s="88">
        <v>10</v>
      </c>
      <c r="G572" s="88">
        <v>14</v>
      </c>
      <c r="H572" s="88">
        <v>21</v>
      </c>
      <c r="I572" s="88">
        <v>15</v>
      </c>
      <c r="J572" s="88">
        <v>11</v>
      </c>
      <c r="K572" s="88">
        <v>6</v>
      </c>
      <c r="L572" s="84"/>
      <c r="M572" s="84"/>
      <c r="N572" s="84"/>
      <c r="O572" s="84"/>
      <c r="P572" s="84"/>
      <c r="Q572" s="84"/>
      <c r="R572" s="84"/>
      <c r="AJ572" s="84"/>
      <c r="AK572" s="84"/>
      <c r="AL572" s="84"/>
      <c r="AM572" s="84"/>
      <c r="AN572" s="84"/>
      <c r="AO572" s="84"/>
      <c r="AP572" s="84"/>
    </row>
    <row r="573" spans="1:42">
      <c r="A573" s="85" t="s">
        <v>470</v>
      </c>
      <c r="B573" s="87">
        <v>2996</v>
      </c>
      <c r="C573" s="87">
        <v>2946</v>
      </c>
      <c r="D573" s="87">
        <v>2925</v>
      </c>
      <c r="E573" s="87">
        <v>3222</v>
      </c>
      <c r="F573" s="87">
        <v>3266</v>
      </c>
      <c r="G573" s="87">
        <v>3364</v>
      </c>
      <c r="H573" s="87">
        <v>3546</v>
      </c>
      <c r="I573" s="87">
        <v>3860</v>
      </c>
      <c r="J573" s="87">
        <v>3574</v>
      </c>
      <c r="K573" s="87">
        <v>3589</v>
      </c>
      <c r="L573" s="84"/>
      <c r="M573" s="84"/>
      <c r="N573" s="84"/>
      <c r="O573" s="84"/>
      <c r="P573" s="84"/>
      <c r="Q573" s="84"/>
      <c r="R573" s="84"/>
      <c r="AJ573" s="84"/>
      <c r="AK573" s="84"/>
      <c r="AL573" s="84"/>
      <c r="AM573" s="84"/>
      <c r="AN573" s="84"/>
      <c r="AO573" s="84"/>
      <c r="AP573" s="84"/>
    </row>
    <row r="574" spans="1:42">
      <c r="A574" s="85" t="s">
        <v>471</v>
      </c>
      <c r="B574" s="88">
        <v>289</v>
      </c>
      <c r="C574" s="88">
        <v>251</v>
      </c>
      <c r="D574" s="88">
        <v>280</v>
      </c>
      <c r="E574" s="88">
        <v>253</v>
      </c>
      <c r="F574" s="88">
        <v>290</v>
      </c>
      <c r="G574" s="88">
        <v>337</v>
      </c>
      <c r="H574" s="88">
        <v>353</v>
      </c>
      <c r="I574" s="88">
        <v>431</v>
      </c>
      <c r="J574" s="88">
        <v>528</v>
      </c>
      <c r="K574" s="88">
        <v>398</v>
      </c>
      <c r="L574" s="84"/>
      <c r="M574" s="84"/>
      <c r="N574" s="84"/>
      <c r="O574" s="84"/>
      <c r="P574" s="84"/>
      <c r="Q574" s="84"/>
      <c r="R574" s="84"/>
      <c r="AJ574" s="84"/>
      <c r="AK574" s="84"/>
      <c r="AL574" s="84"/>
      <c r="AM574" s="84"/>
      <c r="AN574" s="84"/>
      <c r="AO574" s="84"/>
      <c r="AP574" s="84"/>
    </row>
    <row r="575" spans="1:42">
      <c r="A575" s="85" t="s">
        <v>472</v>
      </c>
      <c r="B575" s="88">
        <v>63</v>
      </c>
      <c r="C575" s="88">
        <v>59</v>
      </c>
      <c r="D575" s="88">
        <v>69</v>
      </c>
      <c r="E575" s="88">
        <v>45</v>
      </c>
      <c r="F575" s="88">
        <v>55</v>
      </c>
      <c r="G575" s="88">
        <v>43</v>
      </c>
      <c r="H575" s="88">
        <v>29</v>
      </c>
      <c r="I575" s="88">
        <v>28</v>
      </c>
      <c r="J575" s="88">
        <v>45</v>
      </c>
      <c r="K575" s="88">
        <v>35</v>
      </c>
      <c r="L575" s="84"/>
      <c r="M575" s="84"/>
      <c r="N575" s="84"/>
      <c r="O575" s="84"/>
      <c r="P575" s="84"/>
      <c r="Q575" s="84"/>
      <c r="R575" s="84"/>
      <c r="AJ575" s="84"/>
      <c r="AK575" s="84"/>
      <c r="AL575" s="84"/>
      <c r="AM575" s="84"/>
      <c r="AN575" s="84"/>
      <c r="AO575" s="84"/>
      <c r="AP575" s="84"/>
    </row>
    <row r="576" spans="1:42">
      <c r="A576" s="85" t="s">
        <v>473</v>
      </c>
      <c r="B576" s="88">
        <v>3</v>
      </c>
      <c r="C576" s="88">
        <v>2</v>
      </c>
      <c r="D576" s="88">
        <v>12</v>
      </c>
      <c r="E576" s="88">
        <v>6</v>
      </c>
      <c r="F576" s="88">
        <v>0</v>
      </c>
      <c r="G576" s="88">
        <v>0</v>
      </c>
      <c r="H576" s="88">
        <v>0</v>
      </c>
      <c r="I576" s="88">
        <v>0</v>
      </c>
      <c r="J576" s="88">
        <v>0</v>
      </c>
      <c r="K576" s="88">
        <v>1</v>
      </c>
      <c r="L576" s="84"/>
      <c r="M576" s="84"/>
      <c r="N576" s="84"/>
      <c r="O576" s="84"/>
      <c r="P576" s="84"/>
      <c r="Q576" s="84"/>
      <c r="R576" s="84"/>
      <c r="AJ576" s="84"/>
      <c r="AK576" s="84"/>
      <c r="AL576" s="84"/>
      <c r="AM576" s="84"/>
      <c r="AN576" s="84"/>
      <c r="AO576" s="84"/>
      <c r="AP576" s="84"/>
    </row>
    <row r="577" spans="1:42">
      <c r="A577" s="85" t="s">
        <v>474</v>
      </c>
      <c r="B577" s="88">
        <v>84</v>
      </c>
      <c r="C577" s="88">
        <v>70</v>
      </c>
      <c r="D577" s="88">
        <v>73</v>
      </c>
      <c r="E577" s="88">
        <v>83</v>
      </c>
      <c r="F577" s="88">
        <v>71</v>
      </c>
      <c r="G577" s="88">
        <v>68</v>
      </c>
      <c r="H577" s="88">
        <v>68</v>
      </c>
      <c r="I577" s="88">
        <v>75</v>
      </c>
      <c r="J577" s="88">
        <v>67</v>
      </c>
      <c r="K577" s="88">
        <v>66</v>
      </c>
      <c r="L577" s="84"/>
      <c r="M577" s="84"/>
      <c r="N577" s="84"/>
      <c r="O577" s="84"/>
      <c r="P577" s="84"/>
      <c r="Q577" s="84"/>
      <c r="R577" s="84"/>
      <c r="AJ577" s="84"/>
      <c r="AK577" s="84"/>
      <c r="AL577" s="84"/>
      <c r="AM577" s="84"/>
      <c r="AN577" s="84"/>
      <c r="AO577" s="84"/>
      <c r="AP577" s="84"/>
    </row>
    <row r="578" spans="1:42">
      <c r="A578" s="85" t="s">
        <v>475</v>
      </c>
      <c r="B578" s="88">
        <v>47</v>
      </c>
      <c r="C578" s="88">
        <v>29</v>
      </c>
      <c r="D578" s="88">
        <v>48</v>
      </c>
      <c r="E578" s="88">
        <v>40</v>
      </c>
      <c r="F578" s="88">
        <v>57</v>
      </c>
      <c r="G578" s="88">
        <v>82</v>
      </c>
      <c r="H578" s="88">
        <v>90</v>
      </c>
      <c r="I578" s="88">
        <v>99</v>
      </c>
      <c r="J578" s="88">
        <v>104</v>
      </c>
      <c r="K578" s="88">
        <v>107</v>
      </c>
      <c r="L578" s="84"/>
      <c r="M578" s="84"/>
      <c r="N578" s="84"/>
      <c r="O578" s="84"/>
      <c r="P578" s="84"/>
      <c r="Q578" s="84"/>
      <c r="R578" s="84"/>
      <c r="AJ578" s="84"/>
      <c r="AK578" s="84"/>
      <c r="AL578" s="84"/>
      <c r="AM578" s="84"/>
      <c r="AN578" s="84"/>
      <c r="AO578" s="84"/>
      <c r="AP578" s="84"/>
    </row>
    <row r="579" spans="1:42">
      <c r="A579" s="85" t="s">
        <v>476</v>
      </c>
      <c r="B579" s="88">
        <v>0</v>
      </c>
      <c r="C579" s="88">
        <v>0</v>
      </c>
      <c r="D579" s="88">
        <v>5</v>
      </c>
      <c r="E579" s="88">
        <v>1</v>
      </c>
      <c r="F579" s="88">
        <v>0</v>
      </c>
      <c r="G579" s="88">
        <v>0</v>
      </c>
      <c r="H579" s="88">
        <v>0</v>
      </c>
      <c r="I579" s="88">
        <v>0</v>
      </c>
      <c r="J579" s="88">
        <v>1</v>
      </c>
      <c r="K579" s="88">
        <v>0</v>
      </c>
      <c r="L579" s="84"/>
      <c r="M579" s="84"/>
      <c r="N579" s="84"/>
      <c r="O579" s="84"/>
      <c r="P579" s="84"/>
      <c r="Q579" s="84"/>
      <c r="R579" s="84"/>
      <c r="AJ579" s="84"/>
      <c r="AK579" s="84"/>
      <c r="AL579" s="84"/>
      <c r="AM579" s="84"/>
      <c r="AN579" s="84"/>
      <c r="AO579" s="84"/>
      <c r="AP579" s="84"/>
    </row>
    <row r="580" spans="1:42">
      <c r="A580" s="85" t="s">
        <v>477</v>
      </c>
      <c r="B580" s="88">
        <v>42</v>
      </c>
      <c r="C580" s="88">
        <v>46</v>
      </c>
      <c r="D580" s="88">
        <v>78</v>
      </c>
      <c r="E580" s="88">
        <v>55</v>
      </c>
      <c r="F580" s="88">
        <v>41</v>
      </c>
      <c r="G580" s="88">
        <v>26</v>
      </c>
      <c r="H580" s="88">
        <v>12</v>
      </c>
      <c r="I580" s="88">
        <v>23</v>
      </c>
      <c r="J580" s="88">
        <v>23</v>
      </c>
      <c r="K580" s="88">
        <v>32</v>
      </c>
      <c r="L580" s="84"/>
      <c r="M580" s="84"/>
      <c r="N580" s="84"/>
      <c r="O580" s="84"/>
      <c r="P580" s="84"/>
      <c r="Q580" s="84"/>
      <c r="R580" s="84"/>
      <c r="AJ580" s="84"/>
      <c r="AK580" s="84"/>
      <c r="AL580" s="84"/>
      <c r="AM580" s="84"/>
      <c r="AN580" s="84"/>
      <c r="AO580" s="84"/>
      <c r="AP580" s="84"/>
    </row>
    <row r="581" spans="1:42">
      <c r="A581" s="85" t="s">
        <v>478</v>
      </c>
      <c r="B581" s="87">
        <v>4353</v>
      </c>
      <c r="C581" s="87">
        <v>4106</v>
      </c>
      <c r="D581" s="87">
        <v>4176</v>
      </c>
      <c r="E581" s="87">
        <v>4401</v>
      </c>
      <c r="F581" s="87">
        <v>4597</v>
      </c>
      <c r="G581" s="87">
        <v>4765</v>
      </c>
      <c r="H581" s="87">
        <v>4985</v>
      </c>
      <c r="I581" s="87">
        <v>5458</v>
      </c>
      <c r="J581" s="87">
        <v>5393</v>
      </c>
      <c r="K581" s="87">
        <v>5154</v>
      </c>
      <c r="L581" s="84"/>
      <c r="M581" s="84"/>
      <c r="N581" s="84"/>
      <c r="O581" s="84"/>
      <c r="P581" s="84"/>
      <c r="Q581" s="84"/>
      <c r="R581" s="84"/>
      <c r="AJ581" s="84"/>
      <c r="AK581" s="84"/>
      <c r="AL581" s="84"/>
      <c r="AM581" s="84"/>
      <c r="AN581" s="84"/>
      <c r="AO581" s="84"/>
      <c r="AP581" s="84"/>
    </row>
    <row r="582" spans="1:42">
      <c r="A582" s="85" t="s">
        <v>52</v>
      </c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4"/>
      <c r="M582" s="84"/>
      <c r="N582" s="84"/>
      <c r="O582" s="84"/>
      <c r="P582" s="84"/>
      <c r="Q582" s="84"/>
      <c r="R582" s="84"/>
      <c r="AJ582" s="84"/>
      <c r="AK582" s="84"/>
      <c r="AL582" s="84"/>
      <c r="AM582" s="84"/>
      <c r="AN582" s="84"/>
      <c r="AO582" s="84"/>
      <c r="AP582" s="84"/>
    </row>
    <row r="583" spans="1:42">
      <c r="A583" s="85" t="s">
        <v>466</v>
      </c>
      <c r="B583" s="87">
        <v>7903</v>
      </c>
      <c r="C583" s="87">
        <v>7441</v>
      </c>
      <c r="D583" s="87">
        <v>7612</v>
      </c>
      <c r="E583" s="87">
        <v>7066</v>
      </c>
      <c r="F583" s="87">
        <v>10782</v>
      </c>
      <c r="G583" s="87">
        <v>13517</v>
      </c>
      <c r="H583" s="87">
        <v>11915</v>
      </c>
      <c r="I583" s="87">
        <v>11995</v>
      </c>
      <c r="J583" s="87">
        <v>13667</v>
      </c>
      <c r="K583" s="87">
        <v>13269</v>
      </c>
      <c r="L583" s="84"/>
      <c r="M583" s="84"/>
      <c r="N583" s="84"/>
      <c r="O583" s="84"/>
      <c r="P583" s="84"/>
      <c r="Q583" s="84"/>
      <c r="R583" s="84"/>
      <c r="AJ583" s="84"/>
      <c r="AK583" s="84"/>
      <c r="AL583" s="84"/>
      <c r="AM583" s="84"/>
      <c r="AN583" s="84"/>
      <c r="AO583" s="84"/>
      <c r="AP583" s="84"/>
    </row>
    <row r="584" spans="1:42">
      <c r="A584" s="85" t="s">
        <v>467</v>
      </c>
      <c r="B584" s="87">
        <v>6269</v>
      </c>
      <c r="C584" s="87">
        <v>5728</v>
      </c>
      <c r="D584" s="87">
        <v>6101</v>
      </c>
      <c r="E584" s="87">
        <v>5568</v>
      </c>
      <c r="F584" s="87">
        <v>3657</v>
      </c>
      <c r="G584" s="87">
        <v>1999</v>
      </c>
      <c r="H584" s="87">
        <v>2524</v>
      </c>
      <c r="I584" s="87">
        <v>2420</v>
      </c>
      <c r="J584" s="87">
        <v>1803</v>
      </c>
      <c r="K584" s="87">
        <v>1635</v>
      </c>
      <c r="L584" s="84"/>
      <c r="M584" s="84"/>
      <c r="N584" s="84"/>
      <c r="O584" s="84"/>
      <c r="P584" s="84"/>
      <c r="Q584" s="84"/>
      <c r="R584" s="84"/>
      <c r="AJ584" s="84"/>
      <c r="AK584" s="84"/>
      <c r="AL584" s="84"/>
      <c r="AM584" s="84"/>
      <c r="AN584" s="84"/>
      <c r="AO584" s="84"/>
      <c r="AP584" s="84"/>
    </row>
    <row r="585" spans="1:42">
      <c r="A585" s="85" t="s">
        <v>468</v>
      </c>
      <c r="B585" s="88">
        <v>548</v>
      </c>
      <c r="C585" s="88">
        <v>508</v>
      </c>
      <c r="D585" s="88">
        <v>464</v>
      </c>
      <c r="E585" s="88">
        <v>438</v>
      </c>
      <c r="F585" s="88">
        <v>423</v>
      </c>
      <c r="G585" s="88">
        <v>440</v>
      </c>
      <c r="H585" s="88">
        <v>340</v>
      </c>
      <c r="I585" s="88">
        <v>362</v>
      </c>
      <c r="J585" s="88">
        <v>363</v>
      </c>
      <c r="K585" s="88">
        <v>378</v>
      </c>
      <c r="L585" s="84"/>
      <c r="M585" s="84"/>
      <c r="N585" s="84"/>
      <c r="O585" s="84"/>
      <c r="P585" s="84"/>
      <c r="Q585" s="84"/>
      <c r="R585" s="84"/>
      <c r="AJ585" s="84"/>
      <c r="AK585" s="84"/>
      <c r="AL585" s="84"/>
      <c r="AM585" s="84"/>
      <c r="AN585" s="84"/>
      <c r="AO585" s="84"/>
      <c r="AP585" s="84"/>
    </row>
    <row r="586" spans="1:42">
      <c r="A586" s="85" t="s">
        <v>469</v>
      </c>
      <c r="B586" s="88">
        <v>295</v>
      </c>
      <c r="C586" s="88">
        <v>309</v>
      </c>
      <c r="D586" s="88">
        <v>317</v>
      </c>
      <c r="E586" s="88">
        <v>267</v>
      </c>
      <c r="F586" s="88">
        <v>249</v>
      </c>
      <c r="G586" s="88">
        <v>287</v>
      </c>
      <c r="H586" s="88">
        <v>254</v>
      </c>
      <c r="I586" s="88">
        <v>283</v>
      </c>
      <c r="J586" s="88">
        <v>211</v>
      </c>
      <c r="K586" s="88">
        <v>234</v>
      </c>
      <c r="L586" s="84"/>
      <c r="M586" s="84"/>
      <c r="N586" s="84"/>
      <c r="O586" s="84"/>
      <c r="P586" s="84"/>
      <c r="Q586" s="84"/>
      <c r="R586" s="84"/>
      <c r="AJ586" s="84"/>
      <c r="AK586" s="84"/>
      <c r="AL586" s="84"/>
      <c r="AM586" s="84"/>
      <c r="AN586" s="84"/>
      <c r="AO586" s="84"/>
      <c r="AP586" s="84"/>
    </row>
    <row r="587" spans="1:42">
      <c r="A587" s="85" t="s">
        <v>470</v>
      </c>
      <c r="B587" s="87">
        <v>66404</v>
      </c>
      <c r="C587" s="87">
        <v>62775</v>
      </c>
      <c r="D587" s="87">
        <v>63084</v>
      </c>
      <c r="E587" s="87">
        <v>60836</v>
      </c>
      <c r="F587" s="87">
        <v>60508</v>
      </c>
      <c r="G587" s="87">
        <v>63997</v>
      </c>
      <c r="H587" s="87">
        <v>68604</v>
      </c>
      <c r="I587" s="87">
        <v>70760</v>
      </c>
      <c r="J587" s="87">
        <v>71666</v>
      </c>
      <c r="K587" s="87">
        <v>72690</v>
      </c>
      <c r="L587" s="84"/>
      <c r="M587" s="84"/>
      <c r="N587" s="84"/>
      <c r="O587" s="84"/>
      <c r="P587" s="84"/>
      <c r="Q587" s="84"/>
      <c r="R587" s="84"/>
      <c r="AJ587" s="84"/>
      <c r="AK587" s="84"/>
      <c r="AL587" s="84"/>
      <c r="AM587" s="84"/>
      <c r="AN587" s="84"/>
      <c r="AO587" s="84"/>
      <c r="AP587" s="84"/>
    </row>
    <row r="588" spans="1:42">
      <c r="A588" s="85" t="s">
        <v>471</v>
      </c>
      <c r="B588" s="87">
        <v>2621</v>
      </c>
      <c r="C588" s="87">
        <v>2628</v>
      </c>
      <c r="D588" s="87">
        <v>2525</v>
      </c>
      <c r="E588" s="87">
        <v>2705</v>
      </c>
      <c r="F588" s="87">
        <v>2964</v>
      </c>
      <c r="G588" s="87">
        <v>3487</v>
      </c>
      <c r="H588" s="87">
        <v>3799</v>
      </c>
      <c r="I588" s="87">
        <v>3804</v>
      </c>
      <c r="J588" s="87">
        <v>4342</v>
      </c>
      <c r="K588" s="87">
        <v>3445</v>
      </c>
      <c r="L588" s="84"/>
      <c r="M588" s="84"/>
      <c r="N588" s="84"/>
      <c r="O588" s="84"/>
      <c r="P588" s="84"/>
      <c r="Q588" s="84"/>
      <c r="R588" s="84"/>
      <c r="AJ588" s="84"/>
      <c r="AK588" s="84"/>
      <c r="AL588" s="84"/>
      <c r="AM588" s="84"/>
      <c r="AN588" s="84"/>
      <c r="AO588" s="84"/>
      <c r="AP588" s="84"/>
    </row>
    <row r="589" spans="1:42">
      <c r="A589" s="85" t="s">
        <v>472</v>
      </c>
      <c r="B589" s="88">
        <v>622</v>
      </c>
      <c r="C589" s="88">
        <v>481</v>
      </c>
      <c r="D589" s="88">
        <v>794</v>
      </c>
      <c r="E589" s="88">
        <v>806</v>
      </c>
      <c r="F589" s="88">
        <v>792</v>
      </c>
      <c r="G589" s="88">
        <v>711</v>
      </c>
      <c r="H589" s="88">
        <v>567</v>
      </c>
      <c r="I589" s="88">
        <v>548</v>
      </c>
      <c r="J589" s="88">
        <v>628</v>
      </c>
      <c r="K589" s="88">
        <v>493</v>
      </c>
      <c r="L589" s="84"/>
      <c r="M589" s="84"/>
      <c r="N589" s="84"/>
      <c r="O589" s="84"/>
      <c r="P589" s="84"/>
      <c r="Q589" s="84"/>
      <c r="R589" s="84"/>
      <c r="AJ589" s="84"/>
      <c r="AK589" s="84"/>
      <c r="AL589" s="84"/>
      <c r="AM589" s="84"/>
      <c r="AN589" s="84"/>
      <c r="AO589" s="84"/>
      <c r="AP589" s="84"/>
    </row>
    <row r="590" spans="1:42">
      <c r="A590" s="85" t="s">
        <v>473</v>
      </c>
      <c r="B590" s="88">
        <v>13</v>
      </c>
      <c r="C590" s="88">
        <v>30</v>
      </c>
      <c r="D590" s="88">
        <v>32</v>
      </c>
      <c r="E590" s="88">
        <v>52</v>
      </c>
      <c r="F590" s="88">
        <v>30</v>
      </c>
      <c r="G590" s="88">
        <v>24</v>
      </c>
      <c r="H590" s="88">
        <v>21</v>
      </c>
      <c r="I590" s="88">
        <v>13</v>
      </c>
      <c r="J590" s="88">
        <v>17</v>
      </c>
      <c r="K590" s="88">
        <v>19</v>
      </c>
      <c r="L590" s="84"/>
      <c r="M590" s="84"/>
      <c r="N590" s="84"/>
      <c r="O590" s="84"/>
      <c r="P590" s="84"/>
      <c r="Q590" s="84"/>
      <c r="R590" s="84"/>
      <c r="AJ590" s="84"/>
      <c r="AK590" s="84"/>
      <c r="AL590" s="84"/>
      <c r="AM590" s="84"/>
      <c r="AN590" s="84"/>
      <c r="AO590" s="84"/>
      <c r="AP590" s="84"/>
    </row>
    <row r="591" spans="1:42">
      <c r="A591" s="85" t="s">
        <v>474</v>
      </c>
      <c r="B591" s="87">
        <v>1239</v>
      </c>
      <c r="C591" s="87">
        <v>1228</v>
      </c>
      <c r="D591" s="87">
        <v>1220</v>
      </c>
      <c r="E591" s="87">
        <v>1208</v>
      </c>
      <c r="F591" s="87">
        <v>1446</v>
      </c>
      <c r="G591" s="87">
        <v>1476</v>
      </c>
      <c r="H591" s="87">
        <v>1402</v>
      </c>
      <c r="I591" s="87">
        <v>1343</v>
      </c>
      <c r="J591" s="87">
        <v>1442</v>
      </c>
      <c r="K591" s="87">
        <v>1151</v>
      </c>
      <c r="L591" s="84"/>
      <c r="M591" s="84"/>
      <c r="N591" s="84"/>
      <c r="O591" s="84"/>
      <c r="P591" s="84"/>
      <c r="Q591" s="84"/>
      <c r="R591" s="84"/>
      <c r="AJ591" s="84"/>
      <c r="AK591" s="84"/>
      <c r="AL591" s="84"/>
      <c r="AM591" s="84"/>
      <c r="AN591" s="84"/>
      <c r="AO591" s="84"/>
      <c r="AP591" s="84"/>
    </row>
    <row r="592" spans="1:42">
      <c r="A592" s="85" t="s">
        <v>475</v>
      </c>
      <c r="B592" s="88">
        <v>754</v>
      </c>
      <c r="C592" s="88">
        <v>669</v>
      </c>
      <c r="D592" s="88">
        <v>716</v>
      </c>
      <c r="E592" s="88">
        <v>727</v>
      </c>
      <c r="F592" s="88">
        <v>988</v>
      </c>
      <c r="G592" s="87">
        <v>1080</v>
      </c>
      <c r="H592" s="87">
        <v>1281</v>
      </c>
      <c r="I592" s="87">
        <v>1260</v>
      </c>
      <c r="J592" s="87">
        <v>1493</v>
      </c>
      <c r="K592" s="87">
        <v>1341</v>
      </c>
      <c r="L592" s="84"/>
      <c r="M592" s="84"/>
      <c r="N592" s="84"/>
      <c r="O592" s="84"/>
      <c r="P592" s="84"/>
      <c r="Q592" s="84"/>
      <c r="R592" s="84"/>
      <c r="AJ592" s="84"/>
      <c r="AK592" s="84"/>
      <c r="AL592" s="84"/>
      <c r="AM592" s="84"/>
      <c r="AN592" s="84"/>
      <c r="AO592" s="84"/>
      <c r="AP592" s="84"/>
    </row>
    <row r="593" spans="1:42">
      <c r="A593" s="85" t="s">
        <v>476</v>
      </c>
      <c r="B593" s="88">
        <v>34</v>
      </c>
      <c r="C593" s="88">
        <v>24</v>
      </c>
      <c r="D593" s="88">
        <v>22</v>
      </c>
      <c r="E593" s="88">
        <v>16</v>
      </c>
      <c r="F593" s="88">
        <v>13</v>
      </c>
      <c r="G593" s="88">
        <v>12</v>
      </c>
      <c r="H593" s="88">
        <v>13</v>
      </c>
      <c r="I593" s="88">
        <v>17</v>
      </c>
      <c r="J593" s="88">
        <v>11</v>
      </c>
      <c r="K593" s="88">
        <v>9</v>
      </c>
      <c r="L593" s="84"/>
      <c r="M593" s="84"/>
      <c r="N593" s="84"/>
      <c r="O593" s="84"/>
      <c r="P593" s="84"/>
      <c r="Q593" s="84"/>
      <c r="R593" s="84"/>
      <c r="AJ593" s="84"/>
      <c r="AK593" s="84"/>
      <c r="AL593" s="84"/>
      <c r="AM593" s="84"/>
      <c r="AN593" s="84"/>
      <c r="AO593" s="84"/>
      <c r="AP593" s="84"/>
    </row>
    <row r="594" spans="1:42">
      <c r="A594" s="85" t="s">
        <v>477</v>
      </c>
      <c r="B594" s="88">
        <v>520</v>
      </c>
      <c r="C594" s="88">
        <v>482</v>
      </c>
      <c r="D594" s="88">
        <v>568</v>
      </c>
      <c r="E594" s="88">
        <v>638</v>
      </c>
      <c r="F594" s="88">
        <v>419</v>
      </c>
      <c r="G594" s="88">
        <v>354</v>
      </c>
      <c r="H594" s="88">
        <v>306</v>
      </c>
      <c r="I594" s="88">
        <v>274</v>
      </c>
      <c r="J594" s="88">
        <v>292</v>
      </c>
      <c r="K594" s="88">
        <v>296</v>
      </c>
      <c r="L594" s="84"/>
      <c r="M594" s="84"/>
      <c r="N594" s="84"/>
      <c r="O594" s="84"/>
      <c r="P594" s="84"/>
      <c r="Q594" s="84"/>
      <c r="R594" s="84"/>
      <c r="AJ594" s="84"/>
      <c r="AK594" s="84"/>
      <c r="AL594" s="84"/>
      <c r="AM594" s="84"/>
      <c r="AN594" s="84"/>
      <c r="AO594" s="84"/>
      <c r="AP594" s="84"/>
    </row>
    <row r="595" spans="1:42">
      <c r="A595" s="85" t="s">
        <v>478</v>
      </c>
      <c r="B595" s="87">
        <v>87222</v>
      </c>
      <c r="C595" s="87">
        <v>82303</v>
      </c>
      <c r="D595" s="87">
        <v>83455</v>
      </c>
      <c r="E595" s="87">
        <v>80327</v>
      </c>
      <c r="F595" s="87">
        <v>82271</v>
      </c>
      <c r="G595" s="87">
        <v>87384</v>
      </c>
      <c r="H595" s="87">
        <v>91026</v>
      </c>
      <c r="I595" s="87">
        <v>93079</v>
      </c>
      <c r="J595" s="87">
        <v>95935</v>
      </c>
      <c r="K595" s="87">
        <v>94960</v>
      </c>
      <c r="L595" s="84"/>
      <c r="M595" s="84"/>
      <c r="N595" s="84"/>
      <c r="O595" s="84"/>
      <c r="P595" s="84"/>
      <c r="Q595" s="84"/>
      <c r="R595" s="84"/>
      <c r="AJ595" s="84"/>
      <c r="AK595" s="84"/>
      <c r="AL595" s="84"/>
      <c r="AM595" s="84"/>
      <c r="AN595" s="84"/>
      <c r="AO595" s="84"/>
      <c r="AP595" s="84"/>
    </row>
    <row r="596" spans="1:42">
      <c r="A596" s="85" t="s">
        <v>42</v>
      </c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4"/>
      <c r="M596" s="84"/>
      <c r="N596" s="84"/>
      <c r="O596" s="84"/>
      <c r="P596" s="84"/>
      <c r="Q596" s="84"/>
      <c r="R596" s="84"/>
      <c r="AJ596" s="84"/>
      <c r="AK596" s="84"/>
      <c r="AL596" s="84"/>
      <c r="AM596" s="84"/>
      <c r="AN596" s="84"/>
      <c r="AO596" s="84"/>
      <c r="AP596" s="84"/>
    </row>
    <row r="597" spans="1:42">
      <c r="A597" s="85" t="s">
        <v>466</v>
      </c>
      <c r="B597" s="88">
        <v>267</v>
      </c>
      <c r="C597" s="88">
        <v>266</v>
      </c>
      <c r="D597" s="88">
        <v>260</v>
      </c>
      <c r="E597" s="88">
        <v>262</v>
      </c>
      <c r="F597" s="88">
        <v>323</v>
      </c>
      <c r="G597" s="88">
        <v>347</v>
      </c>
      <c r="H597" s="88">
        <v>363</v>
      </c>
      <c r="I597" s="88">
        <v>474</v>
      </c>
      <c r="J597" s="88">
        <v>482</v>
      </c>
      <c r="K597" s="88">
        <v>498</v>
      </c>
      <c r="L597" s="84"/>
      <c r="M597" s="84"/>
      <c r="N597" s="84"/>
      <c r="O597" s="84"/>
      <c r="P597" s="84"/>
      <c r="Q597" s="84"/>
      <c r="R597" s="84"/>
      <c r="AJ597" s="84"/>
      <c r="AK597" s="84"/>
      <c r="AL597" s="84"/>
      <c r="AM597" s="84"/>
      <c r="AN597" s="84"/>
      <c r="AO597" s="84"/>
      <c r="AP597" s="84"/>
    </row>
    <row r="598" spans="1:42">
      <c r="A598" s="85" t="s">
        <v>467</v>
      </c>
      <c r="B598" s="88">
        <v>154</v>
      </c>
      <c r="C598" s="88">
        <v>145</v>
      </c>
      <c r="D598" s="88">
        <v>167</v>
      </c>
      <c r="E598" s="88">
        <v>143</v>
      </c>
      <c r="F598" s="88">
        <v>78</v>
      </c>
      <c r="G598" s="88">
        <v>52</v>
      </c>
      <c r="H598" s="88">
        <v>56</v>
      </c>
      <c r="I598" s="88">
        <v>53</v>
      </c>
      <c r="J598" s="88">
        <v>57</v>
      </c>
      <c r="K598" s="88">
        <v>59</v>
      </c>
      <c r="L598" s="84"/>
      <c r="M598" s="84"/>
      <c r="N598" s="84"/>
      <c r="O598" s="84"/>
      <c r="P598" s="84"/>
      <c r="Q598" s="84"/>
      <c r="R598" s="84"/>
      <c r="AJ598" s="84"/>
      <c r="AK598" s="84"/>
      <c r="AL598" s="84"/>
      <c r="AM598" s="84"/>
      <c r="AN598" s="84"/>
      <c r="AO598" s="84"/>
      <c r="AP598" s="84"/>
    </row>
    <row r="599" spans="1:42">
      <c r="A599" s="85" t="s">
        <v>468</v>
      </c>
      <c r="B599" s="88">
        <v>20</v>
      </c>
      <c r="C599" s="88">
        <v>13</v>
      </c>
      <c r="D599" s="88">
        <v>13</v>
      </c>
      <c r="E599" s="88">
        <v>16</v>
      </c>
      <c r="F599" s="88">
        <v>13</v>
      </c>
      <c r="G599" s="88">
        <v>8</v>
      </c>
      <c r="H599" s="88">
        <v>12</v>
      </c>
      <c r="I599" s="88">
        <v>10</v>
      </c>
      <c r="J599" s="88">
        <v>19</v>
      </c>
      <c r="K599" s="88">
        <v>12</v>
      </c>
      <c r="L599" s="84"/>
      <c r="M599" s="84"/>
      <c r="N599" s="84"/>
      <c r="O599" s="84"/>
      <c r="P599" s="84"/>
      <c r="Q599" s="84"/>
      <c r="R599" s="84"/>
      <c r="AJ599" s="84"/>
      <c r="AK599" s="84"/>
      <c r="AL599" s="84"/>
      <c r="AM599" s="84"/>
      <c r="AN599" s="84"/>
      <c r="AO599" s="84"/>
      <c r="AP599" s="84"/>
    </row>
    <row r="600" spans="1:42">
      <c r="A600" s="85" t="s">
        <v>469</v>
      </c>
      <c r="B600" s="88">
        <v>4</v>
      </c>
      <c r="C600" s="88">
        <v>7</v>
      </c>
      <c r="D600" s="88">
        <v>1</v>
      </c>
      <c r="E600" s="88">
        <v>8</v>
      </c>
      <c r="F600" s="88">
        <v>8</v>
      </c>
      <c r="G600" s="88">
        <v>18</v>
      </c>
      <c r="H600" s="88">
        <v>15</v>
      </c>
      <c r="I600" s="88">
        <v>21</v>
      </c>
      <c r="J600" s="88">
        <v>10</v>
      </c>
      <c r="K600" s="88">
        <v>7</v>
      </c>
      <c r="L600" s="84"/>
      <c r="M600" s="84"/>
      <c r="N600" s="84"/>
      <c r="O600" s="84"/>
      <c r="P600" s="84"/>
      <c r="Q600" s="84"/>
      <c r="R600" s="84"/>
      <c r="AJ600" s="84"/>
      <c r="AK600" s="84"/>
      <c r="AL600" s="84"/>
      <c r="AM600" s="84"/>
      <c r="AN600" s="84"/>
      <c r="AO600" s="84"/>
      <c r="AP600" s="84"/>
    </row>
    <row r="601" spans="1:42">
      <c r="A601" s="85" t="s">
        <v>470</v>
      </c>
      <c r="B601" s="87">
        <v>1862</v>
      </c>
      <c r="C601" s="87">
        <v>1644</v>
      </c>
      <c r="D601" s="87">
        <v>1693</v>
      </c>
      <c r="E601" s="87">
        <v>1674</v>
      </c>
      <c r="F601" s="87">
        <v>1699</v>
      </c>
      <c r="G601" s="87">
        <v>1700</v>
      </c>
      <c r="H601" s="87">
        <v>1779</v>
      </c>
      <c r="I601" s="87">
        <v>1943</v>
      </c>
      <c r="J601" s="87">
        <v>1913</v>
      </c>
      <c r="K601" s="87">
        <v>1902</v>
      </c>
      <c r="L601" s="84"/>
      <c r="M601" s="84"/>
      <c r="N601" s="84"/>
      <c r="O601" s="84"/>
      <c r="P601" s="84"/>
      <c r="Q601" s="84"/>
      <c r="R601" s="84"/>
      <c r="AJ601" s="84"/>
      <c r="AK601" s="84"/>
      <c r="AL601" s="84"/>
      <c r="AM601" s="84"/>
      <c r="AN601" s="84"/>
      <c r="AO601" s="84"/>
      <c r="AP601" s="84"/>
    </row>
    <row r="602" spans="1:42">
      <c r="A602" s="85" t="s">
        <v>471</v>
      </c>
      <c r="B602" s="88">
        <v>136</v>
      </c>
      <c r="C602" s="88">
        <v>102</v>
      </c>
      <c r="D602" s="88">
        <v>92</v>
      </c>
      <c r="E602" s="88">
        <v>99</v>
      </c>
      <c r="F602" s="88">
        <v>92</v>
      </c>
      <c r="G602" s="88">
        <v>115</v>
      </c>
      <c r="H602" s="88">
        <v>186</v>
      </c>
      <c r="I602" s="88">
        <v>155</v>
      </c>
      <c r="J602" s="88">
        <v>182</v>
      </c>
      <c r="K602" s="88">
        <v>154</v>
      </c>
      <c r="L602" s="84"/>
      <c r="M602" s="84"/>
      <c r="N602" s="84"/>
      <c r="O602" s="84"/>
      <c r="P602" s="84"/>
      <c r="Q602" s="84"/>
      <c r="R602" s="84"/>
      <c r="AJ602" s="84"/>
      <c r="AK602" s="84"/>
      <c r="AL602" s="84"/>
      <c r="AM602" s="84"/>
      <c r="AN602" s="84"/>
      <c r="AO602" s="84"/>
      <c r="AP602" s="84"/>
    </row>
    <row r="603" spans="1:42">
      <c r="A603" s="85" t="s">
        <v>472</v>
      </c>
      <c r="B603" s="88">
        <v>31</v>
      </c>
      <c r="C603" s="88">
        <v>21</v>
      </c>
      <c r="D603" s="88">
        <v>22</v>
      </c>
      <c r="E603" s="88">
        <v>19</v>
      </c>
      <c r="F603" s="88">
        <v>26</v>
      </c>
      <c r="G603" s="88">
        <v>22</v>
      </c>
      <c r="H603" s="88">
        <v>21</v>
      </c>
      <c r="I603" s="88">
        <v>23</v>
      </c>
      <c r="J603" s="88">
        <v>13</v>
      </c>
      <c r="K603" s="88">
        <v>17</v>
      </c>
      <c r="L603" s="84"/>
      <c r="M603" s="84"/>
      <c r="N603" s="84"/>
      <c r="O603" s="84"/>
      <c r="P603" s="84"/>
      <c r="Q603" s="84"/>
      <c r="R603" s="84"/>
      <c r="AJ603" s="84"/>
      <c r="AK603" s="84"/>
      <c r="AL603" s="84"/>
      <c r="AM603" s="84"/>
      <c r="AN603" s="84"/>
      <c r="AO603" s="84"/>
      <c r="AP603" s="84"/>
    </row>
    <row r="604" spans="1:42">
      <c r="A604" s="85" t="s">
        <v>473</v>
      </c>
      <c r="B604" s="88">
        <v>0</v>
      </c>
      <c r="C604" s="88">
        <v>2</v>
      </c>
      <c r="D604" s="88">
        <v>0</v>
      </c>
      <c r="E604" s="88">
        <v>1</v>
      </c>
      <c r="F604" s="88">
        <v>1</v>
      </c>
      <c r="G604" s="88">
        <v>1</v>
      </c>
      <c r="H604" s="88">
        <v>0</v>
      </c>
      <c r="I604" s="88">
        <v>1</v>
      </c>
      <c r="J604" s="88">
        <v>0</v>
      </c>
      <c r="K604" s="88">
        <v>0</v>
      </c>
      <c r="L604" s="84"/>
      <c r="M604" s="84"/>
      <c r="N604" s="84"/>
      <c r="O604" s="84"/>
      <c r="P604" s="84"/>
      <c r="Q604" s="84"/>
      <c r="R604" s="84"/>
      <c r="AJ604" s="84"/>
      <c r="AK604" s="84"/>
      <c r="AL604" s="84"/>
      <c r="AM604" s="84"/>
      <c r="AN604" s="84"/>
      <c r="AO604" s="84"/>
      <c r="AP604" s="84"/>
    </row>
    <row r="605" spans="1:42">
      <c r="A605" s="85" t="s">
        <v>474</v>
      </c>
      <c r="B605" s="88">
        <v>47</v>
      </c>
      <c r="C605" s="88">
        <v>51</v>
      </c>
      <c r="D605" s="88">
        <v>45</v>
      </c>
      <c r="E605" s="88">
        <v>35</v>
      </c>
      <c r="F605" s="88">
        <v>26</v>
      </c>
      <c r="G605" s="88">
        <v>36</v>
      </c>
      <c r="H605" s="88">
        <v>41</v>
      </c>
      <c r="I605" s="88">
        <v>49</v>
      </c>
      <c r="J605" s="88">
        <v>45</v>
      </c>
      <c r="K605" s="88">
        <v>57</v>
      </c>
      <c r="L605" s="84"/>
      <c r="M605" s="84"/>
      <c r="N605" s="84"/>
      <c r="O605" s="84"/>
      <c r="P605" s="84"/>
      <c r="Q605" s="84"/>
      <c r="R605" s="84"/>
      <c r="AJ605" s="84"/>
      <c r="AK605" s="84"/>
      <c r="AL605" s="84"/>
      <c r="AM605" s="84"/>
      <c r="AN605" s="84"/>
      <c r="AO605" s="84"/>
      <c r="AP605" s="84"/>
    </row>
    <row r="606" spans="1:42">
      <c r="A606" s="85" t="s">
        <v>475</v>
      </c>
      <c r="B606" s="88">
        <v>22</v>
      </c>
      <c r="C606" s="88">
        <v>29</v>
      </c>
      <c r="D606" s="88">
        <v>17</v>
      </c>
      <c r="E606" s="88">
        <v>21</v>
      </c>
      <c r="F606" s="88">
        <v>28</v>
      </c>
      <c r="G606" s="88">
        <v>33</v>
      </c>
      <c r="H606" s="88">
        <v>62</v>
      </c>
      <c r="I606" s="88">
        <v>61</v>
      </c>
      <c r="J606" s="88">
        <v>63</v>
      </c>
      <c r="K606" s="88">
        <v>65</v>
      </c>
      <c r="L606" s="84"/>
      <c r="M606" s="84"/>
      <c r="N606" s="84"/>
      <c r="O606" s="84"/>
      <c r="P606" s="84"/>
      <c r="Q606" s="84"/>
      <c r="R606" s="84"/>
      <c r="AJ606" s="84"/>
      <c r="AK606" s="84"/>
      <c r="AL606" s="84"/>
      <c r="AM606" s="84"/>
      <c r="AN606" s="84"/>
      <c r="AO606" s="84"/>
      <c r="AP606" s="84"/>
    </row>
    <row r="607" spans="1:42">
      <c r="A607" s="85" t="s">
        <v>476</v>
      </c>
      <c r="B607" s="88">
        <v>1</v>
      </c>
      <c r="C607" s="88">
        <v>0</v>
      </c>
      <c r="D607" s="88">
        <v>0</v>
      </c>
      <c r="E607" s="88">
        <v>0</v>
      </c>
      <c r="F607" s="88">
        <v>0</v>
      </c>
      <c r="G607" s="88">
        <v>0</v>
      </c>
      <c r="H607" s="88">
        <v>0</v>
      </c>
      <c r="I607" s="88">
        <v>0</v>
      </c>
      <c r="J607" s="88">
        <v>0</v>
      </c>
      <c r="K607" s="88">
        <v>0</v>
      </c>
      <c r="L607" s="84"/>
      <c r="M607" s="84"/>
      <c r="N607" s="84"/>
      <c r="O607" s="84"/>
      <c r="P607" s="84"/>
      <c r="Q607" s="84"/>
      <c r="R607" s="84"/>
      <c r="AJ607" s="84"/>
      <c r="AK607" s="84"/>
      <c r="AL607" s="84"/>
      <c r="AM607" s="84"/>
      <c r="AN607" s="84"/>
      <c r="AO607" s="84"/>
      <c r="AP607" s="84"/>
    </row>
    <row r="608" spans="1:42">
      <c r="A608" s="85" t="s">
        <v>477</v>
      </c>
      <c r="B608" s="88">
        <v>21</v>
      </c>
      <c r="C608" s="88">
        <v>45</v>
      </c>
      <c r="D608" s="88">
        <v>24</v>
      </c>
      <c r="E608" s="88">
        <v>31</v>
      </c>
      <c r="F608" s="88">
        <v>23</v>
      </c>
      <c r="G608" s="88">
        <v>12</v>
      </c>
      <c r="H608" s="88">
        <v>13</v>
      </c>
      <c r="I608" s="88">
        <v>19</v>
      </c>
      <c r="J608" s="88">
        <v>16</v>
      </c>
      <c r="K608" s="88">
        <v>21</v>
      </c>
      <c r="L608" s="84"/>
      <c r="M608" s="84"/>
      <c r="N608" s="84"/>
      <c r="O608" s="84"/>
      <c r="P608" s="84"/>
      <c r="Q608" s="84"/>
      <c r="R608" s="84"/>
      <c r="AJ608" s="84"/>
      <c r="AK608" s="84"/>
      <c r="AL608" s="84"/>
      <c r="AM608" s="84"/>
      <c r="AN608" s="84"/>
      <c r="AO608" s="84"/>
      <c r="AP608" s="84"/>
    </row>
    <row r="609" spans="1:42">
      <c r="A609" s="85" t="s">
        <v>478</v>
      </c>
      <c r="B609" s="87">
        <v>2565</v>
      </c>
      <c r="C609" s="87">
        <v>2325</v>
      </c>
      <c r="D609" s="87">
        <v>2334</v>
      </c>
      <c r="E609" s="87">
        <v>2309</v>
      </c>
      <c r="F609" s="87">
        <v>2317</v>
      </c>
      <c r="G609" s="87">
        <v>2344</v>
      </c>
      <c r="H609" s="87">
        <v>2548</v>
      </c>
      <c r="I609" s="87">
        <v>2809</v>
      </c>
      <c r="J609" s="87">
        <v>2800</v>
      </c>
      <c r="K609" s="87">
        <v>2792</v>
      </c>
      <c r="L609" s="84"/>
      <c r="M609" s="84"/>
      <c r="N609" s="84"/>
      <c r="O609" s="84"/>
      <c r="P609" s="84"/>
      <c r="Q609" s="84"/>
      <c r="R609" s="84"/>
      <c r="AJ609" s="84"/>
      <c r="AK609" s="84"/>
      <c r="AL609" s="84"/>
      <c r="AM609" s="84"/>
      <c r="AN609" s="84"/>
      <c r="AO609" s="84"/>
      <c r="AP609" s="84"/>
    </row>
    <row r="610" spans="1:42">
      <c r="A610" s="85" t="s">
        <v>43</v>
      </c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4"/>
      <c r="M610" s="84"/>
      <c r="N610" s="84"/>
      <c r="O610" s="84"/>
      <c r="P610" s="84"/>
      <c r="Q610" s="84"/>
      <c r="R610" s="84"/>
      <c r="AJ610" s="84"/>
      <c r="AK610" s="84"/>
      <c r="AL610" s="84"/>
      <c r="AM610" s="84"/>
      <c r="AN610" s="84"/>
      <c r="AO610" s="84"/>
      <c r="AP610" s="84"/>
    </row>
    <row r="611" spans="1:42">
      <c r="A611" s="85" t="s">
        <v>466</v>
      </c>
      <c r="B611" s="87">
        <v>2443</v>
      </c>
      <c r="C611" s="87">
        <v>2378</v>
      </c>
      <c r="D611" s="87">
        <v>2443</v>
      </c>
      <c r="E611" s="87">
        <v>2244</v>
      </c>
      <c r="F611" s="87">
        <v>3317</v>
      </c>
      <c r="G611" s="87">
        <v>4413</v>
      </c>
      <c r="H611" s="87">
        <v>4295</v>
      </c>
      <c r="I611" s="87">
        <v>4474</v>
      </c>
      <c r="J611" s="87">
        <v>4801</v>
      </c>
      <c r="K611" s="87">
        <v>4667</v>
      </c>
      <c r="L611" s="84"/>
      <c r="M611" s="84"/>
      <c r="N611" s="84"/>
      <c r="O611" s="84"/>
      <c r="P611" s="84"/>
      <c r="Q611" s="84"/>
      <c r="R611" s="84"/>
      <c r="AJ611" s="84"/>
      <c r="AK611" s="84"/>
      <c r="AL611" s="84"/>
      <c r="AM611" s="84"/>
      <c r="AN611" s="84"/>
      <c r="AO611" s="84"/>
      <c r="AP611" s="84"/>
    </row>
    <row r="612" spans="1:42">
      <c r="A612" s="85" t="s">
        <v>467</v>
      </c>
      <c r="B612" s="87">
        <v>2287</v>
      </c>
      <c r="C612" s="87">
        <v>2333</v>
      </c>
      <c r="D612" s="87">
        <v>2298</v>
      </c>
      <c r="E612" s="87">
        <v>2459</v>
      </c>
      <c r="F612" s="87">
        <v>1819</v>
      </c>
      <c r="G612" s="87">
        <v>1251</v>
      </c>
      <c r="H612" s="87">
        <v>1365</v>
      </c>
      <c r="I612" s="87">
        <v>1443</v>
      </c>
      <c r="J612" s="87">
        <v>1424</v>
      </c>
      <c r="K612" s="87">
        <v>1321</v>
      </c>
      <c r="L612" s="84"/>
      <c r="M612" s="84"/>
      <c r="N612" s="84"/>
      <c r="O612" s="84"/>
      <c r="P612" s="84"/>
      <c r="Q612" s="84"/>
      <c r="R612" s="84"/>
      <c r="AJ612" s="84"/>
      <c r="AK612" s="84"/>
      <c r="AL612" s="84"/>
      <c r="AM612" s="84"/>
      <c r="AN612" s="84"/>
      <c r="AO612" s="84"/>
      <c r="AP612" s="84"/>
    </row>
    <row r="613" spans="1:42">
      <c r="A613" s="85" t="s">
        <v>468</v>
      </c>
      <c r="B613" s="88">
        <v>321</v>
      </c>
      <c r="C613" s="88">
        <v>239</v>
      </c>
      <c r="D613" s="88">
        <v>235</v>
      </c>
      <c r="E613" s="88">
        <v>238</v>
      </c>
      <c r="F613" s="88">
        <v>200</v>
      </c>
      <c r="G613" s="88">
        <v>207</v>
      </c>
      <c r="H613" s="88">
        <v>171</v>
      </c>
      <c r="I613" s="88">
        <v>175</v>
      </c>
      <c r="J613" s="88">
        <v>189</v>
      </c>
      <c r="K613" s="88">
        <v>188</v>
      </c>
      <c r="L613" s="84"/>
      <c r="M613" s="84"/>
      <c r="N613" s="84"/>
      <c r="O613" s="84"/>
      <c r="P613" s="84"/>
      <c r="Q613" s="84"/>
      <c r="R613" s="84"/>
      <c r="AJ613" s="84"/>
      <c r="AK613" s="84"/>
      <c r="AL613" s="84"/>
      <c r="AM613" s="84"/>
      <c r="AN613" s="84"/>
      <c r="AO613" s="84"/>
      <c r="AP613" s="84"/>
    </row>
    <row r="614" spans="1:42">
      <c r="A614" s="85" t="s">
        <v>469</v>
      </c>
      <c r="B614" s="88">
        <v>187</v>
      </c>
      <c r="C614" s="88">
        <v>207</v>
      </c>
      <c r="D614" s="88">
        <v>231</v>
      </c>
      <c r="E614" s="88">
        <v>229</v>
      </c>
      <c r="F614" s="88">
        <v>343</v>
      </c>
      <c r="G614" s="88">
        <v>338</v>
      </c>
      <c r="H614" s="88">
        <v>390</v>
      </c>
      <c r="I614" s="88">
        <v>408</v>
      </c>
      <c r="J614" s="88">
        <v>324</v>
      </c>
      <c r="K614" s="88">
        <v>276</v>
      </c>
      <c r="L614" s="84"/>
      <c r="M614" s="84"/>
      <c r="N614" s="84"/>
      <c r="O614" s="84"/>
      <c r="P614" s="84"/>
      <c r="Q614" s="84"/>
      <c r="R614" s="84"/>
      <c r="AJ614" s="84"/>
      <c r="AK614" s="84"/>
      <c r="AL614" s="84"/>
      <c r="AM614" s="84"/>
      <c r="AN614" s="84"/>
      <c r="AO614" s="84"/>
      <c r="AP614" s="84"/>
    </row>
    <row r="615" spans="1:42">
      <c r="A615" s="85" t="s">
        <v>470</v>
      </c>
      <c r="B615" s="87">
        <v>31398</v>
      </c>
      <c r="C615" s="87">
        <v>32032</v>
      </c>
      <c r="D615" s="87">
        <v>29789</v>
      </c>
      <c r="E615" s="87">
        <v>29568</v>
      </c>
      <c r="F615" s="87">
        <v>30670</v>
      </c>
      <c r="G615" s="87">
        <v>33233</v>
      </c>
      <c r="H615" s="87">
        <v>34050</v>
      </c>
      <c r="I615" s="87">
        <v>35312</v>
      </c>
      <c r="J615" s="87">
        <v>34388</v>
      </c>
      <c r="K615" s="87">
        <v>35863</v>
      </c>
      <c r="L615" s="84"/>
      <c r="M615" s="84"/>
      <c r="N615" s="84"/>
      <c r="O615" s="84"/>
      <c r="P615" s="84"/>
      <c r="Q615" s="84"/>
      <c r="R615" s="84"/>
      <c r="AJ615" s="84"/>
      <c r="AK615" s="84"/>
      <c r="AL615" s="84"/>
      <c r="AM615" s="84"/>
      <c r="AN615" s="84"/>
      <c r="AO615" s="84"/>
      <c r="AP615" s="84"/>
    </row>
    <row r="616" spans="1:42">
      <c r="A616" s="85" t="s">
        <v>471</v>
      </c>
      <c r="B616" s="87">
        <v>1562</v>
      </c>
      <c r="C616" s="87">
        <v>1394</v>
      </c>
      <c r="D616" s="87">
        <v>1453</v>
      </c>
      <c r="E616" s="87">
        <v>1412</v>
      </c>
      <c r="F616" s="87">
        <v>1366</v>
      </c>
      <c r="G616" s="87">
        <v>1342</v>
      </c>
      <c r="H616" s="87">
        <v>1448</v>
      </c>
      <c r="I616" s="87">
        <v>1645</v>
      </c>
      <c r="J616" s="87">
        <v>2190</v>
      </c>
      <c r="K616" s="87">
        <v>2083</v>
      </c>
      <c r="L616" s="84"/>
      <c r="M616" s="84"/>
      <c r="N616" s="84"/>
      <c r="O616" s="84"/>
      <c r="P616" s="84"/>
      <c r="Q616" s="84"/>
      <c r="R616" s="84"/>
      <c r="AJ616" s="84"/>
      <c r="AK616" s="84"/>
      <c r="AL616" s="84"/>
      <c r="AM616" s="84"/>
      <c r="AN616" s="84"/>
      <c r="AO616" s="84"/>
      <c r="AP616" s="84"/>
    </row>
    <row r="617" spans="1:42">
      <c r="A617" s="85" t="s">
        <v>472</v>
      </c>
      <c r="B617" s="88">
        <v>358</v>
      </c>
      <c r="C617" s="88">
        <v>322</v>
      </c>
      <c r="D617" s="88">
        <v>305</v>
      </c>
      <c r="E617" s="88">
        <v>278</v>
      </c>
      <c r="F617" s="88">
        <v>310</v>
      </c>
      <c r="G617" s="88">
        <v>367</v>
      </c>
      <c r="H617" s="88">
        <v>404</v>
      </c>
      <c r="I617" s="88">
        <v>507</v>
      </c>
      <c r="J617" s="88">
        <v>468</v>
      </c>
      <c r="K617" s="88">
        <v>493</v>
      </c>
      <c r="L617" s="84"/>
      <c r="M617" s="84"/>
      <c r="N617" s="84"/>
      <c r="O617" s="84"/>
      <c r="P617" s="84"/>
      <c r="Q617" s="84"/>
      <c r="R617" s="84"/>
      <c r="AJ617" s="84"/>
      <c r="AK617" s="84"/>
      <c r="AL617" s="84"/>
      <c r="AM617" s="84"/>
      <c r="AN617" s="84"/>
      <c r="AO617" s="84"/>
      <c r="AP617" s="84"/>
    </row>
    <row r="618" spans="1:42">
      <c r="A618" s="85" t="s">
        <v>473</v>
      </c>
      <c r="B618" s="88">
        <v>13</v>
      </c>
      <c r="C618" s="88">
        <v>10</v>
      </c>
      <c r="D618" s="88">
        <v>28</v>
      </c>
      <c r="E618" s="88">
        <v>20</v>
      </c>
      <c r="F618" s="88">
        <v>13</v>
      </c>
      <c r="G618" s="88">
        <v>17</v>
      </c>
      <c r="H618" s="88">
        <v>11</v>
      </c>
      <c r="I618" s="88">
        <v>7</v>
      </c>
      <c r="J618" s="88">
        <v>6</v>
      </c>
      <c r="K618" s="88">
        <v>2</v>
      </c>
      <c r="L618" s="84"/>
      <c r="M618" s="84"/>
      <c r="N618" s="84"/>
      <c r="O618" s="84"/>
      <c r="P618" s="84"/>
      <c r="Q618" s="84"/>
      <c r="R618" s="84"/>
      <c r="AJ618" s="84"/>
      <c r="AK618" s="84"/>
      <c r="AL618" s="84"/>
      <c r="AM618" s="84"/>
      <c r="AN618" s="84"/>
      <c r="AO618" s="84"/>
      <c r="AP618" s="84"/>
    </row>
    <row r="619" spans="1:42">
      <c r="A619" s="85" t="s">
        <v>474</v>
      </c>
      <c r="B619" s="88">
        <v>469</v>
      </c>
      <c r="C619" s="88">
        <v>443</v>
      </c>
      <c r="D619" s="88">
        <v>465</v>
      </c>
      <c r="E619" s="88">
        <v>371</v>
      </c>
      <c r="F619" s="88">
        <v>408</v>
      </c>
      <c r="G619" s="88">
        <v>427</v>
      </c>
      <c r="H619" s="88">
        <v>449</v>
      </c>
      <c r="I619" s="88">
        <v>491</v>
      </c>
      <c r="J619" s="88">
        <v>497</v>
      </c>
      <c r="K619" s="88">
        <v>534</v>
      </c>
      <c r="L619" s="84"/>
      <c r="M619" s="84"/>
      <c r="N619" s="84"/>
      <c r="O619" s="84"/>
      <c r="P619" s="84"/>
      <c r="Q619" s="84"/>
      <c r="R619" s="84"/>
      <c r="AJ619" s="84"/>
      <c r="AK619" s="84"/>
      <c r="AL619" s="84"/>
      <c r="AM619" s="84"/>
      <c r="AN619" s="84"/>
      <c r="AO619" s="84"/>
      <c r="AP619" s="84"/>
    </row>
    <row r="620" spans="1:42">
      <c r="A620" s="85" t="s">
        <v>475</v>
      </c>
      <c r="B620" s="88">
        <v>400</v>
      </c>
      <c r="C620" s="88">
        <v>338</v>
      </c>
      <c r="D620" s="88">
        <v>351</v>
      </c>
      <c r="E620" s="88">
        <v>286</v>
      </c>
      <c r="F620" s="88">
        <v>416</v>
      </c>
      <c r="G620" s="88">
        <v>456</v>
      </c>
      <c r="H620" s="88">
        <v>546</v>
      </c>
      <c r="I620" s="88">
        <v>567</v>
      </c>
      <c r="J620" s="88">
        <v>611</v>
      </c>
      <c r="K620" s="88">
        <v>561</v>
      </c>
      <c r="L620" s="84"/>
      <c r="M620" s="84"/>
      <c r="N620" s="84"/>
      <c r="O620" s="84"/>
      <c r="P620" s="84"/>
      <c r="Q620" s="84"/>
      <c r="R620" s="84"/>
      <c r="AJ620" s="84"/>
      <c r="AK620" s="84"/>
      <c r="AL620" s="84"/>
      <c r="AM620" s="84"/>
      <c r="AN620" s="84"/>
      <c r="AO620" s="84"/>
      <c r="AP620" s="84"/>
    </row>
    <row r="621" spans="1:42">
      <c r="A621" s="85" t="s">
        <v>476</v>
      </c>
      <c r="B621" s="88">
        <v>1</v>
      </c>
      <c r="C621" s="88">
        <v>0</v>
      </c>
      <c r="D621" s="88">
        <v>3</v>
      </c>
      <c r="E621" s="88">
        <v>0</v>
      </c>
      <c r="F621" s="88">
        <v>8</v>
      </c>
      <c r="G621" s="88">
        <v>20</v>
      </c>
      <c r="H621" s="88">
        <v>22</v>
      </c>
      <c r="I621" s="88">
        <v>30</v>
      </c>
      <c r="J621" s="88">
        <v>29</v>
      </c>
      <c r="K621" s="88">
        <v>13</v>
      </c>
      <c r="L621" s="84"/>
      <c r="M621" s="84"/>
      <c r="N621" s="84"/>
      <c r="O621" s="84"/>
      <c r="P621" s="84"/>
      <c r="Q621" s="84"/>
      <c r="R621" s="84"/>
      <c r="AJ621" s="84"/>
      <c r="AK621" s="84"/>
      <c r="AL621" s="84"/>
      <c r="AM621" s="84"/>
      <c r="AN621" s="84"/>
      <c r="AO621" s="84"/>
      <c r="AP621" s="84"/>
    </row>
    <row r="622" spans="1:42">
      <c r="A622" s="85" t="s">
        <v>477</v>
      </c>
      <c r="B622" s="88">
        <v>118</v>
      </c>
      <c r="C622" s="88">
        <v>95</v>
      </c>
      <c r="D622" s="88">
        <v>94</v>
      </c>
      <c r="E622" s="88">
        <v>95</v>
      </c>
      <c r="F622" s="88">
        <v>138</v>
      </c>
      <c r="G622" s="88">
        <v>200</v>
      </c>
      <c r="H622" s="88">
        <v>115</v>
      </c>
      <c r="I622" s="88">
        <v>131</v>
      </c>
      <c r="J622" s="88">
        <v>123</v>
      </c>
      <c r="K622" s="88">
        <v>179</v>
      </c>
      <c r="L622" s="84"/>
      <c r="M622" s="84"/>
      <c r="N622" s="84"/>
      <c r="O622" s="84"/>
      <c r="P622" s="84"/>
      <c r="Q622" s="84"/>
      <c r="R622" s="84"/>
      <c r="AJ622" s="84"/>
      <c r="AK622" s="84"/>
      <c r="AL622" s="84"/>
      <c r="AM622" s="84"/>
      <c r="AN622" s="84"/>
      <c r="AO622" s="84"/>
      <c r="AP622" s="84"/>
    </row>
    <row r="623" spans="1:42">
      <c r="A623" s="85" t="s">
        <v>478</v>
      </c>
      <c r="B623" s="87">
        <v>39557</v>
      </c>
      <c r="C623" s="87">
        <v>39791</v>
      </c>
      <c r="D623" s="87">
        <v>37695</v>
      </c>
      <c r="E623" s="87">
        <v>37200</v>
      </c>
      <c r="F623" s="87">
        <v>39008</v>
      </c>
      <c r="G623" s="87">
        <v>42271</v>
      </c>
      <c r="H623" s="87">
        <v>43266</v>
      </c>
      <c r="I623" s="87">
        <v>45190</v>
      </c>
      <c r="J623" s="87">
        <v>45050</v>
      </c>
      <c r="K623" s="87">
        <v>46180</v>
      </c>
      <c r="L623" s="84"/>
      <c r="M623" s="84"/>
      <c r="N623" s="84"/>
      <c r="O623" s="84"/>
      <c r="P623" s="84"/>
      <c r="Q623" s="84"/>
      <c r="R623" s="84"/>
      <c r="AJ623" s="84"/>
      <c r="AK623" s="84"/>
      <c r="AL623" s="84"/>
      <c r="AM623" s="84"/>
      <c r="AN623" s="84"/>
      <c r="AO623" s="84"/>
      <c r="AP623" s="84"/>
    </row>
    <row r="624" spans="1:42">
      <c r="A624" s="85" t="s">
        <v>45</v>
      </c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4"/>
      <c r="M624" s="84"/>
      <c r="N624" s="84"/>
      <c r="O624" s="84"/>
      <c r="P624" s="84"/>
      <c r="Q624" s="84"/>
      <c r="R624" s="84"/>
      <c r="AJ624" s="84"/>
      <c r="AK624" s="84"/>
      <c r="AL624" s="84"/>
      <c r="AM624" s="84"/>
      <c r="AN624" s="84"/>
      <c r="AO624" s="84"/>
      <c r="AP624" s="84"/>
    </row>
    <row r="625" spans="1:42">
      <c r="A625" s="85" t="s">
        <v>466</v>
      </c>
      <c r="B625" s="88">
        <v>339</v>
      </c>
      <c r="C625" s="88">
        <v>335</v>
      </c>
      <c r="D625" s="88">
        <v>291</v>
      </c>
      <c r="E625" s="88">
        <v>282</v>
      </c>
      <c r="F625" s="88">
        <v>307</v>
      </c>
      <c r="G625" s="88">
        <v>421</v>
      </c>
      <c r="H625" s="88">
        <v>466</v>
      </c>
      <c r="I625" s="88">
        <v>476</v>
      </c>
      <c r="J625" s="88">
        <v>545</v>
      </c>
      <c r="K625" s="88">
        <v>570</v>
      </c>
      <c r="L625" s="84"/>
      <c r="M625" s="84"/>
      <c r="N625" s="84"/>
      <c r="O625" s="84"/>
      <c r="P625" s="84"/>
      <c r="Q625" s="84"/>
      <c r="R625" s="84"/>
      <c r="AJ625" s="84"/>
      <c r="AK625" s="84"/>
      <c r="AL625" s="84"/>
      <c r="AM625" s="84"/>
      <c r="AN625" s="84"/>
      <c r="AO625" s="84"/>
      <c r="AP625" s="84"/>
    </row>
    <row r="626" spans="1:42">
      <c r="A626" s="85" t="s">
        <v>467</v>
      </c>
      <c r="B626" s="88">
        <v>153</v>
      </c>
      <c r="C626" s="88">
        <v>203</v>
      </c>
      <c r="D626" s="88">
        <v>178</v>
      </c>
      <c r="E626" s="88">
        <v>160</v>
      </c>
      <c r="F626" s="88">
        <v>108</v>
      </c>
      <c r="G626" s="88">
        <v>68</v>
      </c>
      <c r="H626" s="88">
        <v>67</v>
      </c>
      <c r="I626" s="88">
        <v>88</v>
      </c>
      <c r="J626" s="88">
        <v>61</v>
      </c>
      <c r="K626" s="88">
        <v>80</v>
      </c>
      <c r="L626" s="84"/>
      <c r="M626" s="84"/>
      <c r="N626" s="84"/>
      <c r="O626" s="84"/>
      <c r="P626" s="84"/>
      <c r="Q626" s="84"/>
      <c r="R626" s="84"/>
      <c r="AJ626" s="84"/>
      <c r="AK626" s="84"/>
      <c r="AL626" s="84"/>
      <c r="AM626" s="84"/>
      <c r="AN626" s="84"/>
      <c r="AO626" s="84"/>
      <c r="AP626" s="84"/>
    </row>
    <row r="627" spans="1:42">
      <c r="A627" s="85" t="s">
        <v>468</v>
      </c>
      <c r="B627" s="88">
        <v>35</v>
      </c>
      <c r="C627" s="88">
        <v>15</v>
      </c>
      <c r="D627" s="88">
        <v>13</v>
      </c>
      <c r="E627" s="88">
        <v>19</v>
      </c>
      <c r="F627" s="88">
        <v>13</v>
      </c>
      <c r="G627" s="88">
        <v>18</v>
      </c>
      <c r="H627" s="88">
        <v>18</v>
      </c>
      <c r="I627" s="88">
        <v>4</v>
      </c>
      <c r="J627" s="88">
        <v>16</v>
      </c>
      <c r="K627" s="88">
        <v>20</v>
      </c>
      <c r="L627" s="84"/>
      <c r="M627" s="84"/>
      <c r="N627" s="84"/>
      <c r="O627" s="84"/>
      <c r="P627" s="84"/>
      <c r="Q627" s="84"/>
      <c r="R627" s="84"/>
      <c r="AJ627" s="84"/>
      <c r="AK627" s="84"/>
      <c r="AL627" s="84"/>
      <c r="AM627" s="84"/>
      <c r="AN627" s="84"/>
      <c r="AO627" s="84"/>
      <c r="AP627" s="84"/>
    </row>
    <row r="628" spans="1:42">
      <c r="A628" s="85" t="s">
        <v>469</v>
      </c>
      <c r="B628" s="88">
        <v>11</v>
      </c>
      <c r="C628" s="88">
        <v>12</v>
      </c>
      <c r="D628" s="88">
        <v>10</v>
      </c>
      <c r="E628" s="88">
        <v>12</v>
      </c>
      <c r="F628" s="88">
        <v>17</v>
      </c>
      <c r="G628" s="88">
        <v>9</v>
      </c>
      <c r="H628" s="88">
        <v>10</v>
      </c>
      <c r="I628" s="88">
        <v>6</v>
      </c>
      <c r="J628" s="88">
        <v>3</v>
      </c>
      <c r="K628" s="88">
        <v>6</v>
      </c>
      <c r="L628" s="84"/>
      <c r="M628" s="84"/>
      <c r="N628" s="84"/>
      <c r="O628" s="84"/>
      <c r="P628" s="84"/>
      <c r="Q628" s="84"/>
      <c r="R628" s="84"/>
      <c r="AJ628" s="84"/>
      <c r="AK628" s="84"/>
      <c r="AL628" s="84"/>
      <c r="AM628" s="84"/>
      <c r="AN628" s="84"/>
      <c r="AO628" s="84"/>
      <c r="AP628" s="84"/>
    </row>
    <row r="629" spans="1:42">
      <c r="A629" s="85" t="s">
        <v>470</v>
      </c>
      <c r="B629" s="87">
        <v>1820</v>
      </c>
      <c r="C629" s="87">
        <v>1829</v>
      </c>
      <c r="D629" s="87">
        <v>1587</v>
      </c>
      <c r="E629" s="87">
        <v>1751</v>
      </c>
      <c r="F629" s="87">
        <v>1813</v>
      </c>
      <c r="G629" s="87">
        <v>2126</v>
      </c>
      <c r="H629" s="87">
        <v>2252</v>
      </c>
      <c r="I629" s="87">
        <v>2445</v>
      </c>
      <c r="J629" s="87">
        <v>2259</v>
      </c>
      <c r="K629" s="87">
        <v>2273</v>
      </c>
      <c r="L629" s="84"/>
      <c r="M629" s="84"/>
      <c r="N629" s="84"/>
      <c r="O629" s="84"/>
      <c r="P629" s="84"/>
      <c r="Q629" s="84"/>
      <c r="R629" s="84"/>
      <c r="AJ629" s="84"/>
      <c r="AK629" s="84"/>
      <c r="AL629" s="84"/>
      <c r="AM629" s="84"/>
      <c r="AN629" s="84"/>
      <c r="AO629" s="84"/>
      <c r="AP629" s="84"/>
    </row>
    <row r="630" spans="1:42">
      <c r="A630" s="85" t="s">
        <v>471</v>
      </c>
      <c r="B630" s="88">
        <v>240</v>
      </c>
      <c r="C630" s="88">
        <v>214</v>
      </c>
      <c r="D630" s="88">
        <v>177</v>
      </c>
      <c r="E630" s="88">
        <v>171</v>
      </c>
      <c r="F630" s="88">
        <v>184</v>
      </c>
      <c r="G630" s="88">
        <v>182</v>
      </c>
      <c r="H630" s="88">
        <v>190</v>
      </c>
      <c r="I630" s="88">
        <v>214</v>
      </c>
      <c r="J630" s="88">
        <v>281</v>
      </c>
      <c r="K630" s="88">
        <v>226</v>
      </c>
      <c r="L630" s="84"/>
      <c r="M630" s="84"/>
      <c r="N630" s="84"/>
      <c r="O630" s="84"/>
      <c r="P630" s="84"/>
      <c r="Q630" s="84"/>
      <c r="R630" s="84"/>
      <c r="AJ630" s="84"/>
      <c r="AK630" s="84"/>
      <c r="AL630" s="84"/>
      <c r="AM630" s="84"/>
      <c r="AN630" s="84"/>
      <c r="AO630" s="84"/>
      <c r="AP630" s="84"/>
    </row>
    <row r="631" spans="1:42">
      <c r="A631" s="85" t="s">
        <v>472</v>
      </c>
      <c r="B631" s="88">
        <v>29</v>
      </c>
      <c r="C631" s="88">
        <v>36</v>
      </c>
      <c r="D631" s="88">
        <v>41</v>
      </c>
      <c r="E631" s="88">
        <v>33</v>
      </c>
      <c r="F631" s="88">
        <v>43</v>
      </c>
      <c r="G631" s="88">
        <v>45</v>
      </c>
      <c r="H631" s="88">
        <v>34</v>
      </c>
      <c r="I631" s="88">
        <v>25</v>
      </c>
      <c r="J631" s="88">
        <v>39</v>
      </c>
      <c r="K631" s="88">
        <v>25</v>
      </c>
      <c r="L631" s="84"/>
      <c r="M631" s="84"/>
      <c r="N631" s="84"/>
      <c r="O631" s="84"/>
      <c r="P631" s="84"/>
      <c r="Q631" s="84"/>
      <c r="R631" s="84"/>
      <c r="AJ631" s="84"/>
      <c r="AK631" s="84"/>
      <c r="AL631" s="84"/>
      <c r="AM631" s="84"/>
      <c r="AN631" s="84"/>
      <c r="AO631" s="84"/>
      <c r="AP631" s="84"/>
    </row>
    <row r="632" spans="1:42">
      <c r="A632" s="85" t="s">
        <v>473</v>
      </c>
      <c r="B632" s="88">
        <v>1</v>
      </c>
      <c r="C632" s="88">
        <v>2</v>
      </c>
      <c r="D632" s="88">
        <v>1</v>
      </c>
      <c r="E632" s="88">
        <v>1</v>
      </c>
      <c r="F632" s="88">
        <v>1</v>
      </c>
      <c r="G632" s="88">
        <v>2</v>
      </c>
      <c r="H632" s="88">
        <v>2</v>
      </c>
      <c r="I632" s="88">
        <v>3</v>
      </c>
      <c r="J632" s="88">
        <v>0</v>
      </c>
      <c r="K632" s="88">
        <v>2</v>
      </c>
      <c r="L632" s="84"/>
      <c r="M632" s="84"/>
      <c r="N632" s="84"/>
      <c r="O632" s="84"/>
      <c r="P632" s="84"/>
      <c r="Q632" s="84"/>
      <c r="R632" s="84"/>
      <c r="AJ632" s="84"/>
      <c r="AK632" s="84"/>
      <c r="AL632" s="84"/>
      <c r="AM632" s="84"/>
      <c r="AN632" s="84"/>
      <c r="AO632" s="84"/>
      <c r="AP632" s="84"/>
    </row>
    <row r="633" spans="1:42">
      <c r="A633" s="85" t="s">
        <v>474</v>
      </c>
      <c r="B633" s="88">
        <v>42</v>
      </c>
      <c r="C633" s="88">
        <v>49</v>
      </c>
      <c r="D633" s="88">
        <v>44</v>
      </c>
      <c r="E633" s="88">
        <v>43</v>
      </c>
      <c r="F633" s="88">
        <v>31</v>
      </c>
      <c r="G633" s="88">
        <v>39</v>
      </c>
      <c r="H633" s="88">
        <v>32</v>
      </c>
      <c r="I633" s="88">
        <v>34</v>
      </c>
      <c r="J633" s="88">
        <v>43</v>
      </c>
      <c r="K633" s="88">
        <v>42</v>
      </c>
      <c r="L633" s="84"/>
      <c r="M633" s="84"/>
      <c r="N633" s="84"/>
      <c r="O633" s="84"/>
      <c r="P633" s="84"/>
      <c r="Q633" s="84"/>
      <c r="R633" s="84"/>
      <c r="AJ633" s="84"/>
      <c r="AK633" s="84"/>
      <c r="AL633" s="84"/>
      <c r="AM633" s="84"/>
      <c r="AN633" s="84"/>
      <c r="AO633" s="84"/>
      <c r="AP633" s="84"/>
    </row>
    <row r="634" spans="1:42">
      <c r="A634" s="85" t="s">
        <v>475</v>
      </c>
      <c r="B634" s="88">
        <v>47</v>
      </c>
      <c r="C634" s="88">
        <v>30</v>
      </c>
      <c r="D634" s="88">
        <v>37</v>
      </c>
      <c r="E634" s="88">
        <v>30</v>
      </c>
      <c r="F634" s="88">
        <v>42</v>
      </c>
      <c r="G634" s="88">
        <v>54</v>
      </c>
      <c r="H634" s="88">
        <v>57</v>
      </c>
      <c r="I634" s="88">
        <v>57</v>
      </c>
      <c r="J634" s="88">
        <v>64</v>
      </c>
      <c r="K634" s="88">
        <v>51</v>
      </c>
      <c r="L634" s="84"/>
      <c r="M634" s="84"/>
      <c r="N634" s="84"/>
      <c r="O634" s="84"/>
      <c r="P634" s="84"/>
      <c r="Q634" s="84"/>
      <c r="R634" s="84"/>
      <c r="AJ634" s="84"/>
      <c r="AK634" s="84"/>
      <c r="AL634" s="84"/>
      <c r="AM634" s="84"/>
      <c r="AN634" s="84"/>
      <c r="AO634" s="84"/>
      <c r="AP634" s="84"/>
    </row>
    <row r="635" spans="1:42">
      <c r="A635" s="85" t="s">
        <v>476</v>
      </c>
      <c r="B635" s="88">
        <v>0</v>
      </c>
      <c r="C635" s="88">
        <v>0</v>
      </c>
      <c r="D635" s="88">
        <v>0</v>
      </c>
      <c r="E635" s="88">
        <v>0</v>
      </c>
      <c r="F635" s="88">
        <v>0</v>
      </c>
      <c r="G635" s="88">
        <v>0</v>
      </c>
      <c r="H635" s="88">
        <v>0</v>
      </c>
      <c r="I635" s="88">
        <v>0</v>
      </c>
      <c r="J635" s="88">
        <v>1</v>
      </c>
      <c r="K635" s="88">
        <v>0</v>
      </c>
      <c r="L635" s="84"/>
      <c r="M635" s="84"/>
      <c r="N635" s="84"/>
      <c r="O635" s="84"/>
      <c r="P635" s="84"/>
      <c r="Q635" s="84"/>
      <c r="R635" s="84"/>
      <c r="AJ635" s="84"/>
      <c r="AK635" s="84"/>
      <c r="AL635" s="84"/>
      <c r="AM635" s="84"/>
      <c r="AN635" s="84"/>
      <c r="AO635" s="84"/>
      <c r="AP635" s="84"/>
    </row>
    <row r="636" spans="1:42">
      <c r="A636" s="85" t="s">
        <v>477</v>
      </c>
      <c r="B636" s="88">
        <v>29</v>
      </c>
      <c r="C636" s="88">
        <v>35</v>
      </c>
      <c r="D636" s="88">
        <v>30</v>
      </c>
      <c r="E636" s="88">
        <v>32</v>
      </c>
      <c r="F636" s="88">
        <v>32</v>
      </c>
      <c r="G636" s="88">
        <v>12</v>
      </c>
      <c r="H636" s="88">
        <v>10</v>
      </c>
      <c r="I636" s="88">
        <v>16</v>
      </c>
      <c r="J636" s="88">
        <v>17</v>
      </c>
      <c r="K636" s="88">
        <v>26</v>
      </c>
      <c r="L636" s="84"/>
      <c r="M636" s="84"/>
      <c r="N636" s="84"/>
      <c r="O636" s="84"/>
      <c r="P636" s="84"/>
      <c r="Q636" s="84"/>
      <c r="R636" s="84"/>
      <c r="AJ636" s="84"/>
      <c r="AK636" s="84"/>
      <c r="AL636" s="84"/>
      <c r="AM636" s="84"/>
      <c r="AN636" s="84"/>
      <c r="AO636" s="84"/>
      <c r="AP636" s="84"/>
    </row>
    <row r="637" spans="1:42">
      <c r="A637" s="85" t="s">
        <v>478</v>
      </c>
      <c r="B637" s="87">
        <v>2746</v>
      </c>
      <c r="C637" s="87">
        <v>2760</v>
      </c>
      <c r="D637" s="87">
        <v>2409</v>
      </c>
      <c r="E637" s="87">
        <v>2534</v>
      </c>
      <c r="F637" s="87">
        <v>2591</v>
      </c>
      <c r="G637" s="87">
        <v>2976</v>
      </c>
      <c r="H637" s="87">
        <v>3138</v>
      </c>
      <c r="I637" s="87">
        <v>3368</v>
      </c>
      <c r="J637" s="87">
        <v>3329</v>
      </c>
      <c r="K637" s="87">
        <v>3321</v>
      </c>
      <c r="L637" s="84"/>
      <c r="M637" s="84"/>
      <c r="N637" s="84"/>
      <c r="O637" s="84"/>
      <c r="P637" s="84"/>
      <c r="Q637" s="84"/>
      <c r="R637" s="84"/>
      <c r="AJ637" s="84"/>
      <c r="AK637" s="84"/>
      <c r="AL637" s="84"/>
      <c r="AM637" s="84"/>
      <c r="AN637" s="84"/>
      <c r="AO637" s="84"/>
      <c r="AP637" s="84"/>
    </row>
    <row r="638" spans="1:42">
      <c r="A638" s="85" t="s">
        <v>46</v>
      </c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4"/>
      <c r="M638" s="84"/>
      <c r="N638" s="84"/>
      <c r="O638" s="84"/>
      <c r="P638" s="84"/>
      <c r="Q638" s="84"/>
      <c r="R638" s="84"/>
      <c r="AJ638" s="84"/>
      <c r="AK638" s="84"/>
      <c r="AL638" s="84"/>
      <c r="AM638" s="84"/>
      <c r="AN638" s="84"/>
      <c r="AO638" s="84"/>
      <c r="AP638" s="84"/>
    </row>
    <row r="639" spans="1:42">
      <c r="A639" s="85" t="s">
        <v>466</v>
      </c>
      <c r="B639" s="87">
        <v>2565</v>
      </c>
      <c r="C639" s="87">
        <v>2489</v>
      </c>
      <c r="D639" s="87">
        <v>2343</v>
      </c>
      <c r="E639" s="87">
        <v>2230</v>
      </c>
      <c r="F639" s="87">
        <v>3196</v>
      </c>
      <c r="G639" s="87">
        <v>4207</v>
      </c>
      <c r="H639" s="87">
        <v>4067</v>
      </c>
      <c r="I639" s="87">
        <v>4236</v>
      </c>
      <c r="J639" s="87">
        <v>4424</v>
      </c>
      <c r="K639" s="87">
        <v>4301</v>
      </c>
      <c r="L639" s="84"/>
      <c r="M639" s="84"/>
      <c r="N639" s="84"/>
      <c r="O639" s="84"/>
      <c r="P639" s="84"/>
      <c r="Q639" s="84"/>
      <c r="R639" s="84"/>
      <c r="AJ639" s="84"/>
      <c r="AK639" s="84"/>
      <c r="AL639" s="84"/>
      <c r="AM639" s="84"/>
      <c r="AN639" s="84"/>
      <c r="AO639" s="84"/>
      <c r="AP639" s="84"/>
    </row>
    <row r="640" spans="1:42">
      <c r="A640" s="85" t="s">
        <v>467</v>
      </c>
      <c r="B640" s="87">
        <v>1876</v>
      </c>
      <c r="C640" s="87">
        <v>1892</v>
      </c>
      <c r="D640" s="87">
        <v>1726</v>
      </c>
      <c r="E640" s="87">
        <v>1656</v>
      </c>
      <c r="F640" s="87">
        <v>1096</v>
      </c>
      <c r="G640" s="88">
        <v>512</v>
      </c>
      <c r="H640" s="88">
        <v>524</v>
      </c>
      <c r="I640" s="88">
        <v>473</v>
      </c>
      <c r="J640" s="88">
        <v>467</v>
      </c>
      <c r="K640" s="88">
        <v>380</v>
      </c>
      <c r="L640" s="84"/>
      <c r="M640" s="84"/>
      <c r="N640" s="84"/>
      <c r="O640" s="84"/>
      <c r="P640" s="84"/>
      <c r="Q640" s="84"/>
      <c r="R640" s="84"/>
      <c r="AJ640" s="84"/>
      <c r="AK640" s="84"/>
      <c r="AL640" s="84"/>
      <c r="AM640" s="84"/>
      <c r="AN640" s="84"/>
      <c r="AO640" s="84"/>
      <c r="AP640" s="84"/>
    </row>
    <row r="641" spans="1:42">
      <c r="A641" s="85" t="s">
        <v>468</v>
      </c>
      <c r="B641" s="88">
        <v>166</v>
      </c>
      <c r="C641" s="88">
        <v>175</v>
      </c>
      <c r="D641" s="88">
        <v>141</v>
      </c>
      <c r="E641" s="88">
        <v>109</v>
      </c>
      <c r="F641" s="88">
        <v>80</v>
      </c>
      <c r="G641" s="88">
        <v>90</v>
      </c>
      <c r="H641" s="88">
        <v>120</v>
      </c>
      <c r="I641" s="88">
        <v>65</v>
      </c>
      <c r="J641" s="88">
        <v>116</v>
      </c>
      <c r="K641" s="88">
        <v>100</v>
      </c>
      <c r="L641" s="84"/>
      <c r="M641" s="84"/>
      <c r="N641" s="84"/>
      <c r="O641" s="84"/>
      <c r="P641" s="84"/>
      <c r="Q641" s="84"/>
      <c r="R641" s="84"/>
      <c r="AJ641" s="84"/>
      <c r="AK641" s="84"/>
      <c r="AL641" s="84"/>
      <c r="AM641" s="84"/>
      <c r="AN641" s="84"/>
      <c r="AO641" s="84"/>
      <c r="AP641" s="84"/>
    </row>
    <row r="642" spans="1:42">
      <c r="A642" s="85" t="s">
        <v>469</v>
      </c>
      <c r="B642" s="88">
        <v>126</v>
      </c>
      <c r="C642" s="88">
        <v>127</v>
      </c>
      <c r="D642" s="88">
        <v>129</v>
      </c>
      <c r="E642" s="88">
        <v>150</v>
      </c>
      <c r="F642" s="88">
        <v>160</v>
      </c>
      <c r="G642" s="88">
        <v>143</v>
      </c>
      <c r="H642" s="88">
        <v>127</v>
      </c>
      <c r="I642" s="88">
        <v>121</v>
      </c>
      <c r="J642" s="88">
        <v>86</v>
      </c>
      <c r="K642" s="88">
        <v>89</v>
      </c>
      <c r="L642" s="84"/>
      <c r="M642" s="84"/>
      <c r="N642" s="84"/>
      <c r="O642" s="84"/>
      <c r="P642" s="84"/>
      <c r="Q642" s="84"/>
      <c r="R642" s="84"/>
      <c r="AJ642" s="84"/>
      <c r="AK642" s="84"/>
      <c r="AL642" s="84"/>
      <c r="AM642" s="84"/>
      <c r="AN642" s="84"/>
      <c r="AO642" s="84"/>
      <c r="AP642" s="84"/>
    </row>
    <row r="643" spans="1:42">
      <c r="A643" s="85" t="s">
        <v>470</v>
      </c>
      <c r="B643" s="87">
        <v>20742</v>
      </c>
      <c r="C643" s="87">
        <v>20433</v>
      </c>
      <c r="D643" s="87">
        <v>19044</v>
      </c>
      <c r="E643" s="87">
        <v>18882</v>
      </c>
      <c r="F643" s="87">
        <v>19318</v>
      </c>
      <c r="G643" s="87">
        <v>20445</v>
      </c>
      <c r="H643" s="87">
        <v>21358</v>
      </c>
      <c r="I643" s="87">
        <v>20543</v>
      </c>
      <c r="J643" s="87">
        <v>19815</v>
      </c>
      <c r="K643" s="87">
        <v>18208</v>
      </c>
      <c r="L643" s="84"/>
      <c r="M643" s="84"/>
      <c r="N643" s="84"/>
      <c r="O643" s="84"/>
      <c r="P643" s="84"/>
      <c r="Q643" s="84"/>
      <c r="R643" s="84"/>
      <c r="AJ643" s="84"/>
      <c r="AK643" s="84"/>
      <c r="AL643" s="84"/>
      <c r="AM643" s="84"/>
      <c r="AN643" s="84"/>
      <c r="AO643" s="84"/>
      <c r="AP643" s="84"/>
    </row>
    <row r="644" spans="1:42">
      <c r="A644" s="85" t="s">
        <v>471</v>
      </c>
      <c r="B644" s="87">
        <v>1278</v>
      </c>
      <c r="C644" s="87">
        <v>1042</v>
      </c>
      <c r="D644" s="88">
        <v>940</v>
      </c>
      <c r="E644" s="88">
        <v>911</v>
      </c>
      <c r="F644" s="88">
        <v>963</v>
      </c>
      <c r="G644" s="87">
        <v>1080</v>
      </c>
      <c r="H644" s="87">
        <v>1329</v>
      </c>
      <c r="I644" s="87">
        <v>1497</v>
      </c>
      <c r="J644" s="87">
        <v>1793</v>
      </c>
      <c r="K644" s="87">
        <v>1492</v>
      </c>
      <c r="L644" s="84"/>
      <c r="M644" s="84"/>
      <c r="N644" s="84"/>
      <c r="O644" s="84"/>
      <c r="P644" s="84"/>
      <c r="Q644" s="84"/>
      <c r="R644" s="84"/>
      <c r="AJ644" s="84"/>
      <c r="AK644" s="84"/>
      <c r="AL644" s="84"/>
      <c r="AM644" s="84"/>
      <c r="AN644" s="84"/>
      <c r="AO644" s="84"/>
      <c r="AP644" s="84"/>
    </row>
    <row r="645" spans="1:42">
      <c r="A645" s="85" t="s">
        <v>472</v>
      </c>
      <c r="B645" s="88">
        <v>548</v>
      </c>
      <c r="C645" s="88">
        <v>519</v>
      </c>
      <c r="D645" s="88">
        <v>433</v>
      </c>
      <c r="E645" s="88">
        <v>294</v>
      </c>
      <c r="F645" s="88">
        <v>270</v>
      </c>
      <c r="G645" s="88">
        <v>337</v>
      </c>
      <c r="H645" s="88">
        <v>294</v>
      </c>
      <c r="I645" s="88">
        <v>275</v>
      </c>
      <c r="J645" s="88">
        <v>268</v>
      </c>
      <c r="K645" s="88">
        <v>205</v>
      </c>
      <c r="L645" s="84"/>
      <c r="M645" s="84"/>
      <c r="N645" s="84"/>
      <c r="O645" s="84"/>
      <c r="P645" s="84"/>
      <c r="Q645" s="84"/>
      <c r="R645" s="84"/>
      <c r="AJ645" s="84"/>
      <c r="AK645" s="84"/>
      <c r="AL645" s="84"/>
      <c r="AM645" s="84"/>
      <c r="AN645" s="84"/>
      <c r="AO645" s="84"/>
      <c r="AP645" s="84"/>
    </row>
    <row r="646" spans="1:42">
      <c r="A646" s="85" t="s">
        <v>473</v>
      </c>
      <c r="B646" s="88">
        <v>2</v>
      </c>
      <c r="C646" s="88">
        <v>7</v>
      </c>
      <c r="D646" s="88">
        <v>26</v>
      </c>
      <c r="E646" s="88">
        <v>0</v>
      </c>
      <c r="F646" s="88">
        <v>3</v>
      </c>
      <c r="G646" s="88">
        <v>1</v>
      </c>
      <c r="H646" s="88">
        <v>4</v>
      </c>
      <c r="I646" s="88">
        <v>3</v>
      </c>
      <c r="J646" s="88">
        <v>4</v>
      </c>
      <c r="K646" s="88">
        <v>5</v>
      </c>
      <c r="L646" s="84"/>
      <c r="M646" s="84"/>
      <c r="N646" s="84"/>
      <c r="O646" s="84"/>
      <c r="P646" s="84"/>
      <c r="Q646" s="84"/>
      <c r="R646" s="84"/>
      <c r="AJ646" s="84"/>
      <c r="AK646" s="84"/>
      <c r="AL646" s="84"/>
      <c r="AM646" s="84"/>
      <c r="AN646" s="84"/>
      <c r="AO646" s="84"/>
      <c r="AP646" s="84"/>
    </row>
    <row r="647" spans="1:42">
      <c r="A647" s="85" t="s">
        <v>474</v>
      </c>
      <c r="B647" s="88">
        <v>422</v>
      </c>
      <c r="C647" s="88">
        <v>422</v>
      </c>
      <c r="D647" s="88">
        <v>358</v>
      </c>
      <c r="E647" s="88">
        <v>347</v>
      </c>
      <c r="F647" s="88">
        <v>335</v>
      </c>
      <c r="G647" s="88">
        <v>389</v>
      </c>
      <c r="H647" s="88">
        <v>367</v>
      </c>
      <c r="I647" s="88">
        <v>367</v>
      </c>
      <c r="J647" s="88">
        <v>402</v>
      </c>
      <c r="K647" s="88">
        <v>389</v>
      </c>
      <c r="L647" s="84"/>
      <c r="M647" s="84"/>
      <c r="N647" s="84"/>
      <c r="O647" s="84"/>
      <c r="P647" s="84"/>
      <c r="Q647" s="84"/>
      <c r="R647" s="84"/>
      <c r="AJ647" s="84"/>
      <c r="AK647" s="84"/>
      <c r="AL647" s="84"/>
      <c r="AM647" s="84"/>
      <c r="AN647" s="84"/>
      <c r="AO647" s="84"/>
      <c r="AP647" s="84"/>
    </row>
    <row r="648" spans="1:42">
      <c r="A648" s="85" t="s">
        <v>475</v>
      </c>
      <c r="B648" s="88">
        <v>270</v>
      </c>
      <c r="C648" s="88">
        <v>255</v>
      </c>
      <c r="D648" s="88">
        <v>201</v>
      </c>
      <c r="E648" s="88">
        <v>237</v>
      </c>
      <c r="F648" s="88">
        <v>242</v>
      </c>
      <c r="G648" s="88">
        <v>355</v>
      </c>
      <c r="H648" s="88">
        <v>433</v>
      </c>
      <c r="I648" s="88">
        <v>437</v>
      </c>
      <c r="J648" s="88">
        <v>556</v>
      </c>
      <c r="K648" s="88">
        <v>503</v>
      </c>
      <c r="L648" s="84"/>
      <c r="M648" s="84"/>
      <c r="N648" s="84"/>
      <c r="O648" s="84"/>
      <c r="P648" s="84"/>
      <c r="Q648" s="84"/>
      <c r="R648" s="84"/>
      <c r="AJ648" s="84"/>
      <c r="AK648" s="84"/>
      <c r="AL648" s="84"/>
      <c r="AM648" s="84"/>
      <c r="AN648" s="84"/>
      <c r="AO648" s="84"/>
      <c r="AP648" s="84"/>
    </row>
    <row r="649" spans="1:42">
      <c r="A649" s="85" t="s">
        <v>476</v>
      </c>
      <c r="B649" s="88">
        <v>2</v>
      </c>
      <c r="C649" s="88">
        <v>4</v>
      </c>
      <c r="D649" s="88">
        <v>6</v>
      </c>
      <c r="E649" s="88">
        <v>1</v>
      </c>
      <c r="F649" s="88">
        <v>4</v>
      </c>
      <c r="G649" s="88">
        <v>1</v>
      </c>
      <c r="H649" s="88">
        <v>0</v>
      </c>
      <c r="I649" s="88">
        <v>0</v>
      </c>
      <c r="J649" s="88">
        <v>0</v>
      </c>
      <c r="K649" s="88">
        <v>0</v>
      </c>
      <c r="L649" s="84"/>
      <c r="M649" s="84"/>
      <c r="N649" s="84"/>
      <c r="O649" s="84"/>
      <c r="P649" s="84"/>
      <c r="Q649" s="84"/>
      <c r="R649" s="84"/>
      <c r="AJ649" s="84"/>
      <c r="AK649" s="84"/>
      <c r="AL649" s="84"/>
      <c r="AM649" s="84"/>
      <c r="AN649" s="84"/>
      <c r="AO649" s="84"/>
      <c r="AP649" s="84"/>
    </row>
    <row r="650" spans="1:42">
      <c r="A650" s="85" t="s">
        <v>477</v>
      </c>
      <c r="B650" s="88">
        <v>160</v>
      </c>
      <c r="C650" s="88">
        <v>183</v>
      </c>
      <c r="D650" s="88">
        <v>153</v>
      </c>
      <c r="E650" s="88">
        <v>188</v>
      </c>
      <c r="F650" s="88">
        <v>186</v>
      </c>
      <c r="G650" s="88">
        <v>144</v>
      </c>
      <c r="H650" s="88">
        <v>124</v>
      </c>
      <c r="I650" s="88">
        <v>114</v>
      </c>
      <c r="J650" s="88">
        <v>84</v>
      </c>
      <c r="K650" s="88">
        <v>73</v>
      </c>
      <c r="L650" s="84"/>
      <c r="M650" s="84"/>
      <c r="N650" s="84"/>
      <c r="O650" s="84"/>
      <c r="P650" s="84"/>
      <c r="Q650" s="84"/>
      <c r="R650" s="84"/>
      <c r="AJ650" s="84"/>
      <c r="AK650" s="84"/>
      <c r="AL650" s="84"/>
      <c r="AM650" s="84"/>
      <c r="AN650" s="84"/>
      <c r="AO650" s="84"/>
      <c r="AP650" s="84"/>
    </row>
    <row r="651" spans="1:42">
      <c r="A651" s="85" t="s">
        <v>478</v>
      </c>
      <c r="B651" s="87">
        <v>28157</v>
      </c>
      <c r="C651" s="87">
        <v>27548</v>
      </c>
      <c r="D651" s="87">
        <v>25500</v>
      </c>
      <c r="E651" s="87">
        <v>25005</v>
      </c>
      <c r="F651" s="87">
        <v>25853</v>
      </c>
      <c r="G651" s="87">
        <v>27704</v>
      </c>
      <c r="H651" s="87">
        <v>28747</v>
      </c>
      <c r="I651" s="87">
        <v>28131</v>
      </c>
      <c r="J651" s="87">
        <v>28015</v>
      </c>
      <c r="K651" s="87">
        <v>25745</v>
      </c>
      <c r="L651" s="84"/>
      <c r="M651" s="84"/>
      <c r="N651" s="84"/>
      <c r="O651" s="84"/>
      <c r="P651" s="84"/>
      <c r="Q651" s="84"/>
      <c r="R651" s="84"/>
      <c r="AJ651" s="84"/>
      <c r="AK651" s="84"/>
      <c r="AL651" s="84"/>
      <c r="AM651" s="84"/>
      <c r="AN651" s="84"/>
      <c r="AO651" s="84"/>
      <c r="AP651" s="84"/>
    </row>
    <row r="652" spans="1:42">
      <c r="A652" s="85" t="s">
        <v>318</v>
      </c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4"/>
      <c r="M652" s="84"/>
      <c r="N652" s="84"/>
      <c r="O652" s="84"/>
      <c r="P652" s="84"/>
      <c r="Q652" s="84"/>
      <c r="R652" s="84"/>
      <c r="AJ652" s="84"/>
      <c r="AK652" s="84"/>
      <c r="AL652" s="84"/>
      <c r="AM652" s="84"/>
      <c r="AN652" s="84"/>
      <c r="AO652" s="84"/>
      <c r="AP652" s="84"/>
    </row>
    <row r="653" spans="1:42">
      <c r="A653" s="85" t="s">
        <v>466</v>
      </c>
      <c r="B653" s="87">
        <v>11628</v>
      </c>
      <c r="C653" s="87">
        <v>11070</v>
      </c>
      <c r="D653" s="87">
        <v>10692</v>
      </c>
      <c r="E653" s="87">
        <v>10531</v>
      </c>
      <c r="F653" s="87">
        <v>13123</v>
      </c>
      <c r="G653" s="87">
        <v>16062</v>
      </c>
      <c r="H653" s="87">
        <v>15734</v>
      </c>
      <c r="I653" s="87">
        <v>16344</v>
      </c>
      <c r="J653" s="87">
        <v>17177</v>
      </c>
      <c r="K653" s="87">
        <v>17646</v>
      </c>
      <c r="L653" s="84"/>
      <c r="M653" s="84"/>
      <c r="N653" s="84"/>
      <c r="O653" s="84"/>
      <c r="P653" s="84"/>
      <c r="Q653" s="84"/>
      <c r="R653" s="84"/>
      <c r="AJ653" s="84"/>
      <c r="AK653" s="84"/>
      <c r="AL653" s="84"/>
      <c r="AM653" s="84"/>
      <c r="AN653" s="84"/>
      <c r="AO653" s="84"/>
      <c r="AP653" s="84"/>
    </row>
    <row r="654" spans="1:42">
      <c r="A654" s="85" t="s">
        <v>467</v>
      </c>
      <c r="B654" s="87">
        <v>6486</v>
      </c>
      <c r="C654" s="87">
        <v>6184</v>
      </c>
      <c r="D654" s="87">
        <v>5935</v>
      </c>
      <c r="E654" s="87">
        <v>5762</v>
      </c>
      <c r="F654" s="87">
        <v>3727</v>
      </c>
      <c r="G654" s="87">
        <v>2238</v>
      </c>
      <c r="H654" s="87">
        <v>2428</v>
      </c>
      <c r="I654" s="87">
        <v>2245</v>
      </c>
      <c r="J654" s="87">
        <v>2326</v>
      </c>
      <c r="K654" s="87">
        <v>2052</v>
      </c>
      <c r="L654" s="84"/>
      <c r="M654" s="84"/>
      <c r="N654" s="84"/>
      <c r="O654" s="84"/>
      <c r="P654" s="84"/>
      <c r="Q654" s="84"/>
      <c r="R654" s="84"/>
      <c r="AJ654" s="84"/>
      <c r="AK654" s="84"/>
      <c r="AL654" s="84"/>
      <c r="AM654" s="84"/>
      <c r="AN654" s="84"/>
      <c r="AO654" s="84"/>
      <c r="AP654" s="84"/>
    </row>
    <row r="655" spans="1:42">
      <c r="A655" s="85" t="s">
        <v>468</v>
      </c>
      <c r="B655" s="88">
        <v>910</v>
      </c>
      <c r="C655" s="88">
        <v>800</v>
      </c>
      <c r="D655" s="88">
        <v>661</v>
      </c>
      <c r="E655" s="88">
        <v>687</v>
      </c>
      <c r="F655" s="88">
        <v>652</v>
      </c>
      <c r="G655" s="88">
        <v>557</v>
      </c>
      <c r="H655" s="88">
        <v>556</v>
      </c>
      <c r="I655" s="88">
        <v>591</v>
      </c>
      <c r="J655" s="88">
        <v>637</v>
      </c>
      <c r="K655" s="88">
        <v>677</v>
      </c>
      <c r="L655" s="84"/>
      <c r="M655" s="84"/>
      <c r="N655" s="84"/>
      <c r="O655" s="84"/>
      <c r="P655" s="84"/>
      <c r="Q655" s="84"/>
      <c r="R655" s="84"/>
      <c r="AJ655" s="84"/>
      <c r="AK655" s="84"/>
      <c r="AL655" s="84"/>
      <c r="AM655" s="84"/>
      <c r="AN655" s="84"/>
      <c r="AO655" s="84"/>
      <c r="AP655" s="84"/>
    </row>
    <row r="656" spans="1:42">
      <c r="A656" s="85" t="s">
        <v>469</v>
      </c>
      <c r="B656" s="88">
        <v>382</v>
      </c>
      <c r="C656" s="88">
        <v>424</v>
      </c>
      <c r="D656" s="88">
        <v>382</v>
      </c>
      <c r="E656" s="88">
        <v>410</v>
      </c>
      <c r="F656" s="88">
        <v>440</v>
      </c>
      <c r="G656" s="88">
        <v>454</v>
      </c>
      <c r="H656" s="88">
        <v>418</v>
      </c>
      <c r="I656" s="88">
        <v>431</v>
      </c>
      <c r="J656" s="88">
        <v>401</v>
      </c>
      <c r="K656" s="88">
        <v>355</v>
      </c>
      <c r="L656" s="84"/>
      <c r="M656" s="84"/>
      <c r="N656" s="84"/>
      <c r="O656" s="84"/>
      <c r="P656" s="84"/>
      <c r="Q656" s="84"/>
      <c r="R656" s="84"/>
      <c r="AJ656" s="84"/>
      <c r="AK656" s="84"/>
      <c r="AL656" s="84"/>
      <c r="AM656" s="84"/>
      <c r="AN656" s="84"/>
      <c r="AO656" s="84"/>
      <c r="AP656" s="84"/>
    </row>
    <row r="657" spans="1:42">
      <c r="A657" s="85" t="s">
        <v>470</v>
      </c>
      <c r="B657" s="87">
        <v>91785</v>
      </c>
      <c r="C657" s="87">
        <v>90721</v>
      </c>
      <c r="D657" s="87">
        <v>87035</v>
      </c>
      <c r="E657" s="87">
        <v>88262</v>
      </c>
      <c r="F657" s="87">
        <v>89617</v>
      </c>
      <c r="G657" s="87">
        <v>93787</v>
      </c>
      <c r="H657" s="87">
        <v>102389</v>
      </c>
      <c r="I657" s="87">
        <v>111545</v>
      </c>
      <c r="J657" s="87">
        <v>112116</v>
      </c>
      <c r="K657" s="87">
        <v>114250</v>
      </c>
      <c r="L657" s="84"/>
      <c r="M657" s="84"/>
      <c r="N657" s="84"/>
      <c r="O657" s="84"/>
      <c r="P657" s="84"/>
      <c r="Q657" s="84"/>
      <c r="R657" s="84"/>
      <c r="AJ657" s="84"/>
      <c r="AK657" s="84"/>
      <c r="AL657" s="84"/>
      <c r="AM657" s="84"/>
      <c r="AN657" s="84"/>
      <c r="AO657" s="84"/>
      <c r="AP657" s="84"/>
    </row>
    <row r="658" spans="1:42">
      <c r="A658" s="85" t="s">
        <v>471</v>
      </c>
      <c r="B658" s="87">
        <v>4165</v>
      </c>
      <c r="C658" s="87">
        <v>4039</v>
      </c>
      <c r="D658" s="87">
        <v>3836</v>
      </c>
      <c r="E658" s="87">
        <v>3938</v>
      </c>
      <c r="F658" s="87">
        <v>3983</v>
      </c>
      <c r="G658" s="87">
        <v>4260</v>
      </c>
      <c r="H658" s="87">
        <v>4229</v>
      </c>
      <c r="I658" s="87">
        <v>4358</v>
      </c>
      <c r="J658" s="87">
        <v>4530</v>
      </c>
      <c r="K658" s="87">
        <v>4240</v>
      </c>
      <c r="L658" s="84"/>
      <c r="M658" s="84"/>
      <c r="N658" s="84"/>
      <c r="O658" s="84"/>
      <c r="P658" s="84"/>
      <c r="Q658" s="84"/>
      <c r="R658" s="84"/>
      <c r="AJ658" s="84"/>
      <c r="AK658" s="84"/>
      <c r="AL658" s="84"/>
      <c r="AM658" s="84"/>
      <c r="AN658" s="84"/>
      <c r="AO658" s="84"/>
      <c r="AP658" s="84"/>
    </row>
    <row r="659" spans="1:42">
      <c r="A659" s="85" t="s">
        <v>472</v>
      </c>
      <c r="B659" s="87">
        <v>1593</v>
      </c>
      <c r="C659" s="87">
        <v>1591</v>
      </c>
      <c r="D659" s="87">
        <v>1353</v>
      </c>
      <c r="E659" s="87">
        <v>1397</v>
      </c>
      <c r="F659" s="87">
        <v>1217</v>
      </c>
      <c r="G659" s="87">
        <v>1184</v>
      </c>
      <c r="H659" s="87">
        <v>1069</v>
      </c>
      <c r="I659" s="87">
        <v>1172</v>
      </c>
      <c r="J659" s="87">
        <v>1245</v>
      </c>
      <c r="K659" s="87">
        <v>1145</v>
      </c>
      <c r="L659" s="84"/>
      <c r="M659" s="84"/>
      <c r="N659" s="84"/>
      <c r="O659" s="84"/>
      <c r="P659" s="84"/>
      <c r="Q659" s="84"/>
      <c r="R659" s="84"/>
      <c r="AJ659" s="84"/>
      <c r="AK659" s="84"/>
      <c r="AL659" s="84"/>
      <c r="AM659" s="84"/>
      <c r="AN659" s="84"/>
      <c r="AO659" s="84"/>
      <c r="AP659" s="84"/>
    </row>
    <row r="660" spans="1:42">
      <c r="A660" s="85" t="s">
        <v>473</v>
      </c>
      <c r="B660" s="88">
        <v>27</v>
      </c>
      <c r="C660" s="88">
        <v>34</v>
      </c>
      <c r="D660" s="88">
        <v>41</v>
      </c>
      <c r="E660" s="88">
        <v>27</v>
      </c>
      <c r="F660" s="88">
        <v>64</v>
      </c>
      <c r="G660" s="88">
        <v>18</v>
      </c>
      <c r="H660" s="88">
        <v>16</v>
      </c>
      <c r="I660" s="88">
        <v>24</v>
      </c>
      <c r="J660" s="88">
        <v>20</v>
      </c>
      <c r="K660" s="88">
        <v>31</v>
      </c>
      <c r="L660" s="84"/>
      <c r="M660" s="84"/>
      <c r="N660" s="84"/>
      <c r="O660" s="84"/>
      <c r="P660" s="84"/>
      <c r="Q660" s="84"/>
      <c r="R660" s="84"/>
      <c r="AJ660" s="84"/>
      <c r="AK660" s="84"/>
      <c r="AL660" s="84"/>
      <c r="AM660" s="84"/>
      <c r="AN660" s="84"/>
      <c r="AO660" s="84"/>
      <c r="AP660" s="84"/>
    </row>
    <row r="661" spans="1:42">
      <c r="A661" s="85" t="s">
        <v>474</v>
      </c>
      <c r="B661" s="87">
        <v>2495</v>
      </c>
      <c r="C661" s="87">
        <v>2269</v>
      </c>
      <c r="D661" s="87">
        <v>2204</v>
      </c>
      <c r="E661" s="87">
        <v>2135</v>
      </c>
      <c r="F661" s="87">
        <v>2048</v>
      </c>
      <c r="G661" s="87">
        <v>2111</v>
      </c>
      <c r="H661" s="87">
        <v>2100</v>
      </c>
      <c r="I661" s="87">
        <v>2221</v>
      </c>
      <c r="J661" s="87">
        <v>2368</v>
      </c>
      <c r="K661" s="87">
        <v>2228</v>
      </c>
      <c r="L661" s="84"/>
      <c r="M661" s="84"/>
      <c r="N661" s="84"/>
      <c r="O661" s="84"/>
      <c r="P661" s="84"/>
      <c r="Q661" s="84"/>
      <c r="R661" s="84"/>
      <c r="AJ661" s="84"/>
      <c r="AK661" s="84"/>
      <c r="AL661" s="84"/>
      <c r="AM661" s="84"/>
      <c r="AN661" s="84"/>
      <c r="AO661" s="84"/>
      <c r="AP661" s="84"/>
    </row>
    <row r="662" spans="1:42">
      <c r="A662" s="85" t="s">
        <v>475</v>
      </c>
      <c r="B662" s="87">
        <v>1273</v>
      </c>
      <c r="C662" s="87">
        <v>1244</v>
      </c>
      <c r="D662" s="87">
        <v>1250</v>
      </c>
      <c r="E662" s="87">
        <v>1102</v>
      </c>
      <c r="F662" s="87">
        <v>1483</v>
      </c>
      <c r="G662" s="87">
        <v>2133</v>
      </c>
      <c r="H662" s="87">
        <v>2156</v>
      </c>
      <c r="I662" s="87">
        <v>2265</v>
      </c>
      <c r="J662" s="87">
        <v>2372</v>
      </c>
      <c r="K662" s="87">
        <v>2222</v>
      </c>
      <c r="L662" s="84"/>
      <c r="M662" s="84"/>
      <c r="N662" s="84"/>
      <c r="O662" s="84"/>
      <c r="P662" s="84"/>
      <c r="Q662" s="84"/>
      <c r="R662" s="84"/>
      <c r="AJ662" s="84"/>
      <c r="AK662" s="84"/>
      <c r="AL662" s="84"/>
      <c r="AM662" s="84"/>
      <c r="AN662" s="84"/>
      <c r="AO662" s="84"/>
      <c r="AP662" s="84"/>
    </row>
    <row r="663" spans="1:42">
      <c r="A663" s="85" t="s">
        <v>476</v>
      </c>
      <c r="B663" s="88">
        <v>9</v>
      </c>
      <c r="C663" s="88">
        <v>9</v>
      </c>
      <c r="D663" s="88">
        <v>4</v>
      </c>
      <c r="E663" s="88">
        <v>4</v>
      </c>
      <c r="F663" s="88">
        <v>8</v>
      </c>
      <c r="G663" s="88">
        <v>4</v>
      </c>
      <c r="H663" s="88">
        <v>6</v>
      </c>
      <c r="I663" s="88">
        <v>0</v>
      </c>
      <c r="J663" s="88">
        <v>7</v>
      </c>
      <c r="K663" s="88">
        <v>9</v>
      </c>
      <c r="L663" s="84"/>
      <c r="M663" s="84"/>
      <c r="N663" s="84"/>
      <c r="O663" s="84"/>
      <c r="P663" s="84"/>
      <c r="Q663" s="84"/>
      <c r="R663" s="84"/>
      <c r="AJ663" s="84"/>
      <c r="AK663" s="84"/>
      <c r="AL663" s="84"/>
      <c r="AM663" s="84"/>
      <c r="AN663" s="84"/>
      <c r="AO663" s="84"/>
      <c r="AP663" s="84"/>
    </row>
    <row r="664" spans="1:42">
      <c r="A664" s="85" t="s">
        <v>477</v>
      </c>
      <c r="B664" s="88">
        <v>633</v>
      </c>
      <c r="C664" s="88">
        <v>576</v>
      </c>
      <c r="D664" s="88">
        <v>618</v>
      </c>
      <c r="E664" s="88">
        <v>678</v>
      </c>
      <c r="F664" s="88">
        <v>479</v>
      </c>
      <c r="G664" s="88">
        <v>312</v>
      </c>
      <c r="H664" s="88">
        <v>345</v>
      </c>
      <c r="I664" s="88">
        <v>230</v>
      </c>
      <c r="J664" s="88">
        <v>311</v>
      </c>
      <c r="K664" s="88">
        <v>360</v>
      </c>
      <c r="L664" s="84"/>
      <c r="M664" s="84"/>
      <c r="N664" s="84"/>
      <c r="O664" s="84"/>
      <c r="P664" s="84"/>
      <c r="Q664" s="84"/>
      <c r="R664" s="84"/>
      <c r="AJ664" s="84"/>
      <c r="AK664" s="84"/>
      <c r="AL664" s="84"/>
      <c r="AM664" s="84"/>
      <c r="AN664" s="84"/>
      <c r="AO664" s="84"/>
      <c r="AP664" s="84"/>
    </row>
    <row r="665" spans="1:42">
      <c r="A665" s="85" t="s">
        <v>478</v>
      </c>
      <c r="B665" s="87">
        <v>121386</v>
      </c>
      <c r="C665" s="87">
        <v>118961</v>
      </c>
      <c r="D665" s="87">
        <v>114011</v>
      </c>
      <c r="E665" s="87">
        <v>114933</v>
      </c>
      <c r="F665" s="87">
        <v>116841</v>
      </c>
      <c r="G665" s="87">
        <v>123120</v>
      </c>
      <c r="H665" s="87">
        <v>131446</v>
      </c>
      <c r="I665" s="87">
        <v>141426</v>
      </c>
      <c r="J665" s="87">
        <v>143510</v>
      </c>
      <c r="K665" s="87">
        <v>145215</v>
      </c>
      <c r="L665" s="84"/>
      <c r="M665" s="84"/>
      <c r="N665" s="84"/>
      <c r="O665" s="84"/>
      <c r="P665" s="84"/>
      <c r="Q665" s="84"/>
      <c r="R665" s="84"/>
      <c r="AJ665" s="84"/>
      <c r="AK665" s="84"/>
      <c r="AL665" s="84"/>
      <c r="AM665" s="84"/>
      <c r="AN665" s="84"/>
      <c r="AO665" s="84"/>
      <c r="AP665" s="84"/>
    </row>
    <row r="666" spans="1:42">
      <c r="A666" s="85" t="s">
        <v>48</v>
      </c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4"/>
      <c r="M666" s="84"/>
      <c r="N666" s="84"/>
      <c r="O666" s="84"/>
      <c r="P666" s="84"/>
      <c r="Q666" s="84"/>
      <c r="R666" s="84"/>
      <c r="AJ666" s="84"/>
      <c r="AK666" s="84"/>
      <c r="AL666" s="84"/>
      <c r="AM666" s="84"/>
      <c r="AN666" s="84"/>
      <c r="AO666" s="84"/>
      <c r="AP666" s="84"/>
    </row>
    <row r="667" spans="1:42">
      <c r="A667" s="85" t="s">
        <v>466</v>
      </c>
      <c r="B667" s="87">
        <v>1638</v>
      </c>
      <c r="C667" s="87">
        <v>1567</v>
      </c>
      <c r="D667" s="87">
        <v>1590</v>
      </c>
      <c r="E667" s="87">
        <v>1521</v>
      </c>
      <c r="F667" s="87">
        <v>2242</v>
      </c>
      <c r="G667" s="87">
        <v>2977</v>
      </c>
      <c r="H667" s="87">
        <v>3209</v>
      </c>
      <c r="I667" s="87">
        <v>3306</v>
      </c>
      <c r="J667" s="87">
        <v>3342</v>
      </c>
      <c r="K667" s="87">
        <v>3183</v>
      </c>
      <c r="L667" s="84"/>
      <c r="M667" s="84"/>
      <c r="N667" s="84"/>
      <c r="O667" s="84"/>
      <c r="P667" s="84"/>
      <c r="Q667" s="84"/>
      <c r="R667" s="84"/>
      <c r="AJ667" s="84"/>
      <c r="AK667" s="84"/>
      <c r="AL667" s="84"/>
      <c r="AM667" s="84"/>
      <c r="AN667" s="84"/>
      <c r="AO667" s="84"/>
      <c r="AP667" s="84"/>
    </row>
    <row r="668" spans="1:42">
      <c r="A668" s="85" t="s">
        <v>467</v>
      </c>
      <c r="B668" s="87">
        <v>1137</v>
      </c>
      <c r="C668" s="87">
        <v>1195</v>
      </c>
      <c r="D668" s="87">
        <v>1098</v>
      </c>
      <c r="E668" s="87">
        <v>1057</v>
      </c>
      <c r="F668" s="88">
        <v>672</v>
      </c>
      <c r="G668" s="88">
        <v>213</v>
      </c>
      <c r="H668" s="88">
        <v>252</v>
      </c>
      <c r="I668" s="88">
        <v>253</v>
      </c>
      <c r="J668" s="88">
        <v>271</v>
      </c>
      <c r="K668" s="88">
        <v>259</v>
      </c>
      <c r="L668" s="84"/>
      <c r="M668" s="84"/>
      <c r="N668" s="84"/>
      <c r="O668" s="84"/>
      <c r="P668" s="84"/>
      <c r="Q668" s="84"/>
      <c r="R668" s="84"/>
      <c r="AJ668" s="84"/>
      <c r="AK668" s="84"/>
      <c r="AL668" s="84"/>
      <c r="AM668" s="84"/>
      <c r="AN668" s="84"/>
      <c r="AO668" s="84"/>
      <c r="AP668" s="84"/>
    </row>
    <row r="669" spans="1:42">
      <c r="A669" s="85" t="s">
        <v>468</v>
      </c>
      <c r="B669" s="88">
        <v>105</v>
      </c>
      <c r="C669" s="88">
        <v>91</v>
      </c>
      <c r="D669" s="88">
        <v>60</v>
      </c>
      <c r="E669" s="88">
        <v>58</v>
      </c>
      <c r="F669" s="88">
        <v>54</v>
      </c>
      <c r="G669" s="88">
        <v>44</v>
      </c>
      <c r="H669" s="88">
        <v>64</v>
      </c>
      <c r="I669" s="88">
        <v>81</v>
      </c>
      <c r="J669" s="88">
        <v>67</v>
      </c>
      <c r="K669" s="88">
        <v>63</v>
      </c>
      <c r="L669" s="84"/>
      <c r="M669" s="84"/>
      <c r="N669" s="84"/>
      <c r="O669" s="84"/>
      <c r="P669" s="84"/>
      <c r="Q669" s="84"/>
      <c r="R669" s="84"/>
      <c r="AJ669" s="84"/>
      <c r="AK669" s="84"/>
      <c r="AL669" s="84"/>
      <c r="AM669" s="84"/>
      <c r="AN669" s="84"/>
      <c r="AO669" s="84"/>
      <c r="AP669" s="84"/>
    </row>
    <row r="670" spans="1:42">
      <c r="A670" s="85" t="s">
        <v>469</v>
      </c>
      <c r="B670" s="88">
        <v>71</v>
      </c>
      <c r="C670" s="88">
        <v>51</v>
      </c>
      <c r="D670" s="88">
        <v>99</v>
      </c>
      <c r="E670" s="88">
        <v>78</v>
      </c>
      <c r="F670" s="88">
        <v>95</v>
      </c>
      <c r="G670" s="88">
        <v>83</v>
      </c>
      <c r="H670" s="88">
        <v>109</v>
      </c>
      <c r="I670" s="88">
        <v>109</v>
      </c>
      <c r="J670" s="88">
        <v>99</v>
      </c>
      <c r="K670" s="88">
        <v>93</v>
      </c>
      <c r="L670" s="84"/>
      <c r="M670" s="84"/>
      <c r="N670" s="84"/>
      <c r="O670" s="84"/>
      <c r="P670" s="84"/>
      <c r="Q670" s="84"/>
      <c r="R670" s="84"/>
      <c r="AJ670" s="84"/>
      <c r="AK670" s="84"/>
      <c r="AL670" s="84"/>
      <c r="AM670" s="84"/>
      <c r="AN670" s="84"/>
      <c r="AO670" s="84"/>
      <c r="AP670" s="84"/>
    </row>
    <row r="671" spans="1:42">
      <c r="A671" s="85" t="s">
        <v>470</v>
      </c>
      <c r="B671" s="87">
        <v>13899</v>
      </c>
      <c r="C671" s="87">
        <v>13308</v>
      </c>
      <c r="D671" s="87">
        <v>12676</v>
      </c>
      <c r="E671" s="87">
        <v>12711</v>
      </c>
      <c r="F671" s="87">
        <v>13499</v>
      </c>
      <c r="G671" s="87">
        <v>14535</v>
      </c>
      <c r="H671" s="87">
        <v>15323</v>
      </c>
      <c r="I671" s="87">
        <v>15584</v>
      </c>
      <c r="J671" s="87">
        <v>14617</v>
      </c>
      <c r="K671" s="87">
        <v>15425</v>
      </c>
      <c r="L671" s="84"/>
      <c r="M671" s="84"/>
      <c r="N671" s="84"/>
      <c r="O671" s="84"/>
      <c r="P671" s="84"/>
      <c r="Q671" s="84"/>
      <c r="R671" s="84"/>
      <c r="AJ671" s="84"/>
      <c r="AK671" s="84"/>
      <c r="AL671" s="84"/>
      <c r="AM671" s="84"/>
      <c r="AN671" s="84"/>
      <c r="AO671" s="84"/>
      <c r="AP671" s="84"/>
    </row>
    <row r="672" spans="1:42">
      <c r="A672" s="85" t="s">
        <v>471</v>
      </c>
      <c r="B672" s="88">
        <v>438</v>
      </c>
      <c r="C672" s="88">
        <v>384</v>
      </c>
      <c r="D672" s="88">
        <v>317</v>
      </c>
      <c r="E672" s="88">
        <v>376</v>
      </c>
      <c r="F672" s="88">
        <v>390</v>
      </c>
      <c r="G672" s="88">
        <v>462</v>
      </c>
      <c r="H672" s="88">
        <v>597</v>
      </c>
      <c r="I672" s="88">
        <v>609</v>
      </c>
      <c r="J672" s="88">
        <v>629</v>
      </c>
      <c r="K672" s="88">
        <v>541</v>
      </c>
      <c r="L672" s="84"/>
      <c r="M672" s="84"/>
      <c r="N672" s="84"/>
      <c r="O672" s="84"/>
      <c r="P672" s="84"/>
      <c r="Q672" s="84"/>
      <c r="R672" s="84"/>
      <c r="AJ672" s="84"/>
      <c r="AK672" s="84"/>
      <c r="AL672" s="84"/>
      <c r="AM672" s="84"/>
      <c r="AN672" s="84"/>
      <c r="AO672" s="84"/>
      <c r="AP672" s="84"/>
    </row>
    <row r="673" spans="1:42">
      <c r="A673" s="85" t="s">
        <v>472</v>
      </c>
      <c r="B673" s="88">
        <v>138</v>
      </c>
      <c r="C673" s="88">
        <v>124</v>
      </c>
      <c r="D673" s="88">
        <v>132</v>
      </c>
      <c r="E673" s="88">
        <v>128</v>
      </c>
      <c r="F673" s="88">
        <v>105</v>
      </c>
      <c r="G673" s="88">
        <v>91</v>
      </c>
      <c r="H673" s="88">
        <v>90</v>
      </c>
      <c r="I673" s="88">
        <v>77</v>
      </c>
      <c r="J673" s="88">
        <v>90</v>
      </c>
      <c r="K673" s="88">
        <v>69</v>
      </c>
      <c r="L673" s="84"/>
      <c r="M673" s="84"/>
      <c r="N673" s="84"/>
      <c r="O673" s="84"/>
      <c r="P673" s="84"/>
      <c r="Q673" s="84"/>
      <c r="R673" s="84"/>
      <c r="AJ673" s="84"/>
      <c r="AK673" s="84"/>
      <c r="AL673" s="84"/>
      <c r="AM673" s="84"/>
      <c r="AN673" s="84"/>
      <c r="AO673" s="84"/>
      <c r="AP673" s="84"/>
    </row>
    <row r="674" spans="1:42">
      <c r="A674" s="85" t="s">
        <v>473</v>
      </c>
      <c r="B674" s="88">
        <v>2</v>
      </c>
      <c r="C674" s="88">
        <v>1</v>
      </c>
      <c r="D674" s="88">
        <v>5</v>
      </c>
      <c r="E674" s="88">
        <v>1</v>
      </c>
      <c r="F674" s="88">
        <v>1</v>
      </c>
      <c r="G674" s="88">
        <v>1</v>
      </c>
      <c r="H674" s="88">
        <v>0</v>
      </c>
      <c r="I674" s="88">
        <v>2</v>
      </c>
      <c r="J674" s="88">
        <v>1</v>
      </c>
      <c r="K674" s="88">
        <v>2</v>
      </c>
      <c r="L674" s="84"/>
      <c r="M674" s="84"/>
      <c r="N674" s="84"/>
      <c r="O674" s="84"/>
      <c r="P674" s="84"/>
      <c r="Q674" s="84"/>
      <c r="R674" s="84"/>
      <c r="AJ674" s="84"/>
      <c r="AK674" s="84"/>
      <c r="AL674" s="84"/>
      <c r="AM674" s="84"/>
      <c r="AN674" s="84"/>
      <c r="AO674" s="84"/>
      <c r="AP674" s="84"/>
    </row>
    <row r="675" spans="1:42">
      <c r="A675" s="85" t="s">
        <v>474</v>
      </c>
      <c r="B675" s="88">
        <v>218</v>
      </c>
      <c r="C675" s="88">
        <v>230</v>
      </c>
      <c r="D675" s="88">
        <v>237</v>
      </c>
      <c r="E675" s="88">
        <v>204</v>
      </c>
      <c r="F675" s="88">
        <v>231</v>
      </c>
      <c r="G675" s="88">
        <v>191</v>
      </c>
      <c r="H675" s="88">
        <v>199</v>
      </c>
      <c r="I675" s="88">
        <v>265</v>
      </c>
      <c r="J675" s="88">
        <v>278</v>
      </c>
      <c r="K675" s="88">
        <v>286</v>
      </c>
      <c r="L675" s="84"/>
      <c r="M675" s="84"/>
      <c r="N675" s="84"/>
      <c r="O675" s="84"/>
      <c r="P675" s="84"/>
      <c r="Q675" s="84"/>
      <c r="R675" s="84"/>
      <c r="AJ675" s="84"/>
      <c r="AK675" s="84"/>
      <c r="AL675" s="84"/>
      <c r="AM675" s="84"/>
      <c r="AN675" s="84"/>
      <c r="AO675" s="84"/>
      <c r="AP675" s="84"/>
    </row>
    <row r="676" spans="1:42">
      <c r="A676" s="85" t="s">
        <v>475</v>
      </c>
      <c r="B676" s="88">
        <v>129</v>
      </c>
      <c r="C676" s="88">
        <v>126</v>
      </c>
      <c r="D676" s="88">
        <v>116</v>
      </c>
      <c r="E676" s="88">
        <v>108</v>
      </c>
      <c r="F676" s="88">
        <v>202</v>
      </c>
      <c r="G676" s="88">
        <v>241</v>
      </c>
      <c r="H676" s="88">
        <v>287</v>
      </c>
      <c r="I676" s="88">
        <v>323</v>
      </c>
      <c r="J676" s="88">
        <v>360</v>
      </c>
      <c r="K676" s="88">
        <v>326</v>
      </c>
      <c r="L676" s="84"/>
      <c r="M676" s="84"/>
      <c r="N676" s="84"/>
      <c r="O676" s="84"/>
      <c r="P676" s="84"/>
      <c r="Q676" s="84"/>
      <c r="R676" s="84"/>
      <c r="AJ676" s="84"/>
      <c r="AK676" s="84"/>
      <c r="AL676" s="84"/>
      <c r="AM676" s="84"/>
      <c r="AN676" s="84"/>
      <c r="AO676" s="84"/>
      <c r="AP676" s="84"/>
    </row>
    <row r="677" spans="1:42">
      <c r="A677" s="85" t="s">
        <v>476</v>
      </c>
      <c r="B677" s="88">
        <v>1</v>
      </c>
      <c r="C677" s="88">
        <v>0</v>
      </c>
      <c r="D677" s="88">
        <v>0</v>
      </c>
      <c r="E677" s="88">
        <v>0</v>
      </c>
      <c r="F677" s="88">
        <v>0</v>
      </c>
      <c r="G677" s="88">
        <v>0</v>
      </c>
      <c r="H677" s="88">
        <v>0</v>
      </c>
      <c r="I677" s="88">
        <v>0</v>
      </c>
      <c r="J677" s="88">
        <v>0</v>
      </c>
      <c r="K677" s="88">
        <v>0</v>
      </c>
      <c r="L677" s="84"/>
      <c r="M677" s="84"/>
      <c r="N677" s="84"/>
      <c r="O677" s="84"/>
      <c r="P677" s="84"/>
      <c r="Q677" s="84"/>
      <c r="R677" s="84"/>
      <c r="AJ677" s="84"/>
      <c r="AK677" s="84"/>
      <c r="AL677" s="84"/>
      <c r="AM677" s="84"/>
      <c r="AN677" s="84"/>
      <c r="AO677" s="84"/>
      <c r="AP677" s="84"/>
    </row>
    <row r="678" spans="1:42">
      <c r="A678" s="85" t="s">
        <v>477</v>
      </c>
      <c r="B678" s="88">
        <v>112</v>
      </c>
      <c r="C678" s="88">
        <v>89</v>
      </c>
      <c r="D678" s="88">
        <v>104</v>
      </c>
      <c r="E678" s="88">
        <v>92</v>
      </c>
      <c r="F678" s="88">
        <v>82</v>
      </c>
      <c r="G678" s="88">
        <v>81</v>
      </c>
      <c r="H678" s="88">
        <v>62</v>
      </c>
      <c r="I678" s="88">
        <v>57</v>
      </c>
      <c r="J678" s="88">
        <v>62</v>
      </c>
      <c r="K678" s="88">
        <v>64</v>
      </c>
      <c r="L678" s="84"/>
      <c r="M678" s="84"/>
      <c r="N678" s="84"/>
      <c r="O678" s="84"/>
      <c r="P678" s="84"/>
      <c r="Q678" s="84"/>
      <c r="R678" s="84"/>
      <c r="AJ678" s="84"/>
      <c r="AK678" s="84"/>
      <c r="AL678" s="84"/>
      <c r="AM678" s="84"/>
      <c r="AN678" s="84"/>
      <c r="AO678" s="84"/>
      <c r="AP678" s="84"/>
    </row>
    <row r="679" spans="1:42">
      <c r="A679" s="85" t="s">
        <v>478</v>
      </c>
      <c r="B679" s="87">
        <v>17888</v>
      </c>
      <c r="C679" s="87">
        <v>17166</v>
      </c>
      <c r="D679" s="87">
        <v>16434</v>
      </c>
      <c r="E679" s="87">
        <v>16334</v>
      </c>
      <c r="F679" s="87">
        <v>17573</v>
      </c>
      <c r="G679" s="87">
        <v>18919</v>
      </c>
      <c r="H679" s="87">
        <v>20192</v>
      </c>
      <c r="I679" s="87">
        <v>20666</v>
      </c>
      <c r="J679" s="87">
        <v>19816</v>
      </c>
      <c r="K679" s="87">
        <v>20311</v>
      </c>
      <c r="L679" s="84"/>
      <c r="M679" s="84"/>
      <c r="N679" s="84"/>
      <c r="O679" s="84"/>
      <c r="P679" s="84"/>
      <c r="Q679" s="84"/>
      <c r="R679" s="84"/>
      <c r="AJ679" s="84"/>
      <c r="AK679" s="84"/>
      <c r="AL679" s="84"/>
      <c r="AM679" s="84"/>
      <c r="AN679" s="84"/>
      <c r="AO679" s="84"/>
      <c r="AP679" s="84"/>
    </row>
    <row r="680" spans="1:42">
      <c r="A680" s="85" t="s">
        <v>321</v>
      </c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4"/>
      <c r="M680" s="84"/>
      <c r="N680" s="84"/>
      <c r="O680" s="84"/>
      <c r="P680" s="84"/>
      <c r="Q680" s="84"/>
      <c r="R680" s="84"/>
      <c r="AJ680" s="84"/>
      <c r="AK680" s="84"/>
      <c r="AL680" s="84"/>
      <c r="AM680" s="84"/>
      <c r="AN680" s="84"/>
      <c r="AO680" s="84"/>
      <c r="AP680" s="84"/>
    </row>
    <row r="681" spans="1:42">
      <c r="A681" s="85" t="s">
        <v>466</v>
      </c>
      <c r="B681" s="87">
        <v>3908</v>
      </c>
      <c r="C681" s="87">
        <v>3597</v>
      </c>
      <c r="D681" s="87">
        <v>3594</v>
      </c>
      <c r="E681" s="87">
        <v>3039</v>
      </c>
      <c r="F681" s="87">
        <v>5225</v>
      </c>
      <c r="G681" s="87">
        <v>7160</v>
      </c>
      <c r="H681" s="87">
        <v>7348</v>
      </c>
      <c r="I681" s="87">
        <v>7401</v>
      </c>
      <c r="J681" s="87">
        <v>7517</v>
      </c>
      <c r="K681" s="87">
        <v>6945</v>
      </c>
      <c r="L681" s="84"/>
      <c r="M681" s="84"/>
      <c r="N681" s="84"/>
      <c r="O681" s="84"/>
      <c r="P681" s="84"/>
      <c r="Q681" s="84"/>
      <c r="R681" s="84"/>
      <c r="AJ681" s="84"/>
      <c r="AK681" s="84"/>
      <c r="AL681" s="84"/>
      <c r="AM681" s="84"/>
      <c r="AN681" s="84"/>
      <c r="AO681" s="84"/>
      <c r="AP681" s="84"/>
    </row>
    <row r="682" spans="1:42">
      <c r="A682" s="85" t="s">
        <v>467</v>
      </c>
      <c r="B682" s="87">
        <v>4450</v>
      </c>
      <c r="C682" s="87">
        <v>4523</v>
      </c>
      <c r="D682" s="87">
        <v>4421</v>
      </c>
      <c r="E682" s="87">
        <v>4494</v>
      </c>
      <c r="F682" s="87">
        <v>3647</v>
      </c>
      <c r="G682" s="87">
        <v>2815</v>
      </c>
      <c r="H682" s="87">
        <v>2666</v>
      </c>
      <c r="I682" s="87">
        <v>2759</v>
      </c>
      <c r="J682" s="87">
        <v>2685</v>
      </c>
      <c r="K682" s="87">
        <v>2409</v>
      </c>
      <c r="L682" s="84"/>
      <c r="M682" s="84"/>
      <c r="N682" s="84"/>
      <c r="O682" s="84"/>
      <c r="P682" s="84"/>
      <c r="Q682" s="84"/>
      <c r="R682" s="84"/>
      <c r="AJ682" s="84"/>
      <c r="AK682" s="84"/>
      <c r="AL682" s="84"/>
      <c r="AM682" s="84"/>
      <c r="AN682" s="84"/>
      <c r="AO682" s="84"/>
      <c r="AP682" s="84"/>
    </row>
    <row r="683" spans="1:42">
      <c r="A683" s="85" t="s">
        <v>468</v>
      </c>
      <c r="B683" s="88">
        <v>361</v>
      </c>
      <c r="C683" s="88">
        <v>316</v>
      </c>
      <c r="D683" s="88">
        <v>274</v>
      </c>
      <c r="E683" s="88">
        <v>222</v>
      </c>
      <c r="F683" s="88">
        <v>230</v>
      </c>
      <c r="G683" s="88">
        <v>215</v>
      </c>
      <c r="H683" s="88">
        <v>242</v>
      </c>
      <c r="I683" s="88">
        <v>199</v>
      </c>
      <c r="J683" s="88">
        <v>246</v>
      </c>
      <c r="K683" s="88">
        <v>237</v>
      </c>
      <c r="L683" s="84"/>
      <c r="M683" s="84"/>
      <c r="N683" s="84"/>
      <c r="O683" s="84"/>
      <c r="P683" s="84"/>
      <c r="Q683" s="84"/>
      <c r="R683" s="84"/>
      <c r="AJ683" s="84"/>
      <c r="AK683" s="84"/>
      <c r="AL683" s="84"/>
      <c r="AM683" s="84"/>
      <c r="AN683" s="84"/>
      <c r="AO683" s="84"/>
      <c r="AP683" s="84"/>
    </row>
    <row r="684" spans="1:42">
      <c r="A684" s="85" t="s">
        <v>469</v>
      </c>
      <c r="B684" s="88">
        <v>90</v>
      </c>
      <c r="C684" s="88">
        <v>137</v>
      </c>
      <c r="D684" s="88">
        <v>124</v>
      </c>
      <c r="E684" s="88">
        <v>117</v>
      </c>
      <c r="F684" s="88">
        <v>203</v>
      </c>
      <c r="G684" s="88">
        <v>258</v>
      </c>
      <c r="H684" s="88">
        <v>352</v>
      </c>
      <c r="I684" s="88">
        <v>319</v>
      </c>
      <c r="J684" s="88">
        <v>253</v>
      </c>
      <c r="K684" s="88">
        <v>241</v>
      </c>
      <c r="L684" s="84"/>
      <c r="M684" s="84"/>
      <c r="N684" s="84"/>
      <c r="O684" s="84"/>
      <c r="P684" s="84"/>
      <c r="Q684" s="84"/>
      <c r="R684" s="84"/>
      <c r="AJ684" s="84"/>
      <c r="AK684" s="84"/>
      <c r="AL684" s="84"/>
      <c r="AM684" s="84"/>
      <c r="AN684" s="84"/>
      <c r="AO684" s="84"/>
      <c r="AP684" s="84"/>
    </row>
    <row r="685" spans="1:42">
      <c r="A685" s="85" t="s">
        <v>470</v>
      </c>
      <c r="B685" s="87">
        <v>44050</v>
      </c>
      <c r="C685" s="87">
        <v>41618</v>
      </c>
      <c r="D685" s="87">
        <v>37546</v>
      </c>
      <c r="E685" s="87">
        <v>37693</v>
      </c>
      <c r="F685" s="87">
        <v>36861</v>
      </c>
      <c r="G685" s="87">
        <v>37667</v>
      </c>
      <c r="H685" s="87">
        <v>39430</v>
      </c>
      <c r="I685" s="87">
        <v>39489</v>
      </c>
      <c r="J685" s="87">
        <v>36393</v>
      </c>
      <c r="K685" s="87">
        <v>37214</v>
      </c>
      <c r="L685" s="84"/>
      <c r="M685" s="84"/>
      <c r="N685" s="84"/>
      <c r="O685" s="84"/>
      <c r="P685" s="84"/>
      <c r="Q685" s="84"/>
      <c r="R685" s="84"/>
      <c r="AJ685" s="84"/>
      <c r="AK685" s="84"/>
      <c r="AL685" s="84"/>
      <c r="AM685" s="84"/>
      <c r="AN685" s="84"/>
      <c r="AO685" s="84"/>
      <c r="AP685" s="84"/>
    </row>
    <row r="686" spans="1:42">
      <c r="A686" s="85" t="s">
        <v>471</v>
      </c>
      <c r="B686" s="87">
        <v>1329</v>
      </c>
      <c r="C686" s="87">
        <v>1262</v>
      </c>
      <c r="D686" s="87">
        <v>1229</v>
      </c>
      <c r="E686" s="87">
        <v>1123</v>
      </c>
      <c r="F686" s="87">
        <v>1105</v>
      </c>
      <c r="G686" s="87">
        <v>1232</v>
      </c>
      <c r="H686" s="87">
        <v>1374</v>
      </c>
      <c r="I686" s="87">
        <v>1536</v>
      </c>
      <c r="J686" s="87">
        <v>1625</v>
      </c>
      <c r="K686" s="87">
        <v>1469</v>
      </c>
      <c r="L686" s="84"/>
      <c r="M686" s="84"/>
      <c r="N686" s="84"/>
      <c r="O686" s="84"/>
      <c r="P686" s="84"/>
      <c r="Q686" s="84"/>
      <c r="R686" s="84"/>
      <c r="AJ686" s="84"/>
      <c r="AK686" s="84"/>
      <c r="AL686" s="84"/>
      <c r="AM686" s="84"/>
      <c r="AN686" s="84"/>
      <c r="AO686" s="84"/>
      <c r="AP686" s="84"/>
    </row>
    <row r="687" spans="1:42">
      <c r="A687" s="85" t="s">
        <v>472</v>
      </c>
      <c r="B687" s="88">
        <v>670</v>
      </c>
      <c r="C687" s="88">
        <v>593</v>
      </c>
      <c r="D687" s="88">
        <v>558</v>
      </c>
      <c r="E687" s="88">
        <v>537</v>
      </c>
      <c r="F687" s="88">
        <v>544</v>
      </c>
      <c r="G687" s="88">
        <v>439</v>
      </c>
      <c r="H687" s="88">
        <v>389</v>
      </c>
      <c r="I687" s="88">
        <v>348</v>
      </c>
      <c r="J687" s="88">
        <v>394</v>
      </c>
      <c r="K687" s="88">
        <v>276</v>
      </c>
      <c r="L687" s="84"/>
      <c r="M687" s="84"/>
      <c r="N687" s="84"/>
      <c r="O687" s="84"/>
      <c r="P687" s="84"/>
      <c r="Q687" s="84"/>
      <c r="R687" s="84"/>
      <c r="AJ687" s="84"/>
      <c r="AK687" s="84"/>
      <c r="AL687" s="84"/>
      <c r="AM687" s="84"/>
      <c r="AN687" s="84"/>
      <c r="AO687" s="84"/>
      <c r="AP687" s="84"/>
    </row>
    <row r="688" spans="1:42">
      <c r="A688" s="85" t="s">
        <v>473</v>
      </c>
      <c r="B688" s="88">
        <v>8</v>
      </c>
      <c r="C688" s="88">
        <v>5</v>
      </c>
      <c r="D688" s="88">
        <v>10</v>
      </c>
      <c r="E688" s="88">
        <v>6</v>
      </c>
      <c r="F688" s="88">
        <v>14</v>
      </c>
      <c r="G688" s="88">
        <v>11</v>
      </c>
      <c r="H688" s="88">
        <v>12</v>
      </c>
      <c r="I688" s="88">
        <v>10</v>
      </c>
      <c r="J688" s="88">
        <v>13</v>
      </c>
      <c r="K688" s="88">
        <v>11</v>
      </c>
      <c r="L688" s="84"/>
      <c r="M688" s="84"/>
      <c r="N688" s="84"/>
      <c r="O688" s="84"/>
      <c r="P688" s="84"/>
      <c r="Q688" s="84"/>
      <c r="R688" s="84"/>
      <c r="AJ688" s="84"/>
      <c r="AK688" s="84"/>
      <c r="AL688" s="84"/>
      <c r="AM688" s="84"/>
      <c r="AN688" s="84"/>
      <c r="AO688" s="84"/>
      <c r="AP688" s="84"/>
    </row>
    <row r="689" spans="1:42">
      <c r="A689" s="85" t="s">
        <v>474</v>
      </c>
      <c r="B689" s="88">
        <v>820</v>
      </c>
      <c r="C689" s="88">
        <v>849</v>
      </c>
      <c r="D689" s="88">
        <v>817</v>
      </c>
      <c r="E689" s="88">
        <v>854</v>
      </c>
      <c r="F689" s="88">
        <v>778</v>
      </c>
      <c r="G689" s="88">
        <v>803</v>
      </c>
      <c r="H689" s="88">
        <v>795</v>
      </c>
      <c r="I689" s="88">
        <v>785</v>
      </c>
      <c r="J689" s="88">
        <v>759</v>
      </c>
      <c r="K689" s="88">
        <v>653</v>
      </c>
      <c r="L689" s="84"/>
      <c r="M689" s="84"/>
      <c r="N689" s="84"/>
      <c r="O689" s="84"/>
      <c r="P689" s="84"/>
      <c r="Q689" s="84"/>
      <c r="R689" s="84"/>
      <c r="AJ689" s="84"/>
      <c r="AK689" s="84"/>
      <c r="AL689" s="84"/>
      <c r="AM689" s="84"/>
      <c r="AN689" s="84"/>
      <c r="AO689" s="84"/>
      <c r="AP689" s="84"/>
    </row>
    <row r="690" spans="1:42">
      <c r="A690" s="85" t="s">
        <v>475</v>
      </c>
      <c r="B690" s="88">
        <v>519</v>
      </c>
      <c r="C690" s="88">
        <v>415</v>
      </c>
      <c r="D690" s="88">
        <v>387</v>
      </c>
      <c r="E690" s="88">
        <v>443</v>
      </c>
      <c r="F690" s="88">
        <v>498</v>
      </c>
      <c r="G690" s="88">
        <v>750</v>
      </c>
      <c r="H690" s="88">
        <v>889</v>
      </c>
      <c r="I690" s="87">
        <v>1044</v>
      </c>
      <c r="J690" s="87">
        <v>1006</v>
      </c>
      <c r="K690" s="87">
        <v>1246</v>
      </c>
      <c r="L690" s="84"/>
      <c r="M690" s="84"/>
      <c r="N690" s="84"/>
      <c r="O690" s="84"/>
      <c r="P690" s="84"/>
      <c r="Q690" s="84"/>
      <c r="R690" s="84"/>
      <c r="AJ690" s="84"/>
      <c r="AK690" s="84"/>
      <c r="AL690" s="84"/>
      <c r="AM690" s="84"/>
      <c r="AN690" s="84"/>
      <c r="AO690" s="84"/>
      <c r="AP690" s="84"/>
    </row>
    <row r="691" spans="1:42">
      <c r="A691" s="85" t="s">
        <v>476</v>
      </c>
      <c r="B691" s="88">
        <v>3</v>
      </c>
      <c r="C691" s="88">
        <v>0</v>
      </c>
      <c r="D691" s="88">
        <v>1</v>
      </c>
      <c r="E691" s="88">
        <v>1</v>
      </c>
      <c r="F691" s="88">
        <v>1</v>
      </c>
      <c r="G691" s="88">
        <v>2</v>
      </c>
      <c r="H691" s="88">
        <v>5</v>
      </c>
      <c r="I691" s="88">
        <v>0</v>
      </c>
      <c r="J691" s="88">
        <v>1</v>
      </c>
      <c r="K691" s="88">
        <v>1</v>
      </c>
      <c r="L691" s="84"/>
      <c r="M691" s="84"/>
      <c r="N691" s="84"/>
      <c r="O691" s="84"/>
      <c r="P691" s="84"/>
      <c r="Q691" s="84"/>
      <c r="R691" s="84"/>
      <c r="AJ691" s="84"/>
      <c r="AK691" s="84"/>
      <c r="AL691" s="84"/>
      <c r="AM691" s="84"/>
      <c r="AN691" s="84"/>
      <c r="AO691" s="84"/>
      <c r="AP691" s="84"/>
    </row>
    <row r="692" spans="1:42">
      <c r="A692" s="85" t="s">
        <v>477</v>
      </c>
      <c r="B692" s="88">
        <v>301</v>
      </c>
      <c r="C692" s="88">
        <v>340</v>
      </c>
      <c r="D692" s="88">
        <v>307</v>
      </c>
      <c r="E692" s="88">
        <v>347</v>
      </c>
      <c r="F692" s="88">
        <v>351</v>
      </c>
      <c r="G692" s="88">
        <v>245</v>
      </c>
      <c r="H692" s="88">
        <v>229</v>
      </c>
      <c r="I692" s="88">
        <v>254</v>
      </c>
      <c r="J692" s="88">
        <v>248</v>
      </c>
      <c r="K692" s="88">
        <v>265</v>
      </c>
      <c r="L692" s="84"/>
      <c r="M692" s="84"/>
      <c r="N692" s="84"/>
      <c r="O692" s="84"/>
      <c r="P692" s="84"/>
      <c r="Q692" s="84"/>
      <c r="R692" s="84"/>
      <c r="AJ692" s="84"/>
      <c r="AK692" s="84"/>
      <c r="AL692" s="84"/>
      <c r="AM692" s="84"/>
      <c r="AN692" s="84"/>
      <c r="AO692" s="84"/>
      <c r="AP692" s="84"/>
    </row>
    <row r="693" spans="1:42">
      <c r="A693" s="85" t="s">
        <v>478</v>
      </c>
      <c r="B693" s="87">
        <v>56509</v>
      </c>
      <c r="C693" s="87">
        <v>53655</v>
      </c>
      <c r="D693" s="87">
        <v>49268</v>
      </c>
      <c r="E693" s="87">
        <v>48876</v>
      </c>
      <c r="F693" s="87">
        <v>49457</v>
      </c>
      <c r="G693" s="87">
        <v>51597</v>
      </c>
      <c r="H693" s="87">
        <v>53731</v>
      </c>
      <c r="I693" s="87">
        <v>54144</v>
      </c>
      <c r="J693" s="87">
        <v>51140</v>
      </c>
      <c r="K693" s="87">
        <v>50967</v>
      </c>
      <c r="L693" s="84"/>
      <c r="M693" s="84"/>
      <c r="N693" s="84"/>
      <c r="O693" s="84"/>
      <c r="P693" s="84"/>
      <c r="Q693" s="84"/>
      <c r="R693" s="84"/>
      <c r="AJ693" s="84"/>
      <c r="AK693" s="84"/>
      <c r="AL693" s="84"/>
      <c r="AM693" s="84"/>
      <c r="AN693" s="84"/>
      <c r="AO693" s="84"/>
      <c r="AP693" s="84"/>
    </row>
    <row r="694" spans="1:42">
      <c r="A694" s="85" t="s">
        <v>50</v>
      </c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4"/>
      <c r="M694" s="84"/>
      <c r="N694" s="84"/>
      <c r="O694" s="84"/>
      <c r="P694" s="84"/>
      <c r="Q694" s="84"/>
      <c r="R694" s="84"/>
      <c r="AJ694" s="84"/>
      <c r="AK694" s="84"/>
      <c r="AL694" s="84"/>
      <c r="AM694" s="84"/>
      <c r="AN694" s="84"/>
      <c r="AO694" s="84"/>
      <c r="AP694" s="84"/>
    </row>
    <row r="695" spans="1:42">
      <c r="A695" s="85" t="s">
        <v>466</v>
      </c>
      <c r="B695" s="88">
        <v>499</v>
      </c>
      <c r="C695" s="88">
        <v>541</v>
      </c>
      <c r="D695" s="88">
        <v>511</v>
      </c>
      <c r="E695" s="88">
        <v>469</v>
      </c>
      <c r="F695" s="88">
        <v>661</v>
      </c>
      <c r="G695" s="88">
        <v>819</v>
      </c>
      <c r="H695" s="88">
        <v>720</v>
      </c>
      <c r="I695" s="88">
        <v>865</v>
      </c>
      <c r="J695" s="88">
        <v>890</v>
      </c>
      <c r="K695" s="88">
        <v>810</v>
      </c>
      <c r="L695" s="84"/>
      <c r="M695" s="84"/>
      <c r="N695" s="84"/>
      <c r="O695" s="84"/>
      <c r="P695" s="84"/>
      <c r="Q695" s="84"/>
      <c r="R695" s="84"/>
      <c r="AJ695" s="84"/>
      <c r="AK695" s="84"/>
      <c r="AL695" s="84"/>
      <c r="AM695" s="84"/>
      <c r="AN695" s="84"/>
      <c r="AO695" s="84"/>
      <c r="AP695" s="84"/>
    </row>
    <row r="696" spans="1:42">
      <c r="A696" s="85" t="s">
        <v>467</v>
      </c>
      <c r="B696" s="88">
        <v>335</v>
      </c>
      <c r="C696" s="88">
        <v>341</v>
      </c>
      <c r="D696" s="88">
        <v>331</v>
      </c>
      <c r="E696" s="88">
        <v>348</v>
      </c>
      <c r="F696" s="88">
        <v>184</v>
      </c>
      <c r="G696" s="88">
        <v>56</v>
      </c>
      <c r="H696" s="88">
        <v>33</v>
      </c>
      <c r="I696" s="88">
        <v>43</v>
      </c>
      <c r="J696" s="88">
        <v>36</v>
      </c>
      <c r="K696" s="88">
        <v>52</v>
      </c>
      <c r="L696" s="84"/>
      <c r="M696" s="84"/>
      <c r="N696" s="84"/>
      <c r="O696" s="84"/>
      <c r="P696" s="84"/>
      <c r="Q696" s="84"/>
      <c r="R696" s="84"/>
      <c r="AJ696" s="84"/>
      <c r="AK696" s="84"/>
      <c r="AL696" s="84"/>
      <c r="AM696" s="84"/>
      <c r="AN696" s="84"/>
      <c r="AO696" s="84"/>
      <c r="AP696" s="84"/>
    </row>
    <row r="697" spans="1:42">
      <c r="A697" s="85" t="s">
        <v>468</v>
      </c>
      <c r="B697" s="88">
        <v>46</v>
      </c>
      <c r="C697" s="88">
        <v>38</v>
      </c>
      <c r="D697" s="88">
        <v>24</v>
      </c>
      <c r="E697" s="88">
        <v>16</v>
      </c>
      <c r="F697" s="88">
        <v>19</v>
      </c>
      <c r="G697" s="88">
        <v>18</v>
      </c>
      <c r="H697" s="88">
        <v>11</v>
      </c>
      <c r="I697" s="88">
        <v>13</v>
      </c>
      <c r="J697" s="88">
        <v>18</v>
      </c>
      <c r="K697" s="88">
        <v>15</v>
      </c>
      <c r="L697" s="84"/>
      <c r="M697" s="84"/>
      <c r="N697" s="84"/>
      <c r="O697" s="84"/>
      <c r="P697" s="84"/>
      <c r="Q697" s="84"/>
      <c r="R697" s="84"/>
      <c r="AJ697" s="84"/>
      <c r="AK697" s="84"/>
      <c r="AL697" s="84"/>
      <c r="AM697" s="84"/>
      <c r="AN697" s="84"/>
      <c r="AO697" s="84"/>
      <c r="AP697" s="84"/>
    </row>
    <row r="698" spans="1:42">
      <c r="A698" s="85" t="s">
        <v>469</v>
      </c>
      <c r="B698" s="88">
        <v>8</v>
      </c>
      <c r="C698" s="88">
        <v>4</v>
      </c>
      <c r="D698" s="88">
        <v>7</v>
      </c>
      <c r="E698" s="88">
        <v>6</v>
      </c>
      <c r="F698" s="88">
        <v>9</v>
      </c>
      <c r="G698" s="88">
        <v>15</v>
      </c>
      <c r="H698" s="88">
        <v>10</v>
      </c>
      <c r="I698" s="88">
        <v>6</v>
      </c>
      <c r="J698" s="88">
        <v>7</v>
      </c>
      <c r="K698" s="88">
        <v>4</v>
      </c>
      <c r="L698" s="84"/>
      <c r="M698" s="84"/>
      <c r="N698" s="84"/>
      <c r="O698" s="84"/>
      <c r="P698" s="84"/>
      <c r="Q698" s="84"/>
      <c r="R698" s="84"/>
      <c r="AJ698" s="84"/>
      <c r="AK698" s="84"/>
      <c r="AL698" s="84"/>
      <c r="AM698" s="84"/>
      <c r="AN698" s="84"/>
      <c r="AO698" s="84"/>
      <c r="AP698" s="84"/>
    </row>
    <row r="699" spans="1:42">
      <c r="A699" s="85" t="s">
        <v>470</v>
      </c>
      <c r="B699" s="87">
        <v>3230</v>
      </c>
      <c r="C699" s="87">
        <v>3156</v>
      </c>
      <c r="D699" s="87">
        <v>3286</v>
      </c>
      <c r="E699" s="87">
        <v>3201</v>
      </c>
      <c r="F699" s="87">
        <v>3197</v>
      </c>
      <c r="G699" s="87">
        <v>3123</v>
      </c>
      <c r="H699" s="87">
        <v>3306</v>
      </c>
      <c r="I699" s="87">
        <v>3424</v>
      </c>
      <c r="J699" s="87">
        <v>3003</v>
      </c>
      <c r="K699" s="87">
        <v>2703</v>
      </c>
      <c r="L699" s="84"/>
      <c r="M699" s="84"/>
      <c r="N699" s="84"/>
      <c r="O699" s="84"/>
      <c r="P699" s="84"/>
      <c r="Q699" s="84"/>
      <c r="R699" s="84"/>
      <c r="AJ699" s="84"/>
      <c r="AK699" s="84"/>
      <c r="AL699" s="84"/>
      <c r="AM699" s="84"/>
      <c r="AN699" s="84"/>
      <c r="AO699" s="84"/>
      <c r="AP699" s="84"/>
    </row>
    <row r="700" spans="1:42">
      <c r="A700" s="85" t="s">
        <v>471</v>
      </c>
      <c r="B700" s="88">
        <v>235</v>
      </c>
      <c r="C700" s="88">
        <v>272</v>
      </c>
      <c r="D700" s="88">
        <v>200</v>
      </c>
      <c r="E700" s="88">
        <v>202</v>
      </c>
      <c r="F700" s="88">
        <v>216</v>
      </c>
      <c r="G700" s="88">
        <v>279</v>
      </c>
      <c r="H700" s="88">
        <v>297</v>
      </c>
      <c r="I700" s="88">
        <v>390</v>
      </c>
      <c r="J700" s="88">
        <v>467</v>
      </c>
      <c r="K700" s="88">
        <v>534</v>
      </c>
      <c r="L700" s="84"/>
      <c r="M700" s="84"/>
      <c r="N700" s="84"/>
      <c r="O700" s="84"/>
      <c r="P700" s="84"/>
      <c r="Q700" s="84"/>
      <c r="R700" s="84"/>
      <c r="AJ700" s="84"/>
      <c r="AK700" s="84"/>
      <c r="AL700" s="84"/>
      <c r="AM700" s="84"/>
      <c r="AN700" s="84"/>
      <c r="AO700" s="84"/>
      <c r="AP700" s="84"/>
    </row>
    <row r="701" spans="1:42">
      <c r="A701" s="85" t="s">
        <v>472</v>
      </c>
      <c r="B701" s="88">
        <v>49</v>
      </c>
      <c r="C701" s="88">
        <v>50</v>
      </c>
      <c r="D701" s="88">
        <v>55</v>
      </c>
      <c r="E701" s="88">
        <v>54</v>
      </c>
      <c r="F701" s="88">
        <v>44</v>
      </c>
      <c r="G701" s="88">
        <v>44</v>
      </c>
      <c r="H701" s="88">
        <v>43</v>
      </c>
      <c r="I701" s="88">
        <v>32</v>
      </c>
      <c r="J701" s="88">
        <v>21</v>
      </c>
      <c r="K701" s="88">
        <v>43</v>
      </c>
      <c r="L701" s="84"/>
      <c r="M701" s="84"/>
      <c r="N701" s="84"/>
      <c r="O701" s="84"/>
      <c r="P701" s="84"/>
      <c r="Q701" s="84"/>
      <c r="R701" s="84"/>
      <c r="AJ701" s="84"/>
      <c r="AK701" s="84"/>
      <c r="AL701" s="84"/>
      <c r="AM701" s="84"/>
      <c r="AN701" s="84"/>
      <c r="AO701" s="84"/>
      <c r="AP701" s="84"/>
    </row>
    <row r="702" spans="1:42">
      <c r="A702" s="85" t="s">
        <v>473</v>
      </c>
      <c r="B702" s="88">
        <v>0</v>
      </c>
      <c r="C702" s="88">
        <v>1</v>
      </c>
      <c r="D702" s="88">
        <v>2</v>
      </c>
      <c r="E702" s="88">
        <v>0</v>
      </c>
      <c r="F702" s="88">
        <v>1</v>
      </c>
      <c r="G702" s="88">
        <v>3</v>
      </c>
      <c r="H702" s="88">
        <v>3</v>
      </c>
      <c r="I702" s="88">
        <v>1</v>
      </c>
      <c r="J702" s="88">
        <v>0</v>
      </c>
      <c r="K702" s="88">
        <v>2</v>
      </c>
      <c r="L702" s="84"/>
      <c r="M702" s="84"/>
      <c r="N702" s="84"/>
      <c r="O702" s="84"/>
      <c r="P702" s="84"/>
      <c r="Q702" s="84"/>
      <c r="R702" s="84"/>
      <c r="AJ702" s="84"/>
      <c r="AK702" s="84"/>
      <c r="AL702" s="84"/>
      <c r="AM702" s="84"/>
      <c r="AN702" s="84"/>
      <c r="AO702" s="84"/>
      <c r="AP702" s="84"/>
    </row>
    <row r="703" spans="1:42">
      <c r="A703" s="85" t="s">
        <v>474</v>
      </c>
      <c r="B703" s="88">
        <v>89</v>
      </c>
      <c r="C703" s="88">
        <v>99</v>
      </c>
      <c r="D703" s="88">
        <v>68</v>
      </c>
      <c r="E703" s="88">
        <v>67</v>
      </c>
      <c r="F703" s="88">
        <v>78</v>
      </c>
      <c r="G703" s="88">
        <v>67</v>
      </c>
      <c r="H703" s="88">
        <v>61</v>
      </c>
      <c r="I703" s="88">
        <v>78</v>
      </c>
      <c r="J703" s="88">
        <v>55</v>
      </c>
      <c r="K703" s="88">
        <v>80</v>
      </c>
      <c r="L703" s="84"/>
      <c r="M703" s="84"/>
      <c r="N703" s="84"/>
      <c r="O703" s="84"/>
      <c r="P703" s="84"/>
      <c r="Q703" s="84"/>
      <c r="R703" s="84"/>
      <c r="AJ703" s="84"/>
      <c r="AK703" s="84"/>
      <c r="AL703" s="84"/>
      <c r="AM703" s="84"/>
      <c r="AN703" s="84"/>
      <c r="AO703" s="84"/>
      <c r="AP703" s="84"/>
    </row>
    <row r="704" spans="1:42">
      <c r="A704" s="85" t="s">
        <v>475</v>
      </c>
      <c r="B704" s="88">
        <v>52</v>
      </c>
      <c r="C704" s="88">
        <v>54</v>
      </c>
      <c r="D704" s="88">
        <v>46</v>
      </c>
      <c r="E704" s="88">
        <v>38</v>
      </c>
      <c r="F704" s="88">
        <v>65</v>
      </c>
      <c r="G704" s="88">
        <v>88</v>
      </c>
      <c r="H704" s="88">
        <v>99</v>
      </c>
      <c r="I704" s="88">
        <v>101</v>
      </c>
      <c r="J704" s="88">
        <v>114</v>
      </c>
      <c r="K704" s="88">
        <v>73</v>
      </c>
      <c r="L704" s="84"/>
      <c r="M704" s="84"/>
      <c r="N704" s="84"/>
      <c r="O704" s="84"/>
      <c r="P704" s="84"/>
      <c r="Q704" s="84"/>
      <c r="R704" s="84"/>
      <c r="AJ704" s="84"/>
      <c r="AK704" s="84"/>
      <c r="AL704" s="84"/>
      <c r="AM704" s="84"/>
      <c r="AN704" s="84"/>
      <c r="AO704" s="84"/>
      <c r="AP704" s="84"/>
    </row>
    <row r="705" spans="1:42">
      <c r="A705" s="85" t="s">
        <v>476</v>
      </c>
      <c r="B705" s="88">
        <v>3</v>
      </c>
      <c r="C705" s="88">
        <v>0</v>
      </c>
      <c r="D705" s="88">
        <v>1</v>
      </c>
      <c r="E705" s="88">
        <v>0</v>
      </c>
      <c r="F705" s="88">
        <v>0</v>
      </c>
      <c r="G705" s="88">
        <v>0</v>
      </c>
      <c r="H705" s="88">
        <v>0</v>
      </c>
      <c r="I705" s="88">
        <v>0</v>
      </c>
      <c r="J705" s="88">
        <v>0</v>
      </c>
      <c r="K705" s="88">
        <v>0</v>
      </c>
      <c r="L705" s="84"/>
      <c r="M705" s="84"/>
      <c r="N705" s="84"/>
      <c r="O705" s="84"/>
      <c r="P705" s="84"/>
      <c r="Q705" s="84"/>
      <c r="R705" s="84"/>
      <c r="AJ705" s="84"/>
      <c r="AK705" s="84"/>
      <c r="AL705" s="84"/>
      <c r="AM705" s="84"/>
      <c r="AN705" s="84"/>
      <c r="AO705" s="84"/>
      <c r="AP705" s="84"/>
    </row>
    <row r="706" spans="1:42">
      <c r="A706" s="85" t="s">
        <v>477</v>
      </c>
      <c r="B706" s="88">
        <v>34</v>
      </c>
      <c r="C706" s="88">
        <v>35</v>
      </c>
      <c r="D706" s="88">
        <v>26</v>
      </c>
      <c r="E706" s="88">
        <v>39</v>
      </c>
      <c r="F706" s="88">
        <v>24</v>
      </c>
      <c r="G706" s="88">
        <v>14</v>
      </c>
      <c r="H706" s="88">
        <v>7</v>
      </c>
      <c r="I706" s="88">
        <v>7</v>
      </c>
      <c r="J706" s="88">
        <v>10</v>
      </c>
      <c r="K706" s="88">
        <v>5</v>
      </c>
      <c r="L706" s="84"/>
      <c r="M706" s="84"/>
      <c r="N706" s="84"/>
      <c r="O706" s="84"/>
      <c r="P706" s="84"/>
      <c r="Q706" s="84"/>
      <c r="R706" s="84"/>
      <c r="AJ706" s="84"/>
      <c r="AK706" s="84"/>
      <c r="AL706" s="84"/>
      <c r="AM706" s="84"/>
      <c r="AN706" s="84"/>
      <c r="AO706" s="84"/>
      <c r="AP706" s="84"/>
    </row>
    <row r="707" spans="1:42">
      <c r="A707" s="85" t="s">
        <v>478</v>
      </c>
      <c r="B707" s="87">
        <v>4580</v>
      </c>
      <c r="C707" s="87">
        <v>4591</v>
      </c>
      <c r="D707" s="87">
        <v>4557</v>
      </c>
      <c r="E707" s="87">
        <v>4440</v>
      </c>
      <c r="F707" s="87">
        <v>4498</v>
      </c>
      <c r="G707" s="87">
        <v>4526</v>
      </c>
      <c r="H707" s="87">
        <v>4590</v>
      </c>
      <c r="I707" s="87">
        <v>4960</v>
      </c>
      <c r="J707" s="87">
        <v>4621</v>
      </c>
      <c r="K707" s="87">
        <v>4321</v>
      </c>
      <c r="L707" s="84"/>
      <c r="M707" s="84"/>
      <c r="N707" s="84"/>
      <c r="O707" s="84"/>
      <c r="P707" s="84"/>
      <c r="Q707" s="84"/>
      <c r="R707" s="84"/>
      <c r="AJ707" s="84"/>
      <c r="AK707" s="84"/>
      <c r="AL707" s="84"/>
      <c r="AM707" s="84"/>
      <c r="AN707" s="84"/>
      <c r="AO707" s="84"/>
      <c r="AP707" s="84"/>
    </row>
    <row r="708" spans="1:42">
      <c r="A708" s="85" t="s">
        <v>51</v>
      </c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4"/>
      <c r="M708" s="84"/>
      <c r="N708" s="84"/>
      <c r="O708" s="84"/>
      <c r="P708" s="84"/>
      <c r="Q708" s="84"/>
      <c r="R708" s="84"/>
      <c r="AJ708" s="84"/>
      <c r="AK708" s="84"/>
      <c r="AL708" s="84"/>
      <c r="AM708" s="84"/>
      <c r="AN708" s="84"/>
      <c r="AO708" s="84"/>
      <c r="AP708" s="84"/>
    </row>
    <row r="709" spans="1:42">
      <c r="A709" s="85" t="s">
        <v>466</v>
      </c>
      <c r="B709" s="87">
        <v>3802</v>
      </c>
      <c r="C709" s="87">
        <v>3504</v>
      </c>
      <c r="D709" s="87">
        <v>3336</v>
      </c>
      <c r="E709" s="87">
        <v>3199</v>
      </c>
      <c r="F709" s="87">
        <v>3798</v>
      </c>
      <c r="G709" s="87">
        <v>4767</v>
      </c>
      <c r="H709" s="87">
        <v>4990</v>
      </c>
      <c r="I709" s="87">
        <v>4682</v>
      </c>
      <c r="J709" s="87">
        <v>5343</v>
      </c>
      <c r="K709" s="87">
        <v>5171</v>
      </c>
      <c r="L709" s="84"/>
      <c r="M709" s="84"/>
      <c r="N709" s="84"/>
      <c r="O709" s="84"/>
      <c r="P709" s="84"/>
      <c r="Q709" s="84"/>
      <c r="R709" s="84"/>
      <c r="AJ709" s="84"/>
      <c r="AK709" s="84"/>
      <c r="AL709" s="84"/>
      <c r="AM709" s="84"/>
      <c r="AN709" s="84"/>
      <c r="AO709" s="84"/>
      <c r="AP709" s="84"/>
    </row>
    <row r="710" spans="1:42">
      <c r="A710" s="85" t="s">
        <v>467</v>
      </c>
      <c r="B710" s="87">
        <v>1777</v>
      </c>
      <c r="C710" s="87">
        <v>1704</v>
      </c>
      <c r="D710" s="87">
        <v>1613</v>
      </c>
      <c r="E710" s="87">
        <v>1691</v>
      </c>
      <c r="F710" s="87">
        <v>1088</v>
      </c>
      <c r="G710" s="88">
        <v>754</v>
      </c>
      <c r="H710" s="88">
        <v>740</v>
      </c>
      <c r="I710" s="88">
        <v>725</v>
      </c>
      <c r="J710" s="88">
        <v>861</v>
      </c>
      <c r="K710" s="88">
        <v>787</v>
      </c>
      <c r="L710" s="84"/>
      <c r="M710" s="84"/>
      <c r="N710" s="84"/>
      <c r="O710" s="84"/>
      <c r="P710" s="84"/>
      <c r="Q710" s="84"/>
      <c r="R710" s="84"/>
      <c r="AJ710" s="84"/>
      <c r="AK710" s="84"/>
      <c r="AL710" s="84"/>
      <c r="AM710" s="84"/>
      <c r="AN710" s="84"/>
      <c r="AO710" s="84"/>
      <c r="AP710" s="84"/>
    </row>
    <row r="711" spans="1:42">
      <c r="A711" s="85" t="s">
        <v>468</v>
      </c>
      <c r="B711" s="88">
        <v>239</v>
      </c>
      <c r="C711" s="88">
        <v>291</v>
      </c>
      <c r="D711" s="88">
        <v>228</v>
      </c>
      <c r="E711" s="88">
        <v>238</v>
      </c>
      <c r="F711" s="88">
        <v>216</v>
      </c>
      <c r="G711" s="88">
        <v>178</v>
      </c>
      <c r="H711" s="88">
        <v>183</v>
      </c>
      <c r="I711" s="88">
        <v>190</v>
      </c>
      <c r="J711" s="88">
        <v>235</v>
      </c>
      <c r="K711" s="88">
        <v>265</v>
      </c>
      <c r="L711" s="84"/>
      <c r="M711" s="84"/>
      <c r="N711" s="84"/>
      <c r="O711" s="84"/>
      <c r="P711" s="84"/>
      <c r="Q711" s="84"/>
      <c r="R711" s="84"/>
      <c r="AJ711" s="84"/>
      <c r="AK711" s="84"/>
      <c r="AL711" s="84"/>
      <c r="AM711" s="84"/>
      <c r="AN711" s="84"/>
      <c r="AO711" s="84"/>
      <c r="AP711" s="84"/>
    </row>
    <row r="712" spans="1:42">
      <c r="A712" s="85" t="s">
        <v>469</v>
      </c>
      <c r="B712" s="88">
        <v>144</v>
      </c>
      <c r="C712" s="88">
        <v>159</v>
      </c>
      <c r="D712" s="88">
        <v>143</v>
      </c>
      <c r="E712" s="88">
        <v>133</v>
      </c>
      <c r="F712" s="88">
        <v>134</v>
      </c>
      <c r="G712" s="88">
        <v>193</v>
      </c>
      <c r="H712" s="88">
        <v>143</v>
      </c>
      <c r="I712" s="88">
        <v>125</v>
      </c>
      <c r="J712" s="88">
        <v>126</v>
      </c>
      <c r="K712" s="88">
        <v>122</v>
      </c>
      <c r="L712" s="84"/>
      <c r="M712" s="84"/>
      <c r="N712" s="84"/>
      <c r="O712" s="84"/>
      <c r="P712" s="84"/>
      <c r="Q712" s="84"/>
      <c r="R712" s="84"/>
      <c r="AJ712" s="84"/>
      <c r="AK712" s="84"/>
      <c r="AL712" s="84"/>
      <c r="AM712" s="84"/>
      <c r="AN712" s="84"/>
      <c r="AO712" s="84"/>
      <c r="AP712" s="84"/>
    </row>
    <row r="713" spans="1:42">
      <c r="A713" s="85" t="s">
        <v>470</v>
      </c>
      <c r="B713" s="87">
        <v>25970</v>
      </c>
      <c r="C713" s="87">
        <v>24670</v>
      </c>
      <c r="D713" s="87">
        <v>23254</v>
      </c>
      <c r="E713" s="87">
        <v>23487</v>
      </c>
      <c r="F713" s="87">
        <v>23531</v>
      </c>
      <c r="G713" s="87">
        <v>24030</v>
      </c>
      <c r="H713" s="87">
        <v>25754</v>
      </c>
      <c r="I713" s="87">
        <v>29354</v>
      </c>
      <c r="J713" s="87">
        <v>31660</v>
      </c>
      <c r="K713" s="87">
        <v>33270</v>
      </c>
      <c r="L713" s="84"/>
      <c r="M713" s="84"/>
      <c r="N713" s="84"/>
      <c r="O713" s="84"/>
      <c r="P713" s="84"/>
      <c r="Q713" s="84"/>
      <c r="R713" s="84"/>
      <c r="AJ713" s="84"/>
      <c r="AK713" s="84"/>
      <c r="AL713" s="84"/>
      <c r="AM713" s="84"/>
      <c r="AN713" s="84"/>
      <c r="AO713" s="84"/>
      <c r="AP713" s="84"/>
    </row>
    <row r="714" spans="1:42">
      <c r="A714" s="85" t="s">
        <v>471</v>
      </c>
      <c r="B714" s="88">
        <v>778</v>
      </c>
      <c r="C714" s="88">
        <v>741</v>
      </c>
      <c r="D714" s="88">
        <v>674</v>
      </c>
      <c r="E714" s="88">
        <v>624</v>
      </c>
      <c r="F714" s="88">
        <v>664</v>
      </c>
      <c r="G714" s="88">
        <v>755</v>
      </c>
      <c r="H714" s="88">
        <v>785</v>
      </c>
      <c r="I714" s="88">
        <v>858</v>
      </c>
      <c r="J714" s="87">
        <v>1012</v>
      </c>
      <c r="K714" s="88">
        <v>830</v>
      </c>
      <c r="L714" s="84"/>
      <c r="M714" s="84"/>
      <c r="N714" s="84"/>
      <c r="O714" s="84"/>
      <c r="P714" s="84"/>
      <c r="Q714" s="84"/>
      <c r="R714" s="84"/>
      <c r="AJ714" s="84"/>
      <c r="AK714" s="84"/>
      <c r="AL714" s="84"/>
      <c r="AM714" s="84"/>
      <c r="AN714" s="84"/>
      <c r="AO714" s="84"/>
      <c r="AP714" s="84"/>
    </row>
    <row r="715" spans="1:42">
      <c r="A715" s="85" t="s">
        <v>472</v>
      </c>
      <c r="B715" s="88">
        <v>323</v>
      </c>
      <c r="C715" s="88">
        <v>312</v>
      </c>
      <c r="D715" s="88">
        <v>241</v>
      </c>
      <c r="E715" s="88">
        <v>243</v>
      </c>
      <c r="F715" s="88">
        <v>200</v>
      </c>
      <c r="G715" s="88">
        <v>210</v>
      </c>
      <c r="H715" s="88">
        <v>260</v>
      </c>
      <c r="I715" s="88">
        <v>265</v>
      </c>
      <c r="J715" s="88">
        <v>289</v>
      </c>
      <c r="K715" s="88">
        <v>257</v>
      </c>
      <c r="L715" s="84"/>
      <c r="M715" s="84"/>
      <c r="N715" s="84"/>
      <c r="O715" s="84"/>
      <c r="P715" s="84"/>
      <c r="Q715" s="84"/>
      <c r="R715" s="84"/>
      <c r="AJ715" s="84"/>
      <c r="AK715" s="84"/>
      <c r="AL715" s="84"/>
      <c r="AM715" s="84"/>
      <c r="AN715" s="84"/>
      <c r="AO715" s="84"/>
      <c r="AP715" s="84"/>
    </row>
    <row r="716" spans="1:42">
      <c r="A716" s="85" t="s">
        <v>473</v>
      </c>
      <c r="B716" s="88">
        <v>2</v>
      </c>
      <c r="C716" s="88">
        <v>5</v>
      </c>
      <c r="D716" s="88">
        <v>5</v>
      </c>
      <c r="E716" s="88">
        <v>8</v>
      </c>
      <c r="F716" s="88">
        <v>8</v>
      </c>
      <c r="G716" s="88">
        <v>5</v>
      </c>
      <c r="H716" s="88">
        <v>18</v>
      </c>
      <c r="I716" s="88">
        <v>2</v>
      </c>
      <c r="J716" s="88">
        <v>16</v>
      </c>
      <c r="K716" s="88">
        <v>4</v>
      </c>
      <c r="L716" s="84"/>
      <c r="M716" s="84"/>
      <c r="N716" s="84"/>
      <c r="O716" s="84"/>
      <c r="P716" s="84"/>
      <c r="Q716" s="84"/>
      <c r="R716" s="84"/>
      <c r="AJ716" s="84"/>
      <c r="AK716" s="84"/>
      <c r="AL716" s="84"/>
      <c r="AM716" s="84"/>
      <c r="AN716" s="84"/>
      <c r="AO716" s="84"/>
      <c r="AP716" s="84"/>
    </row>
    <row r="717" spans="1:42">
      <c r="A717" s="85" t="s">
        <v>474</v>
      </c>
      <c r="B717" s="88">
        <v>630</v>
      </c>
      <c r="C717" s="88">
        <v>561</v>
      </c>
      <c r="D717" s="88">
        <v>496</v>
      </c>
      <c r="E717" s="88">
        <v>473</v>
      </c>
      <c r="F717" s="88">
        <v>575</v>
      </c>
      <c r="G717" s="88">
        <v>678</v>
      </c>
      <c r="H717" s="88">
        <v>484</v>
      </c>
      <c r="I717" s="88">
        <v>480</v>
      </c>
      <c r="J717" s="88">
        <v>475</v>
      </c>
      <c r="K717" s="88">
        <v>480</v>
      </c>
      <c r="L717" s="84"/>
      <c r="M717" s="84"/>
      <c r="N717" s="84"/>
      <c r="O717" s="84"/>
      <c r="P717" s="84"/>
      <c r="Q717" s="84"/>
      <c r="R717" s="84"/>
      <c r="AJ717" s="84"/>
      <c r="AK717" s="84"/>
      <c r="AL717" s="84"/>
      <c r="AM717" s="84"/>
      <c r="AN717" s="84"/>
      <c r="AO717" s="84"/>
      <c r="AP717" s="84"/>
    </row>
    <row r="718" spans="1:42">
      <c r="A718" s="85" t="s">
        <v>475</v>
      </c>
      <c r="B718" s="88">
        <v>451</v>
      </c>
      <c r="C718" s="88">
        <v>433</v>
      </c>
      <c r="D718" s="88">
        <v>366</v>
      </c>
      <c r="E718" s="88">
        <v>346</v>
      </c>
      <c r="F718" s="88">
        <v>380</v>
      </c>
      <c r="G718" s="88">
        <v>493</v>
      </c>
      <c r="H718" s="88">
        <v>548</v>
      </c>
      <c r="I718" s="88">
        <v>547</v>
      </c>
      <c r="J718" s="88">
        <v>645</v>
      </c>
      <c r="K718" s="88">
        <v>578</v>
      </c>
      <c r="L718" s="84"/>
      <c r="M718" s="84"/>
      <c r="N718" s="84"/>
      <c r="O718" s="84"/>
      <c r="P718" s="84"/>
      <c r="Q718" s="84"/>
      <c r="R718" s="84"/>
      <c r="AJ718" s="84"/>
      <c r="AK718" s="84"/>
      <c r="AL718" s="84"/>
      <c r="AM718" s="84"/>
      <c r="AN718" s="84"/>
      <c r="AO718" s="84"/>
      <c r="AP718" s="84"/>
    </row>
    <row r="719" spans="1:42">
      <c r="A719" s="85" t="s">
        <v>476</v>
      </c>
      <c r="B719" s="88">
        <v>2</v>
      </c>
      <c r="C719" s="88">
        <v>1</v>
      </c>
      <c r="D719" s="88">
        <v>1</v>
      </c>
      <c r="E719" s="88">
        <v>1</v>
      </c>
      <c r="F719" s="88">
        <v>1</v>
      </c>
      <c r="G719" s="88">
        <v>3</v>
      </c>
      <c r="H719" s="88">
        <v>3</v>
      </c>
      <c r="I719" s="88">
        <v>2</v>
      </c>
      <c r="J719" s="88">
        <v>4</v>
      </c>
      <c r="K719" s="88">
        <v>2</v>
      </c>
      <c r="L719" s="84"/>
      <c r="M719" s="84"/>
      <c r="N719" s="84"/>
      <c r="O719" s="84"/>
      <c r="P719" s="84"/>
      <c r="Q719" s="84"/>
      <c r="R719" s="84"/>
      <c r="AJ719" s="84"/>
      <c r="AK719" s="84"/>
      <c r="AL719" s="84"/>
      <c r="AM719" s="84"/>
      <c r="AN719" s="84"/>
      <c r="AO719" s="84"/>
      <c r="AP719" s="84"/>
    </row>
    <row r="720" spans="1:42">
      <c r="A720" s="85" t="s">
        <v>477</v>
      </c>
      <c r="B720" s="88">
        <v>168</v>
      </c>
      <c r="C720" s="88">
        <v>166</v>
      </c>
      <c r="D720" s="88">
        <v>171</v>
      </c>
      <c r="E720" s="88">
        <v>185</v>
      </c>
      <c r="F720" s="88">
        <v>144</v>
      </c>
      <c r="G720" s="88">
        <v>80</v>
      </c>
      <c r="H720" s="88">
        <v>89</v>
      </c>
      <c r="I720" s="88">
        <v>104</v>
      </c>
      <c r="J720" s="88">
        <v>103</v>
      </c>
      <c r="K720" s="88">
        <v>103</v>
      </c>
      <c r="L720" s="84"/>
      <c r="M720" s="84"/>
      <c r="N720" s="84"/>
      <c r="O720" s="84"/>
      <c r="P720" s="84"/>
      <c r="Q720" s="84"/>
      <c r="R720" s="84"/>
      <c r="AJ720" s="84"/>
      <c r="AK720" s="84"/>
      <c r="AL720" s="84"/>
      <c r="AM720" s="84"/>
      <c r="AN720" s="84"/>
      <c r="AO720" s="84"/>
      <c r="AP720" s="84"/>
    </row>
    <row r="721" spans="1:42">
      <c r="A721" s="85" t="s">
        <v>478</v>
      </c>
      <c r="B721" s="87">
        <v>34286</v>
      </c>
      <c r="C721" s="87">
        <v>32547</v>
      </c>
      <c r="D721" s="87">
        <v>30528</v>
      </c>
      <c r="E721" s="87">
        <v>30628</v>
      </c>
      <c r="F721" s="87">
        <v>30739</v>
      </c>
      <c r="G721" s="87">
        <v>32146</v>
      </c>
      <c r="H721" s="87">
        <v>33997</v>
      </c>
      <c r="I721" s="87">
        <v>37334</v>
      </c>
      <c r="J721" s="87">
        <v>40769</v>
      </c>
      <c r="K721" s="87">
        <v>41869</v>
      </c>
      <c r="L721" s="84"/>
      <c r="M721" s="84"/>
      <c r="N721" s="84"/>
      <c r="O721" s="84"/>
      <c r="P721" s="84"/>
      <c r="Q721" s="84"/>
      <c r="R721" s="84"/>
      <c r="AJ721" s="84"/>
      <c r="AK721" s="84"/>
      <c r="AL721" s="84"/>
      <c r="AM721" s="84"/>
      <c r="AN721" s="84"/>
      <c r="AO721" s="84"/>
      <c r="AP721" s="84"/>
    </row>
    <row r="722" spans="1:42">
      <c r="A722" s="85" t="s">
        <v>17</v>
      </c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4"/>
      <c r="M722" s="84"/>
      <c r="N722" s="84"/>
      <c r="O722" s="84"/>
      <c r="P722" s="84"/>
      <c r="Q722" s="84"/>
      <c r="R722" s="84"/>
      <c r="AJ722" s="84"/>
      <c r="AK722" s="84"/>
      <c r="AL722" s="84"/>
      <c r="AM722" s="84"/>
      <c r="AN722" s="84"/>
      <c r="AO722" s="84"/>
      <c r="AP722" s="84"/>
    </row>
    <row r="723" spans="1:42">
      <c r="A723" s="85" t="s">
        <v>466</v>
      </c>
      <c r="B723" s="88">
        <v>710</v>
      </c>
      <c r="C723" s="88">
        <v>707</v>
      </c>
      <c r="D723" s="88">
        <v>700</v>
      </c>
      <c r="E723" s="88">
        <v>680</v>
      </c>
      <c r="F723" s="88">
        <v>697</v>
      </c>
      <c r="G723" s="88">
        <v>736</v>
      </c>
      <c r="H723" s="88">
        <v>743</v>
      </c>
      <c r="I723" s="88">
        <v>812</v>
      </c>
      <c r="J723" s="88">
        <v>783</v>
      </c>
      <c r="K723" s="88">
        <v>833</v>
      </c>
      <c r="L723" s="84"/>
      <c r="M723" s="84"/>
      <c r="N723" s="84"/>
      <c r="O723" s="84"/>
      <c r="P723" s="84"/>
      <c r="Q723" s="84"/>
      <c r="R723" s="84"/>
      <c r="AJ723" s="84"/>
      <c r="AK723" s="84"/>
      <c r="AL723" s="84"/>
      <c r="AM723" s="84"/>
      <c r="AN723" s="84"/>
      <c r="AO723" s="84"/>
      <c r="AP723" s="84"/>
    </row>
    <row r="724" spans="1:42">
      <c r="A724" s="85" t="s">
        <v>467</v>
      </c>
      <c r="B724" s="88">
        <v>283</v>
      </c>
      <c r="C724" s="88">
        <v>248</v>
      </c>
      <c r="D724" s="88">
        <v>252</v>
      </c>
      <c r="E724" s="88">
        <v>322</v>
      </c>
      <c r="F724" s="88">
        <v>182</v>
      </c>
      <c r="G724" s="88">
        <v>109</v>
      </c>
      <c r="H724" s="88">
        <v>143</v>
      </c>
      <c r="I724" s="88">
        <v>175</v>
      </c>
      <c r="J724" s="88">
        <v>203</v>
      </c>
      <c r="K724" s="88">
        <v>277</v>
      </c>
      <c r="L724" s="84"/>
      <c r="M724" s="84"/>
      <c r="N724" s="84"/>
      <c r="O724" s="84"/>
      <c r="P724" s="84"/>
      <c r="Q724" s="84"/>
      <c r="R724" s="84"/>
      <c r="AJ724" s="84"/>
      <c r="AK724" s="84"/>
      <c r="AL724" s="84"/>
      <c r="AM724" s="84"/>
      <c r="AN724" s="84"/>
      <c r="AO724" s="84"/>
      <c r="AP724" s="84"/>
    </row>
    <row r="725" spans="1:42">
      <c r="A725" s="85" t="s">
        <v>468</v>
      </c>
      <c r="B725" s="88">
        <v>23</v>
      </c>
      <c r="C725" s="88">
        <v>50</v>
      </c>
      <c r="D725" s="88">
        <v>25</v>
      </c>
      <c r="E725" s="88">
        <v>39</v>
      </c>
      <c r="F725" s="88">
        <v>17</v>
      </c>
      <c r="G725" s="88">
        <v>10</v>
      </c>
      <c r="H725" s="88">
        <v>16</v>
      </c>
      <c r="I725" s="88">
        <v>15</v>
      </c>
      <c r="J725" s="88">
        <v>13</v>
      </c>
      <c r="K725" s="88">
        <v>18</v>
      </c>
      <c r="L725" s="84"/>
      <c r="M725" s="84"/>
      <c r="N725" s="84"/>
      <c r="O725" s="84"/>
      <c r="P725" s="84"/>
      <c r="Q725" s="84"/>
      <c r="R725" s="84"/>
      <c r="AJ725" s="84"/>
      <c r="AK725" s="84"/>
      <c r="AL725" s="84"/>
      <c r="AM725" s="84"/>
      <c r="AN725" s="84"/>
      <c r="AO725" s="84"/>
      <c r="AP725" s="84"/>
    </row>
    <row r="726" spans="1:42">
      <c r="A726" s="85" t="s">
        <v>469</v>
      </c>
      <c r="B726" s="88">
        <v>31</v>
      </c>
      <c r="C726" s="88">
        <v>28</v>
      </c>
      <c r="D726" s="88">
        <v>28</v>
      </c>
      <c r="E726" s="88">
        <v>43</v>
      </c>
      <c r="F726" s="88">
        <v>42</v>
      </c>
      <c r="G726" s="88">
        <v>57</v>
      </c>
      <c r="H726" s="88">
        <v>55</v>
      </c>
      <c r="I726" s="88">
        <v>74</v>
      </c>
      <c r="J726" s="88">
        <v>39</v>
      </c>
      <c r="K726" s="88">
        <v>31</v>
      </c>
      <c r="L726" s="84"/>
      <c r="M726" s="84"/>
      <c r="N726" s="84"/>
      <c r="O726" s="84"/>
      <c r="P726" s="84"/>
      <c r="Q726" s="84"/>
      <c r="R726" s="84"/>
      <c r="AJ726" s="84"/>
      <c r="AK726" s="84"/>
      <c r="AL726" s="84"/>
      <c r="AM726" s="84"/>
      <c r="AN726" s="84"/>
      <c r="AO726" s="84"/>
      <c r="AP726" s="84"/>
    </row>
    <row r="727" spans="1:42">
      <c r="A727" s="85" t="s">
        <v>470</v>
      </c>
      <c r="B727" s="87">
        <v>2159</v>
      </c>
      <c r="C727" s="87">
        <v>2243</v>
      </c>
      <c r="D727" s="87">
        <v>2132</v>
      </c>
      <c r="E727" s="87">
        <v>2361</v>
      </c>
      <c r="F727" s="87">
        <v>2723</v>
      </c>
      <c r="G727" s="87">
        <v>2767</v>
      </c>
      <c r="H727" s="87">
        <v>3046</v>
      </c>
      <c r="I727" s="87">
        <v>3433</v>
      </c>
      <c r="J727" s="87">
        <v>2860</v>
      </c>
      <c r="K727" s="87">
        <v>3053</v>
      </c>
      <c r="L727" s="84"/>
      <c r="M727" s="84"/>
      <c r="N727" s="84"/>
      <c r="O727" s="84"/>
      <c r="P727" s="84"/>
      <c r="Q727" s="84"/>
      <c r="R727" s="84"/>
      <c r="AJ727" s="84"/>
      <c r="AK727" s="84"/>
      <c r="AL727" s="84"/>
      <c r="AM727" s="84"/>
      <c r="AN727" s="84"/>
      <c r="AO727" s="84"/>
      <c r="AP727" s="84"/>
    </row>
    <row r="728" spans="1:42">
      <c r="A728" s="85" t="s">
        <v>471</v>
      </c>
      <c r="B728" s="88">
        <v>509</v>
      </c>
      <c r="C728" s="88">
        <v>385</v>
      </c>
      <c r="D728" s="88">
        <v>434</v>
      </c>
      <c r="E728" s="88">
        <v>451</v>
      </c>
      <c r="F728" s="88">
        <v>601</v>
      </c>
      <c r="G728" s="88">
        <v>829</v>
      </c>
      <c r="H728" s="87">
        <v>1163</v>
      </c>
      <c r="I728" s="87">
        <v>1806</v>
      </c>
      <c r="J728" s="87">
        <v>1741</v>
      </c>
      <c r="K728" s="87">
        <v>1381</v>
      </c>
      <c r="L728" s="84"/>
      <c r="M728" s="84"/>
      <c r="N728" s="84"/>
      <c r="O728" s="84"/>
      <c r="P728" s="84"/>
      <c r="Q728" s="84"/>
      <c r="R728" s="84"/>
      <c r="AJ728" s="84"/>
      <c r="AK728" s="84"/>
      <c r="AL728" s="84"/>
      <c r="AM728" s="84"/>
      <c r="AN728" s="84"/>
      <c r="AO728" s="84"/>
      <c r="AP728" s="84"/>
    </row>
    <row r="729" spans="1:42">
      <c r="A729" s="85" t="s">
        <v>472</v>
      </c>
      <c r="B729" s="88">
        <v>543</v>
      </c>
      <c r="C729" s="88">
        <v>602</v>
      </c>
      <c r="D729" s="88">
        <v>474</v>
      </c>
      <c r="E729" s="88">
        <v>362</v>
      </c>
      <c r="F729" s="88">
        <v>343</v>
      </c>
      <c r="G729" s="88">
        <v>399</v>
      </c>
      <c r="H729" s="88">
        <v>301</v>
      </c>
      <c r="I729" s="88">
        <v>325</v>
      </c>
      <c r="J729" s="88">
        <v>339</v>
      </c>
      <c r="K729" s="88">
        <v>53</v>
      </c>
      <c r="L729" s="84"/>
      <c r="M729" s="84"/>
      <c r="N729" s="84"/>
      <c r="O729" s="84"/>
      <c r="P729" s="84"/>
      <c r="Q729" s="84"/>
      <c r="R729" s="84"/>
      <c r="AJ729" s="84"/>
      <c r="AK729" s="84"/>
      <c r="AL729" s="84"/>
      <c r="AM729" s="84"/>
      <c r="AN729" s="84"/>
      <c r="AO729" s="84"/>
      <c r="AP729" s="84"/>
    </row>
    <row r="730" spans="1:42">
      <c r="A730" s="85" t="s">
        <v>473</v>
      </c>
      <c r="B730" s="88">
        <v>8</v>
      </c>
      <c r="C730" s="88">
        <v>8</v>
      </c>
      <c r="D730" s="88">
        <v>11</v>
      </c>
      <c r="E730" s="88">
        <v>4</v>
      </c>
      <c r="F730" s="88">
        <v>5</v>
      </c>
      <c r="G730" s="88">
        <v>5</v>
      </c>
      <c r="H730" s="88">
        <v>5</v>
      </c>
      <c r="I730" s="88">
        <v>2</v>
      </c>
      <c r="J730" s="88">
        <v>4</v>
      </c>
      <c r="K730" s="88">
        <v>2</v>
      </c>
      <c r="L730" s="84"/>
      <c r="M730" s="84"/>
      <c r="N730" s="84"/>
      <c r="O730" s="84"/>
      <c r="P730" s="84"/>
      <c r="Q730" s="84"/>
      <c r="R730" s="84"/>
      <c r="AJ730" s="84"/>
      <c r="AK730" s="84"/>
      <c r="AL730" s="84"/>
      <c r="AM730" s="84"/>
      <c r="AN730" s="84"/>
      <c r="AO730" s="84"/>
      <c r="AP730" s="84"/>
    </row>
    <row r="731" spans="1:42">
      <c r="A731" s="85" t="s">
        <v>474</v>
      </c>
      <c r="B731" s="88">
        <v>148</v>
      </c>
      <c r="C731" s="88">
        <v>178</v>
      </c>
      <c r="D731" s="88">
        <v>185</v>
      </c>
      <c r="E731" s="88">
        <v>148</v>
      </c>
      <c r="F731" s="88">
        <v>129</v>
      </c>
      <c r="G731" s="88">
        <v>119</v>
      </c>
      <c r="H731" s="88">
        <v>125</v>
      </c>
      <c r="I731" s="88">
        <v>157</v>
      </c>
      <c r="J731" s="88">
        <v>84</v>
      </c>
      <c r="K731" s="88">
        <v>101</v>
      </c>
      <c r="L731" s="84"/>
      <c r="M731" s="84"/>
      <c r="N731" s="84"/>
      <c r="O731" s="84"/>
      <c r="P731" s="84"/>
      <c r="Q731" s="84"/>
      <c r="R731" s="84"/>
      <c r="AJ731" s="84"/>
      <c r="AK731" s="84"/>
      <c r="AL731" s="84"/>
      <c r="AM731" s="84"/>
      <c r="AN731" s="84"/>
      <c r="AO731" s="84"/>
      <c r="AP731" s="84"/>
    </row>
    <row r="732" spans="1:42">
      <c r="A732" s="85" t="s">
        <v>475</v>
      </c>
      <c r="B732" s="88">
        <v>165</v>
      </c>
      <c r="C732" s="88">
        <v>134</v>
      </c>
      <c r="D732" s="88">
        <v>159</v>
      </c>
      <c r="E732" s="88">
        <v>120</v>
      </c>
      <c r="F732" s="88">
        <v>120</v>
      </c>
      <c r="G732" s="88">
        <v>168</v>
      </c>
      <c r="H732" s="88">
        <v>168</v>
      </c>
      <c r="I732" s="88">
        <v>174</v>
      </c>
      <c r="J732" s="88">
        <v>155</v>
      </c>
      <c r="K732" s="88">
        <v>160</v>
      </c>
      <c r="L732" s="84"/>
      <c r="M732" s="84"/>
      <c r="N732" s="84"/>
      <c r="O732" s="84"/>
      <c r="P732" s="84"/>
      <c r="Q732" s="84"/>
      <c r="R732" s="84"/>
      <c r="AJ732" s="84"/>
      <c r="AK732" s="84"/>
      <c r="AL732" s="84"/>
      <c r="AM732" s="84"/>
      <c r="AN732" s="84"/>
      <c r="AO732" s="84"/>
      <c r="AP732" s="84"/>
    </row>
    <row r="733" spans="1:42">
      <c r="A733" s="85" t="s">
        <v>476</v>
      </c>
      <c r="B733" s="88">
        <v>5</v>
      </c>
      <c r="C733" s="88">
        <v>3</v>
      </c>
      <c r="D733" s="88">
        <v>1</v>
      </c>
      <c r="E733" s="88">
        <v>3</v>
      </c>
      <c r="F733" s="88">
        <v>0</v>
      </c>
      <c r="G733" s="88">
        <v>0</v>
      </c>
      <c r="H733" s="88">
        <v>0</v>
      </c>
      <c r="I733" s="88">
        <v>0</v>
      </c>
      <c r="J733" s="88">
        <v>10</v>
      </c>
      <c r="K733" s="88">
        <v>13</v>
      </c>
      <c r="L733" s="84"/>
      <c r="M733" s="84"/>
      <c r="N733" s="84"/>
      <c r="O733" s="84"/>
      <c r="P733" s="84"/>
      <c r="Q733" s="84"/>
      <c r="R733" s="84"/>
      <c r="AJ733" s="84"/>
      <c r="AK733" s="84"/>
      <c r="AL733" s="84"/>
      <c r="AM733" s="84"/>
      <c r="AN733" s="84"/>
      <c r="AO733" s="84"/>
      <c r="AP733" s="84"/>
    </row>
    <row r="734" spans="1:42">
      <c r="A734" s="85" t="s">
        <v>477</v>
      </c>
      <c r="B734" s="88">
        <v>162</v>
      </c>
      <c r="C734" s="88">
        <v>136</v>
      </c>
      <c r="D734" s="88">
        <v>102</v>
      </c>
      <c r="E734" s="88">
        <v>100</v>
      </c>
      <c r="F734" s="88">
        <v>102</v>
      </c>
      <c r="G734" s="88">
        <v>103</v>
      </c>
      <c r="H734" s="88">
        <v>85</v>
      </c>
      <c r="I734" s="88">
        <v>79</v>
      </c>
      <c r="J734" s="88">
        <v>63</v>
      </c>
      <c r="K734" s="88">
        <v>52</v>
      </c>
      <c r="L734" s="84"/>
      <c r="M734" s="84"/>
      <c r="N734" s="84"/>
      <c r="O734" s="84"/>
      <c r="P734" s="84"/>
      <c r="Q734" s="84"/>
      <c r="R734" s="84"/>
      <c r="AJ734" s="84"/>
      <c r="AK734" s="84"/>
      <c r="AL734" s="84"/>
      <c r="AM734" s="84"/>
      <c r="AN734" s="84"/>
      <c r="AO734" s="84"/>
      <c r="AP734" s="84"/>
    </row>
    <row r="735" spans="1:42">
      <c r="A735" s="85" t="s">
        <v>478</v>
      </c>
      <c r="B735" s="87">
        <v>4746</v>
      </c>
      <c r="C735" s="87">
        <v>4722</v>
      </c>
      <c r="D735" s="87">
        <v>4503</v>
      </c>
      <c r="E735" s="87">
        <v>4633</v>
      </c>
      <c r="F735" s="87">
        <v>4961</v>
      </c>
      <c r="G735" s="87">
        <v>5302</v>
      </c>
      <c r="H735" s="87">
        <v>5850</v>
      </c>
      <c r="I735" s="87">
        <v>7052</v>
      </c>
      <c r="J735" s="87">
        <v>6294</v>
      </c>
      <c r="K735" s="87">
        <v>5974</v>
      </c>
      <c r="L735" s="84"/>
      <c r="M735" s="84"/>
      <c r="N735" s="84"/>
      <c r="O735" s="84"/>
      <c r="P735" s="84"/>
      <c r="Q735" s="84"/>
      <c r="R735" s="84"/>
      <c r="AJ735" s="84"/>
      <c r="AK735" s="84"/>
      <c r="AL735" s="84"/>
      <c r="AM735" s="84"/>
      <c r="AN735" s="84"/>
      <c r="AO735" s="84"/>
      <c r="AP735" s="84"/>
    </row>
    <row r="736" spans="1:42">
      <c r="A736" s="85" t="s">
        <v>34</v>
      </c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4"/>
      <c r="M736" s="84"/>
      <c r="N736" s="84"/>
      <c r="O736" s="84"/>
      <c r="P736" s="84"/>
      <c r="Q736" s="84"/>
      <c r="R736" s="84"/>
      <c r="AJ736" s="84"/>
      <c r="AK736" s="84"/>
      <c r="AL736" s="84"/>
      <c r="AM736" s="84"/>
      <c r="AN736" s="84"/>
      <c r="AO736" s="84"/>
      <c r="AP736" s="84"/>
    </row>
    <row r="737" spans="1:42">
      <c r="A737" s="85" t="s">
        <v>466</v>
      </c>
      <c r="B737" s="88">
        <v>931</v>
      </c>
      <c r="C737" s="88">
        <v>874</v>
      </c>
      <c r="D737" s="88">
        <v>889</v>
      </c>
      <c r="E737" s="88">
        <v>888</v>
      </c>
      <c r="F737" s="88">
        <v>979</v>
      </c>
      <c r="G737" s="87">
        <v>1057</v>
      </c>
      <c r="H737" s="88">
        <v>879</v>
      </c>
      <c r="I737" s="88">
        <v>887</v>
      </c>
      <c r="J737" s="88">
        <v>948</v>
      </c>
      <c r="K737" s="87">
        <v>1011</v>
      </c>
      <c r="L737" s="84"/>
      <c r="M737" s="84"/>
      <c r="N737" s="84"/>
      <c r="O737" s="84"/>
      <c r="P737" s="84"/>
      <c r="Q737" s="84"/>
      <c r="R737" s="84"/>
      <c r="AJ737" s="84"/>
      <c r="AK737" s="84"/>
      <c r="AL737" s="84"/>
      <c r="AM737" s="84"/>
      <c r="AN737" s="84"/>
      <c r="AO737" s="84"/>
      <c r="AP737" s="84"/>
    </row>
    <row r="738" spans="1:42">
      <c r="A738" s="85" t="s">
        <v>467</v>
      </c>
      <c r="B738" s="88">
        <v>296</v>
      </c>
      <c r="C738" s="88">
        <v>340</v>
      </c>
      <c r="D738" s="88">
        <v>356</v>
      </c>
      <c r="E738" s="88">
        <v>290</v>
      </c>
      <c r="F738" s="88">
        <v>172</v>
      </c>
      <c r="G738" s="88">
        <v>82</v>
      </c>
      <c r="H738" s="88">
        <v>89</v>
      </c>
      <c r="I738" s="88">
        <v>87</v>
      </c>
      <c r="J738" s="88">
        <v>95</v>
      </c>
      <c r="K738" s="88">
        <v>126</v>
      </c>
      <c r="L738" s="84"/>
      <c r="M738" s="84"/>
      <c r="N738" s="84"/>
      <c r="O738" s="84"/>
      <c r="P738" s="84"/>
      <c r="Q738" s="84"/>
      <c r="R738" s="84"/>
      <c r="AJ738" s="84"/>
      <c r="AK738" s="84"/>
      <c r="AL738" s="84"/>
      <c r="AM738" s="84"/>
      <c r="AN738" s="84"/>
      <c r="AO738" s="84"/>
      <c r="AP738" s="84"/>
    </row>
    <row r="739" spans="1:42">
      <c r="A739" s="85" t="s">
        <v>468</v>
      </c>
      <c r="B739" s="88">
        <v>33</v>
      </c>
      <c r="C739" s="88">
        <v>27</v>
      </c>
      <c r="D739" s="88">
        <v>29</v>
      </c>
      <c r="E739" s="88">
        <v>51</v>
      </c>
      <c r="F739" s="88">
        <v>30</v>
      </c>
      <c r="G739" s="88">
        <v>31</v>
      </c>
      <c r="H739" s="88">
        <v>38</v>
      </c>
      <c r="I739" s="88">
        <v>26</v>
      </c>
      <c r="J739" s="88">
        <v>34</v>
      </c>
      <c r="K739" s="88">
        <v>38</v>
      </c>
      <c r="L739" s="84"/>
      <c r="M739" s="84"/>
      <c r="N739" s="84"/>
      <c r="O739" s="84"/>
      <c r="P739" s="84"/>
      <c r="Q739" s="84"/>
      <c r="R739" s="84"/>
      <c r="AJ739" s="84"/>
      <c r="AK739" s="84"/>
      <c r="AL739" s="84"/>
      <c r="AM739" s="84"/>
      <c r="AN739" s="84"/>
      <c r="AO739" s="84"/>
      <c r="AP739" s="84"/>
    </row>
    <row r="740" spans="1:42">
      <c r="A740" s="85" t="s">
        <v>469</v>
      </c>
      <c r="B740" s="88">
        <v>25</v>
      </c>
      <c r="C740" s="88">
        <v>22</v>
      </c>
      <c r="D740" s="88">
        <v>31</v>
      </c>
      <c r="E740" s="88">
        <v>25</v>
      </c>
      <c r="F740" s="88">
        <v>35</v>
      </c>
      <c r="G740" s="88">
        <v>34</v>
      </c>
      <c r="H740" s="88">
        <v>22</v>
      </c>
      <c r="I740" s="88">
        <v>21</v>
      </c>
      <c r="J740" s="88">
        <v>27</v>
      </c>
      <c r="K740" s="88">
        <v>30</v>
      </c>
      <c r="L740" s="84"/>
      <c r="M740" s="84"/>
      <c r="N740" s="84"/>
      <c r="O740" s="84"/>
      <c r="P740" s="84"/>
      <c r="Q740" s="84"/>
      <c r="R740" s="84"/>
      <c r="AJ740" s="84"/>
      <c r="AK740" s="84"/>
      <c r="AL740" s="84"/>
      <c r="AM740" s="84"/>
      <c r="AN740" s="84"/>
      <c r="AO740" s="84"/>
      <c r="AP740" s="84"/>
    </row>
    <row r="741" spans="1:42">
      <c r="A741" s="85" t="s">
        <v>470</v>
      </c>
      <c r="B741" s="87">
        <v>3281</v>
      </c>
      <c r="C741" s="87">
        <v>3329</v>
      </c>
      <c r="D741" s="87">
        <v>2826</v>
      </c>
      <c r="E741" s="87">
        <v>2953</v>
      </c>
      <c r="F741" s="87">
        <v>2955</v>
      </c>
      <c r="G741" s="87">
        <v>2627</v>
      </c>
      <c r="H741" s="87">
        <v>2834</v>
      </c>
      <c r="I741" s="87">
        <v>2770</v>
      </c>
      <c r="J741" s="87">
        <v>2917</v>
      </c>
      <c r="K741" s="87">
        <v>2810</v>
      </c>
      <c r="L741" s="84"/>
      <c r="M741" s="84"/>
      <c r="N741" s="84"/>
      <c r="O741" s="84"/>
      <c r="P741" s="84"/>
      <c r="Q741" s="84"/>
      <c r="R741" s="84"/>
      <c r="AJ741" s="84"/>
      <c r="AK741" s="84"/>
      <c r="AL741" s="84"/>
      <c r="AM741" s="84"/>
      <c r="AN741" s="84"/>
      <c r="AO741" s="84"/>
      <c r="AP741" s="84"/>
    </row>
    <row r="742" spans="1:42">
      <c r="A742" s="85" t="s">
        <v>471</v>
      </c>
      <c r="B742" s="88">
        <v>348</v>
      </c>
      <c r="C742" s="88">
        <v>314</v>
      </c>
      <c r="D742" s="88">
        <v>212</v>
      </c>
      <c r="E742" s="88">
        <v>223</v>
      </c>
      <c r="F742" s="88">
        <v>272</v>
      </c>
      <c r="G742" s="88">
        <v>302</v>
      </c>
      <c r="H742" s="88">
        <v>379</v>
      </c>
      <c r="I742" s="88">
        <v>314</v>
      </c>
      <c r="J742" s="88">
        <v>347</v>
      </c>
      <c r="K742" s="88">
        <v>304</v>
      </c>
      <c r="L742" s="84"/>
      <c r="M742" s="84"/>
      <c r="N742" s="84"/>
      <c r="O742" s="84"/>
      <c r="P742" s="84"/>
      <c r="Q742" s="84"/>
      <c r="R742" s="84"/>
      <c r="AJ742" s="84"/>
      <c r="AK742" s="84"/>
      <c r="AL742" s="84"/>
      <c r="AM742" s="84"/>
      <c r="AN742" s="84"/>
      <c r="AO742" s="84"/>
      <c r="AP742" s="84"/>
    </row>
    <row r="743" spans="1:42">
      <c r="A743" s="85" t="s">
        <v>472</v>
      </c>
      <c r="B743" s="88">
        <v>289</v>
      </c>
      <c r="C743" s="88">
        <v>196</v>
      </c>
      <c r="D743" s="88">
        <v>42</v>
      </c>
      <c r="E743" s="88">
        <v>52</v>
      </c>
      <c r="F743" s="88">
        <v>91</v>
      </c>
      <c r="G743" s="88">
        <v>77</v>
      </c>
      <c r="H743" s="88">
        <v>145</v>
      </c>
      <c r="I743" s="88">
        <v>244</v>
      </c>
      <c r="J743" s="88">
        <v>248</v>
      </c>
      <c r="K743" s="88">
        <v>42</v>
      </c>
      <c r="L743" s="84"/>
      <c r="M743" s="84"/>
      <c r="N743" s="84"/>
      <c r="O743" s="84"/>
      <c r="P743" s="84"/>
      <c r="Q743" s="84"/>
      <c r="R743" s="84"/>
      <c r="AJ743" s="84"/>
      <c r="AK743" s="84"/>
      <c r="AL743" s="84"/>
      <c r="AM743" s="84"/>
      <c r="AN743" s="84"/>
      <c r="AO743" s="84"/>
      <c r="AP743" s="84"/>
    </row>
    <row r="744" spans="1:42">
      <c r="A744" s="85" t="s">
        <v>473</v>
      </c>
      <c r="B744" s="88">
        <v>1</v>
      </c>
      <c r="C744" s="88">
        <v>1</v>
      </c>
      <c r="D744" s="88">
        <v>2</v>
      </c>
      <c r="E744" s="88">
        <v>3</v>
      </c>
      <c r="F744" s="88">
        <v>12</v>
      </c>
      <c r="G744" s="88">
        <v>3</v>
      </c>
      <c r="H744" s="88">
        <v>6</v>
      </c>
      <c r="I744" s="88">
        <v>3</v>
      </c>
      <c r="J744" s="88">
        <v>2</v>
      </c>
      <c r="K744" s="88">
        <v>1</v>
      </c>
      <c r="L744" s="84"/>
      <c r="M744" s="84"/>
      <c r="N744" s="84"/>
      <c r="O744" s="84"/>
      <c r="P744" s="84"/>
      <c r="Q744" s="84"/>
      <c r="R744" s="84"/>
      <c r="AJ744" s="84"/>
      <c r="AK744" s="84"/>
      <c r="AL744" s="84"/>
      <c r="AM744" s="84"/>
      <c r="AN744" s="84"/>
      <c r="AO744" s="84"/>
      <c r="AP744" s="84"/>
    </row>
    <row r="745" spans="1:42">
      <c r="A745" s="85" t="s">
        <v>474</v>
      </c>
      <c r="B745" s="88">
        <v>97</v>
      </c>
      <c r="C745" s="88">
        <v>78</v>
      </c>
      <c r="D745" s="88">
        <v>67</v>
      </c>
      <c r="E745" s="88">
        <v>78</v>
      </c>
      <c r="F745" s="88">
        <v>80</v>
      </c>
      <c r="G745" s="88">
        <v>77</v>
      </c>
      <c r="H745" s="88">
        <v>43</v>
      </c>
      <c r="I745" s="88">
        <v>69</v>
      </c>
      <c r="J745" s="88">
        <v>67</v>
      </c>
      <c r="K745" s="88">
        <v>70</v>
      </c>
      <c r="L745" s="84"/>
      <c r="M745" s="84"/>
      <c r="N745" s="84"/>
      <c r="O745" s="84"/>
      <c r="P745" s="84"/>
      <c r="Q745" s="84"/>
      <c r="R745" s="84"/>
      <c r="AJ745" s="84"/>
      <c r="AK745" s="84"/>
      <c r="AL745" s="84"/>
      <c r="AM745" s="84"/>
      <c r="AN745" s="84"/>
      <c r="AO745" s="84"/>
      <c r="AP745" s="84"/>
    </row>
    <row r="746" spans="1:42">
      <c r="A746" s="85" t="s">
        <v>475</v>
      </c>
      <c r="B746" s="88">
        <v>137</v>
      </c>
      <c r="C746" s="88">
        <v>165</v>
      </c>
      <c r="D746" s="88">
        <v>166</v>
      </c>
      <c r="E746" s="88">
        <v>134</v>
      </c>
      <c r="F746" s="88">
        <v>135</v>
      </c>
      <c r="G746" s="88">
        <v>200</v>
      </c>
      <c r="H746" s="88">
        <v>130</v>
      </c>
      <c r="I746" s="88">
        <v>147</v>
      </c>
      <c r="J746" s="88">
        <v>187</v>
      </c>
      <c r="K746" s="88">
        <v>170</v>
      </c>
      <c r="L746" s="84"/>
      <c r="M746" s="84"/>
      <c r="N746" s="84"/>
      <c r="O746" s="84"/>
      <c r="P746" s="84"/>
      <c r="Q746" s="84"/>
      <c r="R746" s="84"/>
      <c r="AJ746" s="84"/>
      <c r="AK746" s="84"/>
      <c r="AL746" s="84"/>
      <c r="AM746" s="84"/>
      <c r="AN746" s="84"/>
      <c r="AO746" s="84"/>
      <c r="AP746" s="84"/>
    </row>
    <row r="747" spans="1:42">
      <c r="A747" s="85" t="s">
        <v>476</v>
      </c>
      <c r="B747" s="88">
        <v>9</v>
      </c>
      <c r="C747" s="88">
        <v>1</v>
      </c>
      <c r="D747" s="88">
        <v>0</v>
      </c>
      <c r="E747" s="88">
        <v>0</v>
      </c>
      <c r="F747" s="88">
        <v>1</v>
      </c>
      <c r="G747" s="88">
        <v>4</v>
      </c>
      <c r="H747" s="88">
        <v>1</v>
      </c>
      <c r="I747" s="88">
        <v>0</v>
      </c>
      <c r="J747" s="88">
        <v>3</v>
      </c>
      <c r="K747" s="88">
        <v>0</v>
      </c>
      <c r="L747" s="84"/>
      <c r="M747" s="84"/>
      <c r="N747" s="84"/>
      <c r="O747" s="84"/>
      <c r="P747" s="84"/>
      <c r="Q747" s="84"/>
      <c r="R747" s="84"/>
      <c r="AJ747" s="84"/>
      <c r="AK747" s="84"/>
      <c r="AL747" s="84"/>
      <c r="AM747" s="84"/>
      <c r="AN747" s="84"/>
      <c r="AO747" s="84"/>
      <c r="AP747" s="84"/>
    </row>
    <row r="748" spans="1:42">
      <c r="A748" s="85" t="s">
        <v>477</v>
      </c>
      <c r="B748" s="88">
        <v>135</v>
      </c>
      <c r="C748" s="88">
        <v>141</v>
      </c>
      <c r="D748" s="88">
        <v>124</v>
      </c>
      <c r="E748" s="88">
        <v>135</v>
      </c>
      <c r="F748" s="88">
        <v>134</v>
      </c>
      <c r="G748" s="88">
        <v>124</v>
      </c>
      <c r="H748" s="88">
        <v>130</v>
      </c>
      <c r="I748" s="88">
        <v>71</v>
      </c>
      <c r="J748" s="88">
        <v>67</v>
      </c>
      <c r="K748" s="88">
        <v>50</v>
      </c>
      <c r="L748" s="84"/>
      <c r="M748" s="84"/>
      <c r="N748" s="84"/>
      <c r="O748" s="84"/>
      <c r="P748" s="84"/>
      <c r="Q748" s="84"/>
      <c r="R748" s="84"/>
      <c r="AJ748" s="84"/>
      <c r="AK748" s="84"/>
      <c r="AL748" s="84"/>
      <c r="AM748" s="84"/>
      <c r="AN748" s="84"/>
      <c r="AO748" s="84"/>
      <c r="AP748" s="84"/>
    </row>
    <row r="749" spans="1:42">
      <c r="A749" s="85" t="s">
        <v>478</v>
      </c>
      <c r="B749" s="87">
        <v>5582</v>
      </c>
      <c r="C749" s="87">
        <v>5488</v>
      </c>
      <c r="D749" s="87">
        <v>4744</v>
      </c>
      <c r="E749" s="87">
        <v>4832</v>
      </c>
      <c r="F749" s="87">
        <v>4896</v>
      </c>
      <c r="G749" s="87">
        <v>4618</v>
      </c>
      <c r="H749" s="87">
        <v>4696</v>
      </c>
      <c r="I749" s="87">
        <v>4639</v>
      </c>
      <c r="J749" s="87">
        <v>4942</v>
      </c>
      <c r="K749" s="87">
        <v>4652</v>
      </c>
      <c r="L749" s="84"/>
      <c r="M749" s="84"/>
      <c r="N749" s="84"/>
      <c r="O749" s="84"/>
      <c r="P749" s="84"/>
      <c r="Q749" s="84"/>
      <c r="R749" s="84"/>
      <c r="AJ749" s="84"/>
      <c r="AK749" s="84"/>
      <c r="AL749" s="84"/>
      <c r="AM749" s="84"/>
      <c r="AN749" s="84"/>
      <c r="AO749" s="84"/>
      <c r="AP749" s="84"/>
    </row>
    <row r="750" spans="1:42">
      <c r="A750" s="85" t="s">
        <v>483</v>
      </c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4"/>
      <c r="M750" s="84"/>
      <c r="N750" s="84"/>
      <c r="O750" s="84"/>
      <c r="P750" s="84"/>
      <c r="Q750" s="84"/>
      <c r="R750" s="84"/>
      <c r="AJ750" s="84"/>
      <c r="AK750" s="84"/>
      <c r="AL750" s="84"/>
      <c r="AM750" s="84"/>
      <c r="AN750" s="84"/>
      <c r="AO750" s="84"/>
      <c r="AP750" s="84"/>
    </row>
    <row r="751" spans="1:42">
      <c r="A751" s="85" t="s">
        <v>466</v>
      </c>
      <c r="B751" s="88">
        <v>175</v>
      </c>
      <c r="C751" s="88">
        <v>141</v>
      </c>
      <c r="D751" s="88">
        <v>135</v>
      </c>
      <c r="E751" s="88">
        <v>134</v>
      </c>
      <c r="F751" s="88">
        <v>240</v>
      </c>
      <c r="G751" s="88">
        <v>284</v>
      </c>
      <c r="H751" s="88">
        <v>221</v>
      </c>
      <c r="I751" s="88">
        <v>222</v>
      </c>
      <c r="J751" s="88">
        <v>190</v>
      </c>
      <c r="K751" s="88">
        <v>158</v>
      </c>
      <c r="L751" s="84"/>
      <c r="M751" s="84"/>
      <c r="N751" s="84"/>
      <c r="O751" s="84"/>
      <c r="P751" s="84"/>
      <c r="Q751" s="84"/>
      <c r="R751" s="84"/>
      <c r="AJ751" s="84"/>
      <c r="AK751" s="84"/>
      <c r="AL751" s="84"/>
      <c r="AM751" s="84"/>
      <c r="AN751" s="84"/>
      <c r="AO751" s="84"/>
      <c r="AP751" s="84"/>
    </row>
    <row r="752" spans="1:42">
      <c r="A752" s="85" t="s">
        <v>467</v>
      </c>
      <c r="B752" s="88">
        <v>325</v>
      </c>
      <c r="C752" s="88">
        <v>313</v>
      </c>
      <c r="D752" s="88">
        <v>294</v>
      </c>
      <c r="E752" s="88">
        <v>402</v>
      </c>
      <c r="F752" s="88">
        <v>262</v>
      </c>
      <c r="G752" s="88">
        <v>170</v>
      </c>
      <c r="H752" s="88">
        <v>124</v>
      </c>
      <c r="I752" s="88">
        <v>90</v>
      </c>
      <c r="J752" s="88">
        <v>94</v>
      </c>
      <c r="K752" s="88">
        <v>70</v>
      </c>
      <c r="L752" s="84"/>
      <c r="M752" s="84"/>
      <c r="N752" s="84"/>
      <c r="O752" s="84"/>
      <c r="P752" s="84"/>
      <c r="Q752" s="84"/>
      <c r="R752" s="84"/>
      <c r="AJ752" s="84"/>
      <c r="AK752" s="84"/>
      <c r="AL752" s="84"/>
      <c r="AM752" s="84"/>
      <c r="AN752" s="84"/>
      <c r="AO752" s="84"/>
      <c r="AP752" s="84"/>
    </row>
    <row r="753" spans="1:42">
      <c r="A753" s="85" t="s">
        <v>468</v>
      </c>
      <c r="B753" s="88">
        <v>73</v>
      </c>
      <c r="C753" s="88">
        <v>43</v>
      </c>
      <c r="D753" s="88">
        <v>61</v>
      </c>
      <c r="E753" s="88">
        <v>32</v>
      </c>
      <c r="F753" s="88">
        <v>21</v>
      </c>
      <c r="G753" s="88">
        <v>33</v>
      </c>
      <c r="H753" s="88">
        <v>20</v>
      </c>
      <c r="I753" s="88">
        <v>24</v>
      </c>
      <c r="J753" s="88">
        <v>37</v>
      </c>
      <c r="K753" s="88">
        <v>33</v>
      </c>
      <c r="L753" s="84"/>
      <c r="M753" s="84"/>
      <c r="N753" s="84"/>
      <c r="O753" s="84"/>
      <c r="P753" s="84"/>
      <c r="Q753" s="84"/>
      <c r="R753" s="84"/>
      <c r="AJ753" s="84"/>
      <c r="AK753" s="84"/>
      <c r="AL753" s="84"/>
      <c r="AM753" s="84"/>
      <c r="AN753" s="84"/>
      <c r="AO753" s="84"/>
      <c r="AP753" s="84"/>
    </row>
    <row r="754" spans="1:42">
      <c r="A754" s="85" t="s">
        <v>469</v>
      </c>
      <c r="B754" s="88">
        <v>74</v>
      </c>
      <c r="C754" s="88">
        <v>74</v>
      </c>
      <c r="D754" s="88">
        <v>69</v>
      </c>
      <c r="E754" s="88">
        <v>98</v>
      </c>
      <c r="F754" s="88">
        <v>103</v>
      </c>
      <c r="G754" s="88">
        <v>89</v>
      </c>
      <c r="H754" s="88">
        <v>78</v>
      </c>
      <c r="I754" s="88">
        <v>47</v>
      </c>
      <c r="J754" s="88">
        <v>34</v>
      </c>
      <c r="K754" s="88">
        <v>29</v>
      </c>
      <c r="L754" s="84"/>
      <c r="M754" s="84"/>
      <c r="N754" s="84"/>
      <c r="O754" s="84"/>
      <c r="P754" s="84"/>
      <c r="Q754" s="84"/>
      <c r="R754" s="84"/>
      <c r="AJ754" s="84"/>
      <c r="AK754" s="84"/>
      <c r="AL754" s="84"/>
      <c r="AM754" s="84"/>
      <c r="AN754" s="84"/>
      <c r="AO754" s="84"/>
      <c r="AP754" s="84"/>
    </row>
    <row r="755" spans="1:42">
      <c r="A755" s="85" t="s">
        <v>470</v>
      </c>
      <c r="B755" s="87">
        <v>14331</v>
      </c>
      <c r="C755" s="87">
        <v>13478</v>
      </c>
      <c r="D755" s="87">
        <v>20298</v>
      </c>
      <c r="E755" s="87">
        <v>17341</v>
      </c>
      <c r="F755" s="87">
        <v>18447</v>
      </c>
      <c r="G755" s="87">
        <v>17927</v>
      </c>
      <c r="H755" s="87">
        <v>15697</v>
      </c>
      <c r="I755" s="87">
        <v>15899</v>
      </c>
      <c r="J755" s="87">
        <v>15035</v>
      </c>
      <c r="K755" s="87">
        <v>20188</v>
      </c>
      <c r="L755" s="84"/>
      <c r="M755" s="84"/>
      <c r="N755" s="84"/>
      <c r="O755" s="84"/>
      <c r="P755" s="84"/>
      <c r="Q755" s="84"/>
      <c r="R755" s="84"/>
      <c r="AJ755" s="84"/>
      <c r="AK755" s="84"/>
      <c r="AL755" s="84"/>
      <c r="AM755" s="84"/>
      <c r="AN755" s="84"/>
      <c r="AO755" s="84"/>
      <c r="AP755" s="84"/>
    </row>
    <row r="756" spans="1:42">
      <c r="A756" s="85" t="s">
        <v>471</v>
      </c>
      <c r="B756" s="88">
        <v>17</v>
      </c>
      <c r="C756" s="88">
        <v>12</v>
      </c>
      <c r="D756" s="88">
        <v>14</v>
      </c>
      <c r="E756" s="88">
        <v>15</v>
      </c>
      <c r="F756" s="88">
        <v>16</v>
      </c>
      <c r="G756" s="88">
        <v>21</v>
      </c>
      <c r="H756" s="88">
        <v>5</v>
      </c>
      <c r="I756" s="88">
        <v>9</v>
      </c>
      <c r="J756" s="88">
        <v>17</v>
      </c>
      <c r="K756" s="88">
        <v>6</v>
      </c>
      <c r="L756" s="84"/>
      <c r="M756" s="84"/>
      <c r="N756" s="84"/>
      <c r="O756" s="84"/>
      <c r="P756" s="84"/>
      <c r="Q756" s="84"/>
      <c r="R756" s="84"/>
      <c r="AJ756" s="84"/>
      <c r="AK756" s="84"/>
      <c r="AL756" s="84"/>
      <c r="AM756" s="84"/>
      <c r="AN756" s="84"/>
      <c r="AO756" s="84"/>
      <c r="AP756" s="84"/>
    </row>
    <row r="757" spans="1:42">
      <c r="A757" s="85" t="s">
        <v>472</v>
      </c>
      <c r="B757" s="88">
        <v>270</v>
      </c>
      <c r="C757" s="88">
        <v>391</v>
      </c>
      <c r="D757" s="88">
        <v>631</v>
      </c>
      <c r="E757" s="88">
        <v>478</v>
      </c>
      <c r="F757" s="88">
        <v>475</v>
      </c>
      <c r="G757" s="88">
        <v>487</v>
      </c>
      <c r="H757" s="88">
        <v>403</v>
      </c>
      <c r="I757" s="88">
        <v>286</v>
      </c>
      <c r="J757" s="88">
        <v>189</v>
      </c>
      <c r="K757" s="88">
        <v>226</v>
      </c>
      <c r="L757" s="84"/>
      <c r="M757" s="84"/>
      <c r="N757" s="84"/>
      <c r="O757" s="84"/>
      <c r="P757" s="84"/>
      <c r="Q757" s="84"/>
      <c r="R757" s="84"/>
      <c r="AJ757" s="84"/>
      <c r="AK757" s="84"/>
      <c r="AL757" s="84"/>
      <c r="AM757" s="84"/>
      <c r="AN757" s="84"/>
      <c r="AO757" s="84"/>
      <c r="AP757" s="84"/>
    </row>
    <row r="758" spans="1:42">
      <c r="A758" s="85" t="s">
        <v>473</v>
      </c>
      <c r="B758" s="88">
        <v>0</v>
      </c>
      <c r="C758" s="88">
        <v>1</v>
      </c>
      <c r="D758" s="88">
        <v>0</v>
      </c>
      <c r="E758" s="88">
        <v>4</v>
      </c>
      <c r="F758" s="88">
        <v>1</v>
      </c>
      <c r="G758" s="88">
        <v>0</v>
      </c>
      <c r="H758" s="88">
        <v>4</v>
      </c>
      <c r="I758" s="88">
        <v>0</v>
      </c>
      <c r="J758" s="88">
        <v>1</v>
      </c>
      <c r="K758" s="88">
        <v>1</v>
      </c>
      <c r="L758" s="84"/>
      <c r="M758" s="84"/>
      <c r="N758" s="84"/>
      <c r="O758" s="84"/>
      <c r="P758" s="84"/>
      <c r="Q758" s="84"/>
      <c r="R758" s="84"/>
      <c r="AJ758" s="84"/>
      <c r="AK758" s="84"/>
      <c r="AL758" s="84"/>
      <c r="AM758" s="84"/>
      <c r="AN758" s="84"/>
      <c r="AO758" s="84"/>
      <c r="AP758" s="84"/>
    </row>
    <row r="759" spans="1:42">
      <c r="A759" s="85" t="s">
        <v>474</v>
      </c>
      <c r="B759" s="88">
        <v>30</v>
      </c>
      <c r="C759" s="88">
        <v>28</v>
      </c>
      <c r="D759" s="88">
        <v>25</v>
      </c>
      <c r="E759" s="88">
        <v>22</v>
      </c>
      <c r="F759" s="88">
        <v>18</v>
      </c>
      <c r="G759" s="88">
        <v>26</v>
      </c>
      <c r="H759" s="88">
        <v>20</v>
      </c>
      <c r="I759" s="88">
        <v>7</v>
      </c>
      <c r="J759" s="88">
        <v>8</v>
      </c>
      <c r="K759" s="88">
        <v>13</v>
      </c>
      <c r="L759" s="84"/>
      <c r="M759" s="84"/>
      <c r="N759" s="84"/>
      <c r="O759" s="84"/>
      <c r="P759" s="84"/>
      <c r="Q759" s="84"/>
      <c r="R759" s="84"/>
      <c r="AJ759" s="84"/>
      <c r="AK759" s="84"/>
      <c r="AL759" s="84"/>
      <c r="AM759" s="84"/>
      <c r="AN759" s="84"/>
      <c r="AO759" s="84"/>
      <c r="AP759" s="84"/>
    </row>
    <row r="760" spans="1:42">
      <c r="A760" s="85" t="s">
        <v>475</v>
      </c>
      <c r="B760" s="88">
        <v>4</v>
      </c>
      <c r="C760" s="88">
        <v>2</v>
      </c>
      <c r="D760" s="88">
        <v>3</v>
      </c>
      <c r="E760" s="88">
        <v>4</v>
      </c>
      <c r="F760" s="88">
        <v>6</v>
      </c>
      <c r="G760" s="88">
        <v>7</v>
      </c>
      <c r="H760" s="88">
        <v>6</v>
      </c>
      <c r="I760" s="88">
        <v>5</v>
      </c>
      <c r="J760" s="88">
        <v>3</v>
      </c>
      <c r="K760" s="88">
        <v>2</v>
      </c>
      <c r="L760" s="84"/>
      <c r="M760" s="84"/>
      <c r="N760" s="84"/>
      <c r="O760" s="84"/>
      <c r="P760" s="84"/>
      <c r="Q760" s="84"/>
      <c r="R760" s="84"/>
      <c r="AJ760" s="84"/>
      <c r="AK760" s="84"/>
      <c r="AL760" s="84"/>
      <c r="AM760" s="84"/>
      <c r="AN760" s="84"/>
      <c r="AO760" s="84"/>
      <c r="AP760" s="84"/>
    </row>
    <row r="761" spans="1:42">
      <c r="A761" s="85" t="s">
        <v>476</v>
      </c>
      <c r="B761" s="88">
        <v>1</v>
      </c>
      <c r="C761" s="88">
        <v>0</v>
      </c>
      <c r="D761" s="88">
        <v>0</v>
      </c>
      <c r="E761" s="88">
        <v>0</v>
      </c>
      <c r="F761" s="88">
        <v>1</v>
      </c>
      <c r="G761" s="88">
        <v>0</v>
      </c>
      <c r="H761" s="88">
        <v>0</v>
      </c>
      <c r="I761" s="88">
        <v>0</v>
      </c>
      <c r="J761" s="88">
        <v>3</v>
      </c>
      <c r="K761" s="88">
        <v>0</v>
      </c>
      <c r="L761" s="84"/>
      <c r="M761" s="84"/>
      <c r="N761" s="84"/>
      <c r="O761" s="84"/>
      <c r="P761" s="84"/>
      <c r="Q761" s="84"/>
      <c r="R761" s="84"/>
      <c r="AJ761" s="84"/>
      <c r="AK761" s="84"/>
      <c r="AL761" s="84"/>
      <c r="AM761" s="84"/>
      <c r="AN761" s="84"/>
      <c r="AO761" s="84"/>
      <c r="AP761" s="84"/>
    </row>
    <row r="762" spans="1:42">
      <c r="A762" s="85" t="s">
        <v>477</v>
      </c>
      <c r="B762" s="88">
        <v>15</v>
      </c>
      <c r="C762" s="88">
        <v>21</v>
      </c>
      <c r="D762" s="88">
        <v>14</v>
      </c>
      <c r="E762" s="88">
        <v>11</v>
      </c>
      <c r="F762" s="88">
        <v>24</v>
      </c>
      <c r="G762" s="88">
        <v>10</v>
      </c>
      <c r="H762" s="88">
        <v>10</v>
      </c>
      <c r="I762" s="88">
        <v>10</v>
      </c>
      <c r="J762" s="88">
        <v>5</v>
      </c>
      <c r="K762" s="88">
        <v>8</v>
      </c>
      <c r="L762" s="84"/>
      <c r="M762" s="84"/>
      <c r="N762" s="84"/>
      <c r="O762" s="84"/>
      <c r="P762" s="84"/>
      <c r="Q762" s="84"/>
      <c r="R762" s="84"/>
      <c r="AJ762" s="84"/>
      <c r="AK762" s="84"/>
      <c r="AL762" s="84"/>
      <c r="AM762" s="84"/>
      <c r="AN762" s="84"/>
      <c r="AO762" s="84"/>
      <c r="AP762" s="84"/>
    </row>
    <row r="763" spans="1:42">
      <c r="A763" s="85" t="s">
        <v>478</v>
      </c>
      <c r="B763" s="87">
        <v>15315</v>
      </c>
      <c r="C763" s="87">
        <v>14504</v>
      </c>
      <c r="D763" s="87">
        <v>21544</v>
      </c>
      <c r="E763" s="87">
        <v>18541</v>
      </c>
      <c r="F763" s="87">
        <v>19614</v>
      </c>
      <c r="G763" s="87">
        <v>19054</v>
      </c>
      <c r="H763" s="87">
        <v>16588</v>
      </c>
      <c r="I763" s="87">
        <v>16599</v>
      </c>
      <c r="J763" s="87">
        <v>15616</v>
      </c>
      <c r="K763" s="87">
        <v>20734</v>
      </c>
      <c r="L763" s="84"/>
      <c r="M763" s="84"/>
      <c r="N763" s="84"/>
      <c r="O763" s="84"/>
      <c r="P763" s="84"/>
      <c r="Q763" s="84"/>
      <c r="R763" s="84"/>
      <c r="AJ763" s="84"/>
      <c r="AK763" s="84"/>
      <c r="AL763" s="84"/>
      <c r="AM763" s="84"/>
      <c r="AN763" s="84"/>
      <c r="AO763" s="84"/>
      <c r="AP763" s="84"/>
    </row>
    <row r="764" spans="1:42">
      <c r="A764" s="85" t="s">
        <v>484</v>
      </c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4"/>
      <c r="M764" s="84"/>
      <c r="N764" s="84"/>
      <c r="O764" s="84"/>
      <c r="P764" s="84"/>
      <c r="Q764" s="84"/>
      <c r="R764" s="84"/>
      <c r="AJ764" s="84"/>
      <c r="AK764" s="84"/>
      <c r="AL764" s="84"/>
      <c r="AM764" s="84"/>
      <c r="AN764" s="84"/>
      <c r="AO764" s="84"/>
      <c r="AP764" s="84"/>
    </row>
    <row r="765" spans="1:42">
      <c r="A765" s="85" t="s">
        <v>466</v>
      </c>
      <c r="B765" s="88">
        <v>0</v>
      </c>
      <c r="C765" s="88">
        <v>0</v>
      </c>
      <c r="D765" s="88">
        <v>0</v>
      </c>
      <c r="E765" s="88">
        <v>0</v>
      </c>
      <c r="F765" s="88">
        <v>0</v>
      </c>
      <c r="G765" s="88">
        <v>0</v>
      </c>
      <c r="H765" s="88">
        <v>0</v>
      </c>
      <c r="I765" s="88">
        <v>0</v>
      </c>
      <c r="J765" s="88">
        <v>6</v>
      </c>
      <c r="K765" s="88">
        <v>6</v>
      </c>
      <c r="L765" s="84"/>
      <c r="M765" s="84"/>
      <c r="N765" s="84"/>
      <c r="O765" s="84"/>
      <c r="P765" s="84"/>
      <c r="Q765" s="84"/>
      <c r="R765" s="84"/>
      <c r="AJ765" s="84"/>
      <c r="AK765" s="84"/>
      <c r="AL765" s="84"/>
      <c r="AM765" s="84"/>
      <c r="AN765" s="84"/>
      <c r="AO765" s="84"/>
      <c r="AP765" s="84"/>
    </row>
    <row r="766" spans="1:42">
      <c r="A766" s="85" t="s">
        <v>467</v>
      </c>
      <c r="B766" s="88">
        <v>0</v>
      </c>
      <c r="C766" s="88">
        <v>0</v>
      </c>
      <c r="D766" s="88">
        <v>0</v>
      </c>
      <c r="E766" s="88">
        <v>0</v>
      </c>
      <c r="F766" s="88">
        <v>0</v>
      </c>
      <c r="G766" s="88">
        <v>0</v>
      </c>
      <c r="H766" s="88">
        <v>0</v>
      </c>
      <c r="I766" s="88">
        <v>0</v>
      </c>
      <c r="J766" s="88">
        <v>2</v>
      </c>
      <c r="K766" s="88">
        <v>4</v>
      </c>
      <c r="L766" s="84"/>
      <c r="M766" s="84"/>
      <c r="N766" s="84"/>
      <c r="O766" s="84"/>
      <c r="P766" s="84"/>
      <c r="Q766" s="84"/>
      <c r="R766" s="84"/>
      <c r="AJ766" s="84"/>
      <c r="AK766" s="84"/>
      <c r="AL766" s="84"/>
      <c r="AM766" s="84"/>
      <c r="AN766" s="84"/>
      <c r="AO766" s="84"/>
      <c r="AP766" s="84"/>
    </row>
    <row r="767" spans="1:42">
      <c r="A767" s="85" t="s">
        <v>468</v>
      </c>
      <c r="B767" s="88">
        <v>0</v>
      </c>
      <c r="C767" s="88">
        <v>0</v>
      </c>
      <c r="D767" s="88">
        <v>0</v>
      </c>
      <c r="E767" s="88">
        <v>0</v>
      </c>
      <c r="F767" s="88">
        <v>0</v>
      </c>
      <c r="G767" s="88">
        <v>0</v>
      </c>
      <c r="H767" s="88">
        <v>0</v>
      </c>
      <c r="I767" s="88">
        <v>0</v>
      </c>
      <c r="J767" s="88">
        <v>2</v>
      </c>
      <c r="K767" s="88">
        <v>6</v>
      </c>
      <c r="L767" s="84"/>
      <c r="M767" s="84"/>
      <c r="N767" s="84"/>
      <c r="O767" s="84"/>
      <c r="P767" s="84"/>
      <c r="Q767" s="84"/>
      <c r="R767" s="84"/>
      <c r="AK767" s="84"/>
      <c r="AL767" s="84"/>
      <c r="AM767" s="84"/>
      <c r="AN767" s="84"/>
      <c r="AO767" s="84"/>
      <c r="AP767" s="84"/>
    </row>
    <row r="768" spans="1:42">
      <c r="A768" s="85" t="s">
        <v>469</v>
      </c>
      <c r="B768" s="88">
        <v>0</v>
      </c>
      <c r="C768" s="88">
        <v>0</v>
      </c>
      <c r="D768" s="88">
        <v>0</v>
      </c>
      <c r="E768" s="88">
        <v>0</v>
      </c>
      <c r="F768" s="88">
        <v>0</v>
      </c>
      <c r="G768" s="88">
        <v>0</v>
      </c>
      <c r="H768" s="88">
        <v>0</v>
      </c>
      <c r="I768" s="88">
        <v>0</v>
      </c>
      <c r="J768" s="88">
        <v>0</v>
      </c>
      <c r="K768" s="88">
        <v>2</v>
      </c>
      <c r="L768" s="84"/>
      <c r="M768" s="84"/>
      <c r="N768" s="84"/>
      <c r="O768" s="84"/>
      <c r="P768" s="84"/>
      <c r="Q768" s="84"/>
      <c r="R768" s="84"/>
      <c r="AJ768" s="84"/>
      <c r="AK768" s="84"/>
      <c r="AL768" s="84"/>
      <c r="AM768" s="84"/>
      <c r="AN768" s="84"/>
      <c r="AO768" s="84"/>
      <c r="AP768" s="84"/>
    </row>
    <row r="769" spans="1:42">
      <c r="A769" s="85" t="s">
        <v>470</v>
      </c>
      <c r="B769" s="88">
        <v>0</v>
      </c>
      <c r="C769" s="88">
        <v>0</v>
      </c>
      <c r="D769" s="88">
        <v>0</v>
      </c>
      <c r="E769" s="88">
        <v>0</v>
      </c>
      <c r="F769" s="88">
        <v>0</v>
      </c>
      <c r="G769" s="88">
        <v>0</v>
      </c>
      <c r="H769" s="88">
        <v>0</v>
      </c>
      <c r="I769" s="88">
        <v>0</v>
      </c>
      <c r="J769" s="88">
        <v>118</v>
      </c>
      <c r="K769" s="88">
        <v>897</v>
      </c>
      <c r="L769" s="84"/>
      <c r="M769" s="84"/>
      <c r="N769" s="84"/>
      <c r="O769" s="84"/>
      <c r="P769" s="84"/>
      <c r="Q769" s="84"/>
      <c r="R769" s="84"/>
      <c r="AJ769" s="84"/>
      <c r="AK769" s="84"/>
      <c r="AL769" s="84"/>
      <c r="AM769" s="84"/>
      <c r="AN769" s="84"/>
      <c r="AO769" s="84"/>
      <c r="AP769" s="84"/>
    </row>
    <row r="770" spans="1:42">
      <c r="A770" s="85" t="s">
        <v>471</v>
      </c>
      <c r="B770" s="88">
        <v>0</v>
      </c>
      <c r="C770" s="88">
        <v>0</v>
      </c>
      <c r="D770" s="88">
        <v>0</v>
      </c>
      <c r="E770" s="88">
        <v>0</v>
      </c>
      <c r="F770" s="88">
        <v>0</v>
      </c>
      <c r="G770" s="88">
        <v>0</v>
      </c>
      <c r="H770" s="88">
        <v>0</v>
      </c>
      <c r="I770" s="88">
        <v>0</v>
      </c>
      <c r="J770" s="88">
        <v>7</v>
      </c>
      <c r="K770" s="88">
        <v>1</v>
      </c>
      <c r="L770" s="84"/>
      <c r="M770" s="84"/>
      <c r="N770" s="84"/>
      <c r="O770" s="84"/>
      <c r="P770" s="84"/>
      <c r="Q770" s="84"/>
      <c r="R770" s="84"/>
      <c r="AK770" s="84"/>
      <c r="AL770" s="84"/>
      <c r="AM770" s="84"/>
      <c r="AN770" s="84"/>
      <c r="AO770" s="84"/>
      <c r="AP770" s="84"/>
    </row>
    <row r="771" spans="1:42">
      <c r="A771" s="85" t="s">
        <v>472</v>
      </c>
      <c r="B771" s="88">
        <v>0</v>
      </c>
      <c r="C771" s="88">
        <v>0</v>
      </c>
      <c r="D771" s="88">
        <v>0</v>
      </c>
      <c r="E771" s="88">
        <v>0</v>
      </c>
      <c r="F771" s="88">
        <v>0</v>
      </c>
      <c r="G771" s="88">
        <v>0</v>
      </c>
      <c r="H771" s="88">
        <v>0</v>
      </c>
      <c r="I771" s="88">
        <v>0</v>
      </c>
      <c r="J771" s="88">
        <v>7</v>
      </c>
      <c r="K771" s="88">
        <v>6</v>
      </c>
      <c r="L771" s="84"/>
      <c r="M771" s="84"/>
      <c r="N771" s="84"/>
      <c r="O771" s="84"/>
      <c r="P771" s="84"/>
      <c r="Q771" s="84"/>
      <c r="R771" s="84"/>
      <c r="AK771" s="84"/>
      <c r="AL771" s="84"/>
      <c r="AM771" s="84"/>
      <c r="AN771" s="84"/>
      <c r="AO771" s="84"/>
      <c r="AP771" s="84"/>
    </row>
    <row r="772" spans="1:42">
      <c r="A772" s="85" t="s">
        <v>473</v>
      </c>
      <c r="B772" s="88">
        <v>0</v>
      </c>
      <c r="C772" s="88">
        <v>0</v>
      </c>
      <c r="D772" s="88">
        <v>0</v>
      </c>
      <c r="E772" s="88">
        <v>0</v>
      </c>
      <c r="F772" s="88">
        <v>0</v>
      </c>
      <c r="G772" s="88">
        <v>0</v>
      </c>
      <c r="H772" s="88">
        <v>0</v>
      </c>
      <c r="I772" s="88">
        <v>0</v>
      </c>
      <c r="J772" s="88">
        <v>2</v>
      </c>
      <c r="K772" s="88">
        <v>0</v>
      </c>
      <c r="L772" s="84"/>
      <c r="M772" s="84"/>
      <c r="N772" s="84"/>
      <c r="O772" s="84"/>
      <c r="P772" s="84"/>
      <c r="Q772" s="84"/>
      <c r="R772" s="84"/>
      <c r="AK772" s="84"/>
      <c r="AL772" s="84"/>
      <c r="AM772" s="84"/>
      <c r="AN772" s="84"/>
      <c r="AO772" s="84"/>
      <c r="AP772" s="84"/>
    </row>
    <row r="773" spans="1:42">
      <c r="A773" s="85" t="s">
        <v>474</v>
      </c>
      <c r="B773" s="88">
        <v>0</v>
      </c>
      <c r="C773" s="88">
        <v>0</v>
      </c>
      <c r="D773" s="88">
        <v>0</v>
      </c>
      <c r="E773" s="88">
        <v>0</v>
      </c>
      <c r="F773" s="88">
        <v>0</v>
      </c>
      <c r="G773" s="88">
        <v>0</v>
      </c>
      <c r="H773" s="88">
        <v>0</v>
      </c>
      <c r="I773" s="88">
        <v>0</v>
      </c>
      <c r="J773" s="88">
        <v>1</v>
      </c>
      <c r="K773" s="88">
        <v>0</v>
      </c>
      <c r="L773" s="84"/>
      <c r="M773" s="84"/>
      <c r="N773" s="84"/>
      <c r="O773" s="84"/>
      <c r="P773" s="84"/>
      <c r="Q773" s="84"/>
      <c r="R773" s="84"/>
      <c r="AK773" s="84"/>
      <c r="AL773" s="84"/>
      <c r="AM773" s="84"/>
      <c r="AN773" s="84"/>
      <c r="AO773" s="84"/>
      <c r="AP773" s="84"/>
    </row>
    <row r="774" spans="1:42">
      <c r="A774" s="85" t="s">
        <v>475</v>
      </c>
      <c r="B774" s="88">
        <v>0</v>
      </c>
      <c r="C774" s="88">
        <v>0</v>
      </c>
      <c r="D774" s="88">
        <v>0</v>
      </c>
      <c r="E774" s="88">
        <v>0</v>
      </c>
      <c r="F774" s="88">
        <v>0</v>
      </c>
      <c r="G774" s="88">
        <v>0</v>
      </c>
      <c r="H774" s="88">
        <v>0</v>
      </c>
      <c r="I774" s="88">
        <v>0</v>
      </c>
      <c r="J774" s="88">
        <v>2</v>
      </c>
      <c r="K774" s="88">
        <v>1</v>
      </c>
      <c r="L774" s="84"/>
      <c r="M774" s="84"/>
      <c r="N774" s="84"/>
      <c r="O774" s="84"/>
      <c r="P774" s="84"/>
      <c r="Q774" s="84"/>
      <c r="R774" s="84"/>
      <c r="AK774" s="84"/>
      <c r="AL774" s="84"/>
      <c r="AM774" s="84"/>
      <c r="AN774" s="84"/>
      <c r="AO774" s="84"/>
      <c r="AP774" s="84"/>
    </row>
    <row r="775" spans="1:42">
      <c r="A775" s="85" t="s">
        <v>476</v>
      </c>
      <c r="B775" s="88">
        <v>0</v>
      </c>
      <c r="C775" s="88">
        <v>0</v>
      </c>
      <c r="D775" s="88">
        <v>0</v>
      </c>
      <c r="E775" s="88">
        <v>0</v>
      </c>
      <c r="F775" s="88">
        <v>0</v>
      </c>
      <c r="G775" s="88">
        <v>0</v>
      </c>
      <c r="H775" s="88">
        <v>0</v>
      </c>
      <c r="I775" s="88">
        <v>0</v>
      </c>
      <c r="J775" s="88">
        <v>0</v>
      </c>
      <c r="K775" s="88">
        <v>0</v>
      </c>
      <c r="L775" s="84"/>
      <c r="M775" s="84"/>
      <c r="N775" s="84"/>
      <c r="O775" s="84"/>
      <c r="P775" s="84"/>
      <c r="Q775" s="84"/>
      <c r="R775" s="84"/>
      <c r="AK775" s="84"/>
      <c r="AL775" s="84"/>
      <c r="AM775" s="84"/>
      <c r="AN775" s="84"/>
      <c r="AO775" s="84"/>
      <c r="AP775" s="84"/>
    </row>
    <row r="776" spans="1:42">
      <c r="A776" s="85" t="s">
        <v>477</v>
      </c>
      <c r="B776" s="88">
        <v>0</v>
      </c>
      <c r="C776" s="88">
        <v>0</v>
      </c>
      <c r="D776" s="88">
        <v>0</v>
      </c>
      <c r="E776" s="88">
        <v>0</v>
      </c>
      <c r="F776" s="88">
        <v>0</v>
      </c>
      <c r="G776" s="88">
        <v>0</v>
      </c>
      <c r="H776" s="88">
        <v>0</v>
      </c>
      <c r="I776" s="88">
        <v>0</v>
      </c>
      <c r="J776" s="88">
        <v>6</v>
      </c>
      <c r="K776" s="88">
        <v>2</v>
      </c>
      <c r="L776" s="84"/>
      <c r="M776" s="84"/>
      <c r="N776" s="84"/>
      <c r="O776" s="84"/>
      <c r="P776" s="84"/>
      <c r="Q776" s="84"/>
      <c r="R776" s="84"/>
      <c r="AK776" s="84"/>
      <c r="AL776" s="84"/>
      <c r="AM776" s="84"/>
      <c r="AN776" s="84"/>
      <c r="AO776" s="84"/>
      <c r="AP776" s="84"/>
    </row>
    <row r="777" spans="1:42">
      <c r="A777" s="85" t="s">
        <v>478</v>
      </c>
      <c r="B777" s="88">
        <v>0</v>
      </c>
      <c r="C777" s="88">
        <v>0</v>
      </c>
      <c r="D777" s="88">
        <v>0</v>
      </c>
      <c r="E777" s="88">
        <v>0</v>
      </c>
      <c r="F777" s="88">
        <v>0</v>
      </c>
      <c r="G777" s="88">
        <v>0</v>
      </c>
      <c r="H777" s="88">
        <v>0</v>
      </c>
      <c r="I777" s="88">
        <v>0</v>
      </c>
      <c r="J777" s="88">
        <v>153</v>
      </c>
      <c r="K777" s="88">
        <v>925</v>
      </c>
      <c r="L777" s="84"/>
      <c r="M777" s="84"/>
      <c r="N777" s="84"/>
      <c r="O777" s="84"/>
      <c r="P777" s="84"/>
      <c r="Q777" s="84"/>
      <c r="R777" s="84"/>
      <c r="AK777" s="84"/>
      <c r="AL777" s="84"/>
      <c r="AM777" s="84"/>
      <c r="AN777" s="84"/>
      <c r="AO777" s="84"/>
      <c r="AP777" s="84"/>
    </row>
    <row r="778" spans="1:42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AK778" s="84"/>
      <c r="AL778" s="84"/>
      <c r="AM778" s="84"/>
      <c r="AN778" s="84"/>
      <c r="AO778" s="84"/>
      <c r="AP778" s="84"/>
    </row>
    <row r="779" spans="1:42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</row>
    <row r="780" spans="1:42">
      <c r="A780" s="85" t="s">
        <v>136</v>
      </c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AK780" s="84"/>
      <c r="AL780" s="84"/>
      <c r="AM780" s="84"/>
      <c r="AN780" s="84"/>
      <c r="AO780" s="84"/>
      <c r="AP780" s="84"/>
    </row>
    <row r="781" spans="1:42">
      <c r="A781" s="84" t="s">
        <v>485</v>
      </c>
      <c r="B781" s="84"/>
      <c r="C781" s="84"/>
      <c r="D781" s="84"/>
      <c r="AK781" s="84"/>
      <c r="AL781" s="84"/>
      <c r="AM781" s="84"/>
      <c r="AN781" s="84"/>
      <c r="AO781" s="84"/>
      <c r="AP781" s="84"/>
    </row>
    <row r="782" spans="1:42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</row>
    <row r="783" spans="1:42">
      <c r="A783" s="85" t="s">
        <v>486</v>
      </c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7E120-7F71-2249-BB39-7BF7916C7ACD}">
  <dimension ref="A1:V125"/>
  <sheetViews>
    <sheetView topLeftCell="A2" workbookViewId="0">
      <selection activeCell="A9" sqref="A9:A60"/>
    </sheetView>
  </sheetViews>
  <sheetFormatPr baseColWidth="10" defaultRowHeight="16"/>
  <sheetData>
    <row r="1" spans="1:22">
      <c r="A1" s="150" t="s">
        <v>56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</row>
    <row r="2" spans="1:22">
      <c r="A2" s="151" t="s">
        <v>57</v>
      </c>
      <c r="B2" s="151"/>
      <c r="C2" s="151"/>
      <c r="D2" s="151"/>
      <c r="E2" s="151"/>
      <c r="F2" s="151"/>
      <c r="G2" s="151"/>
      <c r="H2" s="151"/>
      <c r="I2" s="151"/>
      <c r="J2" s="151"/>
      <c r="K2" s="151"/>
    </row>
    <row r="3" spans="1:22">
      <c r="A3" s="152" t="s">
        <v>58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</row>
    <row r="4" spans="1:22">
      <c r="A4" s="153" t="s">
        <v>59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</row>
    <row r="5" spans="1:22">
      <c r="A5" s="154" t="s">
        <v>60</v>
      </c>
      <c r="B5" s="154"/>
      <c r="C5" s="154"/>
      <c r="D5" s="154"/>
      <c r="E5" s="154"/>
      <c r="F5" s="154"/>
      <c r="G5" s="154"/>
      <c r="H5" s="154"/>
      <c r="I5" s="154"/>
      <c r="J5" s="154"/>
      <c r="K5" s="154"/>
    </row>
    <row r="6" spans="1:22">
      <c r="A6" s="152" t="s">
        <v>58</v>
      </c>
      <c r="B6" s="152"/>
      <c r="C6" s="152"/>
      <c r="D6" s="152"/>
      <c r="E6" s="152"/>
      <c r="F6" s="152"/>
      <c r="G6" s="152"/>
      <c r="H6" s="152"/>
      <c r="I6" s="152"/>
      <c r="J6" s="152"/>
      <c r="K6" s="152"/>
    </row>
    <row r="7" spans="1:22">
      <c r="A7" s="19" t="s">
        <v>61</v>
      </c>
      <c r="B7" s="149" t="s">
        <v>62</v>
      </c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</row>
    <row r="8" spans="1:22">
      <c r="A8" s="19" t="s">
        <v>61</v>
      </c>
      <c r="B8" s="20" t="s">
        <v>63</v>
      </c>
      <c r="C8" s="20" t="s">
        <v>64</v>
      </c>
      <c r="D8" s="20" t="s">
        <v>65</v>
      </c>
      <c r="E8" s="20" t="s">
        <v>66</v>
      </c>
      <c r="F8" s="20" t="s">
        <v>67</v>
      </c>
      <c r="G8" s="20" t="s">
        <v>68</v>
      </c>
      <c r="H8" s="20" t="s">
        <v>69</v>
      </c>
      <c r="I8" s="20" t="s">
        <v>70</v>
      </c>
      <c r="J8" s="20" t="s">
        <v>71</v>
      </c>
      <c r="K8" s="20" t="s">
        <v>72</v>
      </c>
      <c r="L8" s="20" t="s">
        <v>73</v>
      </c>
      <c r="M8" s="20" t="s">
        <v>74</v>
      </c>
      <c r="N8" s="20" t="s">
        <v>75</v>
      </c>
      <c r="O8" s="20" t="s">
        <v>76</v>
      </c>
      <c r="P8" s="20" t="s">
        <v>77</v>
      </c>
      <c r="Q8" s="20" t="s">
        <v>78</v>
      </c>
      <c r="R8" s="20" t="s">
        <v>79</v>
      </c>
      <c r="S8" s="20" t="s">
        <v>80</v>
      </c>
      <c r="T8" s="20" t="s">
        <v>81</v>
      </c>
      <c r="U8" s="20" t="s">
        <v>82</v>
      </c>
      <c r="V8" s="20" t="s">
        <v>83</v>
      </c>
    </row>
    <row r="9" spans="1:22">
      <c r="A9" s="21" t="s">
        <v>84</v>
      </c>
      <c r="B9" s="22">
        <v>388270</v>
      </c>
      <c r="C9" s="22">
        <v>388167</v>
      </c>
      <c r="D9" s="22">
        <v>388786</v>
      </c>
      <c r="E9" s="22">
        <v>390032</v>
      </c>
      <c r="F9" s="22">
        <v>392118</v>
      </c>
      <c r="G9" s="22">
        <v>394580</v>
      </c>
      <c r="H9" s="22">
        <v>396987</v>
      </c>
      <c r="I9" s="22">
        <v>400007</v>
      </c>
      <c r="J9" s="22">
        <v>402837</v>
      </c>
      <c r="K9" s="22">
        <v>402318</v>
      </c>
      <c r="L9" s="22">
        <v>401682</v>
      </c>
      <c r="M9" s="22">
        <v>400891</v>
      </c>
      <c r="N9" s="22">
        <v>397493</v>
      </c>
      <c r="O9" s="22">
        <v>392110</v>
      </c>
      <c r="P9" s="22">
        <v>387658</v>
      </c>
      <c r="Q9" s="22">
        <v>384640</v>
      </c>
      <c r="R9" s="22">
        <v>379448</v>
      </c>
      <c r="S9" s="22">
        <v>376556</v>
      </c>
      <c r="T9" s="22">
        <v>371787</v>
      </c>
      <c r="U9" s="22">
        <v>367283</v>
      </c>
      <c r="V9" s="22">
        <v>363263</v>
      </c>
    </row>
    <row r="10" spans="1:22" ht="43">
      <c r="A10" s="21" t="s">
        <v>85</v>
      </c>
      <c r="B10" s="22">
        <v>1879888</v>
      </c>
      <c r="C10" s="22">
        <v>1858683</v>
      </c>
      <c r="D10" s="22">
        <v>1838819</v>
      </c>
      <c r="E10" s="22">
        <v>1825332</v>
      </c>
      <c r="F10" s="22">
        <v>1836459</v>
      </c>
      <c r="G10" s="22">
        <v>1855047</v>
      </c>
      <c r="H10" s="22">
        <v>1868438</v>
      </c>
      <c r="I10" s="22">
        <v>1945642</v>
      </c>
      <c r="J10" s="22">
        <v>1943910</v>
      </c>
      <c r="K10" s="22">
        <v>1934127</v>
      </c>
      <c r="L10" s="22">
        <v>1926285</v>
      </c>
      <c r="M10" s="22">
        <v>1917012</v>
      </c>
      <c r="N10" s="22">
        <v>1891477</v>
      </c>
      <c r="O10" s="22">
        <v>1825264</v>
      </c>
      <c r="P10" s="22">
        <v>1783555</v>
      </c>
      <c r="Q10" s="22">
        <v>1732389</v>
      </c>
      <c r="R10" s="22">
        <v>1657040</v>
      </c>
      <c r="S10" s="22">
        <v>1632349</v>
      </c>
      <c r="T10" s="22">
        <v>1557968</v>
      </c>
      <c r="U10" s="22">
        <v>1490265</v>
      </c>
      <c r="V10" s="22">
        <v>1445144</v>
      </c>
    </row>
    <row r="11" spans="1:22">
      <c r="A11" s="21" t="s">
        <v>86</v>
      </c>
      <c r="B11" s="22">
        <v>727945</v>
      </c>
      <c r="C11" s="22">
        <v>716820</v>
      </c>
      <c r="D11" s="22">
        <v>709340</v>
      </c>
      <c r="E11" s="22">
        <v>706672</v>
      </c>
      <c r="F11" s="22">
        <v>704297</v>
      </c>
      <c r="G11" s="22">
        <v>701211</v>
      </c>
      <c r="H11" s="22">
        <v>701688</v>
      </c>
      <c r="I11" s="22">
        <v>699329</v>
      </c>
      <c r="J11" s="22">
        <v>704219</v>
      </c>
      <c r="K11" s="22">
        <v>702819</v>
      </c>
      <c r="L11" s="22">
        <v>695560</v>
      </c>
      <c r="M11" s="22">
        <v>684426</v>
      </c>
      <c r="N11" s="22">
        <v>667635</v>
      </c>
      <c r="O11" s="22">
        <v>646633</v>
      </c>
      <c r="P11" s="22">
        <v>635850</v>
      </c>
      <c r="Q11" s="22">
        <v>612315</v>
      </c>
      <c r="R11" s="22">
        <v>580077</v>
      </c>
      <c r="S11" s="22">
        <v>565310</v>
      </c>
      <c r="T11" s="22">
        <v>546498</v>
      </c>
      <c r="U11" s="22">
        <v>533168</v>
      </c>
      <c r="V11" s="22">
        <v>518229</v>
      </c>
    </row>
    <row r="12" spans="1:22" ht="43">
      <c r="A12" s="21" t="s">
        <v>87</v>
      </c>
      <c r="B12" s="22">
        <v>333940</v>
      </c>
      <c r="C12" s="22">
        <v>331549</v>
      </c>
      <c r="D12" s="22">
        <v>328868</v>
      </c>
      <c r="E12" s="22">
        <v>326574</v>
      </c>
      <c r="F12" s="22">
        <v>324126</v>
      </c>
      <c r="G12" s="22">
        <v>323648</v>
      </c>
      <c r="H12" s="22">
        <v>321932</v>
      </c>
      <c r="I12" s="22">
        <v>321417</v>
      </c>
      <c r="J12" s="22">
        <v>322557</v>
      </c>
      <c r="K12" s="22">
        <v>319227</v>
      </c>
      <c r="L12" s="22">
        <v>317352</v>
      </c>
      <c r="M12" s="22">
        <v>313819</v>
      </c>
      <c r="N12" s="22">
        <v>309635</v>
      </c>
      <c r="O12" s="22">
        <v>305459</v>
      </c>
      <c r="P12" s="22">
        <v>301926</v>
      </c>
      <c r="Q12" s="22">
        <v>299957</v>
      </c>
      <c r="R12" s="22">
        <v>295905</v>
      </c>
      <c r="S12" s="22">
        <v>294360</v>
      </c>
      <c r="T12" s="22">
        <v>291860</v>
      </c>
      <c r="U12" s="22">
        <v>288793</v>
      </c>
      <c r="V12" s="22">
        <v>286497</v>
      </c>
    </row>
    <row r="13" spans="1:22">
      <c r="A13" s="21" t="s">
        <v>88</v>
      </c>
      <c r="B13" s="22">
        <v>1018784</v>
      </c>
      <c r="C13" s="22">
        <v>1022800</v>
      </c>
      <c r="D13" s="22">
        <v>1028244</v>
      </c>
      <c r="E13" s="22">
        <v>1034960</v>
      </c>
      <c r="F13" s="22">
        <v>1042608</v>
      </c>
      <c r="G13" s="22">
        <v>1051229</v>
      </c>
      <c r="H13" s="22">
        <v>1061756</v>
      </c>
      <c r="I13" s="22">
        <v>1068165</v>
      </c>
      <c r="J13" s="22">
        <v>1077360</v>
      </c>
      <c r="K13" s="22">
        <v>1081487</v>
      </c>
      <c r="L13" s="22">
        <v>1084341</v>
      </c>
      <c r="M13" s="22">
        <v>1085289</v>
      </c>
      <c r="N13" s="22">
        <v>1080138</v>
      </c>
      <c r="O13" s="22">
        <v>1074862</v>
      </c>
      <c r="P13" s="22">
        <v>1076896</v>
      </c>
      <c r="Q13" s="22">
        <v>1076635</v>
      </c>
      <c r="R13" s="22">
        <v>1073761</v>
      </c>
      <c r="S13" s="22">
        <v>1075381</v>
      </c>
      <c r="T13" s="22">
        <v>1073971</v>
      </c>
      <c r="U13" s="22">
        <v>1075329</v>
      </c>
      <c r="V13" s="22">
        <v>1076567</v>
      </c>
    </row>
    <row r="14" spans="1:22">
      <c r="A14" s="21" t="s">
        <v>89</v>
      </c>
      <c r="B14" s="22">
        <v>157664</v>
      </c>
      <c r="C14" s="22">
        <v>157640</v>
      </c>
      <c r="D14" s="22">
        <v>158498</v>
      </c>
      <c r="E14" s="22">
        <v>160700</v>
      </c>
      <c r="F14" s="22">
        <v>162514</v>
      </c>
      <c r="G14" s="22">
        <v>164925</v>
      </c>
      <c r="H14" s="22">
        <v>167015</v>
      </c>
      <c r="I14" s="22">
        <v>168825</v>
      </c>
      <c r="J14" s="22">
        <v>171265</v>
      </c>
      <c r="K14" s="22">
        <v>172704</v>
      </c>
      <c r="L14" s="22">
        <v>171896</v>
      </c>
      <c r="M14" s="22">
        <v>171680</v>
      </c>
      <c r="N14" s="22">
        <v>171815</v>
      </c>
      <c r="O14" s="22">
        <v>168638</v>
      </c>
      <c r="P14" s="22">
        <v>167818</v>
      </c>
      <c r="Q14" s="22">
        <v>167032</v>
      </c>
      <c r="R14" s="22">
        <v>166108</v>
      </c>
      <c r="S14" s="22">
        <v>165480</v>
      </c>
      <c r="T14" s="22">
        <v>165138</v>
      </c>
      <c r="U14" s="22">
        <v>163885</v>
      </c>
      <c r="V14" s="22">
        <v>164991</v>
      </c>
    </row>
    <row r="15" spans="1:22">
      <c r="A15" s="21" t="s">
        <v>90</v>
      </c>
      <c r="B15" s="22">
        <v>672137</v>
      </c>
      <c r="C15" s="22">
        <v>673559</v>
      </c>
      <c r="D15" s="22">
        <v>676376</v>
      </c>
      <c r="E15" s="22">
        <v>679884</v>
      </c>
      <c r="F15" s="22">
        <v>684113</v>
      </c>
      <c r="G15" s="22">
        <v>686730</v>
      </c>
      <c r="H15" s="22">
        <v>690929</v>
      </c>
      <c r="I15" s="22">
        <v>693729</v>
      </c>
      <c r="J15" s="22">
        <v>694533</v>
      </c>
      <c r="K15" s="22">
        <v>693921</v>
      </c>
      <c r="L15" s="22">
        <v>692137</v>
      </c>
      <c r="M15" s="22">
        <v>688777</v>
      </c>
      <c r="N15" s="22">
        <v>685246</v>
      </c>
      <c r="O15" s="22">
        <v>678459</v>
      </c>
      <c r="P15" s="22">
        <v>673474</v>
      </c>
      <c r="Q15" s="22">
        <v>671299</v>
      </c>
      <c r="R15" s="22">
        <v>663896</v>
      </c>
      <c r="S15" s="22">
        <v>663142</v>
      </c>
      <c r="T15" s="22">
        <v>662808</v>
      </c>
      <c r="U15" s="22">
        <v>664251</v>
      </c>
      <c r="V15" s="22">
        <v>661874</v>
      </c>
    </row>
    <row r="16" spans="1:22" ht="29">
      <c r="A16" s="21" t="s">
        <v>91</v>
      </c>
      <c r="B16" s="22">
        <v>1171543</v>
      </c>
      <c r="C16" s="22">
        <v>1149460</v>
      </c>
      <c r="D16" s="22">
        <v>1128908</v>
      </c>
      <c r="E16" s="22">
        <v>1115999</v>
      </c>
      <c r="F16" s="22">
        <v>1107220</v>
      </c>
      <c r="G16" s="22">
        <v>1104479</v>
      </c>
      <c r="H16" s="22">
        <v>1103442</v>
      </c>
      <c r="I16" s="22">
        <v>1111674</v>
      </c>
      <c r="J16" s="22">
        <v>1119439</v>
      </c>
      <c r="K16" s="22">
        <v>1113114</v>
      </c>
      <c r="L16" s="22">
        <v>1106049</v>
      </c>
      <c r="M16" s="22">
        <v>1095426</v>
      </c>
      <c r="N16" s="22">
        <v>1072844</v>
      </c>
      <c r="O16" s="22">
        <v>1030650</v>
      </c>
      <c r="P16" s="22">
        <v>1001062</v>
      </c>
      <c r="Q16" s="22">
        <v>983131</v>
      </c>
      <c r="R16" s="22">
        <v>955045</v>
      </c>
      <c r="S16" s="22">
        <v>947361</v>
      </c>
      <c r="T16" s="22">
        <v>916968</v>
      </c>
      <c r="U16" s="22">
        <v>878627</v>
      </c>
      <c r="V16" s="22">
        <v>845630</v>
      </c>
    </row>
    <row r="17" spans="1:22" ht="29">
      <c r="A17" s="21" t="s">
        <v>92</v>
      </c>
      <c r="B17" s="22">
        <v>5743402</v>
      </c>
      <c r="C17" s="22">
        <v>5664579</v>
      </c>
      <c r="D17" s="22">
        <v>5609350</v>
      </c>
      <c r="E17" s="22">
        <v>5576037</v>
      </c>
      <c r="F17" s="22">
        <v>5542680</v>
      </c>
      <c r="G17" s="22">
        <v>5523922</v>
      </c>
      <c r="H17" s="22">
        <v>5523784</v>
      </c>
      <c r="I17" s="22">
        <v>5540925</v>
      </c>
      <c r="J17" s="22">
        <v>5552050</v>
      </c>
      <c r="K17" s="22">
        <v>5529099</v>
      </c>
      <c r="L17" s="22">
        <v>5511147</v>
      </c>
      <c r="M17" s="22">
        <v>5487935</v>
      </c>
      <c r="N17" s="22">
        <v>5416447</v>
      </c>
      <c r="O17" s="22">
        <v>5332513</v>
      </c>
      <c r="P17" s="22">
        <v>5309404</v>
      </c>
      <c r="Q17" s="22">
        <v>5226354</v>
      </c>
      <c r="R17" s="22">
        <v>5117885</v>
      </c>
      <c r="S17" s="22">
        <v>5052666</v>
      </c>
      <c r="T17" s="22">
        <v>4906117</v>
      </c>
      <c r="U17" s="22">
        <v>4804606</v>
      </c>
      <c r="V17" s="22">
        <v>4736277</v>
      </c>
    </row>
    <row r="18" spans="1:22">
      <c r="A18" s="21" t="s">
        <v>93</v>
      </c>
      <c r="B18" s="22">
        <v>1159443</v>
      </c>
      <c r="C18" s="22">
        <v>1152651</v>
      </c>
      <c r="D18" s="22">
        <v>1149628</v>
      </c>
      <c r="E18" s="22">
        <v>1148302</v>
      </c>
      <c r="F18" s="22">
        <v>1147576</v>
      </c>
      <c r="G18" s="22">
        <v>1148775</v>
      </c>
      <c r="H18" s="22">
        <v>1151905</v>
      </c>
      <c r="I18" s="22">
        <v>1156447</v>
      </c>
      <c r="J18" s="22">
        <v>1158439</v>
      </c>
      <c r="K18" s="22">
        <v>1155772</v>
      </c>
      <c r="L18" s="22">
        <v>1153724</v>
      </c>
      <c r="M18" s="22">
        <v>1152658</v>
      </c>
      <c r="N18" s="22">
        <v>1146421</v>
      </c>
      <c r="O18" s="22">
        <v>1141457</v>
      </c>
      <c r="P18" s="22">
        <v>1139863</v>
      </c>
      <c r="Q18" s="22">
        <v>1136181</v>
      </c>
      <c r="R18" s="22">
        <v>1132861</v>
      </c>
      <c r="S18" s="22">
        <v>1133428</v>
      </c>
      <c r="T18" s="22">
        <v>1133444</v>
      </c>
      <c r="U18" s="22">
        <v>1132616</v>
      </c>
      <c r="V18" s="22">
        <v>1132729</v>
      </c>
    </row>
    <row r="19" spans="1:22">
      <c r="A19" s="21" t="s">
        <v>94</v>
      </c>
      <c r="B19" s="22">
        <v>357650</v>
      </c>
      <c r="C19" s="22">
        <v>356958</v>
      </c>
      <c r="D19" s="22">
        <v>357070</v>
      </c>
      <c r="E19" s="22">
        <v>358171</v>
      </c>
      <c r="F19" s="22">
        <v>360995</v>
      </c>
      <c r="G19" s="22">
        <v>364002</v>
      </c>
      <c r="H19" s="22">
        <v>366900</v>
      </c>
      <c r="I19" s="22">
        <v>371248</v>
      </c>
      <c r="J19" s="22">
        <v>374970</v>
      </c>
      <c r="K19" s="22">
        <v>375657</v>
      </c>
      <c r="L19" s="22">
        <v>374826</v>
      </c>
      <c r="M19" s="22">
        <v>375563</v>
      </c>
      <c r="N19" s="22">
        <v>373672</v>
      </c>
      <c r="O19" s="22">
        <v>365972</v>
      </c>
      <c r="P19" s="22">
        <v>363874</v>
      </c>
      <c r="Q19" s="22">
        <v>361021</v>
      </c>
      <c r="R19" s="22">
        <v>356437</v>
      </c>
      <c r="S19" s="22">
        <v>355205</v>
      </c>
      <c r="T19" s="22">
        <v>352723</v>
      </c>
      <c r="U19" s="22">
        <v>349810</v>
      </c>
      <c r="V19" s="22">
        <v>347240</v>
      </c>
    </row>
    <row r="20" spans="1:22">
      <c r="A20" s="21" t="s">
        <v>95</v>
      </c>
      <c r="B20" s="22">
        <v>391850</v>
      </c>
      <c r="C20" s="22">
        <v>394151</v>
      </c>
      <c r="D20" s="22">
        <v>396487</v>
      </c>
      <c r="E20" s="22">
        <v>400036</v>
      </c>
      <c r="F20" s="22">
        <v>403665</v>
      </c>
      <c r="G20" s="22">
        <v>406267</v>
      </c>
      <c r="H20" s="22">
        <v>408703</v>
      </c>
      <c r="I20" s="22">
        <v>410275</v>
      </c>
      <c r="J20" s="22">
        <v>413597</v>
      </c>
      <c r="K20" s="22">
        <v>415446</v>
      </c>
      <c r="L20" s="22">
        <v>415083</v>
      </c>
      <c r="M20" s="22">
        <v>413633</v>
      </c>
      <c r="N20" s="22">
        <v>412498</v>
      </c>
      <c r="O20" s="22">
        <v>411531</v>
      </c>
      <c r="P20" s="22">
        <v>412899</v>
      </c>
      <c r="Q20" s="22">
        <v>412580</v>
      </c>
      <c r="R20" s="22">
        <v>411390</v>
      </c>
      <c r="S20" s="22">
        <v>410762</v>
      </c>
      <c r="T20" s="22">
        <v>410242</v>
      </c>
      <c r="U20" s="22">
        <v>409130</v>
      </c>
      <c r="V20" s="22">
        <v>407546</v>
      </c>
    </row>
    <row r="21" spans="1:22">
      <c r="A21" s="21" t="s">
        <v>96</v>
      </c>
      <c r="B21" s="22">
        <v>1244049</v>
      </c>
      <c r="C21" s="22">
        <v>1240155</v>
      </c>
      <c r="D21" s="22">
        <v>1238714</v>
      </c>
      <c r="E21" s="22">
        <v>1239435</v>
      </c>
      <c r="F21" s="22">
        <v>1239889</v>
      </c>
      <c r="G21" s="22">
        <v>1240284</v>
      </c>
      <c r="H21" s="22">
        <v>1240175</v>
      </c>
      <c r="I21" s="22">
        <v>1238492</v>
      </c>
      <c r="J21" s="22">
        <v>1245164</v>
      </c>
      <c r="K21" s="22">
        <v>1243519</v>
      </c>
      <c r="L21" s="22">
        <v>1236739</v>
      </c>
      <c r="M21" s="22">
        <v>1230594</v>
      </c>
      <c r="N21" s="22">
        <v>1220467</v>
      </c>
      <c r="O21" s="22">
        <v>1207343</v>
      </c>
      <c r="P21" s="22">
        <v>1194062</v>
      </c>
      <c r="Q21" s="22">
        <v>1180817</v>
      </c>
      <c r="R21" s="22">
        <v>1164374</v>
      </c>
      <c r="S21" s="22">
        <v>1155724</v>
      </c>
      <c r="T21" s="22">
        <v>1140793</v>
      </c>
      <c r="U21" s="22">
        <v>1131346</v>
      </c>
      <c r="V21" s="22">
        <v>1125105</v>
      </c>
    </row>
    <row r="22" spans="1:22" ht="29">
      <c r="A22" s="21" t="s">
        <v>97</v>
      </c>
      <c r="B22" s="22">
        <v>582905</v>
      </c>
      <c r="C22" s="22">
        <v>581078</v>
      </c>
      <c r="D22" s="22">
        <v>580229</v>
      </c>
      <c r="E22" s="22">
        <v>580295</v>
      </c>
      <c r="F22" s="22">
        <v>582206</v>
      </c>
      <c r="G22" s="22">
        <v>585179</v>
      </c>
      <c r="H22" s="22">
        <v>588656</v>
      </c>
      <c r="I22" s="22">
        <v>591888</v>
      </c>
      <c r="J22" s="22">
        <v>593861</v>
      </c>
      <c r="K22" s="22">
        <v>593121</v>
      </c>
      <c r="L22" s="22">
        <v>592250</v>
      </c>
      <c r="M22" s="22">
        <v>589235</v>
      </c>
      <c r="N22" s="22">
        <v>582138</v>
      </c>
      <c r="O22" s="22">
        <v>572824</v>
      </c>
      <c r="P22" s="22">
        <v>568091</v>
      </c>
      <c r="Q22" s="22">
        <v>562309</v>
      </c>
      <c r="R22" s="22">
        <v>554784</v>
      </c>
      <c r="S22" s="22">
        <v>549690</v>
      </c>
      <c r="T22" s="22">
        <v>542275</v>
      </c>
      <c r="U22" s="22">
        <v>537606</v>
      </c>
      <c r="V22" s="22">
        <v>531159</v>
      </c>
    </row>
    <row r="23" spans="1:22" ht="43">
      <c r="A23" s="21" t="s">
        <v>98</v>
      </c>
      <c r="B23" s="22">
        <v>585590</v>
      </c>
      <c r="C23" s="22">
        <v>579962</v>
      </c>
      <c r="D23" s="22">
        <v>576898</v>
      </c>
      <c r="E23" s="22">
        <v>575470</v>
      </c>
      <c r="F23" s="22">
        <v>579245</v>
      </c>
      <c r="G23" s="22">
        <v>582327</v>
      </c>
      <c r="H23" s="22">
        <v>587508</v>
      </c>
      <c r="I23" s="22">
        <v>601699</v>
      </c>
      <c r="J23" s="22">
        <v>604564</v>
      </c>
      <c r="K23" s="22">
        <v>604344</v>
      </c>
      <c r="L23" s="22">
        <v>604274</v>
      </c>
      <c r="M23" s="22">
        <v>602301</v>
      </c>
      <c r="N23" s="22">
        <v>594915</v>
      </c>
      <c r="O23" s="22">
        <v>573282</v>
      </c>
      <c r="P23" s="22">
        <v>559761</v>
      </c>
      <c r="Q23" s="22">
        <v>543432</v>
      </c>
      <c r="R23" s="22">
        <v>527345</v>
      </c>
      <c r="S23" s="22">
        <v>518239</v>
      </c>
      <c r="T23" s="22">
        <v>501237</v>
      </c>
      <c r="U23" s="22">
        <v>485173</v>
      </c>
      <c r="V23" s="22">
        <v>474385</v>
      </c>
    </row>
    <row r="24" spans="1:22" ht="29">
      <c r="A24" s="21" t="s">
        <v>99</v>
      </c>
      <c r="B24" s="22">
        <v>495045</v>
      </c>
      <c r="C24" s="22">
        <v>495761</v>
      </c>
      <c r="D24" s="22">
        <v>499100</v>
      </c>
      <c r="E24" s="22">
        <v>502578</v>
      </c>
      <c r="F24" s="22">
        <v>506888</v>
      </c>
      <c r="G24" s="22">
        <v>513713</v>
      </c>
      <c r="H24" s="22">
        <v>519613</v>
      </c>
      <c r="I24" s="22">
        <v>524962</v>
      </c>
      <c r="J24" s="22">
        <v>530250</v>
      </c>
      <c r="K24" s="22">
        <v>530175</v>
      </c>
      <c r="L24" s="22">
        <v>529453</v>
      </c>
      <c r="M24" s="22">
        <v>527273</v>
      </c>
      <c r="N24" s="22">
        <v>522343</v>
      </c>
      <c r="O24" s="22">
        <v>510122</v>
      </c>
      <c r="P24" s="22">
        <v>506864</v>
      </c>
      <c r="Q24" s="22">
        <v>500060</v>
      </c>
      <c r="R24" s="22">
        <v>492914</v>
      </c>
      <c r="S24" s="22">
        <v>487670</v>
      </c>
      <c r="T24" s="22">
        <v>484338</v>
      </c>
      <c r="U24" s="22">
        <v>478581</v>
      </c>
      <c r="V24" s="22">
        <v>476633</v>
      </c>
    </row>
    <row r="25" spans="1:22">
      <c r="A25" s="21" t="s">
        <v>100</v>
      </c>
      <c r="B25" s="22">
        <v>781451</v>
      </c>
      <c r="C25" s="22">
        <v>782979</v>
      </c>
      <c r="D25" s="22">
        <v>785240</v>
      </c>
      <c r="E25" s="22">
        <v>788219</v>
      </c>
      <c r="F25" s="22">
        <v>791610</v>
      </c>
      <c r="G25" s="22">
        <v>795611</v>
      </c>
      <c r="H25" s="22">
        <v>799402</v>
      </c>
      <c r="I25" s="22">
        <v>802422</v>
      </c>
      <c r="J25" s="22">
        <v>804498</v>
      </c>
      <c r="K25" s="22">
        <v>805857</v>
      </c>
      <c r="L25" s="22">
        <v>805108</v>
      </c>
      <c r="M25" s="22">
        <v>803998</v>
      </c>
      <c r="N25" s="22">
        <v>798822</v>
      </c>
      <c r="O25" s="22">
        <v>792182</v>
      </c>
      <c r="P25" s="22">
        <v>788287</v>
      </c>
      <c r="Q25" s="22">
        <v>784376</v>
      </c>
      <c r="R25" s="22">
        <v>779870</v>
      </c>
      <c r="S25" s="22">
        <v>775944</v>
      </c>
      <c r="T25" s="22">
        <v>771131</v>
      </c>
      <c r="U25" s="22">
        <v>769625</v>
      </c>
      <c r="V25" s="22">
        <v>769237</v>
      </c>
    </row>
    <row r="26" spans="1:22" ht="29">
      <c r="A26" s="21" t="s">
        <v>101</v>
      </c>
      <c r="B26" s="22">
        <v>1121815</v>
      </c>
      <c r="C26" s="22">
        <v>1119596</v>
      </c>
      <c r="D26" s="22">
        <v>1119351</v>
      </c>
      <c r="E26" s="22">
        <v>1120294</v>
      </c>
      <c r="F26" s="22">
        <v>1122799</v>
      </c>
      <c r="G26" s="22">
        <v>1127196</v>
      </c>
      <c r="H26" s="22">
        <v>1132735</v>
      </c>
      <c r="I26" s="22">
        <v>1138161</v>
      </c>
      <c r="J26" s="22">
        <v>1143911</v>
      </c>
      <c r="K26" s="22">
        <v>1147124</v>
      </c>
      <c r="L26" s="22">
        <v>1146458</v>
      </c>
      <c r="M26" s="22">
        <v>1145488</v>
      </c>
      <c r="N26" s="22">
        <v>1139121</v>
      </c>
      <c r="O26" s="22">
        <v>1132792</v>
      </c>
      <c r="P26" s="22">
        <v>1129141</v>
      </c>
      <c r="Q26" s="22">
        <v>1126707</v>
      </c>
      <c r="R26" s="22">
        <v>1121344</v>
      </c>
      <c r="S26" s="22">
        <v>1120814</v>
      </c>
      <c r="T26" s="22">
        <v>1111886</v>
      </c>
      <c r="U26" s="22">
        <v>1108002</v>
      </c>
      <c r="V26" s="22">
        <v>1108419</v>
      </c>
    </row>
    <row r="27" spans="1:22">
      <c r="A27" s="21" t="s">
        <v>102</v>
      </c>
      <c r="B27" s="22">
        <v>196139</v>
      </c>
      <c r="C27" s="22">
        <v>196329</v>
      </c>
      <c r="D27" s="22">
        <v>197222</v>
      </c>
      <c r="E27" s="22">
        <v>198718</v>
      </c>
      <c r="F27" s="22">
        <v>201071</v>
      </c>
      <c r="G27" s="22">
        <v>203841</v>
      </c>
      <c r="H27" s="22">
        <v>207449</v>
      </c>
      <c r="I27" s="22">
        <v>211899</v>
      </c>
      <c r="J27" s="22">
        <v>218036</v>
      </c>
      <c r="K27" s="22">
        <v>219138</v>
      </c>
      <c r="L27" s="22">
        <v>217716</v>
      </c>
      <c r="M27" s="22">
        <v>217363</v>
      </c>
      <c r="N27" s="22">
        <v>215274</v>
      </c>
      <c r="O27" s="22">
        <v>211375</v>
      </c>
      <c r="P27" s="22">
        <v>208616</v>
      </c>
      <c r="Q27" s="22">
        <v>207974</v>
      </c>
      <c r="R27" s="22">
        <v>204546</v>
      </c>
      <c r="S27" s="22">
        <v>202982</v>
      </c>
      <c r="T27" s="22">
        <v>201614</v>
      </c>
      <c r="U27" s="22">
        <v>201526</v>
      </c>
      <c r="V27" s="22">
        <v>201053</v>
      </c>
    </row>
    <row r="28" spans="1:22" ht="29">
      <c r="A28" s="21" t="s">
        <v>103</v>
      </c>
      <c r="B28" s="22">
        <v>727121</v>
      </c>
      <c r="C28" s="22">
        <v>723576</v>
      </c>
      <c r="D28" s="22">
        <v>720592</v>
      </c>
      <c r="E28" s="22">
        <v>719282</v>
      </c>
      <c r="F28" s="22">
        <v>717832</v>
      </c>
      <c r="G28" s="22">
        <v>716834</v>
      </c>
      <c r="H28" s="22">
        <v>715148</v>
      </c>
      <c r="I28" s="22">
        <v>713818</v>
      </c>
      <c r="J28" s="22">
        <v>712097</v>
      </c>
      <c r="K28" s="22">
        <v>709607</v>
      </c>
      <c r="L28" s="22">
        <v>707263</v>
      </c>
      <c r="M28" s="22">
        <v>705698</v>
      </c>
      <c r="N28" s="22">
        <v>701056</v>
      </c>
      <c r="O28" s="22">
        <v>694944</v>
      </c>
      <c r="P28" s="22">
        <v>691895</v>
      </c>
      <c r="Q28" s="22">
        <v>688708</v>
      </c>
      <c r="R28" s="22">
        <v>686513</v>
      </c>
      <c r="S28" s="22">
        <v>684416</v>
      </c>
      <c r="T28" s="22">
        <v>682977</v>
      </c>
      <c r="U28" s="22">
        <v>680069</v>
      </c>
      <c r="V28" s="22">
        <v>679370</v>
      </c>
    </row>
    <row r="29" spans="1:22">
      <c r="A29" s="21" t="s">
        <v>104</v>
      </c>
      <c r="B29" s="22">
        <v>781788</v>
      </c>
      <c r="C29" s="22">
        <v>771044</v>
      </c>
      <c r="D29" s="22">
        <v>761947</v>
      </c>
      <c r="E29" s="22">
        <v>755716</v>
      </c>
      <c r="F29" s="22">
        <v>753576</v>
      </c>
      <c r="G29" s="22">
        <v>753054</v>
      </c>
      <c r="H29" s="22">
        <v>756156</v>
      </c>
      <c r="I29" s="22">
        <v>761632</v>
      </c>
      <c r="J29" s="22">
        <v>761627</v>
      </c>
      <c r="K29" s="22">
        <v>756810</v>
      </c>
      <c r="L29" s="22">
        <v>753046</v>
      </c>
      <c r="M29" s="22">
        <v>747782</v>
      </c>
      <c r="N29" s="22">
        <v>731864</v>
      </c>
      <c r="O29" s="22">
        <v>706185</v>
      </c>
      <c r="P29" s="22">
        <v>687331</v>
      </c>
      <c r="Q29" s="22">
        <v>664506</v>
      </c>
      <c r="R29" s="22">
        <v>636198</v>
      </c>
      <c r="S29" s="22">
        <v>619692</v>
      </c>
      <c r="T29" s="22">
        <v>598112</v>
      </c>
      <c r="U29" s="22">
        <v>579650</v>
      </c>
      <c r="V29" s="22">
        <v>565599</v>
      </c>
    </row>
    <row r="30" spans="1:22">
      <c r="A30" s="21" t="s">
        <v>105</v>
      </c>
      <c r="B30" s="22">
        <v>919168</v>
      </c>
      <c r="C30" s="22">
        <v>914678</v>
      </c>
      <c r="D30" s="22">
        <v>912075</v>
      </c>
      <c r="E30" s="22">
        <v>912938</v>
      </c>
      <c r="F30" s="22">
        <v>915392</v>
      </c>
      <c r="G30" s="22">
        <v>917297</v>
      </c>
      <c r="H30" s="22">
        <v>919455</v>
      </c>
      <c r="I30" s="22">
        <v>919319</v>
      </c>
      <c r="J30" s="22">
        <v>922928</v>
      </c>
      <c r="K30" s="22">
        <v>924550</v>
      </c>
      <c r="L30" s="22">
        <v>918072</v>
      </c>
      <c r="M30" s="22">
        <v>907428</v>
      </c>
      <c r="N30" s="22">
        <v>901220</v>
      </c>
      <c r="O30" s="22">
        <v>884099</v>
      </c>
      <c r="P30" s="22">
        <v>876184</v>
      </c>
      <c r="Q30" s="22">
        <v>860898</v>
      </c>
      <c r="R30" s="22">
        <v>841687</v>
      </c>
      <c r="S30" s="22">
        <v>828107</v>
      </c>
      <c r="T30" s="22">
        <v>818959</v>
      </c>
      <c r="U30" s="22">
        <v>812637</v>
      </c>
      <c r="V30" s="22">
        <v>809004</v>
      </c>
    </row>
    <row r="31" spans="1:22" ht="43">
      <c r="A31" s="21" t="s">
        <v>106</v>
      </c>
      <c r="B31" s="22">
        <v>261995</v>
      </c>
      <c r="C31" s="22">
        <v>257762</v>
      </c>
      <c r="D31" s="22">
        <v>254308</v>
      </c>
      <c r="E31" s="22">
        <v>253310</v>
      </c>
      <c r="F31" s="22">
        <v>252882</v>
      </c>
      <c r="G31" s="22">
        <v>253686</v>
      </c>
      <c r="H31" s="22">
        <v>255426</v>
      </c>
      <c r="I31" s="22">
        <v>257723</v>
      </c>
      <c r="J31" s="22">
        <v>259537</v>
      </c>
      <c r="K31" s="22">
        <v>256461</v>
      </c>
      <c r="L31" s="22">
        <v>251563</v>
      </c>
      <c r="M31" s="22">
        <v>246151</v>
      </c>
      <c r="N31" s="22">
        <v>237787</v>
      </c>
      <c r="O31" s="22">
        <v>224076</v>
      </c>
      <c r="P31" s="22">
        <v>213505</v>
      </c>
      <c r="Q31" s="22">
        <v>203737</v>
      </c>
      <c r="R31" s="22">
        <v>193913</v>
      </c>
      <c r="S31" s="22">
        <v>185474</v>
      </c>
      <c r="T31" s="22">
        <v>177761</v>
      </c>
      <c r="U31" s="22">
        <v>171532</v>
      </c>
      <c r="V31" s="22">
        <v>165347</v>
      </c>
    </row>
    <row r="32" spans="1:22">
      <c r="A32" s="21" t="s">
        <v>107</v>
      </c>
      <c r="B32" s="22">
        <v>524278</v>
      </c>
      <c r="C32" s="22">
        <v>521870</v>
      </c>
      <c r="D32" s="22">
        <v>519932</v>
      </c>
      <c r="E32" s="22">
        <v>518930</v>
      </c>
      <c r="F32" s="22">
        <v>519596</v>
      </c>
      <c r="G32" s="22">
        <v>520017</v>
      </c>
      <c r="H32" s="22">
        <v>519229</v>
      </c>
      <c r="I32" s="22">
        <v>520668</v>
      </c>
      <c r="J32" s="22">
        <v>522862</v>
      </c>
      <c r="K32" s="22">
        <v>521968</v>
      </c>
      <c r="L32" s="22">
        <v>518081</v>
      </c>
      <c r="M32" s="22">
        <v>513403</v>
      </c>
      <c r="N32" s="22">
        <v>507915</v>
      </c>
      <c r="O32" s="22">
        <v>497671</v>
      </c>
      <c r="P32" s="22">
        <v>492174</v>
      </c>
      <c r="Q32" s="22">
        <v>483792</v>
      </c>
      <c r="R32" s="22">
        <v>476707</v>
      </c>
      <c r="S32" s="22">
        <v>472446</v>
      </c>
      <c r="T32" s="22">
        <v>464934</v>
      </c>
      <c r="U32" s="22">
        <v>461730</v>
      </c>
      <c r="V32" s="22">
        <v>458998</v>
      </c>
    </row>
    <row r="33" spans="1:22">
      <c r="A33" s="21" t="s">
        <v>108</v>
      </c>
      <c r="B33" s="22">
        <v>222687</v>
      </c>
      <c r="C33" s="22">
        <v>220461</v>
      </c>
      <c r="D33" s="22">
        <v>219345</v>
      </c>
      <c r="E33" s="22">
        <v>219702</v>
      </c>
      <c r="F33" s="22">
        <v>221079</v>
      </c>
      <c r="G33" s="22">
        <v>222909</v>
      </c>
      <c r="H33" s="22">
        <v>224909</v>
      </c>
      <c r="I33" s="22">
        <v>226329</v>
      </c>
      <c r="J33" s="22">
        <v>227609</v>
      </c>
      <c r="K33" s="22">
        <v>228361</v>
      </c>
      <c r="L33" s="22">
        <v>228566</v>
      </c>
      <c r="M33" s="22">
        <v>228409</v>
      </c>
      <c r="N33" s="22">
        <v>225271</v>
      </c>
      <c r="O33" s="22">
        <v>220107</v>
      </c>
      <c r="P33" s="22">
        <v>218023</v>
      </c>
      <c r="Q33" s="22">
        <v>215864</v>
      </c>
      <c r="R33" s="22">
        <v>212901</v>
      </c>
      <c r="S33" s="22">
        <v>211286</v>
      </c>
      <c r="T33" s="22">
        <v>208963</v>
      </c>
      <c r="U33" s="22">
        <v>205955</v>
      </c>
      <c r="V33" s="22">
        <v>205430</v>
      </c>
    </row>
    <row r="34" spans="1:22">
      <c r="A34" s="21" t="s">
        <v>109</v>
      </c>
      <c r="B34" s="22">
        <v>631381</v>
      </c>
      <c r="C34" s="22">
        <v>633564</v>
      </c>
      <c r="D34" s="22">
        <v>638099</v>
      </c>
      <c r="E34" s="22">
        <v>643484</v>
      </c>
      <c r="F34" s="22">
        <v>648250</v>
      </c>
      <c r="G34" s="22">
        <v>654170</v>
      </c>
      <c r="H34" s="22">
        <v>659033</v>
      </c>
      <c r="I34" s="22">
        <v>664916</v>
      </c>
      <c r="J34" s="22">
        <v>670242</v>
      </c>
      <c r="K34" s="22">
        <v>670600</v>
      </c>
      <c r="L34" s="22">
        <v>670761</v>
      </c>
      <c r="M34" s="22">
        <v>669782</v>
      </c>
      <c r="N34" s="22">
        <v>667438</v>
      </c>
      <c r="O34" s="22">
        <v>664742</v>
      </c>
      <c r="P34" s="22">
        <v>662751</v>
      </c>
      <c r="Q34" s="22">
        <v>660284</v>
      </c>
      <c r="R34" s="22">
        <v>654458</v>
      </c>
      <c r="S34" s="22">
        <v>651565</v>
      </c>
      <c r="T34" s="22">
        <v>647387</v>
      </c>
      <c r="U34" s="22">
        <v>645781</v>
      </c>
      <c r="V34" s="22">
        <v>645711</v>
      </c>
    </row>
    <row r="35" spans="1:22">
      <c r="A35" s="21" t="s">
        <v>110</v>
      </c>
      <c r="B35" s="22">
        <v>456439</v>
      </c>
      <c r="C35" s="22">
        <v>460001</v>
      </c>
      <c r="D35" s="22">
        <v>463746</v>
      </c>
      <c r="E35" s="22">
        <v>468316</v>
      </c>
      <c r="F35" s="22">
        <v>473604</v>
      </c>
      <c r="G35" s="22">
        <v>479395</v>
      </c>
      <c r="H35" s="22">
        <v>484694</v>
      </c>
      <c r="I35" s="22">
        <v>489752</v>
      </c>
      <c r="J35" s="22">
        <v>494451</v>
      </c>
      <c r="K35" s="22">
        <v>497799</v>
      </c>
      <c r="L35" s="22">
        <v>499284</v>
      </c>
      <c r="M35" s="22">
        <v>500169</v>
      </c>
      <c r="N35" s="22">
        <v>500200</v>
      </c>
      <c r="O35" s="22">
        <v>497387</v>
      </c>
      <c r="P35" s="22">
        <v>498223</v>
      </c>
      <c r="Q35" s="22">
        <v>495902</v>
      </c>
      <c r="R35" s="22">
        <v>492720</v>
      </c>
      <c r="S35" s="22">
        <v>495998</v>
      </c>
      <c r="T35" s="22">
        <v>496655</v>
      </c>
      <c r="U35" s="22">
        <v>499517</v>
      </c>
      <c r="V35" s="22">
        <v>502155</v>
      </c>
    </row>
    <row r="36" spans="1:22">
      <c r="A36" s="21" t="s">
        <v>111</v>
      </c>
      <c r="B36" s="22">
        <v>438517</v>
      </c>
      <c r="C36" s="22">
        <v>434930</v>
      </c>
      <c r="D36" s="22">
        <v>432866</v>
      </c>
      <c r="E36" s="22">
        <v>432384</v>
      </c>
      <c r="F36" s="22">
        <v>434041</v>
      </c>
      <c r="G36" s="22">
        <v>436029</v>
      </c>
      <c r="H36" s="22">
        <v>438001</v>
      </c>
      <c r="I36" s="22">
        <v>440915</v>
      </c>
      <c r="J36" s="22">
        <v>443032</v>
      </c>
      <c r="K36" s="22">
        <v>442308</v>
      </c>
      <c r="L36" s="22">
        <v>439768</v>
      </c>
      <c r="M36" s="22">
        <v>436402</v>
      </c>
      <c r="N36" s="22">
        <v>426872</v>
      </c>
      <c r="O36" s="22">
        <v>414015</v>
      </c>
      <c r="P36" s="22">
        <v>407496</v>
      </c>
      <c r="Q36" s="22">
        <v>399439</v>
      </c>
      <c r="R36" s="22">
        <v>385092</v>
      </c>
      <c r="S36" s="22">
        <v>377639</v>
      </c>
      <c r="T36" s="22">
        <v>371055</v>
      </c>
      <c r="U36" s="22">
        <v>365023</v>
      </c>
      <c r="V36" s="22">
        <v>361590</v>
      </c>
    </row>
    <row r="37" spans="1:22">
      <c r="A37" s="21" t="s">
        <v>112</v>
      </c>
      <c r="B37" s="22">
        <v>327946</v>
      </c>
      <c r="C37" s="22">
        <v>329587</v>
      </c>
      <c r="D37" s="22">
        <v>331327</v>
      </c>
      <c r="E37" s="22">
        <v>333634</v>
      </c>
      <c r="F37" s="22">
        <v>336527</v>
      </c>
      <c r="G37" s="22">
        <v>339386</v>
      </c>
      <c r="H37" s="22">
        <v>342748</v>
      </c>
      <c r="I37" s="22">
        <v>346005</v>
      </c>
      <c r="J37" s="22">
        <v>348902</v>
      </c>
      <c r="K37" s="22">
        <v>351530</v>
      </c>
      <c r="L37" s="22">
        <v>353504</v>
      </c>
      <c r="M37" s="22">
        <v>355195</v>
      </c>
      <c r="N37" s="22">
        <v>355549</v>
      </c>
      <c r="O37" s="22">
        <v>355176</v>
      </c>
      <c r="P37" s="22">
        <v>356595</v>
      </c>
      <c r="Q37" s="22">
        <v>357625</v>
      </c>
      <c r="R37" s="22">
        <v>358452</v>
      </c>
      <c r="S37" s="22">
        <v>360512</v>
      </c>
      <c r="T37" s="22">
        <v>361782</v>
      </c>
      <c r="U37" s="22">
        <v>364125</v>
      </c>
      <c r="V37" s="22">
        <v>365619</v>
      </c>
    </row>
    <row r="38" spans="1:22">
      <c r="A38" s="21" t="s">
        <v>113</v>
      </c>
      <c r="B38" s="22">
        <v>6779888</v>
      </c>
      <c r="C38" s="22">
        <v>6663394</v>
      </c>
      <c r="D38" s="22">
        <v>6578079</v>
      </c>
      <c r="E38" s="22">
        <v>6507184</v>
      </c>
      <c r="F38" s="22">
        <v>6466996</v>
      </c>
      <c r="G38" s="22">
        <v>6436996</v>
      </c>
      <c r="H38" s="22">
        <v>6454440</v>
      </c>
      <c r="I38" s="22">
        <v>6495551</v>
      </c>
      <c r="J38" s="22">
        <v>6498560</v>
      </c>
      <c r="K38" s="22">
        <v>6489680</v>
      </c>
      <c r="L38" s="22">
        <v>6458684</v>
      </c>
      <c r="M38" s="22">
        <v>6386932</v>
      </c>
      <c r="N38" s="22">
        <v>6271638</v>
      </c>
      <c r="O38" s="22">
        <v>6081689</v>
      </c>
      <c r="P38" s="22">
        <v>6008183</v>
      </c>
      <c r="Q38" s="22">
        <v>5964143</v>
      </c>
      <c r="R38" s="22">
        <v>5804829</v>
      </c>
      <c r="S38" s="22">
        <v>5718942</v>
      </c>
      <c r="T38" s="22">
        <v>5527152</v>
      </c>
      <c r="U38" s="22">
        <v>5372433</v>
      </c>
      <c r="V38" s="22">
        <v>5205408</v>
      </c>
    </row>
    <row r="39" spans="1:22">
      <c r="A39" s="21" t="s">
        <v>114</v>
      </c>
      <c r="B39" s="22">
        <v>1685920</v>
      </c>
      <c r="C39" s="22">
        <v>1661785</v>
      </c>
      <c r="D39" s="22">
        <v>1641121</v>
      </c>
      <c r="E39" s="22">
        <v>1630615</v>
      </c>
      <c r="F39" s="22">
        <v>1629298</v>
      </c>
      <c r="G39" s="22">
        <v>1628973</v>
      </c>
      <c r="H39" s="22">
        <v>1621968</v>
      </c>
      <c r="I39" s="22">
        <v>1652999</v>
      </c>
      <c r="J39" s="22">
        <v>1641098</v>
      </c>
      <c r="K39" s="22">
        <v>1625827</v>
      </c>
      <c r="L39" s="22">
        <v>1609557</v>
      </c>
      <c r="M39" s="22">
        <v>1593068</v>
      </c>
      <c r="N39" s="22">
        <v>1563261</v>
      </c>
      <c r="O39" s="22">
        <v>1517523</v>
      </c>
      <c r="P39" s="22">
        <v>1491287</v>
      </c>
      <c r="Q39" s="22">
        <v>1453409</v>
      </c>
      <c r="R39" s="22">
        <v>1397925</v>
      </c>
      <c r="S39" s="22">
        <v>1374890</v>
      </c>
      <c r="T39" s="22">
        <v>1330010</v>
      </c>
      <c r="U39" s="22">
        <v>1302240</v>
      </c>
      <c r="V39" s="22">
        <v>1278851</v>
      </c>
    </row>
    <row r="40" spans="1:22">
      <c r="A40" s="21" t="s">
        <v>115</v>
      </c>
      <c r="B40" s="22">
        <v>1511251</v>
      </c>
      <c r="C40" s="22">
        <v>1493898</v>
      </c>
      <c r="D40" s="22">
        <v>1478509</v>
      </c>
      <c r="E40" s="22">
        <v>1470273</v>
      </c>
      <c r="F40" s="22">
        <v>1464847</v>
      </c>
      <c r="G40" s="22">
        <v>1467288</v>
      </c>
      <c r="H40" s="22">
        <v>1466818</v>
      </c>
      <c r="I40" s="22">
        <v>1472049</v>
      </c>
      <c r="J40" s="22">
        <v>1474449</v>
      </c>
      <c r="K40" s="22">
        <v>1470069</v>
      </c>
      <c r="L40" s="22">
        <v>1461979</v>
      </c>
      <c r="M40" s="22">
        <v>1446520</v>
      </c>
      <c r="N40" s="22">
        <v>1426109</v>
      </c>
      <c r="O40" s="22">
        <v>1392117</v>
      </c>
      <c r="P40" s="22">
        <v>1370306</v>
      </c>
      <c r="Q40" s="22">
        <v>1335792</v>
      </c>
      <c r="R40" s="22">
        <v>1294694</v>
      </c>
      <c r="S40" s="22">
        <v>1269230</v>
      </c>
      <c r="T40" s="22">
        <v>1226993</v>
      </c>
      <c r="U40" s="22">
        <v>1190378</v>
      </c>
      <c r="V40" s="22">
        <v>1149328</v>
      </c>
    </row>
    <row r="41" spans="1:22">
      <c r="A41" s="21" t="s">
        <v>116</v>
      </c>
      <c r="B41" s="22">
        <v>661197</v>
      </c>
      <c r="C41" s="22">
        <v>654214</v>
      </c>
      <c r="D41" s="22">
        <v>647554</v>
      </c>
      <c r="E41" s="22">
        <v>643234</v>
      </c>
      <c r="F41" s="22">
        <v>640647</v>
      </c>
      <c r="G41" s="22">
        <v>640476</v>
      </c>
      <c r="H41" s="22">
        <v>640790</v>
      </c>
      <c r="I41" s="22">
        <v>644477</v>
      </c>
      <c r="J41" s="22">
        <v>644566</v>
      </c>
      <c r="K41" s="22">
        <v>642051</v>
      </c>
      <c r="L41" s="22">
        <v>636924</v>
      </c>
      <c r="M41" s="22">
        <v>630578</v>
      </c>
      <c r="N41" s="22">
        <v>620377</v>
      </c>
      <c r="O41" s="22">
        <v>605876</v>
      </c>
      <c r="P41" s="22">
        <v>601874</v>
      </c>
      <c r="Q41" s="22">
        <v>593472</v>
      </c>
      <c r="R41" s="22">
        <v>584734</v>
      </c>
      <c r="S41" s="22">
        <v>578210</v>
      </c>
      <c r="T41" s="22">
        <v>569628</v>
      </c>
      <c r="U41" s="22">
        <v>556263</v>
      </c>
      <c r="V41" s="22">
        <v>543757</v>
      </c>
    </row>
    <row r="42" spans="1:22">
      <c r="A42" s="21" t="s">
        <v>117</v>
      </c>
      <c r="B42" s="22">
        <v>306650</v>
      </c>
      <c r="C42" s="22">
        <v>307651</v>
      </c>
      <c r="D42" s="22">
        <v>309293</v>
      </c>
      <c r="E42" s="22">
        <v>311680</v>
      </c>
      <c r="F42" s="22">
        <v>314853</v>
      </c>
      <c r="G42" s="22">
        <v>318391</v>
      </c>
      <c r="H42" s="22">
        <v>322293</v>
      </c>
      <c r="I42" s="22">
        <v>326724</v>
      </c>
      <c r="J42" s="22">
        <v>330257</v>
      </c>
      <c r="K42" s="22">
        <v>333257</v>
      </c>
      <c r="L42" s="22">
        <v>335219</v>
      </c>
      <c r="M42" s="22">
        <v>335642</v>
      </c>
      <c r="N42" s="22">
        <v>336099</v>
      </c>
      <c r="O42" s="22">
        <v>336926</v>
      </c>
      <c r="P42" s="22">
        <v>338671</v>
      </c>
      <c r="Q42" s="22">
        <v>339555</v>
      </c>
      <c r="R42" s="22">
        <v>340258</v>
      </c>
      <c r="S42" s="22">
        <v>342213</v>
      </c>
      <c r="T42" s="22">
        <v>343768</v>
      </c>
      <c r="U42" s="22">
        <v>344623</v>
      </c>
      <c r="V42" s="22">
        <v>345241</v>
      </c>
    </row>
    <row r="43" spans="1:22">
      <c r="A43" s="21" t="s">
        <v>118</v>
      </c>
      <c r="B43" s="22">
        <v>160321</v>
      </c>
      <c r="C43" s="22">
        <v>160980</v>
      </c>
      <c r="D43" s="22">
        <v>162035</v>
      </c>
      <c r="E43" s="22">
        <v>163390</v>
      </c>
      <c r="F43" s="22">
        <v>164644</v>
      </c>
      <c r="G43" s="22">
        <v>166035</v>
      </c>
      <c r="H43" s="22">
        <v>167609</v>
      </c>
      <c r="I43" s="22">
        <v>168955</v>
      </c>
      <c r="J43" s="22">
        <v>170713</v>
      </c>
      <c r="K43" s="22">
        <v>171668</v>
      </c>
      <c r="L43" s="22">
        <v>172510</v>
      </c>
      <c r="M43" s="22">
        <v>173306</v>
      </c>
      <c r="N43" s="22">
        <v>173454</v>
      </c>
      <c r="O43" s="22">
        <v>173281</v>
      </c>
      <c r="P43" s="22">
        <v>173153</v>
      </c>
      <c r="Q43" s="22">
        <v>173471</v>
      </c>
      <c r="R43" s="22">
        <v>173990</v>
      </c>
      <c r="S43" s="22">
        <v>175047</v>
      </c>
      <c r="T43" s="22">
        <v>176125</v>
      </c>
      <c r="U43" s="22">
        <v>177345</v>
      </c>
      <c r="V43" s="22">
        <v>178316</v>
      </c>
    </row>
    <row r="44" spans="1:22" ht="29">
      <c r="A44" s="21" t="s">
        <v>119</v>
      </c>
      <c r="B44" s="22">
        <v>1131065</v>
      </c>
      <c r="C44" s="22">
        <v>1120406</v>
      </c>
      <c r="D44" s="22">
        <v>1109175</v>
      </c>
      <c r="E44" s="22">
        <v>1100480</v>
      </c>
      <c r="F44" s="22">
        <v>1097800</v>
      </c>
      <c r="G44" s="22">
        <v>1098406</v>
      </c>
      <c r="H44" s="22">
        <v>1100027</v>
      </c>
      <c r="I44" s="22">
        <v>1103850</v>
      </c>
      <c r="J44" s="22">
        <v>1100813</v>
      </c>
      <c r="K44" s="22">
        <v>1096980</v>
      </c>
      <c r="L44" s="22">
        <v>1090605</v>
      </c>
      <c r="M44" s="22">
        <v>1083502</v>
      </c>
      <c r="N44" s="22">
        <v>1070032</v>
      </c>
      <c r="O44" s="22">
        <v>1042131</v>
      </c>
      <c r="P44" s="22">
        <v>1024186</v>
      </c>
      <c r="Q44" s="22">
        <v>1011928</v>
      </c>
      <c r="R44" s="22">
        <v>987128</v>
      </c>
      <c r="S44" s="22">
        <v>979606</v>
      </c>
      <c r="T44" s="22">
        <v>951037</v>
      </c>
      <c r="U44" s="22">
        <v>924558</v>
      </c>
      <c r="V44" s="22">
        <v>897595</v>
      </c>
    </row>
    <row r="45" spans="1:22" ht="29">
      <c r="A45" s="21" t="s">
        <v>120</v>
      </c>
      <c r="B45" s="22">
        <v>945408</v>
      </c>
      <c r="C45" s="22">
        <v>942665</v>
      </c>
      <c r="D45" s="22">
        <v>941772</v>
      </c>
      <c r="E45" s="22">
        <v>942731</v>
      </c>
      <c r="F45" s="22">
        <v>944346</v>
      </c>
      <c r="G45" s="22">
        <v>947374</v>
      </c>
      <c r="H45" s="22">
        <v>950919</v>
      </c>
      <c r="I45" s="22">
        <v>955050</v>
      </c>
      <c r="J45" s="22">
        <v>958428</v>
      </c>
      <c r="K45" s="22">
        <v>963511</v>
      </c>
      <c r="L45" s="22">
        <v>962472</v>
      </c>
      <c r="M45" s="22">
        <v>959764</v>
      </c>
      <c r="N45" s="22">
        <v>953400</v>
      </c>
      <c r="O45" s="22">
        <v>947639</v>
      </c>
      <c r="P45" s="22">
        <v>943117</v>
      </c>
      <c r="Q45" s="22">
        <v>938311</v>
      </c>
      <c r="R45" s="22">
        <v>930931</v>
      </c>
      <c r="S45" s="22">
        <v>927555</v>
      </c>
      <c r="T45" s="22">
        <v>919934</v>
      </c>
      <c r="U45" s="22">
        <v>916176</v>
      </c>
      <c r="V45" s="22">
        <v>912621</v>
      </c>
    </row>
    <row r="46" spans="1:22">
      <c r="A46" s="21" t="s">
        <v>121</v>
      </c>
      <c r="B46" s="22">
        <v>319914</v>
      </c>
      <c r="C46" s="22">
        <v>316798</v>
      </c>
      <c r="D46" s="22">
        <v>315675</v>
      </c>
      <c r="E46" s="22">
        <v>315381</v>
      </c>
      <c r="F46" s="22">
        <v>315794</v>
      </c>
      <c r="G46" s="22">
        <v>317053</v>
      </c>
      <c r="H46" s="22">
        <v>319002</v>
      </c>
      <c r="I46" s="22">
        <v>322027</v>
      </c>
      <c r="J46" s="22">
        <v>323609</v>
      </c>
      <c r="K46" s="22">
        <v>322955</v>
      </c>
      <c r="L46" s="22">
        <v>322415</v>
      </c>
      <c r="M46" s="22">
        <v>321702</v>
      </c>
      <c r="N46" s="22">
        <v>317501</v>
      </c>
      <c r="O46" s="22">
        <v>308968</v>
      </c>
      <c r="P46" s="22">
        <v>306377</v>
      </c>
      <c r="Q46" s="22">
        <v>301084</v>
      </c>
      <c r="R46" s="22">
        <v>293553</v>
      </c>
      <c r="S46" s="22">
        <v>287390</v>
      </c>
      <c r="T46" s="22">
        <v>281614</v>
      </c>
      <c r="U46" s="22">
        <v>270400</v>
      </c>
      <c r="V46" s="22">
        <v>264178</v>
      </c>
    </row>
    <row r="47" spans="1:22" ht="29">
      <c r="A47" s="21" t="s">
        <v>122</v>
      </c>
      <c r="B47" s="22">
        <v>329245</v>
      </c>
      <c r="C47" s="22">
        <v>330119</v>
      </c>
      <c r="D47" s="22">
        <v>331473</v>
      </c>
      <c r="E47" s="22">
        <v>333603</v>
      </c>
      <c r="F47" s="22">
        <v>335985</v>
      </c>
      <c r="G47" s="22">
        <v>339395</v>
      </c>
      <c r="H47" s="22">
        <v>342459</v>
      </c>
      <c r="I47" s="22">
        <v>345548</v>
      </c>
      <c r="J47" s="22">
        <v>350564</v>
      </c>
      <c r="K47" s="22">
        <v>352986</v>
      </c>
      <c r="L47" s="22">
        <v>353619</v>
      </c>
      <c r="M47" s="22">
        <v>354608</v>
      </c>
      <c r="N47" s="22">
        <v>353404</v>
      </c>
      <c r="O47" s="22">
        <v>351326</v>
      </c>
      <c r="P47" s="22">
        <v>353110</v>
      </c>
      <c r="Q47" s="22">
        <v>352414</v>
      </c>
      <c r="R47" s="22">
        <v>350984</v>
      </c>
      <c r="S47" s="22">
        <v>348271</v>
      </c>
      <c r="T47" s="22">
        <v>347120</v>
      </c>
      <c r="U47" s="22">
        <v>350209</v>
      </c>
      <c r="V47" s="22">
        <v>349733</v>
      </c>
    </row>
    <row r="48" spans="1:22" ht="43">
      <c r="A48" s="21" t="s">
        <v>123</v>
      </c>
      <c r="B48" s="22">
        <v>1044887</v>
      </c>
      <c r="C48" s="22">
        <v>1032983</v>
      </c>
      <c r="D48" s="22">
        <v>1018510</v>
      </c>
      <c r="E48" s="22">
        <v>1007641</v>
      </c>
      <c r="F48" s="22">
        <v>1004124</v>
      </c>
      <c r="G48" s="22">
        <v>1001900</v>
      </c>
      <c r="H48" s="22">
        <v>1004788</v>
      </c>
      <c r="I48" s="22">
        <v>1014829</v>
      </c>
      <c r="J48" s="22">
        <v>1017531</v>
      </c>
      <c r="K48" s="22">
        <v>1029789</v>
      </c>
      <c r="L48" s="22">
        <v>1027914</v>
      </c>
      <c r="M48" s="22">
        <v>1020490</v>
      </c>
      <c r="N48" s="22">
        <v>1005936</v>
      </c>
      <c r="O48" s="22">
        <v>983820</v>
      </c>
      <c r="P48" s="22">
        <v>971647</v>
      </c>
      <c r="Q48" s="22">
        <v>956352</v>
      </c>
      <c r="R48" s="22">
        <v>928412</v>
      </c>
      <c r="S48" s="22">
        <v>915262</v>
      </c>
      <c r="T48" s="22">
        <v>892718</v>
      </c>
      <c r="U48" s="22">
        <v>856808</v>
      </c>
      <c r="V48" s="22">
        <v>818681</v>
      </c>
    </row>
    <row r="49" spans="1:22">
      <c r="A49" s="21" t="s">
        <v>124</v>
      </c>
      <c r="B49" s="22">
        <v>153478</v>
      </c>
      <c r="C49" s="22">
        <v>153129</v>
      </c>
      <c r="D49" s="22">
        <v>153342</v>
      </c>
      <c r="E49" s="22">
        <v>154184</v>
      </c>
      <c r="F49" s="22">
        <v>155652</v>
      </c>
      <c r="G49" s="22">
        <v>157570</v>
      </c>
      <c r="H49" s="22">
        <v>159303</v>
      </c>
      <c r="I49" s="22">
        <v>161702</v>
      </c>
      <c r="J49" s="22">
        <v>163701</v>
      </c>
      <c r="K49" s="22">
        <v>164169</v>
      </c>
      <c r="L49" s="22">
        <v>164268</v>
      </c>
      <c r="M49" s="22">
        <v>164854</v>
      </c>
      <c r="N49" s="22">
        <v>163899</v>
      </c>
      <c r="O49" s="22">
        <v>159322</v>
      </c>
      <c r="P49" s="22">
        <v>156598</v>
      </c>
      <c r="Q49" s="22">
        <v>155517</v>
      </c>
      <c r="R49" s="22">
        <v>152640</v>
      </c>
      <c r="S49" s="22">
        <v>150701</v>
      </c>
      <c r="T49" s="22">
        <v>149286</v>
      </c>
      <c r="U49" s="22">
        <v>147028</v>
      </c>
      <c r="V49" s="22">
        <v>146613</v>
      </c>
    </row>
    <row r="50" spans="1:22">
      <c r="A50" s="21" t="s">
        <v>125</v>
      </c>
      <c r="B50" s="22">
        <v>1950219</v>
      </c>
      <c r="C50" s="22">
        <v>1942389</v>
      </c>
      <c r="D50" s="22">
        <v>1939887</v>
      </c>
      <c r="E50" s="22">
        <v>1939527</v>
      </c>
      <c r="F50" s="22">
        <v>1939775</v>
      </c>
      <c r="G50" s="22">
        <v>1941480</v>
      </c>
      <c r="H50" s="22">
        <v>1941355</v>
      </c>
      <c r="I50" s="22">
        <v>1942155</v>
      </c>
      <c r="J50" s="22">
        <v>1938974</v>
      </c>
      <c r="K50" s="22">
        <v>1928962</v>
      </c>
      <c r="L50" s="22">
        <v>1917097</v>
      </c>
      <c r="M50" s="22">
        <v>1900224</v>
      </c>
      <c r="N50" s="22">
        <v>1875462</v>
      </c>
      <c r="O50" s="22">
        <v>1849268</v>
      </c>
      <c r="P50" s="22">
        <v>1835077</v>
      </c>
      <c r="Q50" s="22">
        <v>1813908</v>
      </c>
      <c r="R50" s="22">
        <v>1792420</v>
      </c>
      <c r="S50" s="22">
        <v>1782862</v>
      </c>
      <c r="T50" s="22">
        <v>1758720</v>
      </c>
      <c r="U50" s="22">
        <v>1747441</v>
      </c>
      <c r="V50" s="22">
        <v>1734917</v>
      </c>
    </row>
    <row r="51" spans="1:22">
      <c r="A51" s="21" t="s">
        <v>126</v>
      </c>
      <c r="B51" s="22">
        <v>88884</v>
      </c>
      <c r="C51" s="22">
        <v>88636</v>
      </c>
      <c r="D51" s="22">
        <v>88600</v>
      </c>
      <c r="E51" s="22">
        <v>88903</v>
      </c>
      <c r="F51" s="22">
        <v>90040</v>
      </c>
      <c r="G51" s="22">
        <v>91006</v>
      </c>
      <c r="H51" s="22">
        <v>92221</v>
      </c>
      <c r="I51" s="22">
        <v>93291</v>
      </c>
      <c r="J51" s="22">
        <v>94522</v>
      </c>
      <c r="K51" s="22">
        <v>95223</v>
      </c>
      <c r="L51" s="22">
        <v>95258</v>
      </c>
      <c r="M51" s="22">
        <v>95101</v>
      </c>
      <c r="N51" s="22">
        <v>94646</v>
      </c>
      <c r="O51" s="22">
        <v>93593</v>
      </c>
      <c r="P51" s="22">
        <v>93503</v>
      </c>
      <c r="Q51" s="22">
        <v>92773</v>
      </c>
      <c r="R51" s="22">
        <v>91652</v>
      </c>
      <c r="S51" s="22">
        <v>90954</v>
      </c>
      <c r="T51" s="22">
        <v>91487</v>
      </c>
      <c r="U51" s="22">
        <v>91314</v>
      </c>
      <c r="V51" s="22">
        <v>90911</v>
      </c>
    </row>
    <row r="52" spans="1:22" ht="29">
      <c r="A52" s="21" t="s">
        <v>127</v>
      </c>
      <c r="B52" s="22">
        <v>816772</v>
      </c>
      <c r="C52" s="22">
        <v>804664</v>
      </c>
      <c r="D52" s="22">
        <v>795902</v>
      </c>
      <c r="E52" s="22">
        <v>791693</v>
      </c>
      <c r="F52" s="22">
        <v>792299</v>
      </c>
      <c r="G52" s="22">
        <v>795101</v>
      </c>
      <c r="H52" s="22">
        <v>800962</v>
      </c>
      <c r="I52" s="22">
        <v>810178</v>
      </c>
      <c r="J52" s="22">
        <v>814199</v>
      </c>
      <c r="K52" s="22">
        <v>811401</v>
      </c>
      <c r="L52" s="22">
        <v>808420</v>
      </c>
      <c r="M52" s="22">
        <v>803301</v>
      </c>
      <c r="N52" s="22">
        <v>788895</v>
      </c>
      <c r="O52" s="22">
        <v>757795</v>
      </c>
      <c r="P52" s="22">
        <v>730466</v>
      </c>
      <c r="Q52" s="22">
        <v>704907</v>
      </c>
      <c r="R52" s="22">
        <v>674144</v>
      </c>
      <c r="S52" s="22">
        <v>654149</v>
      </c>
      <c r="T52" s="22">
        <v>631156</v>
      </c>
      <c r="U52" s="22">
        <v>612086</v>
      </c>
      <c r="V52" s="22">
        <v>598533</v>
      </c>
    </row>
    <row r="53" spans="1:22">
      <c r="A53" s="21" t="s">
        <v>128</v>
      </c>
      <c r="B53" s="22">
        <v>134176</v>
      </c>
      <c r="C53" s="22">
        <v>134137</v>
      </c>
      <c r="D53" s="22">
        <v>134572</v>
      </c>
      <c r="E53" s="22">
        <v>135562</v>
      </c>
      <c r="F53" s="22">
        <v>136977</v>
      </c>
      <c r="G53" s="22">
        <v>138932</v>
      </c>
      <c r="H53" s="22">
        <v>140365</v>
      </c>
      <c r="I53" s="22">
        <v>142183</v>
      </c>
      <c r="J53" s="22">
        <v>143728</v>
      </c>
      <c r="K53" s="22">
        <v>144607</v>
      </c>
      <c r="L53" s="22">
        <v>145277</v>
      </c>
      <c r="M53" s="22">
        <v>146751</v>
      </c>
      <c r="N53" s="22">
        <v>146324</v>
      </c>
      <c r="O53" s="22">
        <v>144046</v>
      </c>
      <c r="P53" s="22">
        <v>142160</v>
      </c>
      <c r="Q53" s="22">
        <v>141091</v>
      </c>
      <c r="R53" s="22">
        <v>139333</v>
      </c>
      <c r="S53" s="22">
        <v>138686</v>
      </c>
      <c r="T53" s="22">
        <v>137342</v>
      </c>
      <c r="U53" s="22">
        <v>136233</v>
      </c>
      <c r="V53" s="22">
        <v>136473</v>
      </c>
    </row>
    <row r="54" spans="1:22">
      <c r="A54" s="21" t="s">
        <v>129</v>
      </c>
      <c r="B54" s="22">
        <v>703772</v>
      </c>
      <c r="C54" s="22">
        <v>694844</v>
      </c>
      <c r="D54" s="22">
        <v>687391</v>
      </c>
      <c r="E54" s="22">
        <v>686841</v>
      </c>
      <c r="F54" s="22">
        <v>688672</v>
      </c>
      <c r="G54" s="22">
        <v>693371</v>
      </c>
      <c r="H54" s="22">
        <v>699136</v>
      </c>
      <c r="I54" s="22">
        <v>706407</v>
      </c>
      <c r="J54" s="22">
        <v>711228</v>
      </c>
      <c r="K54" s="22">
        <v>707242</v>
      </c>
      <c r="L54" s="22">
        <v>697959</v>
      </c>
      <c r="M54" s="22">
        <v>689635</v>
      </c>
      <c r="N54" s="22">
        <v>670203</v>
      </c>
      <c r="O54" s="22">
        <v>639621</v>
      </c>
      <c r="P54" s="22">
        <v>615618</v>
      </c>
      <c r="Q54" s="22">
        <v>598256</v>
      </c>
      <c r="R54" s="22">
        <v>578060</v>
      </c>
      <c r="S54" s="22">
        <v>563099</v>
      </c>
      <c r="T54" s="22">
        <v>546538</v>
      </c>
      <c r="U54" s="22">
        <v>536131</v>
      </c>
      <c r="V54" s="22">
        <v>527965</v>
      </c>
    </row>
    <row r="55" spans="1:22" ht="43">
      <c r="A55" s="21" t="s">
        <v>130</v>
      </c>
      <c r="B55" s="22">
        <v>2591875</v>
      </c>
      <c r="C55" s="22">
        <v>2565124</v>
      </c>
      <c r="D55" s="22">
        <v>2547986</v>
      </c>
      <c r="E55" s="22">
        <v>2540707</v>
      </c>
      <c r="F55" s="22">
        <v>2544264</v>
      </c>
      <c r="G55" s="22">
        <v>2543315</v>
      </c>
      <c r="H55" s="22">
        <v>2548898</v>
      </c>
      <c r="I55" s="22">
        <v>2566474</v>
      </c>
      <c r="J55" s="22">
        <v>2580792</v>
      </c>
      <c r="K55" s="22">
        <v>2578719</v>
      </c>
      <c r="L55" s="22">
        <v>2581147</v>
      </c>
      <c r="M55" s="22">
        <v>2575362</v>
      </c>
      <c r="N55" s="22">
        <v>2543209</v>
      </c>
      <c r="O55" s="22">
        <v>2486483</v>
      </c>
      <c r="P55" s="22">
        <v>2463592</v>
      </c>
      <c r="Q55" s="22">
        <v>2416628</v>
      </c>
      <c r="R55" s="22">
        <v>2358919</v>
      </c>
      <c r="S55" s="22">
        <v>2320297</v>
      </c>
      <c r="T55" s="22">
        <v>2267503</v>
      </c>
      <c r="U55" s="22">
        <v>2227170</v>
      </c>
      <c r="V55" s="22">
        <v>2201200</v>
      </c>
    </row>
    <row r="56" spans="1:22" ht="29">
      <c r="A56" s="21" t="s">
        <v>131</v>
      </c>
      <c r="B56" s="22">
        <v>520649</v>
      </c>
      <c r="C56" s="22">
        <v>519546</v>
      </c>
      <c r="D56" s="22">
        <v>519851</v>
      </c>
      <c r="E56" s="22">
        <v>521130</v>
      </c>
      <c r="F56" s="22">
        <v>523679</v>
      </c>
      <c r="G56" s="22">
        <v>526288</v>
      </c>
      <c r="H56" s="22">
        <v>529157</v>
      </c>
      <c r="I56" s="22">
        <v>532284</v>
      </c>
      <c r="J56" s="22">
        <v>534280</v>
      </c>
      <c r="K56" s="22">
        <v>534874</v>
      </c>
      <c r="L56" s="22">
        <v>533640</v>
      </c>
      <c r="M56" s="22">
        <v>532575</v>
      </c>
      <c r="N56" s="22">
        <v>529019</v>
      </c>
      <c r="O56" s="22">
        <v>521661</v>
      </c>
      <c r="P56" s="22">
        <v>519249</v>
      </c>
      <c r="Q56" s="22">
        <v>514674</v>
      </c>
      <c r="R56" s="22">
        <v>510863</v>
      </c>
      <c r="S56" s="22">
        <v>506302</v>
      </c>
      <c r="T56" s="22">
        <v>501157</v>
      </c>
      <c r="U56" s="22">
        <v>497961</v>
      </c>
      <c r="V56" s="22">
        <v>495690</v>
      </c>
    </row>
    <row r="57" spans="1:22">
      <c r="A57" s="21" t="s">
        <v>132</v>
      </c>
      <c r="B57" s="22">
        <v>170588</v>
      </c>
      <c r="C57" s="22">
        <v>172539</v>
      </c>
      <c r="D57" s="22">
        <v>174549</v>
      </c>
      <c r="E57" s="22">
        <v>177404</v>
      </c>
      <c r="F57" s="22">
        <v>180406</v>
      </c>
      <c r="G57" s="22">
        <v>183436</v>
      </c>
      <c r="H57" s="22">
        <v>185432</v>
      </c>
      <c r="I57" s="22">
        <v>188270</v>
      </c>
      <c r="J57" s="22">
        <v>191612</v>
      </c>
      <c r="K57" s="22">
        <v>193383</v>
      </c>
      <c r="L57" s="22">
        <v>194214</v>
      </c>
      <c r="M57" s="22">
        <v>195665</v>
      </c>
      <c r="N57" s="22">
        <v>197221</v>
      </c>
      <c r="O57" s="22">
        <v>197237</v>
      </c>
      <c r="P57" s="22">
        <v>197492</v>
      </c>
      <c r="Q57" s="22">
        <v>198045</v>
      </c>
      <c r="R57" s="22">
        <v>198524</v>
      </c>
      <c r="S57" s="22">
        <v>199688</v>
      </c>
      <c r="T57" s="22">
        <v>200678</v>
      </c>
      <c r="U57" s="22">
        <v>202356</v>
      </c>
      <c r="V57" s="22">
        <v>203469</v>
      </c>
    </row>
    <row r="58" spans="1:22" ht="29">
      <c r="A58" s="21" t="s">
        <v>133</v>
      </c>
      <c r="B58" s="22">
        <v>972528</v>
      </c>
      <c r="C58" s="22">
        <v>964693</v>
      </c>
      <c r="D58" s="22">
        <v>954811</v>
      </c>
      <c r="E58" s="22">
        <v>953486</v>
      </c>
      <c r="F58" s="22">
        <v>950507</v>
      </c>
      <c r="G58" s="22">
        <v>956006</v>
      </c>
      <c r="H58" s="22">
        <v>960111</v>
      </c>
      <c r="I58" s="22">
        <v>978638</v>
      </c>
      <c r="J58" s="22">
        <v>978130</v>
      </c>
      <c r="K58" s="22">
        <v>973325</v>
      </c>
      <c r="L58" s="22">
        <v>973252</v>
      </c>
      <c r="M58" s="22">
        <v>970313</v>
      </c>
      <c r="N58" s="22">
        <v>955323</v>
      </c>
      <c r="O58" s="22">
        <v>932502</v>
      </c>
      <c r="P58" s="22">
        <v>917288</v>
      </c>
      <c r="Q58" s="22">
        <v>912072</v>
      </c>
      <c r="R58" s="22">
        <v>897350</v>
      </c>
      <c r="S58" s="22">
        <v>880118</v>
      </c>
      <c r="T58" s="22">
        <v>871209</v>
      </c>
      <c r="U58" s="22">
        <v>857565</v>
      </c>
      <c r="V58" s="22">
        <v>848006</v>
      </c>
    </row>
    <row r="59" spans="1:22">
      <c r="A59" s="21" t="s">
        <v>134</v>
      </c>
      <c r="B59" s="22">
        <v>84202</v>
      </c>
      <c r="C59" s="22">
        <v>84777</v>
      </c>
      <c r="D59" s="22">
        <v>85144</v>
      </c>
      <c r="E59" s="22">
        <v>84959</v>
      </c>
      <c r="F59" s="22">
        <v>84519</v>
      </c>
      <c r="G59" s="22">
        <v>84263</v>
      </c>
      <c r="H59" s="22">
        <v>84963</v>
      </c>
      <c r="I59" s="22">
        <v>84180</v>
      </c>
      <c r="J59" s="22">
        <v>84018</v>
      </c>
      <c r="K59" s="22">
        <v>82376</v>
      </c>
      <c r="L59" s="22">
        <v>80579</v>
      </c>
      <c r="M59" s="22">
        <v>78674</v>
      </c>
      <c r="N59" s="22">
        <v>77389</v>
      </c>
      <c r="O59" s="22">
        <v>76603</v>
      </c>
      <c r="P59" s="22">
        <v>75861</v>
      </c>
      <c r="Q59" s="22">
        <v>75276</v>
      </c>
      <c r="R59" s="22">
        <v>74654</v>
      </c>
      <c r="S59" s="22">
        <v>74931</v>
      </c>
      <c r="T59" s="22">
        <v>76152</v>
      </c>
      <c r="U59" s="22">
        <v>75694</v>
      </c>
      <c r="V59" s="22">
        <v>75241</v>
      </c>
    </row>
    <row r="60" spans="1:22">
      <c r="A60" s="21" t="s">
        <v>135</v>
      </c>
      <c r="B60" s="22">
        <v>87076</v>
      </c>
      <c r="C60" s="22">
        <v>86487</v>
      </c>
      <c r="D60" s="22">
        <v>86384</v>
      </c>
      <c r="E60" s="22">
        <v>86120</v>
      </c>
      <c r="F60" s="22">
        <v>86026</v>
      </c>
      <c r="G60" s="22">
        <v>85584</v>
      </c>
      <c r="H60" s="22">
        <v>84509</v>
      </c>
      <c r="I60" s="22">
        <v>83679</v>
      </c>
      <c r="J60" s="22">
        <v>80802</v>
      </c>
      <c r="K60" s="22">
        <v>78476</v>
      </c>
      <c r="L60" s="22">
        <v>76034</v>
      </c>
      <c r="M60" s="22">
        <v>73460</v>
      </c>
      <c r="N60" s="22">
        <v>71448</v>
      </c>
      <c r="O60" s="22">
        <v>69440</v>
      </c>
      <c r="P60" s="22">
        <v>66871</v>
      </c>
      <c r="Q60" s="22">
        <v>65488</v>
      </c>
      <c r="R60" s="22">
        <v>68016</v>
      </c>
      <c r="S60" s="22">
        <v>68463</v>
      </c>
      <c r="T60" s="22">
        <v>69184</v>
      </c>
      <c r="U60" s="22">
        <v>68789</v>
      </c>
      <c r="V60" s="22">
        <v>66263</v>
      </c>
    </row>
    <row r="65" spans="1:22">
      <c r="A65" s="23" t="s">
        <v>136</v>
      </c>
    </row>
    <row r="66" spans="1:22">
      <c r="A66" t="s">
        <v>137</v>
      </c>
    </row>
    <row r="67" spans="1:22">
      <c r="A67" t="s">
        <v>138</v>
      </c>
    </row>
    <row r="69" spans="1:22">
      <c r="A69" s="23" t="s">
        <v>139</v>
      </c>
    </row>
    <row r="70" spans="1:22">
      <c r="A70" t="s">
        <v>140</v>
      </c>
    </row>
    <row r="71" spans="1:22">
      <c r="A71" t="s">
        <v>141</v>
      </c>
    </row>
    <row r="73" spans="1:22">
      <c r="B73" s="20" t="s">
        <v>83</v>
      </c>
      <c r="C73" s="20" t="s">
        <v>82</v>
      </c>
      <c r="D73" s="20" t="s">
        <v>81</v>
      </c>
      <c r="E73" s="20" t="s">
        <v>80</v>
      </c>
      <c r="F73" s="20" t="s">
        <v>79</v>
      </c>
      <c r="G73" s="20" t="s">
        <v>78</v>
      </c>
      <c r="H73" s="20" t="s">
        <v>77</v>
      </c>
      <c r="I73" s="20" t="s">
        <v>76</v>
      </c>
      <c r="J73" s="20" t="s">
        <v>75</v>
      </c>
      <c r="K73" s="20" t="s">
        <v>74</v>
      </c>
      <c r="L73" s="20" t="s">
        <v>73</v>
      </c>
      <c r="M73" s="20" t="s">
        <v>72</v>
      </c>
      <c r="N73" s="20" t="s">
        <v>71</v>
      </c>
      <c r="O73" s="20" t="s">
        <v>70</v>
      </c>
      <c r="P73" s="20" t="s">
        <v>69</v>
      </c>
      <c r="Q73" s="20" t="s">
        <v>68</v>
      </c>
      <c r="R73" s="20" t="s">
        <v>67</v>
      </c>
      <c r="S73" s="20" t="s">
        <v>66</v>
      </c>
      <c r="T73" s="20" t="s">
        <v>65</v>
      </c>
      <c r="U73" s="20" t="s">
        <v>64</v>
      </c>
      <c r="V73" s="20" t="s">
        <v>63</v>
      </c>
    </row>
    <row r="74" spans="1:22">
      <c r="A74" s="21" t="s">
        <v>84</v>
      </c>
      <c r="B74" s="22">
        <v>363263</v>
      </c>
      <c r="C74" s="22">
        <v>367283</v>
      </c>
      <c r="D74" s="22">
        <v>371787</v>
      </c>
      <c r="E74" s="22">
        <v>376556</v>
      </c>
      <c r="F74" s="22">
        <v>379448</v>
      </c>
      <c r="G74" s="22">
        <v>384640</v>
      </c>
      <c r="H74" s="22">
        <v>387658</v>
      </c>
      <c r="I74" s="22">
        <v>392110</v>
      </c>
      <c r="J74" s="22">
        <v>397493</v>
      </c>
      <c r="K74" s="22">
        <v>400891</v>
      </c>
      <c r="L74" s="22">
        <v>401682</v>
      </c>
      <c r="M74" s="22">
        <v>402318</v>
      </c>
      <c r="N74" s="22">
        <v>402837</v>
      </c>
      <c r="O74" s="22">
        <v>400007</v>
      </c>
      <c r="P74" s="22">
        <v>396987</v>
      </c>
      <c r="Q74" s="22">
        <v>394580</v>
      </c>
      <c r="R74" s="22">
        <v>392118</v>
      </c>
      <c r="S74" s="22">
        <v>390032</v>
      </c>
      <c r="T74" s="22">
        <v>388786</v>
      </c>
      <c r="U74" s="22">
        <v>388167</v>
      </c>
      <c r="V74" s="22">
        <v>388270</v>
      </c>
    </row>
    <row r="75" spans="1:22" ht="43">
      <c r="A75" s="21" t="s">
        <v>85</v>
      </c>
      <c r="B75" s="22">
        <v>1445144</v>
      </c>
      <c r="C75" s="22">
        <v>1490265</v>
      </c>
      <c r="D75" s="22">
        <v>1557968</v>
      </c>
      <c r="E75" s="22">
        <v>1632349</v>
      </c>
      <c r="F75" s="22">
        <v>1657040</v>
      </c>
      <c r="G75" s="22">
        <v>1732389</v>
      </c>
      <c r="H75" s="22">
        <v>1783555</v>
      </c>
      <c r="I75" s="22">
        <v>1825264</v>
      </c>
      <c r="J75" s="22">
        <v>1891477</v>
      </c>
      <c r="K75" s="22">
        <v>1917012</v>
      </c>
      <c r="L75" s="22">
        <v>1926285</v>
      </c>
      <c r="M75" s="22">
        <v>1934127</v>
      </c>
      <c r="N75" s="22">
        <v>1943910</v>
      </c>
      <c r="O75" s="22">
        <v>1945642</v>
      </c>
      <c r="P75" s="22">
        <v>1868438</v>
      </c>
      <c r="Q75" s="22">
        <v>1855047</v>
      </c>
      <c r="R75" s="22">
        <v>1836459</v>
      </c>
      <c r="S75" s="22">
        <v>1825332</v>
      </c>
      <c r="T75" s="22">
        <v>1838819</v>
      </c>
      <c r="U75" s="22">
        <v>1858683</v>
      </c>
      <c r="V75" s="22">
        <v>1879888</v>
      </c>
    </row>
    <row r="76" spans="1:22">
      <c r="A76" s="21" t="s">
        <v>86</v>
      </c>
      <c r="B76" s="22">
        <v>518229</v>
      </c>
      <c r="C76" s="22">
        <v>533168</v>
      </c>
      <c r="D76" s="22">
        <v>546498</v>
      </c>
      <c r="E76" s="22">
        <v>565310</v>
      </c>
      <c r="F76" s="22">
        <v>580077</v>
      </c>
      <c r="G76" s="22">
        <v>612315</v>
      </c>
      <c r="H76" s="22">
        <v>635850</v>
      </c>
      <c r="I76" s="22">
        <v>646633</v>
      </c>
      <c r="J76" s="22">
        <v>667635</v>
      </c>
      <c r="K76" s="22">
        <v>684426</v>
      </c>
      <c r="L76" s="22">
        <v>695560</v>
      </c>
      <c r="M76" s="22">
        <v>702819</v>
      </c>
      <c r="N76" s="22">
        <v>704219</v>
      </c>
      <c r="O76" s="22">
        <v>699329</v>
      </c>
      <c r="P76" s="22">
        <v>701688</v>
      </c>
      <c r="Q76" s="22">
        <v>701211</v>
      </c>
      <c r="R76" s="22">
        <v>704297</v>
      </c>
      <c r="S76" s="22">
        <v>706672</v>
      </c>
      <c r="T76" s="22">
        <v>709340</v>
      </c>
      <c r="U76" s="22">
        <v>716820</v>
      </c>
      <c r="V76" s="22">
        <v>727945</v>
      </c>
    </row>
    <row r="77" spans="1:22" ht="43">
      <c r="A77" s="21" t="s">
        <v>87</v>
      </c>
      <c r="B77" s="22">
        <v>286497</v>
      </c>
      <c r="C77" s="22">
        <v>288793</v>
      </c>
      <c r="D77" s="22">
        <v>291860</v>
      </c>
      <c r="E77" s="22">
        <v>294360</v>
      </c>
      <c r="F77" s="22">
        <v>295905</v>
      </c>
      <c r="G77" s="22">
        <v>299957</v>
      </c>
      <c r="H77" s="22">
        <v>301926</v>
      </c>
      <c r="I77" s="22">
        <v>305459</v>
      </c>
      <c r="J77" s="22">
        <v>309635</v>
      </c>
      <c r="K77" s="22">
        <v>313819</v>
      </c>
      <c r="L77" s="22">
        <v>317352</v>
      </c>
      <c r="M77" s="22">
        <v>319227</v>
      </c>
      <c r="N77" s="22">
        <v>322557</v>
      </c>
      <c r="O77" s="22">
        <v>321417</v>
      </c>
      <c r="P77" s="22">
        <v>321932</v>
      </c>
      <c r="Q77" s="22">
        <v>323648</v>
      </c>
      <c r="R77" s="22">
        <v>324126</v>
      </c>
      <c r="S77" s="22">
        <v>326574</v>
      </c>
      <c r="T77" s="22">
        <v>328868</v>
      </c>
      <c r="U77" s="22">
        <v>331549</v>
      </c>
      <c r="V77" s="22">
        <v>333940</v>
      </c>
    </row>
    <row r="78" spans="1:22">
      <c r="A78" s="21" t="s">
        <v>88</v>
      </c>
      <c r="B78" s="22">
        <v>1076567</v>
      </c>
      <c r="C78" s="22">
        <v>1075329</v>
      </c>
      <c r="D78" s="22">
        <v>1073971</v>
      </c>
      <c r="E78" s="22">
        <v>1075381</v>
      </c>
      <c r="F78" s="22">
        <v>1073761</v>
      </c>
      <c r="G78" s="22">
        <v>1076635</v>
      </c>
      <c r="H78" s="22">
        <v>1076896</v>
      </c>
      <c r="I78" s="22">
        <v>1074862</v>
      </c>
      <c r="J78" s="22">
        <v>1080138</v>
      </c>
      <c r="K78" s="22">
        <v>1085289</v>
      </c>
      <c r="L78" s="22">
        <v>1084341</v>
      </c>
      <c r="M78" s="22">
        <v>1081487</v>
      </c>
      <c r="N78" s="22">
        <v>1077360</v>
      </c>
      <c r="O78" s="22">
        <v>1068165</v>
      </c>
      <c r="P78" s="22">
        <v>1061756</v>
      </c>
      <c r="Q78" s="22">
        <v>1051229</v>
      </c>
      <c r="R78" s="22">
        <v>1042608</v>
      </c>
      <c r="S78" s="22">
        <v>1034960</v>
      </c>
      <c r="T78" s="22">
        <v>1028244</v>
      </c>
      <c r="U78" s="22">
        <v>1022800</v>
      </c>
      <c r="V78" s="22">
        <v>1018784</v>
      </c>
    </row>
    <row r="79" spans="1:22">
      <c r="A79" s="21" t="s">
        <v>89</v>
      </c>
      <c r="B79" s="22">
        <v>164991</v>
      </c>
      <c r="C79" s="22">
        <v>163885</v>
      </c>
      <c r="D79" s="22">
        <v>165138</v>
      </c>
      <c r="E79" s="22">
        <v>165480</v>
      </c>
      <c r="F79" s="22">
        <v>166108</v>
      </c>
      <c r="G79" s="22">
        <v>167032</v>
      </c>
      <c r="H79" s="22">
        <v>167818</v>
      </c>
      <c r="I79" s="22">
        <v>168638</v>
      </c>
      <c r="J79" s="22">
        <v>171815</v>
      </c>
      <c r="K79" s="22">
        <v>171680</v>
      </c>
      <c r="L79" s="22">
        <v>171896</v>
      </c>
      <c r="M79" s="22">
        <v>172704</v>
      </c>
      <c r="N79" s="22">
        <v>171265</v>
      </c>
      <c r="O79" s="22">
        <v>168825</v>
      </c>
      <c r="P79" s="22">
        <v>167015</v>
      </c>
      <c r="Q79" s="22">
        <v>164925</v>
      </c>
      <c r="R79" s="22">
        <v>162514</v>
      </c>
      <c r="S79" s="22">
        <v>160700</v>
      </c>
      <c r="T79" s="22">
        <v>158498</v>
      </c>
      <c r="U79" s="22">
        <v>157640</v>
      </c>
      <c r="V79" s="22">
        <v>157664</v>
      </c>
    </row>
    <row r="80" spans="1:22">
      <c r="A80" s="21" t="s">
        <v>90</v>
      </c>
      <c r="B80" s="22">
        <v>661874</v>
      </c>
      <c r="C80" s="22">
        <v>664251</v>
      </c>
      <c r="D80" s="22">
        <v>662808</v>
      </c>
      <c r="E80" s="22">
        <v>663142</v>
      </c>
      <c r="F80" s="22">
        <v>663896</v>
      </c>
      <c r="G80" s="22">
        <v>671299</v>
      </c>
      <c r="H80" s="22">
        <v>673474</v>
      </c>
      <c r="I80" s="22">
        <v>678459</v>
      </c>
      <c r="J80" s="22">
        <v>685246</v>
      </c>
      <c r="K80" s="22">
        <v>688777</v>
      </c>
      <c r="L80" s="22">
        <v>692137</v>
      </c>
      <c r="M80" s="22">
        <v>693921</v>
      </c>
      <c r="N80" s="22">
        <v>694533</v>
      </c>
      <c r="O80" s="22">
        <v>693729</v>
      </c>
      <c r="P80" s="22">
        <v>690929</v>
      </c>
      <c r="Q80" s="22">
        <v>686730</v>
      </c>
      <c r="R80" s="22">
        <v>684113</v>
      </c>
      <c r="S80" s="22">
        <v>679884</v>
      </c>
      <c r="T80" s="22">
        <v>676376</v>
      </c>
      <c r="U80" s="22">
        <v>673559</v>
      </c>
      <c r="V80" s="22">
        <v>672137</v>
      </c>
    </row>
    <row r="81" spans="1:22" ht="29">
      <c r="A81" s="21" t="s">
        <v>91</v>
      </c>
      <c r="B81" s="22">
        <v>845630</v>
      </c>
      <c r="C81" s="22">
        <v>878627</v>
      </c>
      <c r="D81" s="22">
        <v>916968</v>
      </c>
      <c r="E81" s="22">
        <v>947361</v>
      </c>
      <c r="F81" s="22">
        <v>955045</v>
      </c>
      <c r="G81" s="22">
        <v>983131</v>
      </c>
      <c r="H81" s="22">
        <v>1001062</v>
      </c>
      <c r="I81" s="22">
        <v>1030650</v>
      </c>
      <c r="J81" s="22">
        <v>1072844</v>
      </c>
      <c r="K81" s="22">
        <v>1095426</v>
      </c>
      <c r="L81" s="22">
        <v>1106049</v>
      </c>
      <c r="M81" s="22">
        <v>1113114</v>
      </c>
      <c r="N81" s="22">
        <v>1119439</v>
      </c>
      <c r="O81" s="22">
        <v>1111674</v>
      </c>
      <c r="P81" s="22">
        <v>1103442</v>
      </c>
      <c r="Q81" s="22">
        <v>1104479</v>
      </c>
      <c r="R81" s="22">
        <v>1107220</v>
      </c>
      <c r="S81" s="22">
        <v>1115999</v>
      </c>
      <c r="T81" s="22">
        <v>1128908</v>
      </c>
      <c r="U81" s="22">
        <v>1149460</v>
      </c>
      <c r="V81" s="22">
        <v>1171543</v>
      </c>
    </row>
    <row r="82" spans="1:22" ht="29">
      <c r="A82" s="21" t="s">
        <v>92</v>
      </c>
      <c r="B82" s="22">
        <v>4736277</v>
      </c>
      <c r="C82" s="22">
        <v>4804606</v>
      </c>
      <c r="D82" s="22">
        <v>4906117</v>
      </c>
      <c r="E82" s="22">
        <v>5052666</v>
      </c>
      <c r="F82" s="22">
        <v>5117885</v>
      </c>
      <c r="G82" s="22">
        <v>5226354</v>
      </c>
      <c r="H82" s="22">
        <v>5309404</v>
      </c>
      <c r="I82" s="22">
        <v>5332513</v>
      </c>
      <c r="J82" s="22">
        <v>5416447</v>
      </c>
      <c r="K82" s="22">
        <v>5487935</v>
      </c>
      <c r="L82" s="22">
        <v>5511147</v>
      </c>
      <c r="M82" s="22">
        <v>5529099</v>
      </c>
      <c r="N82" s="22">
        <v>5552050</v>
      </c>
      <c r="O82" s="22">
        <v>5540925</v>
      </c>
      <c r="P82" s="22">
        <v>5523784</v>
      </c>
      <c r="Q82" s="22">
        <v>5523922</v>
      </c>
      <c r="R82" s="22">
        <v>5542680</v>
      </c>
      <c r="S82" s="22">
        <v>5576037</v>
      </c>
      <c r="T82" s="22">
        <v>5609350</v>
      </c>
      <c r="U82" s="22">
        <v>5664579</v>
      </c>
      <c r="V82" s="22">
        <v>5743402</v>
      </c>
    </row>
    <row r="83" spans="1:22">
      <c r="A83" s="21" t="s">
        <v>93</v>
      </c>
      <c r="B83" s="22">
        <v>1132729</v>
      </c>
      <c r="C83" s="22">
        <v>1132616</v>
      </c>
      <c r="D83" s="22">
        <v>1133444</v>
      </c>
      <c r="E83" s="22">
        <v>1133428</v>
      </c>
      <c r="F83" s="22">
        <v>1132861</v>
      </c>
      <c r="G83" s="22">
        <v>1136181</v>
      </c>
      <c r="H83" s="22">
        <v>1139863</v>
      </c>
      <c r="I83" s="22">
        <v>1141457</v>
      </c>
      <c r="J83" s="22">
        <v>1146421</v>
      </c>
      <c r="K83" s="22">
        <v>1152658</v>
      </c>
      <c r="L83" s="22">
        <v>1153724</v>
      </c>
      <c r="M83" s="22">
        <v>1155772</v>
      </c>
      <c r="N83" s="22">
        <v>1158439</v>
      </c>
      <c r="O83" s="22">
        <v>1156447</v>
      </c>
      <c r="P83" s="22">
        <v>1151905</v>
      </c>
      <c r="Q83" s="22">
        <v>1148775</v>
      </c>
      <c r="R83" s="22">
        <v>1147576</v>
      </c>
      <c r="S83" s="22">
        <v>1148302</v>
      </c>
      <c r="T83" s="22">
        <v>1149628</v>
      </c>
      <c r="U83" s="22">
        <v>1152651</v>
      </c>
      <c r="V83" s="22">
        <v>1159443</v>
      </c>
    </row>
    <row r="84" spans="1:22">
      <c r="A84" s="21" t="s">
        <v>94</v>
      </c>
      <c r="B84" s="22">
        <v>347240</v>
      </c>
      <c r="C84" s="22">
        <v>349810</v>
      </c>
      <c r="D84" s="22">
        <v>352723</v>
      </c>
      <c r="E84" s="22">
        <v>355205</v>
      </c>
      <c r="F84" s="22">
        <v>356437</v>
      </c>
      <c r="G84" s="22">
        <v>361021</v>
      </c>
      <c r="H84" s="22">
        <v>363874</v>
      </c>
      <c r="I84" s="22">
        <v>365972</v>
      </c>
      <c r="J84" s="22">
        <v>373672</v>
      </c>
      <c r="K84" s="22">
        <v>375563</v>
      </c>
      <c r="L84" s="22">
        <v>374826</v>
      </c>
      <c r="M84" s="22">
        <v>375657</v>
      </c>
      <c r="N84" s="22">
        <v>374970</v>
      </c>
      <c r="O84" s="22">
        <v>371248</v>
      </c>
      <c r="P84" s="22">
        <v>366900</v>
      </c>
      <c r="Q84" s="22">
        <v>364002</v>
      </c>
      <c r="R84" s="22">
        <v>360995</v>
      </c>
      <c r="S84" s="22">
        <v>358171</v>
      </c>
      <c r="T84" s="22">
        <v>357070</v>
      </c>
      <c r="U84" s="22">
        <v>356958</v>
      </c>
      <c r="V84" s="22">
        <v>357650</v>
      </c>
    </row>
    <row r="85" spans="1:22">
      <c r="A85" s="21" t="s">
        <v>95</v>
      </c>
      <c r="B85" s="22">
        <v>407546</v>
      </c>
      <c r="C85" s="22">
        <v>409130</v>
      </c>
      <c r="D85" s="22">
        <v>410242</v>
      </c>
      <c r="E85" s="22">
        <v>410762</v>
      </c>
      <c r="F85" s="22">
        <v>411390</v>
      </c>
      <c r="G85" s="22">
        <v>412580</v>
      </c>
      <c r="H85" s="22">
        <v>412899</v>
      </c>
      <c r="I85" s="22">
        <v>411531</v>
      </c>
      <c r="J85" s="22">
        <v>412498</v>
      </c>
      <c r="K85" s="22">
        <v>413633</v>
      </c>
      <c r="L85" s="22">
        <v>415083</v>
      </c>
      <c r="M85" s="22">
        <v>415446</v>
      </c>
      <c r="N85" s="22">
        <v>413597</v>
      </c>
      <c r="O85" s="22">
        <v>410275</v>
      </c>
      <c r="P85" s="22">
        <v>408703</v>
      </c>
      <c r="Q85" s="22">
        <v>406267</v>
      </c>
      <c r="R85" s="22">
        <v>403665</v>
      </c>
      <c r="S85" s="22">
        <v>400036</v>
      </c>
      <c r="T85" s="22">
        <v>396487</v>
      </c>
      <c r="U85" s="22">
        <v>394151</v>
      </c>
      <c r="V85" s="22">
        <v>391850</v>
      </c>
    </row>
    <row r="86" spans="1:22">
      <c r="A86" s="21" t="s">
        <v>96</v>
      </c>
      <c r="B86" s="22">
        <v>1125105</v>
      </c>
      <c r="C86" s="22">
        <v>1131346</v>
      </c>
      <c r="D86" s="22">
        <v>1140793</v>
      </c>
      <c r="E86" s="22">
        <v>1155724</v>
      </c>
      <c r="F86" s="22">
        <v>1164374</v>
      </c>
      <c r="G86" s="22">
        <v>1180817</v>
      </c>
      <c r="H86" s="22">
        <v>1194062</v>
      </c>
      <c r="I86" s="22">
        <v>1207343</v>
      </c>
      <c r="J86" s="22">
        <v>1220467</v>
      </c>
      <c r="K86" s="22">
        <v>1230594</v>
      </c>
      <c r="L86" s="22">
        <v>1236739</v>
      </c>
      <c r="M86" s="22">
        <v>1243519</v>
      </c>
      <c r="N86" s="22">
        <v>1245164</v>
      </c>
      <c r="O86" s="22">
        <v>1238492</v>
      </c>
      <c r="P86" s="22">
        <v>1240175</v>
      </c>
      <c r="Q86" s="22">
        <v>1240284</v>
      </c>
      <c r="R86" s="22">
        <v>1239889</v>
      </c>
      <c r="S86" s="22">
        <v>1239435</v>
      </c>
      <c r="T86" s="22">
        <v>1238714</v>
      </c>
      <c r="U86" s="22">
        <v>1240155</v>
      </c>
      <c r="V86" s="22">
        <v>1244049</v>
      </c>
    </row>
    <row r="87" spans="1:22" ht="29">
      <c r="A87" s="21" t="s">
        <v>97</v>
      </c>
      <c r="B87" s="22">
        <v>531159</v>
      </c>
      <c r="C87" s="22">
        <v>537606</v>
      </c>
      <c r="D87" s="22">
        <v>542275</v>
      </c>
      <c r="E87" s="22">
        <v>549690</v>
      </c>
      <c r="F87" s="22">
        <v>554784</v>
      </c>
      <c r="G87" s="22">
        <v>562309</v>
      </c>
      <c r="H87" s="22">
        <v>568091</v>
      </c>
      <c r="I87" s="22">
        <v>572824</v>
      </c>
      <c r="J87" s="22">
        <v>582138</v>
      </c>
      <c r="K87" s="22">
        <v>589235</v>
      </c>
      <c r="L87" s="22">
        <v>592250</v>
      </c>
      <c r="M87" s="22">
        <v>593121</v>
      </c>
      <c r="N87" s="22">
        <v>593861</v>
      </c>
      <c r="O87" s="22">
        <v>591888</v>
      </c>
      <c r="P87" s="22">
        <v>588656</v>
      </c>
      <c r="Q87" s="22">
        <v>585179</v>
      </c>
      <c r="R87" s="22">
        <v>582206</v>
      </c>
      <c r="S87" s="22">
        <v>580295</v>
      </c>
      <c r="T87" s="22">
        <v>580229</v>
      </c>
      <c r="U87" s="22">
        <v>581078</v>
      </c>
      <c r="V87" s="22">
        <v>582905</v>
      </c>
    </row>
    <row r="88" spans="1:22" ht="43">
      <c r="A88" s="21" t="s">
        <v>98</v>
      </c>
      <c r="B88" s="22">
        <v>474385</v>
      </c>
      <c r="C88" s="22">
        <v>485173</v>
      </c>
      <c r="D88" s="22">
        <v>501237</v>
      </c>
      <c r="E88" s="22">
        <v>518239</v>
      </c>
      <c r="F88" s="22">
        <v>527345</v>
      </c>
      <c r="G88" s="22">
        <v>543432</v>
      </c>
      <c r="H88" s="22">
        <v>559761</v>
      </c>
      <c r="I88" s="22">
        <v>573282</v>
      </c>
      <c r="J88" s="22">
        <v>594915</v>
      </c>
      <c r="K88" s="22">
        <v>602301</v>
      </c>
      <c r="L88" s="22">
        <v>604274</v>
      </c>
      <c r="M88" s="22">
        <v>604344</v>
      </c>
      <c r="N88" s="22">
        <v>604564</v>
      </c>
      <c r="O88" s="22">
        <v>601699</v>
      </c>
      <c r="P88" s="22">
        <v>587508</v>
      </c>
      <c r="Q88" s="22">
        <v>582327</v>
      </c>
      <c r="R88" s="22">
        <v>579245</v>
      </c>
      <c r="S88" s="22">
        <v>575470</v>
      </c>
      <c r="T88" s="22">
        <v>576898</v>
      </c>
      <c r="U88" s="22">
        <v>579962</v>
      </c>
      <c r="V88" s="22">
        <v>585590</v>
      </c>
    </row>
    <row r="89" spans="1:22" ht="29">
      <c r="A89" s="21" t="s">
        <v>99</v>
      </c>
      <c r="B89" s="22">
        <v>476633</v>
      </c>
      <c r="C89" s="22">
        <v>478581</v>
      </c>
      <c r="D89" s="22">
        <v>484338</v>
      </c>
      <c r="E89" s="22">
        <v>487670</v>
      </c>
      <c r="F89" s="22">
        <v>492914</v>
      </c>
      <c r="G89" s="22">
        <v>500060</v>
      </c>
      <c r="H89" s="22">
        <v>506864</v>
      </c>
      <c r="I89" s="22">
        <v>510122</v>
      </c>
      <c r="J89" s="22">
        <v>522343</v>
      </c>
      <c r="K89" s="22">
        <v>527273</v>
      </c>
      <c r="L89" s="22">
        <v>529453</v>
      </c>
      <c r="M89" s="22">
        <v>530175</v>
      </c>
      <c r="N89" s="22">
        <v>530250</v>
      </c>
      <c r="O89" s="22">
        <v>524962</v>
      </c>
      <c r="P89" s="22">
        <v>519613</v>
      </c>
      <c r="Q89" s="22">
        <v>513713</v>
      </c>
      <c r="R89" s="22">
        <v>506888</v>
      </c>
      <c r="S89" s="22">
        <v>502578</v>
      </c>
      <c r="T89" s="22">
        <v>499100</v>
      </c>
      <c r="U89" s="22">
        <v>495761</v>
      </c>
      <c r="V89" s="22">
        <v>495045</v>
      </c>
    </row>
    <row r="90" spans="1:22">
      <c r="A90" s="21" t="s">
        <v>100</v>
      </c>
      <c r="B90" s="22">
        <v>769237</v>
      </c>
      <c r="C90" s="22">
        <v>769625</v>
      </c>
      <c r="D90" s="22">
        <v>771131</v>
      </c>
      <c r="E90" s="22">
        <v>775944</v>
      </c>
      <c r="F90" s="22">
        <v>779870</v>
      </c>
      <c r="G90" s="22">
        <v>784376</v>
      </c>
      <c r="H90" s="22">
        <v>788287</v>
      </c>
      <c r="I90" s="22">
        <v>792182</v>
      </c>
      <c r="J90" s="22">
        <v>798822</v>
      </c>
      <c r="K90" s="22">
        <v>803998</v>
      </c>
      <c r="L90" s="22">
        <v>805108</v>
      </c>
      <c r="M90" s="22">
        <v>805857</v>
      </c>
      <c r="N90" s="22">
        <v>804498</v>
      </c>
      <c r="O90" s="22">
        <v>802422</v>
      </c>
      <c r="P90" s="22">
        <v>799402</v>
      </c>
      <c r="Q90" s="22">
        <v>795611</v>
      </c>
      <c r="R90" s="22">
        <v>791610</v>
      </c>
      <c r="S90" s="22">
        <v>788219</v>
      </c>
      <c r="T90" s="22">
        <v>785240</v>
      </c>
      <c r="U90" s="22">
        <v>782979</v>
      </c>
      <c r="V90" s="22">
        <v>781451</v>
      </c>
    </row>
    <row r="91" spans="1:22" ht="29">
      <c r="A91" s="21" t="s">
        <v>101</v>
      </c>
      <c r="B91" s="22">
        <v>1108419</v>
      </c>
      <c r="C91" s="22">
        <v>1108002</v>
      </c>
      <c r="D91" s="22">
        <v>1111886</v>
      </c>
      <c r="E91" s="22">
        <v>1120814</v>
      </c>
      <c r="F91" s="22">
        <v>1121344</v>
      </c>
      <c r="G91" s="22">
        <v>1126707</v>
      </c>
      <c r="H91" s="22">
        <v>1129141</v>
      </c>
      <c r="I91" s="22">
        <v>1132792</v>
      </c>
      <c r="J91" s="22">
        <v>1139121</v>
      </c>
      <c r="K91" s="22">
        <v>1145488</v>
      </c>
      <c r="L91" s="22">
        <v>1146458</v>
      </c>
      <c r="M91" s="22">
        <v>1147124</v>
      </c>
      <c r="N91" s="22">
        <v>1143911</v>
      </c>
      <c r="O91" s="22">
        <v>1138161</v>
      </c>
      <c r="P91" s="22">
        <v>1132735</v>
      </c>
      <c r="Q91" s="22">
        <v>1127196</v>
      </c>
      <c r="R91" s="22">
        <v>1122799</v>
      </c>
      <c r="S91" s="22">
        <v>1120294</v>
      </c>
      <c r="T91" s="22">
        <v>1119351</v>
      </c>
      <c r="U91" s="22">
        <v>1119596</v>
      </c>
      <c r="V91" s="22">
        <v>1121815</v>
      </c>
    </row>
    <row r="92" spans="1:22">
      <c r="A92" s="21" t="s">
        <v>102</v>
      </c>
      <c r="B92" s="22">
        <v>201053</v>
      </c>
      <c r="C92" s="22">
        <v>201526</v>
      </c>
      <c r="D92" s="22">
        <v>201614</v>
      </c>
      <c r="E92" s="22">
        <v>202982</v>
      </c>
      <c r="F92" s="22">
        <v>204546</v>
      </c>
      <c r="G92" s="22">
        <v>207974</v>
      </c>
      <c r="H92" s="22">
        <v>208616</v>
      </c>
      <c r="I92" s="22">
        <v>211375</v>
      </c>
      <c r="J92" s="22">
        <v>215274</v>
      </c>
      <c r="K92" s="22">
        <v>217363</v>
      </c>
      <c r="L92" s="22">
        <v>217716</v>
      </c>
      <c r="M92" s="22">
        <v>219138</v>
      </c>
      <c r="N92" s="22">
        <v>218036</v>
      </c>
      <c r="O92" s="22">
        <v>211899</v>
      </c>
      <c r="P92" s="22">
        <v>207449</v>
      </c>
      <c r="Q92" s="22">
        <v>203841</v>
      </c>
      <c r="R92" s="22">
        <v>201071</v>
      </c>
      <c r="S92" s="22">
        <v>198718</v>
      </c>
      <c r="T92" s="22">
        <v>197222</v>
      </c>
      <c r="U92" s="22">
        <v>196329</v>
      </c>
      <c r="V92" s="22">
        <v>196139</v>
      </c>
    </row>
    <row r="93" spans="1:22" ht="29">
      <c r="A93" s="21" t="s">
        <v>103</v>
      </c>
      <c r="B93" s="22">
        <v>679370</v>
      </c>
      <c r="C93" s="22">
        <v>680069</v>
      </c>
      <c r="D93" s="22">
        <v>682977</v>
      </c>
      <c r="E93" s="22">
        <v>684416</v>
      </c>
      <c r="F93" s="22">
        <v>686513</v>
      </c>
      <c r="G93" s="22">
        <v>688708</v>
      </c>
      <c r="H93" s="22">
        <v>691895</v>
      </c>
      <c r="I93" s="22">
        <v>694944</v>
      </c>
      <c r="J93" s="22">
        <v>701056</v>
      </c>
      <c r="K93" s="22">
        <v>705698</v>
      </c>
      <c r="L93" s="22">
        <v>707263</v>
      </c>
      <c r="M93" s="22">
        <v>709607</v>
      </c>
      <c r="N93" s="22">
        <v>712097</v>
      </c>
      <c r="O93" s="22">
        <v>713818</v>
      </c>
      <c r="P93" s="22">
        <v>715148</v>
      </c>
      <c r="Q93" s="22">
        <v>716834</v>
      </c>
      <c r="R93" s="22">
        <v>717832</v>
      </c>
      <c r="S93" s="22">
        <v>719282</v>
      </c>
      <c r="T93" s="22">
        <v>720592</v>
      </c>
      <c r="U93" s="22">
        <v>723576</v>
      </c>
      <c r="V93" s="22">
        <v>727121</v>
      </c>
    </row>
    <row r="94" spans="1:22">
      <c r="A94" s="21" t="s">
        <v>104</v>
      </c>
      <c r="B94" s="22">
        <v>565599</v>
      </c>
      <c r="C94" s="22">
        <v>579650</v>
      </c>
      <c r="D94" s="22">
        <v>598112</v>
      </c>
      <c r="E94" s="22">
        <v>619692</v>
      </c>
      <c r="F94" s="22">
        <v>636198</v>
      </c>
      <c r="G94" s="22">
        <v>664506</v>
      </c>
      <c r="H94" s="22">
        <v>687331</v>
      </c>
      <c r="I94" s="22">
        <v>706185</v>
      </c>
      <c r="J94" s="22">
        <v>731864</v>
      </c>
      <c r="K94" s="22">
        <v>747782</v>
      </c>
      <c r="L94" s="22">
        <v>753046</v>
      </c>
      <c r="M94" s="22">
        <v>756810</v>
      </c>
      <c r="N94" s="22">
        <v>761627</v>
      </c>
      <c r="O94" s="22">
        <v>761632</v>
      </c>
      <c r="P94" s="22">
        <v>756156</v>
      </c>
      <c r="Q94" s="22">
        <v>753054</v>
      </c>
      <c r="R94" s="22">
        <v>753576</v>
      </c>
      <c r="S94" s="22">
        <v>755716</v>
      </c>
      <c r="T94" s="22">
        <v>761947</v>
      </c>
      <c r="U94" s="22">
        <v>771044</v>
      </c>
      <c r="V94" s="22">
        <v>781788</v>
      </c>
    </row>
    <row r="95" spans="1:22">
      <c r="A95" s="21" t="s">
        <v>105</v>
      </c>
      <c r="B95" s="22">
        <v>809004</v>
      </c>
      <c r="C95" s="22">
        <v>812637</v>
      </c>
      <c r="D95" s="22">
        <v>818959</v>
      </c>
      <c r="E95" s="22">
        <v>828107</v>
      </c>
      <c r="F95" s="22">
        <v>841687</v>
      </c>
      <c r="G95" s="22">
        <v>860898</v>
      </c>
      <c r="H95" s="22">
        <v>876184</v>
      </c>
      <c r="I95" s="22">
        <v>884099</v>
      </c>
      <c r="J95" s="22">
        <v>901220</v>
      </c>
      <c r="K95" s="22">
        <v>907428</v>
      </c>
      <c r="L95" s="22">
        <v>918072</v>
      </c>
      <c r="M95" s="22">
        <v>924550</v>
      </c>
      <c r="N95" s="22">
        <v>922928</v>
      </c>
      <c r="O95" s="22">
        <v>919319</v>
      </c>
      <c r="P95" s="22">
        <v>919455</v>
      </c>
      <c r="Q95" s="22">
        <v>917297</v>
      </c>
      <c r="R95" s="22">
        <v>915392</v>
      </c>
      <c r="S95" s="22">
        <v>912938</v>
      </c>
      <c r="T95" s="22">
        <v>912075</v>
      </c>
      <c r="U95" s="22">
        <v>914678</v>
      </c>
      <c r="V95" s="22">
        <v>919168</v>
      </c>
    </row>
    <row r="96" spans="1:22" ht="43">
      <c r="A96" s="21" t="s">
        <v>106</v>
      </c>
      <c r="B96" s="22">
        <v>165347</v>
      </c>
      <c r="C96" s="22">
        <v>171532</v>
      </c>
      <c r="D96" s="22">
        <v>177761</v>
      </c>
      <c r="E96" s="22">
        <v>185474</v>
      </c>
      <c r="F96" s="22">
        <v>193913</v>
      </c>
      <c r="G96" s="22">
        <v>203737</v>
      </c>
      <c r="H96" s="22">
        <v>213505</v>
      </c>
      <c r="I96" s="22">
        <v>224076</v>
      </c>
      <c r="J96" s="22">
        <v>237787</v>
      </c>
      <c r="K96" s="22">
        <v>246151</v>
      </c>
      <c r="L96" s="22">
        <v>251563</v>
      </c>
      <c r="M96" s="22">
        <v>256461</v>
      </c>
      <c r="N96" s="22">
        <v>259537</v>
      </c>
      <c r="O96" s="22">
        <v>257723</v>
      </c>
      <c r="P96" s="22">
        <v>255426</v>
      </c>
      <c r="Q96" s="22">
        <v>253686</v>
      </c>
      <c r="R96" s="22">
        <v>252882</v>
      </c>
      <c r="S96" s="22">
        <v>253310</v>
      </c>
      <c r="T96" s="22">
        <v>254308</v>
      </c>
      <c r="U96" s="22">
        <v>257762</v>
      </c>
      <c r="V96" s="22">
        <v>261995</v>
      </c>
    </row>
    <row r="97" spans="1:22">
      <c r="A97" s="21" t="s">
        <v>107</v>
      </c>
      <c r="B97" s="22">
        <v>458998</v>
      </c>
      <c r="C97" s="22">
        <v>461730</v>
      </c>
      <c r="D97" s="22">
        <v>464934</v>
      </c>
      <c r="E97" s="22">
        <v>472446</v>
      </c>
      <c r="F97" s="22">
        <v>476707</v>
      </c>
      <c r="G97" s="22">
        <v>483792</v>
      </c>
      <c r="H97" s="22">
        <v>492174</v>
      </c>
      <c r="I97" s="22">
        <v>497671</v>
      </c>
      <c r="J97" s="22">
        <v>507915</v>
      </c>
      <c r="K97" s="22">
        <v>513403</v>
      </c>
      <c r="L97" s="22">
        <v>518081</v>
      </c>
      <c r="M97" s="22">
        <v>521968</v>
      </c>
      <c r="N97" s="22">
        <v>522862</v>
      </c>
      <c r="O97" s="22">
        <v>520668</v>
      </c>
      <c r="P97" s="22">
        <v>519229</v>
      </c>
      <c r="Q97" s="22">
        <v>520017</v>
      </c>
      <c r="R97" s="22">
        <v>519596</v>
      </c>
      <c r="S97" s="22">
        <v>518930</v>
      </c>
      <c r="T97" s="22">
        <v>519932</v>
      </c>
      <c r="U97" s="22">
        <v>521870</v>
      </c>
      <c r="V97" s="22">
        <v>524278</v>
      </c>
    </row>
    <row r="98" spans="1:22">
      <c r="A98" s="21" t="s">
        <v>108</v>
      </c>
      <c r="B98" s="22">
        <v>205430</v>
      </c>
      <c r="C98" s="22">
        <v>205955</v>
      </c>
      <c r="D98" s="22">
        <v>208963</v>
      </c>
      <c r="E98" s="22">
        <v>211286</v>
      </c>
      <c r="F98" s="22">
        <v>212901</v>
      </c>
      <c r="G98" s="22">
        <v>215864</v>
      </c>
      <c r="H98" s="22">
        <v>218023</v>
      </c>
      <c r="I98" s="22">
        <v>220107</v>
      </c>
      <c r="J98" s="22">
        <v>225271</v>
      </c>
      <c r="K98" s="22">
        <v>228409</v>
      </c>
      <c r="L98" s="22">
        <v>228566</v>
      </c>
      <c r="M98" s="22">
        <v>228361</v>
      </c>
      <c r="N98" s="22">
        <v>227609</v>
      </c>
      <c r="O98" s="22">
        <v>226329</v>
      </c>
      <c r="P98" s="22">
        <v>224909</v>
      </c>
      <c r="Q98" s="22">
        <v>222909</v>
      </c>
      <c r="R98" s="22">
        <v>221079</v>
      </c>
      <c r="S98" s="22">
        <v>219702</v>
      </c>
      <c r="T98" s="22">
        <v>219345</v>
      </c>
      <c r="U98" s="22">
        <v>220461</v>
      </c>
      <c r="V98" s="22">
        <v>222687</v>
      </c>
    </row>
    <row r="99" spans="1:22">
      <c r="A99" s="21" t="s">
        <v>109</v>
      </c>
      <c r="B99" s="22">
        <v>645711</v>
      </c>
      <c r="C99" s="22">
        <v>645781</v>
      </c>
      <c r="D99" s="22">
        <v>647387</v>
      </c>
      <c r="E99" s="22">
        <v>651565</v>
      </c>
      <c r="F99" s="22">
        <v>654458</v>
      </c>
      <c r="G99" s="22">
        <v>660284</v>
      </c>
      <c r="H99" s="22">
        <v>662751</v>
      </c>
      <c r="I99" s="22">
        <v>664742</v>
      </c>
      <c r="J99" s="22">
        <v>667438</v>
      </c>
      <c r="K99" s="22">
        <v>669782</v>
      </c>
      <c r="L99" s="22">
        <v>670761</v>
      </c>
      <c r="M99" s="22">
        <v>670600</v>
      </c>
      <c r="N99" s="22">
        <v>670242</v>
      </c>
      <c r="O99" s="22">
        <v>664916</v>
      </c>
      <c r="P99" s="22">
        <v>659033</v>
      </c>
      <c r="Q99" s="22">
        <v>654170</v>
      </c>
      <c r="R99" s="22">
        <v>648250</v>
      </c>
      <c r="S99" s="22">
        <v>643484</v>
      </c>
      <c r="T99" s="22">
        <v>638099</v>
      </c>
      <c r="U99" s="22">
        <v>633564</v>
      </c>
      <c r="V99" s="22">
        <v>631381</v>
      </c>
    </row>
    <row r="100" spans="1:22">
      <c r="A100" s="21" t="s">
        <v>110</v>
      </c>
      <c r="B100" s="22">
        <v>502155</v>
      </c>
      <c r="C100" s="22">
        <v>499517</v>
      </c>
      <c r="D100" s="22">
        <v>496655</v>
      </c>
      <c r="E100" s="22">
        <v>495998</v>
      </c>
      <c r="F100" s="22">
        <v>492720</v>
      </c>
      <c r="G100" s="22">
        <v>495902</v>
      </c>
      <c r="H100" s="22">
        <v>498223</v>
      </c>
      <c r="I100" s="22">
        <v>497387</v>
      </c>
      <c r="J100" s="22">
        <v>500200</v>
      </c>
      <c r="K100" s="22">
        <v>500169</v>
      </c>
      <c r="L100" s="22">
        <v>499284</v>
      </c>
      <c r="M100" s="22">
        <v>497799</v>
      </c>
      <c r="N100" s="22">
        <v>494451</v>
      </c>
      <c r="O100" s="22">
        <v>489752</v>
      </c>
      <c r="P100" s="22">
        <v>484694</v>
      </c>
      <c r="Q100" s="22">
        <v>479395</v>
      </c>
      <c r="R100" s="22">
        <v>473604</v>
      </c>
      <c r="S100" s="22">
        <v>468316</v>
      </c>
      <c r="T100" s="22">
        <v>463746</v>
      </c>
      <c r="U100" s="22">
        <v>460001</v>
      </c>
      <c r="V100" s="22">
        <v>456439</v>
      </c>
    </row>
    <row r="101" spans="1:22">
      <c r="A101" s="21" t="s">
        <v>111</v>
      </c>
      <c r="B101" s="22">
        <v>361590</v>
      </c>
      <c r="C101" s="22">
        <v>365023</v>
      </c>
      <c r="D101" s="22">
        <v>371055</v>
      </c>
      <c r="E101" s="22">
        <v>377639</v>
      </c>
      <c r="F101" s="22">
        <v>385092</v>
      </c>
      <c r="G101" s="22">
        <v>399439</v>
      </c>
      <c r="H101" s="22">
        <v>407496</v>
      </c>
      <c r="I101" s="22">
        <v>414015</v>
      </c>
      <c r="J101" s="22">
        <v>426872</v>
      </c>
      <c r="K101" s="22">
        <v>436402</v>
      </c>
      <c r="L101" s="22">
        <v>439768</v>
      </c>
      <c r="M101" s="22">
        <v>442308</v>
      </c>
      <c r="N101" s="22">
        <v>443032</v>
      </c>
      <c r="O101" s="22">
        <v>440915</v>
      </c>
      <c r="P101" s="22">
        <v>438001</v>
      </c>
      <c r="Q101" s="22">
        <v>436029</v>
      </c>
      <c r="R101" s="22">
        <v>434041</v>
      </c>
      <c r="S101" s="22">
        <v>432384</v>
      </c>
      <c r="T101" s="22">
        <v>432866</v>
      </c>
      <c r="U101" s="22">
        <v>434930</v>
      </c>
      <c r="V101" s="22">
        <v>438517</v>
      </c>
    </row>
    <row r="102" spans="1:22">
      <c r="A102" s="21" t="s">
        <v>112</v>
      </c>
      <c r="B102" s="22">
        <v>365619</v>
      </c>
      <c r="C102" s="22">
        <v>364125</v>
      </c>
      <c r="D102" s="22">
        <v>361782</v>
      </c>
      <c r="E102" s="22">
        <v>360512</v>
      </c>
      <c r="F102" s="22">
        <v>358452</v>
      </c>
      <c r="G102" s="22">
        <v>357625</v>
      </c>
      <c r="H102" s="22">
        <v>356595</v>
      </c>
      <c r="I102" s="22">
        <v>355176</v>
      </c>
      <c r="J102" s="22">
        <v>355549</v>
      </c>
      <c r="K102" s="22">
        <v>355195</v>
      </c>
      <c r="L102" s="22">
        <v>353504</v>
      </c>
      <c r="M102" s="22">
        <v>351530</v>
      </c>
      <c r="N102" s="22">
        <v>348902</v>
      </c>
      <c r="O102" s="22">
        <v>346005</v>
      </c>
      <c r="P102" s="22">
        <v>342748</v>
      </c>
      <c r="Q102" s="22">
        <v>339386</v>
      </c>
      <c r="R102" s="22">
        <v>336527</v>
      </c>
      <c r="S102" s="22">
        <v>333634</v>
      </c>
      <c r="T102" s="22">
        <v>331327</v>
      </c>
      <c r="U102" s="22">
        <v>329587</v>
      </c>
      <c r="V102" s="22">
        <v>327946</v>
      </c>
    </row>
    <row r="103" spans="1:22">
      <c r="A103" s="21" t="s">
        <v>113</v>
      </c>
      <c r="B103" s="22">
        <v>5205408</v>
      </c>
      <c r="C103" s="22">
        <v>5372433</v>
      </c>
      <c r="D103" s="22">
        <v>5527152</v>
      </c>
      <c r="E103" s="22">
        <v>5718942</v>
      </c>
      <c r="F103" s="22">
        <v>5804829</v>
      </c>
      <c r="G103" s="22">
        <v>5964143</v>
      </c>
      <c r="H103" s="22">
        <v>6008183</v>
      </c>
      <c r="I103" s="22">
        <v>6081689</v>
      </c>
      <c r="J103" s="22">
        <v>6271638</v>
      </c>
      <c r="K103" s="22">
        <v>6386932</v>
      </c>
      <c r="L103" s="22">
        <v>6458684</v>
      </c>
      <c r="M103" s="22">
        <v>6489680</v>
      </c>
      <c r="N103" s="22">
        <v>6498560</v>
      </c>
      <c r="O103" s="22">
        <v>6495551</v>
      </c>
      <c r="P103" s="22">
        <v>6454440</v>
      </c>
      <c r="Q103" s="22">
        <v>6436996</v>
      </c>
      <c r="R103" s="22">
        <v>6466996</v>
      </c>
      <c r="S103" s="22">
        <v>6507184</v>
      </c>
      <c r="T103" s="22">
        <v>6578079</v>
      </c>
      <c r="U103" s="22">
        <v>6663394</v>
      </c>
      <c r="V103" s="22">
        <v>6779888</v>
      </c>
    </row>
    <row r="104" spans="1:22">
      <c r="A104" s="21" t="s">
        <v>114</v>
      </c>
      <c r="B104" s="22">
        <v>1278851</v>
      </c>
      <c r="C104" s="22">
        <v>1302240</v>
      </c>
      <c r="D104" s="22">
        <v>1330010</v>
      </c>
      <c r="E104" s="22">
        <v>1374890</v>
      </c>
      <c r="F104" s="22">
        <v>1397925</v>
      </c>
      <c r="G104" s="22">
        <v>1453409</v>
      </c>
      <c r="H104" s="22">
        <v>1491287</v>
      </c>
      <c r="I104" s="22">
        <v>1517523</v>
      </c>
      <c r="J104" s="22">
        <v>1563261</v>
      </c>
      <c r="K104" s="22">
        <v>1593068</v>
      </c>
      <c r="L104" s="22">
        <v>1609557</v>
      </c>
      <c r="M104" s="22">
        <v>1625827</v>
      </c>
      <c r="N104" s="22">
        <v>1641098</v>
      </c>
      <c r="O104" s="22">
        <v>1652999</v>
      </c>
      <c r="P104" s="22">
        <v>1621968</v>
      </c>
      <c r="Q104" s="22">
        <v>1628973</v>
      </c>
      <c r="R104" s="22">
        <v>1629298</v>
      </c>
      <c r="S104" s="22">
        <v>1630615</v>
      </c>
      <c r="T104" s="22">
        <v>1641121</v>
      </c>
      <c r="U104" s="22">
        <v>1661785</v>
      </c>
      <c r="V104" s="22">
        <v>1685920</v>
      </c>
    </row>
    <row r="105" spans="1:22">
      <c r="A105" s="21" t="s">
        <v>115</v>
      </c>
      <c r="B105" s="22">
        <v>1149328</v>
      </c>
      <c r="C105" s="22">
        <v>1190378</v>
      </c>
      <c r="D105" s="22">
        <v>1226993</v>
      </c>
      <c r="E105" s="22">
        <v>1269230</v>
      </c>
      <c r="F105" s="22">
        <v>1294694</v>
      </c>
      <c r="G105" s="22">
        <v>1335792</v>
      </c>
      <c r="H105" s="22">
        <v>1370306</v>
      </c>
      <c r="I105" s="22">
        <v>1392117</v>
      </c>
      <c r="J105" s="22">
        <v>1426109</v>
      </c>
      <c r="K105" s="22">
        <v>1446520</v>
      </c>
      <c r="L105" s="22">
        <v>1461979</v>
      </c>
      <c r="M105" s="22">
        <v>1470069</v>
      </c>
      <c r="N105" s="22">
        <v>1474449</v>
      </c>
      <c r="O105" s="22">
        <v>1472049</v>
      </c>
      <c r="P105" s="22">
        <v>1466818</v>
      </c>
      <c r="Q105" s="22">
        <v>1467288</v>
      </c>
      <c r="R105" s="22">
        <v>1464847</v>
      </c>
      <c r="S105" s="22">
        <v>1470273</v>
      </c>
      <c r="T105" s="22">
        <v>1478509</v>
      </c>
      <c r="U105" s="22">
        <v>1493898</v>
      </c>
      <c r="V105" s="22">
        <v>1511251</v>
      </c>
    </row>
    <row r="106" spans="1:22">
      <c r="A106" s="21" t="s">
        <v>116</v>
      </c>
      <c r="B106" s="22">
        <v>543757</v>
      </c>
      <c r="C106" s="22">
        <v>556263</v>
      </c>
      <c r="D106" s="22">
        <v>569628</v>
      </c>
      <c r="E106" s="22">
        <v>578210</v>
      </c>
      <c r="F106" s="22">
        <v>584734</v>
      </c>
      <c r="G106" s="22">
        <v>593472</v>
      </c>
      <c r="H106" s="22">
        <v>601874</v>
      </c>
      <c r="I106" s="22">
        <v>605876</v>
      </c>
      <c r="J106" s="22">
        <v>620377</v>
      </c>
      <c r="K106" s="22">
        <v>630578</v>
      </c>
      <c r="L106" s="22">
        <v>636924</v>
      </c>
      <c r="M106" s="22">
        <v>642051</v>
      </c>
      <c r="N106" s="22">
        <v>644566</v>
      </c>
      <c r="O106" s="22">
        <v>644477</v>
      </c>
      <c r="P106" s="22">
        <v>640790</v>
      </c>
      <c r="Q106" s="22">
        <v>640476</v>
      </c>
      <c r="R106" s="22">
        <v>640647</v>
      </c>
      <c r="S106" s="22">
        <v>643234</v>
      </c>
      <c r="T106" s="22">
        <v>647554</v>
      </c>
      <c r="U106" s="22">
        <v>654214</v>
      </c>
      <c r="V106" s="22">
        <v>661197</v>
      </c>
    </row>
    <row r="107" spans="1:22">
      <c r="A107" s="21" t="s">
        <v>117</v>
      </c>
      <c r="B107" s="22">
        <v>345241</v>
      </c>
      <c r="C107" s="22">
        <v>344623</v>
      </c>
      <c r="D107" s="22">
        <v>343768</v>
      </c>
      <c r="E107" s="22">
        <v>342213</v>
      </c>
      <c r="F107" s="22">
        <v>340258</v>
      </c>
      <c r="G107" s="22">
        <v>339555</v>
      </c>
      <c r="H107" s="22">
        <v>338671</v>
      </c>
      <c r="I107" s="22">
        <v>336926</v>
      </c>
      <c r="J107" s="22">
        <v>336099</v>
      </c>
      <c r="K107" s="22">
        <v>335642</v>
      </c>
      <c r="L107" s="22">
        <v>335219</v>
      </c>
      <c r="M107" s="22">
        <v>333257</v>
      </c>
      <c r="N107" s="22">
        <v>330257</v>
      </c>
      <c r="O107" s="22">
        <v>326724</v>
      </c>
      <c r="P107" s="22">
        <v>322293</v>
      </c>
      <c r="Q107" s="22">
        <v>318391</v>
      </c>
      <c r="R107" s="22">
        <v>314853</v>
      </c>
      <c r="S107" s="22">
        <v>311680</v>
      </c>
      <c r="T107" s="22">
        <v>309293</v>
      </c>
      <c r="U107" s="22">
        <v>307651</v>
      </c>
      <c r="V107" s="22">
        <v>306650</v>
      </c>
    </row>
    <row r="108" spans="1:22">
      <c r="A108" s="21" t="s">
        <v>118</v>
      </c>
      <c r="B108" s="22">
        <v>178316</v>
      </c>
      <c r="C108" s="22">
        <v>177345</v>
      </c>
      <c r="D108" s="22">
        <v>176125</v>
      </c>
      <c r="E108" s="22">
        <v>175047</v>
      </c>
      <c r="F108" s="22">
        <v>173990</v>
      </c>
      <c r="G108" s="22">
        <v>173471</v>
      </c>
      <c r="H108" s="22">
        <v>173153</v>
      </c>
      <c r="I108" s="22">
        <v>173281</v>
      </c>
      <c r="J108" s="22">
        <v>173454</v>
      </c>
      <c r="K108" s="22">
        <v>173306</v>
      </c>
      <c r="L108" s="22">
        <v>172510</v>
      </c>
      <c r="M108" s="22">
        <v>171668</v>
      </c>
      <c r="N108" s="22">
        <v>170713</v>
      </c>
      <c r="O108" s="22">
        <v>168955</v>
      </c>
      <c r="P108" s="22">
        <v>167609</v>
      </c>
      <c r="Q108" s="22">
        <v>166035</v>
      </c>
      <c r="R108" s="22">
        <v>164644</v>
      </c>
      <c r="S108" s="22">
        <v>163390</v>
      </c>
      <c r="T108" s="22">
        <v>162035</v>
      </c>
      <c r="U108" s="22">
        <v>160980</v>
      </c>
      <c r="V108" s="22">
        <v>160321</v>
      </c>
    </row>
    <row r="109" spans="1:22" ht="29">
      <c r="A109" s="21" t="s">
        <v>119</v>
      </c>
      <c r="B109" s="22">
        <v>897595</v>
      </c>
      <c r="C109" s="22">
        <v>924558</v>
      </c>
      <c r="D109" s="22">
        <v>951037</v>
      </c>
      <c r="E109" s="22">
        <v>979606</v>
      </c>
      <c r="F109" s="22">
        <v>987128</v>
      </c>
      <c r="G109" s="22">
        <v>1011928</v>
      </c>
      <c r="H109" s="22">
        <v>1024186</v>
      </c>
      <c r="I109" s="22">
        <v>1042131</v>
      </c>
      <c r="J109" s="22">
        <v>1070032</v>
      </c>
      <c r="K109" s="22">
        <v>1083502</v>
      </c>
      <c r="L109" s="22">
        <v>1090605</v>
      </c>
      <c r="M109" s="22">
        <v>1096980</v>
      </c>
      <c r="N109" s="22">
        <v>1100813</v>
      </c>
      <c r="O109" s="22">
        <v>1103850</v>
      </c>
      <c r="P109" s="22">
        <v>1100027</v>
      </c>
      <c r="Q109" s="22">
        <v>1098406</v>
      </c>
      <c r="R109" s="22">
        <v>1097800</v>
      </c>
      <c r="S109" s="22">
        <v>1100480</v>
      </c>
      <c r="T109" s="22">
        <v>1109175</v>
      </c>
      <c r="U109" s="22">
        <v>1120406</v>
      </c>
      <c r="V109" s="22">
        <v>1131065</v>
      </c>
    </row>
    <row r="110" spans="1:22" ht="29">
      <c r="A110" s="21" t="s">
        <v>120</v>
      </c>
      <c r="B110" s="22">
        <v>912621</v>
      </c>
      <c r="C110" s="22">
        <v>916176</v>
      </c>
      <c r="D110" s="22">
        <v>919934</v>
      </c>
      <c r="E110" s="22">
        <v>927555</v>
      </c>
      <c r="F110" s="22">
        <v>930931</v>
      </c>
      <c r="G110" s="22">
        <v>938311</v>
      </c>
      <c r="H110" s="22">
        <v>943117</v>
      </c>
      <c r="I110" s="22">
        <v>947639</v>
      </c>
      <c r="J110" s="22">
        <v>953400</v>
      </c>
      <c r="K110" s="22">
        <v>959764</v>
      </c>
      <c r="L110" s="22">
        <v>962472</v>
      </c>
      <c r="M110" s="22">
        <v>963511</v>
      </c>
      <c r="N110" s="22">
        <v>958428</v>
      </c>
      <c r="O110" s="22">
        <v>955050</v>
      </c>
      <c r="P110" s="22">
        <v>950919</v>
      </c>
      <c r="Q110" s="22">
        <v>947374</v>
      </c>
      <c r="R110" s="22">
        <v>944346</v>
      </c>
      <c r="S110" s="22">
        <v>942731</v>
      </c>
      <c r="T110" s="22">
        <v>941772</v>
      </c>
      <c r="U110" s="22">
        <v>942665</v>
      </c>
      <c r="V110" s="22">
        <v>945408</v>
      </c>
    </row>
    <row r="111" spans="1:22">
      <c r="A111" s="21" t="s">
        <v>121</v>
      </c>
      <c r="B111" s="22">
        <v>264178</v>
      </c>
      <c r="C111" s="22">
        <v>270400</v>
      </c>
      <c r="D111" s="22">
        <v>281614</v>
      </c>
      <c r="E111" s="22">
        <v>287390</v>
      </c>
      <c r="F111" s="22">
        <v>293553</v>
      </c>
      <c r="G111" s="22">
        <v>301084</v>
      </c>
      <c r="H111" s="22">
        <v>306377</v>
      </c>
      <c r="I111" s="22">
        <v>308968</v>
      </c>
      <c r="J111" s="22">
        <v>317501</v>
      </c>
      <c r="K111" s="22">
        <v>321702</v>
      </c>
      <c r="L111" s="22">
        <v>322415</v>
      </c>
      <c r="M111" s="22">
        <v>322955</v>
      </c>
      <c r="N111" s="22">
        <v>323609</v>
      </c>
      <c r="O111" s="22">
        <v>322027</v>
      </c>
      <c r="P111" s="22">
        <v>319002</v>
      </c>
      <c r="Q111" s="22">
        <v>317053</v>
      </c>
      <c r="R111" s="22">
        <v>315794</v>
      </c>
      <c r="S111" s="22">
        <v>315381</v>
      </c>
      <c r="T111" s="22">
        <v>315675</v>
      </c>
      <c r="U111" s="22">
        <v>316798</v>
      </c>
      <c r="V111" s="22">
        <v>319914</v>
      </c>
    </row>
    <row r="112" spans="1:22" ht="29">
      <c r="A112" s="21" t="s">
        <v>122</v>
      </c>
      <c r="B112" s="22">
        <v>349733</v>
      </c>
      <c r="C112" s="22">
        <v>350209</v>
      </c>
      <c r="D112" s="22">
        <v>347120</v>
      </c>
      <c r="E112" s="22">
        <v>348271</v>
      </c>
      <c r="F112" s="22">
        <v>350984</v>
      </c>
      <c r="G112" s="22">
        <v>352414</v>
      </c>
      <c r="H112" s="22">
        <v>353110</v>
      </c>
      <c r="I112" s="22">
        <v>351326</v>
      </c>
      <c r="J112" s="22">
        <v>353404</v>
      </c>
      <c r="K112" s="22">
        <v>354608</v>
      </c>
      <c r="L112" s="22">
        <v>353619</v>
      </c>
      <c r="M112" s="22">
        <v>352986</v>
      </c>
      <c r="N112" s="22">
        <v>350564</v>
      </c>
      <c r="O112" s="22">
        <v>345548</v>
      </c>
      <c r="P112" s="22">
        <v>342459</v>
      </c>
      <c r="Q112" s="22">
        <v>339395</v>
      </c>
      <c r="R112" s="22">
        <v>335985</v>
      </c>
      <c r="S112" s="22">
        <v>333603</v>
      </c>
      <c r="T112" s="22">
        <v>331473</v>
      </c>
      <c r="U112" s="22">
        <v>330119</v>
      </c>
      <c r="V112" s="22">
        <v>329245</v>
      </c>
    </row>
    <row r="113" spans="1:22" ht="43">
      <c r="A113" s="21" t="s">
        <v>123</v>
      </c>
      <c r="B113" s="22">
        <v>818681</v>
      </c>
      <c r="C113" s="22">
        <v>856808</v>
      </c>
      <c r="D113" s="22">
        <v>892718</v>
      </c>
      <c r="E113" s="22">
        <v>915262</v>
      </c>
      <c r="F113" s="22">
        <v>928412</v>
      </c>
      <c r="G113" s="22">
        <v>956352</v>
      </c>
      <c r="H113" s="22">
        <v>971647</v>
      </c>
      <c r="I113" s="22">
        <v>983820</v>
      </c>
      <c r="J113" s="22">
        <v>1005936</v>
      </c>
      <c r="K113" s="22">
        <v>1020490</v>
      </c>
      <c r="L113" s="22">
        <v>1027914</v>
      </c>
      <c r="M113" s="22">
        <v>1029789</v>
      </c>
      <c r="N113" s="22">
        <v>1017531</v>
      </c>
      <c r="O113" s="22">
        <v>1014829</v>
      </c>
      <c r="P113" s="22">
        <v>1004788</v>
      </c>
      <c r="Q113" s="22">
        <v>1001900</v>
      </c>
      <c r="R113" s="22">
        <v>1004124</v>
      </c>
      <c r="S113" s="22">
        <v>1007641</v>
      </c>
      <c r="T113" s="22">
        <v>1018510</v>
      </c>
      <c r="U113" s="22">
        <v>1032983</v>
      </c>
      <c r="V113" s="22">
        <v>1044887</v>
      </c>
    </row>
    <row r="114" spans="1:22">
      <c r="A114" s="21" t="s">
        <v>124</v>
      </c>
      <c r="B114" s="22">
        <v>146613</v>
      </c>
      <c r="C114" s="22">
        <v>147028</v>
      </c>
      <c r="D114" s="22">
        <v>149286</v>
      </c>
      <c r="E114" s="22">
        <v>150701</v>
      </c>
      <c r="F114" s="22">
        <v>152640</v>
      </c>
      <c r="G114" s="22">
        <v>155517</v>
      </c>
      <c r="H114" s="22">
        <v>156598</v>
      </c>
      <c r="I114" s="22">
        <v>159322</v>
      </c>
      <c r="J114" s="22">
        <v>163899</v>
      </c>
      <c r="K114" s="22">
        <v>164854</v>
      </c>
      <c r="L114" s="22">
        <v>164268</v>
      </c>
      <c r="M114" s="22">
        <v>164169</v>
      </c>
      <c r="N114" s="22">
        <v>163701</v>
      </c>
      <c r="O114" s="22">
        <v>161702</v>
      </c>
      <c r="P114" s="22">
        <v>159303</v>
      </c>
      <c r="Q114" s="22">
        <v>157570</v>
      </c>
      <c r="R114" s="22">
        <v>155652</v>
      </c>
      <c r="S114" s="22">
        <v>154184</v>
      </c>
      <c r="T114" s="22">
        <v>153342</v>
      </c>
      <c r="U114" s="22">
        <v>153129</v>
      </c>
      <c r="V114" s="22">
        <v>153478</v>
      </c>
    </row>
    <row r="115" spans="1:22">
      <c r="A115" s="21" t="s">
        <v>125</v>
      </c>
      <c r="B115" s="22">
        <v>1734917</v>
      </c>
      <c r="C115" s="22">
        <v>1747441</v>
      </c>
      <c r="D115" s="22">
        <v>1758720</v>
      </c>
      <c r="E115" s="22">
        <v>1782862</v>
      </c>
      <c r="F115" s="22">
        <v>1792420</v>
      </c>
      <c r="G115" s="22">
        <v>1813908</v>
      </c>
      <c r="H115" s="22">
        <v>1835077</v>
      </c>
      <c r="I115" s="22">
        <v>1849268</v>
      </c>
      <c r="J115" s="22">
        <v>1875462</v>
      </c>
      <c r="K115" s="22">
        <v>1900224</v>
      </c>
      <c r="L115" s="22">
        <v>1917097</v>
      </c>
      <c r="M115" s="22">
        <v>1928962</v>
      </c>
      <c r="N115" s="22">
        <v>1938974</v>
      </c>
      <c r="O115" s="22">
        <v>1942155</v>
      </c>
      <c r="P115" s="22">
        <v>1941355</v>
      </c>
      <c r="Q115" s="22">
        <v>1941480</v>
      </c>
      <c r="R115" s="22">
        <v>1939775</v>
      </c>
      <c r="S115" s="22">
        <v>1939527</v>
      </c>
      <c r="T115" s="22">
        <v>1939887</v>
      </c>
      <c r="U115" s="22">
        <v>1942389</v>
      </c>
      <c r="V115" s="22">
        <v>1950219</v>
      </c>
    </row>
    <row r="116" spans="1:22">
      <c r="A116" s="21" t="s">
        <v>126</v>
      </c>
      <c r="B116" s="22">
        <v>90911</v>
      </c>
      <c r="C116" s="22">
        <v>91314</v>
      </c>
      <c r="D116" s="22">
        <v>91487</v>
      </c>
      <c r="E116" s="22">
        <v>90954</v>
      </c>
      <c r="F116" s="22">
        <v>91652</v>
      </c>
      <c r="G116" s="22">
        <v>92773</v>
      </c>
      <c r="H116" s="22">
        <v>93503</v>
      </c>
      <c r="I116" s="22">
        <v>93593</v>
      </c>
      <c r="J116" s="22">
        <v>94646</v>
      </c>
      <c r="K116" s="22">
        <v>95101</v>
      </c>
      <c r="L116" s="22">
        <v>95258</v>
      </c>
      <c r="M116" s="22">
        <v>95223</v>
      </c>
      <c r="N116" s="22">
        <v>94522</v>
      </c>
      <c r="O116" s="22">
        <v>93291</v>
      </c>
      <c r="P116" s="22">
        <v>92221</v>
      </c>
      <c r="Q116" s="22">
        <v>91006</v>
      </c>
      <c r="R116" s="22">
        <v>90040</v>
      </c>
      <c r="S116" s="22">
        <v>88903</v>
      </c>
      <c r="T116" s="22">
        <v>88600</v>
      </c>
      <c r="U116" s="22">
        <v>88636</v>
      </c>
      <c r="V116" s="22">
        <v>88884</v>
      </c>
    </row>
    <row r="117" spans="1:22" ht="29">
      <c r="A117" s="21" t="s">
        <v>127</v>
      </c>
      <c r="B117" s="22">
        <v>598533</v>
      </c>
      <c r="C117" s="22">
        <v>612086</v>
      </c>
      <c r="D117" s="22">
        <v>631156</v>
      </c>
      <c r="E117" s="22">
        <v>654149</v>
      </c>
      <c r="F117" s="22">
        <v>674144</v>
      </c>
      <c r="G117" s="22">
        <v>704907</v>
      </c>
      <c r="H117" s="22">
        <v>730466</v>
      </c>
      <c r="I117" s="22">
        <v>757795</v>
      </c>
      <c r="J117" s="22">
        <v>788895</v>
      </c>
      <c r="K117" s="22">
        <v>803301</v>
      </c>
      <c r="L117" s="22">
        <v>808420</v>
      </c>
      <c r="M117" s="22">
        <v>811401</v>
      </c>
      <c r="N117" s="22">
        <v>814199</v>
      </c>
      <c r="O117" s="22">
        <v>810178</v>
      </c>
      <c r="P117" s="22">
        <v>800962</v>
      </c>
      <c r="Q117" s="22">
        <v>795101</v>
      </c>
      <c r="R117" s="22">
        <v>792299</v>
      </c>
      <c r="S117" s="22">
        <v>791693</v>
      </c>
      <c r="T117" s="22">
        <v>795902</v>
      </c>
      <c r="U117" s="22">
        <v>804664</v>
      </c>
      <c r="V117" s="22">
        <v>816772</v>
      </c>
    </row>
    <row r="118" spans="1:22">
      <c r="A118" s="21" t="s">
        <v>128</v>
      </c>
      <c r="B118" s="22">
        <v>136473</v>
      </c>
      <c r="C118" s="22">
        <v>136233</v>
      </c>
      <c r="D118" s="22">
        <v>137342</v>
      </c>
      <c r="E118" s="22">
        <v>138686</v>
      </c>
      <c r="F118" s="22">
        <v>139333</v>
      </c>
      <c r="G118" s="22">
        <v>141091</v>
      </c>
      <c r="H118" s="22">
        <v>142160</v>
      </c>
      <c r="I118" s="22">
        <v>144046</v>
      </c>
      <c r="J118" s="22">
        <v>146324</v>
      </c>
      <c r="K118" s="22">
        <v>146751</v>
      </c>
      <c r="L118" s="22">
        <v>145277</v>
      </c>
      <c r="M118" s="22">
        <v>144607</v>
      </c>
      <c r="N118" s="22">
        <v>143728</v>
      </c>
      <c r="O118" s="22">
        <v>142183</v>
      </c>
      <c r="P118" s="22">
        <v>140365</v>
      </c>
      <c r="Q118" s="22">
        <v>138932</v>
      </c>
      <c r="R118" s="22">
        <v>136977</v>
      </c>
      <c r="S118" s="22">
        <v>135562</v>
      </c>
      <c r="T118" s="22">
        <v>134572</v>
      </c>
      <c r="U118" s="22">
        <v>134137</v>
      </c>
      <c r="V118" s="22">
        <v>134176</v>
      </c>
    </row>
    <row r="119" spans="1:22">
      <c r="A119" s="21" t="s">
        <v>129</v>
      </c>
      <c r="B119" s="22">
        <v>527965</v>
      </c>
      <c r="C119" s="22">
        <v>536131</v>
      </c>
      <c r="D119" s="22">
        <v>546538</v>
      </c>
      <c r="E119" s="22">
        <v>563099</v>
      </c>
      <c r="F119" s="22">
        <v>578060</v>
      </c>
      <c r="G119" s="22">
        <v>598256</v>
      </c>
      <c r="H119" s="22">
        <v>615618</v>
      </c>
      <c r="I119" s="22">
        <v>639621</v>
      </c>
      <c r="J119" s="22">
        <v>670203</v>
      </c>
      <c r="K119" s="22">
        <v>689635</v>
      </c>
      <c r="L119" s="22">
        <v>697959</v>
      </c>
      <c r="M119" s="22">
        <v>707242</v>
      </c>
      <c r="N119" s="22">
        <v>711228</v>
      </c>
      <c r="O119" s="22">
        <v>706407</v>
      </c>
      <c r="P119" s="22">
        <v>699136</v>
      </c>
      <c r="Q119" s="22">
        <v>693371</v>
      </c>
      <c r="R119" s="22">
        <v>688672</v>
      </c>
      <c r="S119" s="22">
        <v>686841</v>
      </c>
      <c r="T119" s="22">
        <v>687391</v>
      </c>
      <c r="U119" s="22">
        <v>694844</v>
      </c>
      <c r="V119" s="22">
        <v>703772</v>
      </c>
    </row>
    <row r="120" spans="1:22" ht="43">
      <c r="A120" s="21" t="s">
        <v>130</v>
      </c>
      <c r="B120" s="22">
        <v>2201200</v>
      </c>
      <c r="C120" s="22">
        <v>2227170</v>
      </c>
      <c r="D120" s="22">
        <v>2267503</v>
      </c>
      <c r="E120" s="22">
        <v>2320297</v>
      </c>
      <c r="F120" s="22">
        <v>2358919</v>
      </c>
      <c r="G120" s="22">
        <v>2416628</v>
      </c>
      <c r="H120" s="22">
        <v>2463592</v>
      </c>
      <c r="I120" s="22">
        <v>2486483</v>
      </c>
      <c r="J120" s="22">
        <v>2543209</v>
      </c>
      <c r="K120" s="22">
        <v>2575362</v>
      </c>
      <c r="L120" s="22">
        <v>2581147</v>
      </c>
      <c r="M120" s="22">
        <v>2578719</v>
      </c>
      <c r="N120" s="22">
        <v>2580792</v>
      </c>
      <c r="O120" s="22">
        <v>2566474</v>
      </c>
      <c r="P120" s="22">
        <v>2548898</v>
      </c>
      <c r="Q120" s="22">
        <v>2543315</v>
      </c>
      <c r="R120" s="22">
        <v>2544264</v>
      </c>
      <c r="S120" s="22">
        <v>2540707</v>
      </c>
      <c r="T120" s="22">
        <v>2547986</v>
      </c>
      <c r="U120" s="22">
        <v>2565124</v>
      </c>
      <c r="V120" s="22">
        <v>2591875</v>
      </c>
    </row>
    <row r="121" spans="1:22" ht="29">
      <c r="A121" s="21" t="s">
        <v>131</v>
      </c>
      <c r="B121" s="22">
        <v>495690</v>
      </c>
      <c r="C121" s="22">
        <v>497961</v>
      </c>
      <c r="D121" s="22">
        <v>501157</v>
      </c>
      <c r="E121" s="22">
        <v>506302</v>
      </c>
      <c r="F121" s="22">
        <v>510863</v>
      </c>
      <c r="G121" s="22">
        <v>514674</v>
      </c>
      <c r="H121" s="22">
        <v>519249</v>
      </c>
      <c r="I121" s="22">
        <v>521661</v>
      </c>
      <c r="J121" s="22">
        <v>529019</v>
      </c>
      <c r="K121" s="22">
        <v>532575</v>
      </c>
      <c r="L121" s="22">
        <v>533640</v>
      </c>
      <c r="M121" s="22">
        <v>534874</v>
      </c>
      <c r="N121" s="22">
        <v>534280</v>
      </c>
      <c r="O121" s="22">
        <v>532284</v>
      </c>
      <c r="P121" s="22">
        <v>529157</v>
      </c>
      <c r="Q121" s="22">
        <v>526288</v>
      </c>
      <c r="R121" s="22">
        <v>523679</v>
      </c>
      <c r="S121" s="22">
        <v>521130</v>
      </c>
      <c r="T121" s="22">
        <v>519851</v>
      </c>
      <c r="U121" s="22">
        <v>519546</v>
      </c>
      <c r="V121" s="22">
        <v>520649</v>
      </c>
    </row>
    <row r="122" spans="1:22">
      <c r="A122" s="21" t="s">
        <v>132</v>
      </c>
      <c r="B122" s="22">
        <v>203469</v>
      </c>
      <c r="C122" s="22">
        <v>202356</v>
      </c>
      <c r="D122" s="22">
        <v>200678</v>
      </c>
      <c r="E122" s="22">
        <v>199688</v>
      </c>
      <c r="F122" s="22">
        <v>198524</v>
      </c>
      <c r="G122" s="22">
        <v>198045</v>
      </c>
      <c r="H122" s="22">
        <v>197492</v>
      </c>
      <c r="I122" s="22">
        <v>197237</v>
      </c>
      <c r="J122" s="22">
        <v>197221</v>
      </c>
      <c r="K122" s="22">
        <v>195665</v>
      </c>
      <c r="L122" s="22">
        <v>194214</v>
      </c>
      <c r="M122" s="22">
        <v>193383</v>
      </c>
      <c r="N122" s="22">
        <v>191612</v>
      </c>
      <c r="O122" s="22">
        <v>188270</v>
      </c>
      <c r="P122" s="22">
        <v>185432</v>
      </c>
      <c r="Q122" s="22">
        <v>183436</v>
      </c>
      <c r="R122" s="22">
        <v>180406</v>
      </c>
      <c r="S122" s="22">
        <v>177404</v>
      </c>
      <c r="T122" s="22">
        <v>174549</v>
      </c>
      <c r="U122" s="22">
        <v>172539</v>
      </c>
      <c r="V122" s="22">
        <v>170588</v>
      </c>
    </row>
    <row r="123" spans="1:22" ht="29">
      <c r="A123" s="21" t="s">
        <v>133</v>
      </c>
      <c r="B123" s="22">
        <v>848006</v>
      </c>
      <c r="C123" s="22">
        <v>857565</v>
      </c>
      <c r="D123" s="22">
        <v>871209</v>
      </c>
      <c r="E123" s="22">
        <v>880118</v>
      </c>
      <c r="F123" s="22">
        <v>897350</v>
      </c>
      <c r="G123" s="22">
        <v>912072</v>
      </c>
      <c r="H123" s="22">
        <v>917288</v>
      </c>
      <c r="I123" s="22">
        <v>932502</v>
      </c>
      <c r="J123" s="22">
        <v>955323</v>
      </c>
      <c r="K123" s="22">
        <v>970313</v>
      </c>
      <c r="L123" s="22">
        <v>973252</v>
      </c>
      <c r="M123" s="22">
        <v>973325</v>
      </c>
      <c r="N123" s="22">
        <v>978130</v>
      </c>
      <c r="O123" s="22">
        <v>978638</v>
      </c>
      <c r="P123" s="22">
        <v>960111</v>
      </c>
      <c r="Q123" s="22">
        <v>956006</v>
      </c>
      <c r="R123" s="22">
        <v>950507</v>
      </c>
      <c r="S123" s="22">
        <v>953486</v>
      </c>
      <c r="T123" s="22">
        <v>954811</v>
      </c>
      <c r="U123" s="22">
        <v>964693</v>
      </c>
      <c r="V123" s="22">
        <v>972528</v>
      </c>
    </row>
    <row r="124" spans="1:22">
      <c r="A124" s="21" t="s">
        <v>134</v>
      </c>
      <c r="B124" s="22">
        <v>75241</v>
      </c>
      <c r="C124" s="22">
        <v>75694</v>
      </c>
      <c r="D124" s="22">
        <v>76152</v>
      </c>
      <c r="E124" s="22">
        <v>74931</v>
      </c>
      <c r="F124" s="22">
        <v>74654</v>
      </c>
      <c r="G124" s="22">
        <v>75276</v>
      </c>
      <c r="H124" s="22">
        <v>75861</v>
      </c>
      <c r="I124" s="22">
        <v>76603</v>
      </c>
      <c r="J124" s="22">
        <v>77389</v>
      </c>
      <c r="K124" s="22">
        <v>78674</v>
      </c>
      <c r="L124" s="22">
        <v>80579</v>
      </c>
      <c r="M124" s="22">
        <v>82376</v>
      </c>
      <c r="N124" s="22">
        <v>84018</v>
      </c>
      <c r="O124" s="22">
        <v>84180</v>
      </c>
      <c r="P124" s="22">
        <v>84963</v>
      </c>
      <c r="Q124" s="22">
        <v>84263</v>
      </c>
      <c r="R124" s="22">
        <v>84519</v>
      </c>
      <c r="S124" s="22">
        <v>84959</v>
      </c>
      <c r="T124" s="22">
        <v>85144</v>
      </c>
      <c r="U124" s="22">
        <v>84777</v>
      </c>
      <c r="V124" s="22">
        <v>84202</v>
      </c>
    </row>
    <row r="125" spans="1:22">
      <c r="A125" s="21" t="s">
        <v>135</v>
      </c>
      <c r="B125" s="22">
        <v>66263</v>
      </c>
      <c r="C125" s="22">
        <v>68789</v>
      </c>
      <c r="D125" s="22">
        <v>69184</v>
      </c>
      <c r="E125" s="22">
        <v>68463</v>
      </c>
      <c r="F125" s="22">
        <v>68016</v>
      </c>
      <c r="G125" s="22">
        <v>65488</v>
      </c>
      <c r="H125" s="22">
        <v>66871</v>
      </c>
      <c r="I125" s="22">
        <v>69440</v>
      </c>
      <c r="J125" s="22">
        <v>71448</v>
      </c>
      <c r="K125" s="22">
        <v>73460</v>
      </c>
      <c r="L125" s="22">
        <v>76034</v>
      </c>
      <c r="M125" s="22">
        <v>78476</v>
      </c>
      <c r="N125" s="22">
        <v>80802</v>
      </c>
      <c r="O125" s="22">
        <v>83679</v>
      </c>
      <c r="P125" s="22">
        <v>84509</v>
      </c>
      <c r="Q125" s="22">
        <v>85584</v>
      </c>
      <c r="R125" s="22">
        <v>86026</v>
      </c>
      <c r="S125" s="22">
        <v>86120</v>
      </c>
      <c r="T125" s="22">
        <v>86384</v>
      </c>
      <c r="U125" s="22">
        <v>86487</v>
      </c>
      <c r="V125" s="22">
        <v>87076</v>
      </c>
    </row>
  </sheetData>
  <mergeCells count="7">
    <mergeCell ref="B7:V7"/>
    <mergeCell ref="A1:K1"/>
    <mergeCell ref="A2:K2"/>
    <mergeCell ref="A3:K3"/>
    <mergeCell ref="A4:K4"/>
    <mergeCell ref="A5:K5"/>
    <mergeCell ref="A6:K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A0BC9-BE2C-A34F-9EEB-118C67D01E43}">
  <dimension ref="A1:CE118"/>
  <sheetViews>
    <sheetView topLeftCell="A8" workbookViewId="0">
      <selection activeCell="A46" sqref="A46:XFD49"/>
    </sheetView>
  </sheetViews>
  <sheetFormatPr baseColWidth="10" defaultRowHeight="16"/>
  <cols>
    <col min="3" max="3" width="20.1640625" customWidth="1"/>
  </cols>
  <sheetData>
    <row r="1" spans="1:83" ht="22">
      <c r="A1" s="56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</row>
    <row r="2" spans="1:83" ht="17">
      <c r="A2" s="58"/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9"/>
      <c r="CC2" s="59"/>
      <c r="CD2" s="59"/>
      <c r="CE2" s="59"/>
    </row>
    <row r="3" spans="1:83" ht="17">
      <c r="A3" s="60" t="s">
        <v>416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9"/>
      <c r="CC3" s="59"/>
      <c r="CD3" s="59"/>
      <c r="CE3" s="59"/>
    </row>
    <row r="4" spans="1:83" ht="17">
      <c r="A4" s="61" t="s">
        <v>417</v>
      </c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9"/>
      <c r="CC4" s="59"/>
      <c r="CD4" s="59"/>
      <c r="CE4" s="59"/>
    </row>
    <row r="5" spans="1:83">
      <c r="A5" s="155" t="s">
        <v>418</v>
      </c>
      <c r="B5" s="155">
        <v>2000</v>
      </c>
      <c r="C5" s="155"/>
      <c r="D5" s="62"/>
      <c r="E5" s="155">
        <v>2001</v>
      </c>
      <c r="F5" s="155"/>
      <c r="G5" s="155"/>
      <c r="H5" s="62"/>
      <c r="I5" s="155">
        <v>2002</v>
      </c>
      <c r="J5" s="155"/>
      <c r="K5" s="155"/>
      <c r="L5" s="62"/>
      <c r="M5" s="155">
        <v>2003</v>
      </c>
      <c r="N5" s="155"/>
      <c r="O5" s="155"/>
      <c r="P5" s="62"/>
      <c r="Q5" s="155">
        <v>2004</v>
      </c>
      <c r="R5" s="155"/>
      <c r="S5" s="155"/>
      <c r="T5" s="62"/>
      <c r="U5" s="155">
        <v>2005</v>
      </c>
      <c r="V5" s="155"/>
      <c r="W5" s="155"/>
      <c r="X5" s="62"/>
      <c r="Y5" s="155">
        <v>2006</v>
      </c>
      <c r="Z5" s="155"/>
      <c r="AA5" s="155"/>
      <c r="AB5" s="62"/>
      <c r="AC5" s="155">
        <v>2007</v>
      </c>
      <c r="AD5" s="155"/>
      <c r="AE5" s="155"/>
      <c r="AF5" s="62"/>
      <c r="AG5" s="155">
        <v>2008</v>
      </c>
      <c r="AH5" s="155"/>
      <c r="AI5" s="155"/>
      <c r="AJ5" s="62"/>
      <c r="AK5" s="155">
        <v>2009</v>
      </c>
      <c r="AL5" s="155"/>
      <c r="AM5" s="155"/>
      <c r="AN5" s="62"/>
      <c r="AO5" s="155">
        <v>2010</v>
      </c>
      <c r="AP5" s="155"/>
      <c r="AQ5" s="155"/>
      <c r="AR5" s="62"/>
      <c r="AS5" s="155">
        <v>2011</v>
      </c>
      <c r="AT5" s="155"/>
      <c r="AU5" s="155"/>
      <c r="AV5" s="62"/>
      <c r="AW5" s="155">
        <v>2012</v>
      </c>
      <c r="AX5" s="155"/>
      <c r="AY5" s="155"/>
      <c r="AZ5" s="62"/>
      <c r="BA5" s="155">
        <v>2013</v>
      </c>
      <c r="BB5" s="155"/>
      <c r="BC5" s="155"/>
      <c r="BD5" s="62"/>
      <c r="BE5" s="155">
        <v>2014</v>
      </c>
      <c r="BF5" s="155"/>
      <c r="BG5" s="155"/>
      <c r="BH5" s="62"/>
      <c r="BI5" s="155">
        <v>2015</v>
      </c>
      <c r="BJ5" s="155"/>
      <c r="BK5" s="155"/>
      <c r="BL5" s="62"/>
      <c r="BM5" s="155">
        <v>2016</v>
      </c>
      <c r="BN5" s="155"/>
      <c r="BO5" s="155"/>
      <c r="BP5" s="62"/>
      <c r="BQ5" s="155">
        <v>2017</v>
      </c>
      <c r="BR5" s="155"/>
      <c r="BS5" s="155"/>
      <c r="BT5" s="62"/>
      <c r="BU5" s="155" t="s">
        <v>419</v>
      </c>
      <c r="BV5" s="155"/>
      <c r="BW5" s="155"/>
      <c r="BX5" s="62"/>
      <c r="BY5" s="155" t="s">
        <v>420</v>
      </c>
      <c r="BZ5" s="155"/>
      <c r="CA5" s="155"/>
      <c r="CB5" s="62"/>
      <c r="CC5" s="62"/>
      <c r="CD5" s="62"/>
      <c r="CE5" s="62"/>
    </row>
    <row r="6" spans="1:83" ht="36">
      <c r="A6" s="156"/>
      <c r="B6" s="63" t="s">
        <v>421</v>
      </c>
      <c r="C6" s="63" t="s">
        <v>422</v>
      </c>
      <c r="D6" s="57"/>
      <c r="E6" s="63" t="s">
        <v>421</v>
      </c>
      <c r="F6" s="63" t="s">
        <v>422</v>
      </c>
      <c r="G6" s="63" t="s">
        <v>423</v>
      </c>
      <c r="H6" s="57"/>
      <c r="I6" s="63" t="s">
        <v>421</v>
      </c>
      <c r="J6" s="63" t="s">
        <v>422</v>
      </c>
      <c r="K6" s="63" t="s">
        <v>423</v>
      </c>
      <c r="L6" s="57"/>
      <c r="M6" s="63" t="s">
        <v>421</v>
      </c>
      <c r="N6" s="63" t="s">
        <v>422</v>
      </c>
      <c r="O6" s="63" t="s">
        <v>423</v>
      </c>
      <c r="P6" s="57"/>
      <c r="Q6" s="63" t="s">
        <v>421</v>
      </c>
      <c r="R6" s="63" t="s">
        <v>422</v>
      </c>
      <c r="S6" s="63" t="s">
        <v>423</v>
      </c>
      <c r="T6" s="57"/>
      <c r="U6" s="63" t="s">
        <v>421</v>
      </c>
      <c r="V6" s="63" t="s">
        <v>422</v>
      </c>
      <c r="W6" s="63" t="s">
        <v>423</v>
      </c>
      <c r="X6" s="57"/>
      <c r="Y6" s="63" t="s">
        <v>421</v>
      </c>
      <c r="Z6" s="63" t="s">
        <v>422</v>
      </c>
      <c r="AA6" s="63" t="s">
        <v>423</v>
      </c>
      <c r="AB6" s="57"/>
      <c r="AC6" s="63" t="s">
        <v>421</v>
      </c>
      <c r="AD6" s="63" t="s">
        <v>422</v>
      </c>
      <c r="AE6" s="63" t="s">
        <v>423</v>
      </c>
      <c r="AF6" s="57"/>
      <c r="AG6" s="63" t="s">
        <v>421</v>
      </c>
      <c r="AH6" s="63" t="s">
        <v>422</v>
      </c>
      <c r="AI6" s="63" t="s">
        <v>423</v>
      </c>
      <c r="AJ6" s="57"/>
      <c r="AK6" s="63" t="s">
        <v>421</v>
      </c>
      <c r="AL6" s="63" t="s">
        <v>422</v>
      </c>
      <c r="AM6" s="63" t="s">
        <v>423</v>
      </c>
      <c r="AN6" s="57"/>
      <c r="AO6" s="63" t="s">
        <v>421</v>
      </c>
      <c r="AP6" s="63" t="s">
        <v>422</v>
      </c>
      <c r="AQ6" s="63" t="s">
        <v>423</v>
      </c>
      <c r="AR6" s="57"/>
      <c r="AS6" s="63" t="s">
        <v>421</v>
      </c>
      <c r="AT6" s="63" t="s">
        <v>422</v>
      </c>
      <c r="AU6" s="63" t="s">
        <v>423</v>
      </c>
      <c r="AV6" s="57"/>
      <c r="AW6" s="63" t="s">
        <v>421</v>
      </c>
      <c r="AX6" s="63" t="s">
        <v>422</v>
      </c>
      <c r="AY6" s="63" t="s">
        <v>423</v>
      </c>
      <c r="AZ6" s="57"/>
      <c r="BA6" s="63" t="s">
        <v>421</v>
      </c>
      <c r="BB6" s="63" t="s">
        <v>422</v>
      </c>
      <c r="BC6" s="63" t="s">
        <v>423</v>
      </c>
      <c r="BD6" s="57"/>
      <c r="BE6" s="63" t="s">
        <v>421</v>
      </c>
      <c r="BF6" s="63" t="s">
        <v>422</v>
      </c>
      <c r="BG6" s="63" t="s">
        <v>423</v>
      </c>
      <c r="BH6" s="57"/>
      <c r="BI6" s="63" t="s">
        <v>421</v>
      </c>
      <c r="BJ6" s="63" t="s">
        <v>422</v>
      </c>
      <c r="BK6" s="63" t="s">
        <v>423</v>
      </c>
      <c r="BL6" s="57"/>
      <c r="BM6" s="63" t="s">
        <v>421</v>
      </c>
      <c r="BN6" s="63" t="s">
        <v>422</v>
      </c>
      <c r="BO6" s="63" t="s">
        <v>423</v>
      </c>
      <c r="BP6" s="57"/>
      <c r="BQ6" s="63" t="s">
        <v>421</v>
      </c>
      <c r="BR6" s="63" t="s">
        <v>422</v>
      </c>
      <c r="BS6" s="63" t="s">
        <v>423</v>
      </c>
      <c r="BT6" s="57"/>
      <c r="BU6" s="63" t="s">
        <v>421</v>
      </c>
      <c r="BV6" s="63" t="s">
        <v>422</v>
      </c>
      <c r="BW6" s="63" t="s">
        <v>423</v>
      </c>
      <c r="BX6" s="57"/>
      <c r="BY6" s="63" t="s">
        <v>421</v>
      </c>
      <c r="BZ6" s="63" t="s">
        <v>422</v>
      </c>
      <c r="CA6" s="63" t="s">
        <v>423</v>
      </c>
      <c r="CB6" s="57"/>
      <c r="CC6" s="57"/>
      <c r="CD6" s="57"/>
      <c r="CE6" s="57"/>
    </row>
    <row r="7" spans="1:83">
      <c r="A7" s="68" t="s">
        <v>6</v>
      </c>
      <c r="B7" s="69">
        <v>15186</v>
      </c>
      <c r="C7" s="70">
        <f t="shared" ref="C7:C38" si="0">B7/B$59</f>
        <v>0.9506103286384977</v>
      </c>
      <c r="D7" s="67"/>
      <c r="E7" s="69">
        <v>16036</v>
      </c>
      <c r="F7" s="66">
        <f t="shared" ref="F7:F38" si="1">E7/E$59</f>
        <v>0.93254245173296113</v>
      </c>
      <c r="G7" s="70">
        <f t="shared" ref="G7:G59" si="2">IF(B7&gt;0,E7/B7-1,"")</f>
        <v>5.5972606347951981E-2</v>
      </c>
      <c r="H7" s="67"/>
      <c r="I7" s="69">
        <v>16938</v>
      </c>
      <c r="J7" s="66">
        <f t="shared" ref="J7:J38" si="3">I7/I$59</f>
        <v>0.93605968499585523</v>
      </c>
      <c r="K7" s="70">
        <f t="shared" ref="K7:K59" si="4">IF(E7&gt;0,I7/E7-1,"")</f>
        <v>5.624844100773263E-2</v>
      </c>
      <c r="L7" s="67"/>
      <c r="M7" s="69">
        <v>17616</v>
      </c>
      <c r="N7" s="66">
        <f t="shared" ref="N7:N38" si="5">M7/M$59</f>
        <v>0.92652395729237891</v>
      </c>
      <c r="O7" s="70">
        <f t="shared" ref="O7:O59" si="6">IF(I7&gt;0,M7/I7-1,"")</f>
        <v>4.0028338646829642E-2</v>
      </c>
      <c r="P7" s="67"/>
      <c r="Q7" s="69">
        <v>18198</v>
      </c>
      <c r="R7" s="66">
        <f t="shared" ref="R7:R38" si="7">Q7/Q$59</f>
        <v>0.90749513788460578</v>
      </c>
      <c r="S7" s="70">
        <f t="shared" ref="S7:S59" si="8">IF(M7&gt;0,Q7/M7-1,"")</f>
        <v>3.3038147138964469E-2</v>
      </c>
      <c r="T7" s="67"/>
      <c r="U7" s="69">
        <v>18973</v>
      </c>
      <c r="V7" s="66">
        <f t="shared" ref="V7:V38" si="9">U7/U$59</f>
        <v>0.89330947784735626</v>
      </c>
      <c r="W7" s="70">
        <f t="shared" ref="W7:W59" si="10">IF(Q7&gt;0,U7/Q7-1,"")</f>
        <v>4.2587097483239855E-2</v>
      </c>
      <c r="X7" s="67"/>
      <c r="Y7" s="69">
        <v>19723</v>
      </c>
      <c r="Z7" s="66">
        <f t="shared" ref="Z7:Z38" si="11">Y7/Y$59</f>
        <v>0.87158071501171064</v>
      </c>
      <c r="AA7" s="70">
        <f t="shared" ref="AA7:AA59" si="12">IF(U7&gt;0,Y7/U7-1,"")</f>
        <v>3.9529858219575109E-2</v>
      </c>
      <c r="AB7" s="67"/>
      <c r="AC7" s="69">
        <v>20873</v>
      </c>
      <c r="AD7" s="66">
        <f t="shared" ref="AD7:AD38" si="13">AC7/AC$59</f>
        <v>0.87790208613728127</v>
      </c>
      <c r="AE7" s="70">
        <f t="shared" ref="AE7:AE59" si="14">IF(Y7&gt;0,AC7/Y7-1,"")</f>
        <v>5.8307559701870959E-2</v>
      </c>
      <c r="AF7" s="67"/>
      <c r="AG7" s="69">
        <v>20844</v>
      </c>
      <c r="AH7" s="66">
        <f t="shared" ref="AH7:AH38" si="15">AG7/AG$59</f>
        <v>0.86385676986199178</v>
      </c>
      <c r="AI7" s="70">
        <f t="shared" ref="AI7:AI59" si="16">IF(AC7&gt;0,AG7/AC7-1,"")</f>
        <v>-1.3893546687108183E-3</v>
      </c>
      <c r="AJ7" s="67"/>
      <c r="AK7" s="69">
        <v>19032</v>
      </c>
      <c r="AL7" s="66">
        <f t="shared" ref="AL7:AL38" si="17">AK7/AK$59</f>
        <v>0.8252536640360767</v>
      </c>
      <c r="AM7" s="70">
        <f t="shared" ref="AM7:AM59" si="18">IF(AG7&gt;0,AK7/AG7-1,"")</f>
        <v>-8.6931491076568834E-2</v>
      </c>
      <c r="AN7" s="67"/>
      <c r="AO7" s="69">
        <v>18479</v>
      </c>
      <c r="AP7" s="66">
        <f t="shared" ref="AP7:AP38" si="19">AO7/AO$59</f>
        <v>0.80210955812136475</v>
      </c>
      <c r="AQ7" s="70">
        <f t="shared" ref="AQ7:AQ59" si="20">IF(AK7&gt;0,AO7/AK7-1,"")</f>
        <v>-2.905632618747378E-2</v>
      </c>
      <c r="AR7" s="67"/>
      <c r="AS7" s="69">
        <v>17167</v>
      </c>
      <c r="AT7" s="66">
        <f t="shared" ref="AT7:AT38" si="21">AS7/AS$59</f>
        <v>0.75422872457273404</v>
      </c>
      <c r="AU7" s="70">
        <f t="shared" ref="AU7:AU59" si="22">IF(AO7&gt;0,AS7/AO7-1,"")</f>
        <v>-7.0999512960658095E-2</v>
      </c>
      <c r="AV7" s="67"/>
      <c r="AW7" s="69">
        <v>16909</v>
      </c>
      <c r="AX7" s="66">
        <f t="shared" ref="AX7:AX38" si="23">AW7/AW$59</f>
        <v>0.76691763425253989</v>
      </c>
      <c r="AY7" s="70">
        <f t="shared" ref="AY7:AY59" si="24">IF(AS7&gt;0,AW7/AS7-1,"")</f>
        <v>-1.5028834391565216E-2</v>
      </c>
      <c r="AZ7" s="67"/>
      <c r="BA7" s="69">
        <v>16637</v>
      </c>
      <c r="BB7" s="66">
        <f t="shared" ref="BB7:BB38" si="25">BA7/BA$59</f>
        <v>0.75971505548198548</v>
      </c>
      <c r="BC7" s="70">
        <f t="shared" ref="BC7:BC59" si="26">IF(AW7&gt;0,BA7/AW7-1,"")</f>
        <v>-1.6086107989827902E-2</v>
      </c>
      <c r="BD7" s="67"/>
      <c r="BE7" s="69">
        <v>17392</v>
      </c>
      <c r="BF7" s="66">
        <f t="shared" ref="BF7:BF38" si="27">BE7/BE$59</f>
        <v>0.78278872985867309</v>
      </c>
      <c r="BG7" s="70">
        <f t="shared" ref="BG7:BG59" si="28">IF(BA7&gt;0,BE7/BA7-1,"")</f>
        <v>4.5380777784456372E-2</v>
      </c>
      <c r="BH7" s="67"/>
      <c r="BI7" s="69">
        <v>18590</v>
      </c>
      <c r="BJ7" s="66">
        <f t="shared" ref="BJ7:BJ38" si="29">BI7/BI$59</f>
        <v>0.80063740901847624</v>
      </c>
      <c r="BK7" s="70">
        <f t="shared" ref="BK7:BK59" si="30">IF(BE7&gt;0,BI7/BE7-1,"")</f>
        <v>6.8882244710211538E-2</v>
      </c>
      <c r="BL7" s="67"/>
      <c r="BM7" s="71">
        <v>18539</v>
      </c>
      <c r="BN7" s="66">
        <f t="shared" ref="BN7:BN38" si="31">BM7/BM$59</f>
        <v>0.77313482630635144</v>
      </c>
      <c r="BO7" s="72">
        <f t="shared" ref="BO7:BO59" si="32">IF(BI7&gt;0,BM7/BI7-1,"")</f>
        <v>-2.7434104357181299E-3</v>
      </c>
      <c r="BP7" s="67"/>
      <c r="BQ7" s="71">
        <v>19788</v>
      </c>
      <c r="BR7" s="66">
        <f t="shared" ref="BR7:BR38" si="33">BQ7/BQ$59</f>
        <v>0.79250270335215667</v>
      </c>
      <c r="BS7" s="72">
        <f t="shared" ref="BS7:BS59" si="34">IF(BM7&gt;0,BQ7/BM7-1,"")</f>
        <v>6.7371487135228447E-2</v>
      </c>
      <c r="BT7" s="67"/>
      <c r="BU7" s="71">
        <v>19919</v>
      </c>
      <c r="BV7" s="66">
        <f t="shared" ref="BV7:BV38" si="35">BU7/BU$59</f>
        <v>0.77292305304411935</v>
      </c>
      <c r="BW7" s="72">
        <f t="shared" ref="BW7:BW59" si="36">IF(BQ7&gt;0,BU7/BQ7-1,"")</f>
        <v>6.620173842732946E-3</v>
      </c>
      <c r="BX7" s="67"/>
      <c r="BY7" s="69"/>
      <c r="BZ7" s="66"/>
      <c r="CA7" s="70"/>
      <c r="CB7" s="57"/>
      <c r="CC7" s="57"/>
      <c r="CD7" s="57"/>
      <c r="CE7" s="57"/>
    </row>
    <row r="8" spans="1:83">
      <c r="A8" s="68" t="s">
        <v>14</v>
      </c>
      <c r="B8" s="69">
        <v>12101</v>
      </c>
      <c r="C8" s="70">
        <f t="shared" si="0"/>
        <v>0.75749608763693266</v>
      </c>
      <c r="D8" s="67"/>
      <c r="E8" s="69">
        <v>12922</v>
      </c>
      <c r="F8" s="66">
        <f t="shared" si="1"/>
        <v>0.75145382647127235</v>
      </c>
      <c r="G8" s="70">
        <f t="shared" si="2"/>
        <v>6.7845632592347771E-2</v>
      </c>
      <c r="H8" s="67"/>
      <c r="I8" s="69">
        <v>13650</v>
      </c>
      <c r="J8" s="66">
        <f t="shared" si="3"/>
        <v>0.75435203094777559</v>
      </c>
      <c r="K8" s="70">
        <f t="shared" si="4"/>
        <v>5.6338028169014009E-2</v>
      </c>
      <c r="L8" s="67"/>
      <c r="M8" s="69">
        <v>14334</v>
      </c>
      <c r="N8" s="66">
        <f t="shared" si="5"/>
        <v>0.75390522274233418</v>
      </c>
      <c r="O8" s="70">
        <f t="shared" si="6"/>
        <v>5.0109890109890198E-2</v>
      </c>
      <c r="P8" s="67"/>
      <c r="Q8" s="69">
        <v>15475</v>
      </c>
      <c r="R8" s="66">
        <f t="shared" si="7"/>
        <v>0.77170498179823466</v>
      </c>
      <c r="S8" s="70">
        <f t="shared" si="8"/>
        <v>7.9600948793079329E-2</v>
      </c>
      <c r="T8" s="67"/>
      <c r="U8" s="69">
        <v>16355</v>
      </c>
      <c r="V8" s="66">
        <f t="shared" si="9"/>
        <v>0.77004567070012708</v>
      </c>
      <c r="W8" s="70">
        <f t="shared" si="10"/>
        <v>5.6865912762520177E-2</v>
      </c>
      <c r="X8" s="67"/>
      <c r="Y8" s="69">
        <v>17363</v>
      </c>
      <c r="Z8" s="66">
        <f t="shared" si="11"/>
        <v>0.76728976092624512</v>
      </c>
      <c r="AA8" s="70">
        <f t="shared" si="12"/>
        <v>6.1632528278813714E-2</v>
      </c>
      <c r="AB8" s="67"/>
      <c r="AC8" s="69">
        <v>18029</v>
      </c>
      <c r="AD8" s="66">
        <f t="shared" si="13"/>
        <v>0.75828566621803495</v>
      </c>
      <c r="AE8" s="70">
        <f t="shared" si="14"/>
        <v>3.835742671197373E-2</v>
      </c>
      <c r="AF8" s="67"/>
      <c r="AG8" s="69">
        <v>18009</v>
      </c>
      <c r="AH8" s="66">
        <f t="shared" si="15"/>
        <v>0.74636329727713535</v>
      </c>
      <c r="AI8" s="70">
        <f t="shared" si="16"/>
        <v>-1.1093238671030514E-3</v>
      </c>
      <c r="AJ8" s="67"/>
      <c r="AK8" s="69">
        <v>16794</v>
      </c>
      <c r="AL8" s="66">
        <f t="shared" si="17"/>
        <v>0.72821090972161995</v>
      </c>
      <c r="AM8" s="70">
        <f t="shared" si="18"/>
        <v>-6.746626686656676E-2</v>
      </c>
      <c r="AN8" s="67"/>
      <c r="AO8" s="69">
        <v>16924</v>
      </c>
      <c r="AP8" s="66">
        <f t="shared" si="19"/>
        <v>0.73461237954683567</v>
      </c>
      <c r="AQ8" s="70">
        <f t="shared" si="20"/>
        <v>7.7408598308918997E-3</v>
      </c>
      <c r="AR8" s="67"/>
      <c r="AS8" s="69">
        <v>16752</v>
      </c>
      <c r="AT8" s="66">
        <f t="shared" si="21"/>
        <v>0.73599578225912743</v>
      </c>
      <c r="AU8" s="70">
        <f t="shared" si="22"/>
        <v>-1.0163082013708302E-2</v>
      </c>
      <c r="AV8" s="67"/>
      <c r="AW8" s="69">
        <v>16066</v>
      </c>
      <c r="AX8" s="66">
        <f t="shared" si="23"/>
        <v>0.72868287373004359</v>
      </c>
      <c r="AY8" s="70">
        <f t="shared" si="24"/>
        <v>-4.0950334288443191E-2</v>
      </c>
      <c r="AZ8" s="67"/>
      <c r="BA8" s="69">
        <v>15684</v>
      </c>
      <c r="BB8" s="66">
        <f t="shared" si="25"/>
        <v>0.71619708662496007</v>
      </c>
      <c r="BC8" s="70">
        <f t="shared" si="26"/>
        <v>-2.3776920204157892E-2</v>
      </c>
      <c r="BD8" s="67"/>
      <c r="BE8" s="69">
        <v>15518</v>
      </c>
      <c r="BF8" s="66">
        <f t="shared" si="27"/>
        <v>0.69844270411378162</v>
      </c>
      <c r="BG8" s="70">
        <f t="shared" si="28"/>
        <v>-1.0584034685029331E-2</v>
      </c>
      <c r="BH8" s="67"/>
      <c r="BI8" s="69">
        <v>16034</v>
      </c>
      <c r="BJ8" s="66">
        <f t="shared" si="29"/>
        <v>0.69055514880055124</v>
      </c>
      <c r="BK8" s="70">
        <f t="shared" si="30"/>
        <v>3.3251707694290422E-2</v>
      </c>
      <c r="BL8" s="67"/>
      <c r="BM8" s="71">
        <v>16716</v>
      </c>
      <c r="BN8" s="66">
        <f t="shared" si="31"/>
        <v>0.69710997122482177</v>
      </c>
      <c r="BO8" s="72">
        <f t="shared" si="32"/>
        <v>4.2534613945366173E-2</v>
      </c>
      <c r="BP8" s="67"/>
      <c r="BQ8" s="71">
        <v>17522</v>
      </c>
      <c r="BR8" s="66">
        <f t="shared" si="33"/>
        <v>0.70175017021106167</v>
      </c>
      <c r="BS8" s="72">
        <f t="shared" si="34"/>
        <v>4.821727686049293E-2</v>
      </c>
      <c r="BT8" s="67"/>
      <c r="BU8" s="71">
        <v>18050</v>
      </c>
      <c r="BV8" s="66">
        <f t="shared" si="35"/>
        <v>0.70039967405222925</v>
      </c>
      <c r="BW8" s="72">
        <f t="shared" si="36"/>
        <v>3.0133546398812827E-2</v>
      </c>
      <c r="BX8" s="67"/>
      <c r="BY8" s="69"/>
      <c r="BZ8" s="66"/>
      <c r="CA8" s="70"/>
      <c r="CB8" s="57"/>
      <c r="CC8" s="57"/>
      <c r="CD8" s="57"/>
      <c r="CE8" s="57"/>
    </row>
    <row r="9" spans="1:83">
      <c r="A9" s="68" t="s">
        <v>312</v>
      </c>
      <c r="B9" s="69">
        <v>10714</v>
      </c>
      <c r="C9" s="70">
        <f t="shared" si="0"/>
        <v>0.67067292644757437</v>
      </c>
      <c r="D9" s="67"/>
      <c r="E9" s="69">
        <v>11334</v>
      </c>
      <c r="F9" s="66">
        <f t="shared" si="1"/>
        <v>0.65910676901605025</v>
      </c>
      <c r="G9" s="70">
        <f t="shared" si="2"/>
        <v>5.7868209818928484E-2</v>
      </c>
      <c r="H9" s="67"/>
      <c r="I9" s="69">
        <v>11955</v>
      </c>
      <c r="J9" s="66">
        <f t="shared" si="3"/>
        <v>0.66067974578612876</v>
      </c>
      <c r="K9" s="70">
        <f t="shared" si="4"/>
        <v>5.4790894653255595E-2</v>
      </c>
      <c r="L9" s="67"/>
      <c r="M9" s="69">
        <v>13037</v>
      </c>
      <c r="N9" s="66">
        <f t="shared" si="5"/>
        <v>0.68568873928364804</v>
      </c>
      <c r="O9" s="70">
        <f t="shared" si="6"/>
        <v>9.0506064408197417E-2</v>
      </c>
      <c r="P9" s="67"/>
      <c r="Q9" s="69">
        <v>14096</v>
      </c>
      <c r="R9" s="66">
        <f t="shared" si="7"/>
        <v>0.702937216376602</v>
      </c>
      <c r="S9" s="70">
        <f t="shared" si="8"/>
        <v>8.1230344404387589E-2</v>
      </c>
      <c r="T9" s="67"/>
      <c r="U9" s="69">
        <v>14880</v>
      </c>
      <c r="V9" s="66">
        <f t="shared" si="9"/>
        <v>0.70059795658929325</v>
      </c>
      <c r="W9" s="70">
        <f t="shared" si="10"/>
        <v>5.5618615209988675E-2</v>
      </c>
      <c r="X9" s="67"/>
      <c r="Y9" s="69">
        <v>16175</v>
      </c>
      <c r="Z9" s="66">
        <f t="shared" si="11"/>
        <v>0.71479075522559543</v>
      </c>
      <c r="AA9" s="70">
        <f t="shared" si="12"/>
        <v>8.7029569892473013E-2</v>
      </c>
      <c r="AB9" s="67"/>
      <c r="AC9" s="69">
        <v>17292</v>
      </c>
      <c r="AD9" s="66">
        <f t="shared" si="13"/>
        <v>0.72728802153432037</v>
      </c>
      <c r="AE9" s="70">
        <f t="shared" si="14"/>
        <v>6.9057187017001587E-2</v>
      </c>
      <c r="AF9" s="67"/>
      <c r="AG9" s="69">
        <v>17415</v>
      </c>
      <c r="AH9" s="66">
        <f t="shared" si="15"/>
        <v>0.72174561730697506</v>
      </c>
      <c r="AI9" s="70">
        <f t="shared" si="16"/>
        <v>7.1131158917419057E-3</v>
      </c>
      <c r="AJ9" s="67"/>
      <c r="AK9" s="69">
        <v>16712</v>
      </c>
      <c r="AL9" s="66">
        <f t="shared" si="17"/>
        <v>0.72465527707917787</v>
      </c>
      <c r="AM9" s="70">
        <f t="shared" si="18"/>
        <v>-4.0367499282227937E-2</v>
      </c>
      <c r="AN9" s="67"/>
      <c r="AO9" s="69">
        <v>16520</v>
      </c>
      <c r="AP9" s="66">
        <f t="shared" si="19"/>
        <v>0.71707613508117019</v>
      </c>
      <c r="AQ9" s="70">
        <f t="shared" si="20"/>
        <v>-1.1488750598372399E-2</v>
      </c>
      <c r="AR9" s="67"/>
      <c r="AS9" s="69">
        <v>16279</v>
      </c>
      <c r="AT9" s="66">
        <f t="shared" si="21"/>
        <v>0.71521462150169146</v>
      </c>
      <c r="AU9" s="70">
        <f t="shared" si="22"/>
        <v>-1.4588377723970924E-2</v>
      </c>
      <c r="AV9" s="67"/>
      <c r="AW9" s="69">
        <v>15355</v>
      </c>
      <c r="AX9" s="66">
        <f t="shared" si="23"/>
        <v>0.69643505079825829</v>
      </c>
      <c r="AY9" s="70">
        <f t="shared" si="24"/>
        <v>-5.6760243258185406E-2</v>
      </c>
      <c r="AZ9" s="67"/>
      <c r="BA9" s="69">
        <v>15559</v>
      </c>
      <c r="BB9" s="66">
        <f t="shared" si="25"/>
        <v>0.7104890634275538</v>
      </c>
      <c r="BC9" s="70">
        <f t="shared" si="26"/>
        <v>1.328557473135783E-2</v>
      </c>
      <c r="BD9" s="67"/>
      <c r="BE9" s="69">
        <v>15667</v>
      </c>
      <c r="BF9" s="66">
        <f t="shared" si="27"/>
        <v>0.70514897830587808</v>
      </c>
      <c r="BG9" s="70">
        <f t="shared" si="28"/>
        <v>6.941320136255591E-3</v>
      </c>
      <c r="BH9" s="67"/>
      <c r="BI9" s="69">
        <v>16648</v>
      </c>
      <c r="BJ9" s="66">
        <f t="shared" si="29"/>
        <v>0.71699900943193073</v>
      </c>
      <c r="BK9" s="70">
        <f t="shared" si="30"/>
        <v>6.2615689027893051E-2</v>
      </c>
      <c r="BL9" s="67"/>
      <c r="BM9" s="71">
        <v>17146</v>
      </c>
      <c r="BN9" s="66">
        <f t="shared" si="31"/>
        <v>0.71504232870428286</v>
      </c>
      <c r="BO9" s="72">
        <f t="shared" si="32"/>
        <v>2.9913503123498275E-2</v>
      </c>
      <c r="BP9" s="67"/>
      <c r="BQ9" s="71">
        <v>17915</v>
      </c>
      <c r="BR9" s="66">
        <f t="shared" si="33"/>
        <v>0.71748968721214301</v>
      </c>
      <c r="BS9" s="72">
        <f t="shared" si="34"/>
        <v>4.4850110813017707E-2</v>
      </c>
      <c r="BT9" s="67"/>
      <c r="BU9" s="71">
        <v>18525</v>
      </c>
      <c r="BV9" s="66">
        <f t="shared" si="35"/>
        <v>0.71883124442202473</v>
      </c>
      <c r="BW9" s="72">
        <f t="shared" si="36"/>
        <v>3.4049679039910741E-2</v>
      </c>
      <c r="BX9" s="67"/>
      <c r="BY9" s="69"/>
      <c r="BZ9" s="66"/>
      <c r="CA9" s="70"/>
      <c r="CB9" s="57"/>
      <c r="CC9" s="57"/>
      <c r="CD9" s="57"/>
      <c r="CE9" s="57"/>
    </row>
    <row r="10" spans="1:83">
      <c r="A10" s="68" t="s">
        <v>22</v>
      </c>
      <c r="B10" s="69">
        <v>10600</v>
      </c>
      <c r="C10" s="70">
        <f t="shared" si="0"/>
        <v>0.66353677621283258</v>
      </c>
      <c r="D10" s="67"/>
      <c r="E10" s="69">
        <v>11474</v>
      </c>
      <c r="F10" s="66">
        <f t="shared" si="1"/>
        <v>0.66724819725517559</v>
      </c>
      <c r="G10" s="70">
        <f t="shared" si="2"/>
        <v>8.2452830188679327E-2</v>
      </c>
      <c r="H10" s="67"/>
      <c r="I10" s="69">
        <v>12488</v>
      </c>
      <c r="J10" s="66">
        <f t="shared" si="3"/>
        <v>0.69013539651837519</v>
      </c>
      <c r="K10" s="70">
        <f t="shared" si="4"/>
        <v>8.8373714484922372E-2</v>
      </c>
      <c r="L10" s="67"/>
      <c r="M10" s="69">
        <v>13326</v>
      </c>
      <c r="N10" s="66">
        <f t="shared" si="5"/>
        <v>0.70088886551307006</v>
      </c>
      <c r="O10" s="70">
        <f t="shared" si="6"/>
        <v>6.710442024343366E-2</v>
      </c>
      <c r="P10" s="67"/>
      <c r="Q10" s="69">
        <v>14064</v>
      </c>
      <c r="R10" s="66">
        <f t="shared" si="7"/>
        <v>0.70134144517029873</v>
      </c>
      <c r="S10" s="70">
        <f t="shared" si="8"/>
        <v>5.5380459252588832E-2</v>
      </c>
      <c r="T10" s="67"/>
      <c r="U10" s="69">
        <v>14763</v>
      </c>
      <c r="V10" s="66">
        <f t="shared" si="9"/>
        <v>0.69508922265643391</v>
      </c>
      <c r="W10" s="70">
        <f t="shared" si="10"/>
        <v>4.9701365187713398E-2</v>
      </c>
      <c r="X10" s="67"/>
      <c r="Y10" s="69">
        <v>16307</v>
      </c>
      <c r="Z10" s="66">
        <f t="shared" si="11"/>
        <v>0.72062397808122325</v>
      </c>
      <c r="AA10" s="70">
        <f t="shared" si="12"/>
        <v>0.10458578879631508</v>
      </c>
      <c r="AB10" s="67"/>
      <c r="AC10" s="69">
        <v>17167</v>
      </c>
      <c r="AD10" s="66">
        <f t="shared" si="13"/>
        <v>0.72203061911170929</v>
      </c>
      <c r="AE10" s="70">
        <f t="shared" si="14"/>
        <v>5.2738087937695521E-2</v>
      </c>
      <c r="AF10" s="67"/>
      <c r="AG10" s="69">
        <v>17397</v>
      </c>
      <c r="AH10" s="66">
        <f t="shared" si="15"/>
        <v>0.72099962700484899</v>
      </c>
      <c r="AI10" s="70">
        <f t="shared" si="16"/>
        <v>1.339779810100783E-2</v>
      </c>
      <c r="AJ10" s="67"/>
      <c r="AK10" s="69">
        <v>16535</v>
      </c>
      <c r="AL10" s="66">
        <f t="shared" si="17"/>
        <v>0.71698031393634554</v>
      </c>
      <c r="AM10" s="70">
        <f t="shared" si="18"/>
        <v>-4.9548772776915606E-2</v>
      </c>
      <c r="AN10" s="67"/>
      <c r="AO10" s="69">
        <v>16314</v>
      </c>
      <c r="AP10" s="66">
        <f t="shared" si="19"/>
        <v>0.70813438666550921</v>
      </c>
      <c r="AQ10" s="70">
        <f t="shared" si="20"/>
        <v>-1.3365588146356244E-2</v>
      </c>
      <c r="AR10" s="67"/>
      <c r="AS10" s="69">
        <v>16227</v>
      </c>
      <c r="AT10" s="66">
        <f t="shared" si="21"/>
        <v>0.71293001186239624</v>
      </c>
      <c r="AU10" s="70">
        <f t="shared" si="22"/>
        <v>-5.3328429569694524E-3</v>
      </c>
      <c r="AV10" s="67"/>
      <c r="AW10" s="69">
        <v>15846</v>
      </c>
      <c r="AX10" s="66">
        <f t="shared" si="23"/>
        <v>0.71870464441219162</v>
      </c>
      <c r="AY10" s="70">
        <f t="shared" si="24"/>
        <v>-2.3479386208171582E-2</v>
      </c>
      <c r="AZ10" s="67"/>
      <c r="BA10" s="69">
        <v>15726</v>
      </c>
      <c r="BB10" s="66">
        <f t="shared" si="25"/>
        <v>0.71811498241928851</v>
      </c>
      <c r="BC10" s="70">
        <f t="shared" si="26"/>
        <v>-7.5728890571753471E-3</v>
      </c>
      <c r="BD10" s="67"/>
      <c r="BE10" s="69">
        <v>16245</v>
      </c>
      <c r="BF10" s="66">
        <f t="shared" si="27"/>
        <v>0.7311639211450176</v>
      </c>
      <c r="BG10" s="70">
        <f t="shared" si="28"/>
        <v>3.3002670736360207E-2</v>
      </c>
      <c r="BH10" s="67"/>
      <c r="BI10" s="69">
        <v>17097</v>
      </c>
      <c r="BJ10" s="66">
        <f t="shared" si="29"/>
        <v>0.73633662087083851</v>
      </c>
      <c r="BK10" s="70">
        <f t="shared" si="30"/>
        <v>5.2446906740535537E-2</v>
      </c>
      <c r="BL10" s="67"/>
      <c r="BM10" s="71">
        <v>17296</v>
      </c>
      <c r="BN10" s="66">
        <f t="shared" si="31"/>
        <v>0.72129780224362983</v>
      </c>
      <c r="BO10" s="72">
        <f t="shared" si="32"/>
        <v>1.1639468912674644E-2</v>
      </c>
      <c r="BP10" s="67"/>
      <c r="BQ10" s="71">
        <v>17783</v>
      </c>
      <c r="BR10" s="66">
        <f t="shared" si="33"/>
        <v>0.71220313188353557</v>
      </c>
      <c r="BS10" s="72">
        <f t="shared" si="34"/>
        <v>2.815679925994452E-2</v>
      </c>
      <c r="BT10" s="67"/>
      <c r="BU10" s="71">
        <v>18181</v>
      </c>
      <c r="BV10" s="66">
        <f t="shared" si="35"/>
        <v>0.70548290714368866</v>
      </c>
      <c r="BW10" s="72">
        <f t="shared" si="36"/>
        <v>2.2380925603104007E-2</v>
      </c>
      <c r="BX10" s="67"/>
      <c r="BY10" s="69"/>
      <c r="BZ10" s="66"/>
      <c r="CA10" s="70"/>
      <c r="CB10" s="57"/>
      <c r="CC10" s="57"/>
      <c r="CD10" s="57"/>
      <c r="CE10" s="57"/>
    </row>
    <row r="11" spans="1:83">
      <c r="A11" s="68" t="s">
        <v>25</v>
      </c>
      <c r="B11" s="69">
        <v>12974</v>
      </c>
      <c r="C11" s="70">
        <f t="shared" si="0"/>
        <v>0.81214397496087642</v>
      </c>
      <c r="D11" s="67"/>
      <c r="E11" s="69">
        <v>13304</v>
      </c>
      <c r="F11" s="66">
        <f t="shared" si="1"/>
        <v>0.77366829495231448</v>
      </c>
      <c r="G11" s="70">
        <f t="shared" si="2"/>
        <v>2.5435486357330062E-2</v>
      </c>
      <c r="H11" s="67"/>
      <c r="I11" s="69">
        <v>13940</v>
      </c>
      <c r="J11" s="66">
        <f t="shared" si="3"/>
        <v>0.77037855761260021</v>
      </c>
      <c r="K11" s="70">
        <f t="shared" si="4"/>
        <v>4.7805171377029554E-2</v>
      </c>
      <c r="L11" s="67"/>
      <c r="M11" s="69">
        <v>14891</v>
      </c>
      <c r="N11" s="66">
        <f t="shared" si="5"/>
        <v>0.7832009677589018</v>
      </c>
      <c r="O11" s="70">
        <f t="shared" si="6"/>
        <v>6.822094691535141E-2</v>
      </c>
      <c r="P11" s="67"/>
      <c r="Q11" s="69">
        <v>16095</v>
      </c>
      <c r="R11" s="66">
        <f t="shared" si="7"/>
        <v>0.80262304892036107</v>
      </c>
      <c r="S11" s="70">
        <f t="shared" si="8"/>
        <v>8.0854207239271947E-2</v>
      </c>
      <c r="T11" s="67"/>
      <c r="U11" s="69">
        <v>17141</v>
      </c>
      <c r="V11" s="66">
        <f t="shared" si="9"/>
        <v>0.80705306276190025</v>
      </c>
      <c r="W11" s="70">
        <f t="shared" si="10"/>
        <v>6.4989127058092677E-2</v>
      </c>
      <c r="X11" s="67"/>
      <c r="Y11" s="69">
        <v>17691</v>
      </c>
      <c r="Z11" s="66">
        <f t="shared" si="11"/>
        <v>0.78178443590083524</v>
      </c>
      <c r="AA11" s="70">
        <f t="shared" si="12"/>
        <v>3.2086809404352046E-2</v>
      </c>
      <c r="AB11" s="67"/>
      <c r="AC11" s="69">
        <v>18207</v>
      </c>
      <c r="AD11" s="66">
        <f t="shared" si="13"/>
        <v>0.76577220726783313</v>
      </c>
      <c r="AE11" s="70">
        <f t="shared" si="14"/>
        <v>2.916737324063079E-2</v>
      </c>
      <c r="AF11" s="67"/>
      <c r="AG11" s="69">
        <v>18506</v>
      </c>
      <c r="AH11" s="66">
        <f t="shared" si="15"/>
        <v>0.76696091839694969</v>
      </c>
      <c r="AI11" s="70">
        <f t="shared" si="16"/>
        <v>1.6422255176580469E-2</v>
      </c>
      <c r="AJ11" s="67"/>
      <c r="AK11" s="69">
        <v>16915</v>
      </c>
      <c r="AL11" s="66">
        <f t="shared" si="17"/>
        <v>0.73345763593790647</v>
      </c>
      <c r="AM11" s="70">
        <f t="shared" si="18"/>
        <v>-8.5972117151194238E-2</v>
      </c>
      <c r="AN11" s="67"/>
      <c r="AO11" s="69">
        <v>17217</v>
      </c>
      <c r="AP11" s="66">
        <f t="shared" si="19"/>
        <v>0.74733049743901381</v>
      </c>
      <c r="AQ11" s="70">
        <f t="shared" si="20"/>
        <v>1.7853975761158658E-2</v>
      </c>
      <c r="AR11" s="67"/>
      <c r="AS11" s="69">
        <v>17742</v>
      </c>
      <c r="AT11" s="66">
        <f t="shared" si="21"/>
        <v>0.77949123500724926</v>
      </c>
      <c r="AU11" s="70">
        <f t="shared" si="22"/>
        <v>3.0493117267816672E-2</v>
      </c>
      <c r="AV11" s="67"/>
      <c r="AW11" s="69">
        <v>17230</v>
      </c>
      <c r="AX11" s="66">
        <f t="shared" si="23"/>
        <v>0.78147677793904213</v>
      </c>
      <c r="AY11" s="70">
        <f t="shared" si="24"/>
        <v>-2.8858076879720418E-2</v>
      </c>
      <c r="AZ11" s="67"/>
      <c r="BA11" s="69">
        <v>16022</v>
      </c>
      <c r="BB11" s="66">
        <f t="shared" si="25"/>
        <v>0.73163158135074657</v>
      </c>
      <c r="BC11" s="70">
        <f t="shared" si="26"/>
        <v>-7.0110272780034788E-2</v>
      </c>
      <c r="BD11" s="67"/>
      <c r="BE11" s="69">
        <v>15959</v>
      </c>
      <c r="BF11" s="66">
        <f t="shared" si="27"/>
        <v>0.71829147538032223</v>
      </c>
      <c r="BG11" s="70">
        <f t="shared" si="28"/>
        <v>-3.9320933716140427E-3</v>
      </c>
      <c r="BH11" s="67"/>
      <c r="BI11" s="69">
        <v>16932</v>
      </c>
      <c r="BJ11" s="66">
        <f t="shared" si="29"/>
        <v>0.72923037167836691</v>
      </c>
      <c r="BK11" s="70">
        <f t="shared" si="30"/>
        <v>6.0968732376715407E-2</v>
      </c>
      <c r="BL11" s="67"/>
      <c r="BM11" s="71">
        <v>17780</v>
      </c>
      <c r="BN11" s="66">
        <f t="shared" si="31"/>
        <v>0.74148213019725595</v>
      </c>
      <c r="BO11" s="72">
        <f t="shared" si="32"/>
        <v>5.0082683675880091E-2</v>
      </c>
      <c r="BP11" s="67"/>
      <c r="BQ11" s="71">
        <v>19215</v>
      </c>
      <c r="BR11" s="66">
        <f t="shared" si="33"/>
        <v>0.76955424726661059</v>
      </c>
      <c r="BS11" s="72">
        <f t="shared" si="34"/>
        <v>8.0708661417322913E-2</v>
      </c>
      <c r="BT11" s="67"/>
      <c r="BU11" s="71">
        <v>20273</v>
      </c>
      <c r="BV11" s="66">
        <f t="shared" si="35"/>
        <v>0.7866594233828722</v>
      </c>
      <c r="BW11" s="72">
        <f t="shared" si="36"/>
        <v>5.5061150143117299E-2</v>
      </c>
      <c r="BX11" s="67"/>
      <c r="BY11" s="69"/>
      <c r="BZ11" s="66"/>
      <c r="CA11" s="70"/>
      <c r="CB11" s="57"/>
      <c r="CC11" s="57"/>
      <c r="CD11" s="57"/>
      <c r="CE11" s="57"/>
    </row>
    <row r="12" spans="1:83">
      <c r="A12" s="68" t="s">
        <v>313</v>
      </c>
      <c r="B12" s="69">
        <v>10397</v>
      </c>
      <c r="C12" s="70">
        <f t="shared" si="0"/>
        <v>0.65082942097026608</v>
      </c>
      <c r="D12" s="67"/>
      <c r="E12" s="69">
        <v>11244</v>
      </c>
      <c r="F12" s="66">
        <f t="shared" si="1"/>
        <v>0.65387299371946961</v>
      </c>
      <c r="G12" s="70">
        <f t="shared" si="2"/>
        <v>8.1465807444455196E-2</v>
      </c>
      <c r="H12" s="67"/>
      <c r="I12" s="69">
        <v>11719</v>
      </c>
      <c r="J12" s="66">
        <f t="shared" si="3"/>
        <v>0.64763746891406471</v>
      </c>
      <c r="K12" s="70">
        <f t="shared" si="4"/>
        <v>4.2244752757025994E-2</v>
      </c>
      <c r="L12" s="67"/>
      <c r="M12" s="69">
        <v>13398</v>
      </c>
      <c r="N12" s="66">
        <f t="shared" si="5"/>
        <v>0.70467574817230316</v>
      </c>
      <c r="O12" s="70">
        <f t="shared" si="6"/>
        <v>0.14327161020564905</v>
      </c>
      <c r="P12" s="67"/>
      <c r="Q12" s="69">
        <v>13920</v>
      </c>
      <c r="R12" s="66">
        <f t="shared" si="7"/>
        <v>0.69416047474193388</v>
      </c>
      <c r="S12" s="70">
        <f t="shared" si="8"/>
        <v>3.8961038961038863E-2</v>
      </c>
      <c r="T12" s="67"/>
      <c r="U12" s="69">
        <v>14233</v>
      </c>
      <c r="V12" s="66">
        <f t="shared" si="9"/>
        <v>0.67013512877254111</v>
      </c>
      <c r="W12" s="70">
        <f t="shared" si="10"/>
        <v>2.2485632183907978E-2</v>
      </c>
      <c r="X12" s="67"/>
      <c r="Y12" s="69">
        <v>15264</v>
      </c>
      <c r="Z12" s="66">
        <f t="shared" si="11"/>
        <v>0.67453267930531624</v>
      </c>
      <c r="AA12" s="70">
        <f t="shared" si="12"/>
        <v>7.2437293613433651E-2</v>
      </c>
      <c r="AB12" s="67"/>
      <c r="AC12" s="69">
        <v>16433</v>
      </c>
      <c r="AD12" s="66">
        <f t="shared" si="13"/>
        <v>0.69115915208613732</v>
      </c>
      <c r="AE12" s="70">
        <f t="shared" si="14"/>
        <v>7.6585429769391977E-2</v>
      </c>
      <c r="AF12" s="67"/>
      <c r="AG12" s="69">
        <v>16637</v>
      </c>
      <c r="AH12" s="66">
        <f t="shared" si="15"/>
        <v>0.68950225869285919</v>
      </c>
      <c r="AI12" s="70">
        <f t="shared" si="16"/>
        <v>1.2414044909633049E-2</v>
      </c>
      <c r="AJ12" s="67"/>
      <c r="AK12" s="69">
        <v>16248</v>
      </c>
      <c r="AL12" s="66">
        <f t="shared" si="17"/>
        <v>0.70453559968779811</v>
      </c>
      <c r="AM12" s="70">
        <f t="shared" si="18"/>
        <v>-2.3381619282322519E-2</v>
      </c>
      <c r="AN12" s="67"/>
      <c r="AO12" s="69">
        <v>16274</v>
      </c>
      <c r="AP12" s="66">
        <f t="shared" si="19"/>
        <v>0.70639812483722542</v>
      </c>
      <c r="AQ12" s="70">
        <f t="shared" si="20"/>
        <v>1.6001969473165012E-3</v>
      </c>
      <c r="AR12" s="67"/>
      <c r="AS12" s="69">
        <v>16230</v>
      </c>
      <c r="AT12" s="66">
        <f t="shared" si="21"/>
        <v>0.71306181626466325</v>
      </c>
      <c r="AU12" s="70">
        <f t="shared" si="22"/>
        <v>-2.7036991520216214E-3</v>
      </c>
      <c r="AV12" s="67"/>
      <c r="AW12" s="69">
        <v>14568</v>
      </c>
      <c r="AX12" s="66">
        <f t="shared" si="23"/>
        <v>0.66074020319303339</v>
      </c>
      <c r="AY12" s="70">
        <f t="shared" si="24"/>
        <v>-0.10240295748613681</v>
      </c>
      <c r="AZ12" s="67"/>
      <c r="BA12" s="69">
        <v>15652</v>
      </c>
      <c r="BB12" s="66">
        <f t="shared" si="25"/>
        <v>0.71473583268642404</v>
      </c>
      <c r="BC12" s="70">
        <f t="shared" si="26"/>
        <v>7.4409665019220306E-2</v>
      </c>
      <c r="BD12" s="67"/>
      <c r="BE12" s="69">
        <v>14987</v>
      </c>
      <c r="BF12" s="66">
        <f t="shared" si="27"/>
        <v>0.67454316320100816</v>
      </c>
      <c r="BG12" s="70">
        <f t="shared" si="28"/>
        <v>-4.2486583184257576E-2</v>
      </c>
      <c r="BH12" s="67"/>
      <c r="BI12" s="69">
        <v>16960</v>
      </c>
      <c r="BJ12" s="66">
        <f t="shared" si="29"/>
        <v>0.73043628063224086</v>
      </c>
      <c r="BK12" s="70">
        <f t="shared" si="30"/>
        <v>0.13164742777073468</v>
      </c>
      <c r="BL12" s="67"/>
      <c r="BM12" s="71">
        <v>16928</v>
      </c>
      <c r="BN12" s="66">
        <f t="shared" si="31"/>
        <v>0.70595104049376534</v>
      </c>
      <c r="BO12" s="72">
        <f t="shared" si="32"/>
        <v>-1.8867924528301883E-3</v>
      </c>
      <c r="BP12" s="67"/>
      <c r="BQ12" s="71">
        <v>17421</v>
      </c>
      <c r="BR12" s="66">
        <f t="shared" si="33"/>
        <v>0.69770515439144543</v>
      </c>
      <c r="BS12" s="72">
        <f t="shared" si="34"/>
        <v>2.9123345935727851E-2</v>
      </c>
      <c r="BT12" s="67"/>
      <c r="BU12" s="71">
        <v>18628</v>
      </c>
      <c r="BV12" s="66">
        <f t="shared" si="35"/>
        <v>0.72282798494431721</v>
      </c>
      <c r="BW12" s="72">
        <f t="shared" si="36"/>
        <v>6.9284197233224321E-2</v>
      </c>
      <c r="BX12" s="67"/>
      <c r="BY12" s="69"/>
      <c r="BZ12" s="66"/>
      <c r="CA12" s="70"/>
      <c r="CB12" s="57"/>
      <c r="CC12" s="57"/>
      <c r="CD12" s="57"/>
      <c r="CE12" s="57"/>
    </row>
    <row r="13" spans="1:83">
      <c r="A13" s="68" t="s">
        <v>33</v>
      </c>
      <c r="B13" s="69">
        <v>11788</v>
      </c>
      <c r="C13" s="70">
        <f t="shared" si="0"/>
        <v>0.73790297339593114</v>
      </c>
      <c r="D13" s="67"/>
      <c r="E13" s="69">
        <v>13064</v>
      </c>
      <c r="F13" s="66">
        <f t="shared" si="1"/>
        <v>0.75971156082809954</v>
      </c>
      <c r="G13" s="70">
        <f t="shared" si="2"/>
        <v>0.10824567356633863</v>
      </c>
      <c r="H13" s="67"/>
      <c r="I13" s="69">
        <v>13569</v>
      </c>
      <c r="J13" s="66">
        <f t="shared" si="3"/>
        <v>0.74987565625863495</v>
      </c>
      <c r="K13" s="70">
        <f t="shared" si="4"/>
        <v>3.8655848132271853E-2</v>
      </c>
      <c r="L13" s="67"/>
      <c r="M13" s="69">
        <v>14431</v>
      </c>
      <c r="N13" s="66">
        <f t="shared" si="5"/>
        <v>0.75900699521380111</v>
      </c>
      <c r="O13" s="70">
        <f t="shared" si="6"/>
        <v>6.3527157491340525E-2</v>
      </c>
      <c r="P13" s="67"/>
      <c r="Q13" s="69">
        <v>15590</v>
      </c>
      <c r="R13" s="66">
        <f t="shared" si="7"/>
        <v>0.77743978457088714</v>
      </c>
      <c r="S13" s="70">
        <f t="shared" si="8"/>
        <v>8.031321460744234E-2</v>
      </c>
      <c r="T13" s="67"/>
      <c r="U13" s="69">
        <v>16942</v>
      </c>
      <c r="V13" s="66">
        <f t="shared" si="9"/>
        <v>0.79768350675643862</v>
      </c>
      <c r="W13" s="70">
        <f t="shared" si="10"/>
        <v>8.6722257857601015E-2</v>
      </c>
      <c r="X13" s="67"/>
      <c r="Y13" s="69">
        <v>17695</v>
      </c>
      <c r="Z13" s="66">
        <f t="shared" si="11"/>
        <v>0.78196120022979365</v>
      </c>
      <c r="AA13" s="70">
        <f t="shared" si="12"/>
        <v>4.4445756109078083E-2</v>
      </c>
      <c r="AB13" s="67"/>
      <c r="AC13" s="69">
        <v>18193</v>
      </c>
      <c r="AD13" s="66">
        <f t="shared" si="13"/>
        <v>0.76518337819650062</v>
      </c>
      <c r="AE13" s="70">
        <f t="shared" si="14"/>
        <v>2.8143543373834401E-2</v>
      </c>
      <c r="AF13" s="67"/>
      <c r="AG13" s="69">
        <v>18350</v>
      </c>
      <c r="AH13" s="66">
        <f t="shared" si="15"/>
        <v>0.76049566911185706</v>
      </c>
      <c r="AI13" s="70">
        <f t="shared" si="16"/>
        <v>8.629692738965522E-3</v>
      </c>
      <c r="AJ13" s="67"/>
      <c r="AK13" s="69">
        <v>17642</v>
      </c>
      <c r="AL13" s="66">
        <f t="shared" si="17"/>
        <v>0.76498135460931405</v>
      </c>
      <c r="AM13" s="70">
        <f t="shared" si="18"/>
        <v>-3.8583106267029987E-2</v>
      </c>
      <c r="AN13" s="67"/>
      <c r="AO13" s="69">
        <v>17461</v>
      </c>
      <c r="AP13" s="66">
        <f t="shared" si="19"/>
        <v>0.75792169459154446</v>
      </c>
      <c r="AQ13" s="70">
        <f t="shared" si="20"/>
        <v>-1.0259607754222855E-2</v>
      </c>
      <c r="AR13" s="67"/>
      <c r="AS13" s="69">
        <v>17020</v>
      </c>
      <c r="AT13" s="66">
        <f t="shared" si="21"/>
        <v>0.7477703088616493</v>
      </c>
      <c r="AU13" s="70">
        <f t="shared" si="22"/>
        <v>-2.52562854361148E-2</v>
      </c>
      <c r="AV13" s="67"/>
      <c r="AW13" s="69">
        <v>16111</v>
      </c>
      <c r="AX13" s="66">
        <f t="shared" si="23"/>
        <v>0.73072387518142234</v>
      </c>
      <c r="AY13" s="70">
        <f t="shared" si="24"/>
        <v>-5.3407755581668659E-2</v>
      </c>
      <c r="AZ13" s="67"/>
      <c r="BA13" s="69">
        <v>15840</v>
      </c>
      <c r="BB13" s="66">
        <f t="shared" si="25"/>
        <v>0.72332069957532308</v>
      </c>
      <c r="BC13" s="70">
        <f t="shared" si="26"/>
        <v>-1.6820805660728744E-2</v>
      </c>
      <c r="BD13" s="67"/>
      <c r="BE13" s="69">
        <v>16191</v>
      </c>
      <c r="BF13" s="66">
        <f t="shared" si="27"/>
        <v>0.72873345935727785</v>
      </c>
      <c r="BG13" s="70">
        <f t="shared" si="28"/>
        <v>2.2159090909090962E-2</v>
      </c>
      <c r="BH13" s="67"/>
      <c r="BI13" s="69">
        <v>16832</v>
      </c>
      <c r="BJ13" s="66">
        <f t="shared" si="29"/>
        <v>0.72492355398595976</v>
      </c>
      <c r="BK13" s="70">
        <f t="shared" si="30"/>
        <v>3.9589895621024107E-2</v>
      </c>
      <c r="BL13" s="67"/>
      <c r="BM13" s="71">
        <v>17255</v>
      </c>
      <c r="BN13" s="66">
        <f t="shared" si="31"/>
        <v>0.71958797280954168</v>
      </c>
      <c r="BO13" s="72">
        <f t="shared" si="32"/>
        <v>2.5130703422053147E-2</v>
      </c>
      <c r="BP13" s="67"/>
      <c r="BQ13" s="71">
        <v>18086</v>
      </c>
      <c r="BR13" s="66">
        <f t="shared" si="33"/>
        <v>0.72433817934238454</v>
      </c>
      <c r="BS13" s="72">
        <f t="shared" si="34"/>
        <v>4.8159953636627062E-2</v>
      </c>
      <c r="BT13" s="67"/>
      <c r="BU13" s="71">
        <v>18801</v>
      </c>
      <c r="BV13" s="66">
        <f t="shared" si="35"/>
        <v>0.72954095688952703</v>
      </c>
      <c r="BW13" s="72">
        <f t="shared" si="36"/>
        <v>3.9533340705518061E-2</v>
      </c>
      <c r="BX13" s="67"/>
      <c r="BY13" s="69"/>
      <c r="BZ13" s="66"/>
      <c r="CA13" s="70"/>
      <c r="CB13" s="57"/>
      <c r="CC13" s="57"/>
      <c r="CD13" s="57"/>
      <c r="CE13" s="57"/>
    </row>
    <row r="14" spans="1:83">
      <c r="A14" s="68" t="s">
        <v>52</v>
      </c>
      <c r="B14" s="69">
        <v>12080</v>
      </c>
      <c r="C14" s="70">
        <f t="shared" si="0"/>
        <v>0.75618153364632235</v>
      </c>
      <c r="D14" s="67"/>
      <c r="E14" s="69">
        <v>13096</v>
      </c>
      <c r="F14" s="66">
        <f t="shared" si="1"/>
        <v>0.76157245871132817</v>
      </c>
      <c r="G14" s="70">
        <f t="shared" si="2"/>
        <v>8.4105960264900581E-2</v>
      </c>
      <c r="H14" s="67"/>
      <c r="I14" s="69">
        <v>14275</v>
      </c>
      <c r="J14" s="66">
        <f t="shared" si="3"/>
        <v>0.78889195910472509</v>
      </c>
      <c r="K14" s="70">
        <f t="shared" si="4"/>
        <v>9.0027489309712827E-2</v>
      </c>
      <c r="L14" s="67"/>
      <c r="M14" s="69">
        <v>15310</v>
      </c>
      <c r="N14" s="66">
        <f t="shared" si="5"/>
        <v>0.80523852101193916</v>
      </c>
      <c r="O14" s="70">
        <f t="shared" si="6"/>
        <v>7.25043782837127E-2</v>
      </c>
      <c r="P14" s="67"/>
      <c r="Q14" s="69">
        <v>16237</v>
      </c>
      <c r="R14" s="66">
        <f t="shared" si="7"/>
        <v>0.80970428364833191</v>
      </c>
      <c r="S14" s="70">
        <f t="shared" si="8"/>
        <v>6.0548661005878524E-2</v>
      </c>
      <c r="T14" s="67"/>
      <c r="U14" s="69">
        <v>17481</v>
      </c>
      <c r="V14" s="66">
        <f t="shared" si="9"/>
        <v>0.82306134940439757</v>
      </c>
      <c r="W14" s="70">
        <f t="shared" si="10"/>
        <v>7.6615138264457761E-2</v>
      </c>
      <c r="X14" s="67"/>
      <c r="Y14" s="69">
        <v>18483</v>
      </c>
      <c r="Z14" s="66">
        <f t="shared" si="11"/>
        <v>0.81678377303460159</v>
      </c>
      <c r="AA14" s="70">
        <f t="shared" si="12"/>
        <v>5.7319375321777999E-2</v>
      </c>
      <c r="AB14" s="67"/>
      <c r="AC14" s="69">
        <v>19689</v>
      </c>
      <c r="AD14" s="66">
        <f t="shared" si="13"/>
        <v>0.82810397039030958</v>
      </c>
      <c r="AE14" s="70">
        <f t="shared" si="14"/>
        <v>6.5249147865606316E-2</v>
      </c>
      <c r="AF14" s="67"/>
      <c r="AG14" s="69">
        <v>19819</v>
      </c>
      <c r="AH14" s="66">
        <f t="shared" si="15"/>
        <v>0.82137676654647929</v>
      </c>
      <c r="AI14" s="70">
        <f t="shared" si="16"/>
        <v>6.6026715424856164E-3</v>
      </c>
      <c r="AJ14" s="67"/>
      <c r="AK14" s="69">
        <v>19004</v>
      </c>
      <c r="AL14" s="66">
        <f t="shared" si="17"/>
        <v>0.82403954557280379</v>
      </c>
      <c r="AM14" s="70">
        <f t="shared" si="18"/>
        <v>-4.112215550734144E-2</v>
      </c>
      <c r="AN14" s="67"/>
      <c r="AO14" s="69">
        <v>18751</v>
      </c>
      <c r="AP14" s="66">
        <f t="shared" si="19"/>
        <v>0.81391613855369394</v>
      </c>
      <c r="AQ14" s="70">
        <f t="shared" si="20"/>
        <v>-1.331298673963377E-2</v>
      </c>
      <c r="AR14" s="67"/>
      <c r="AS14" s="69">
        <v>18544</v>
      </c>
      <c r="AT14" s="66">
        <f t="shared" si="21"/>
        <v>0.81472694521330347</v>
      </c>
      <c r="AU14" s="70">
        <f t="shared" si="22"/>
        <v>-1.1039411231400953E-2</v>
      </c>
      <c r="AV14" s="67"/>
      <c r="AW14" s="69">
        <v>18046</v>
      </c>
      <c r="AX14" s="66">
        <f t="shared" si="23"/>
        <v>0.81848693759071123</v>
      </c>
      <c r="AY14" s="70">
        <f t="shared" si="24"/>
        <v>-2.6855047454702352E-2</v>
      </c>
      <c r="AZ14" s="67"/>
      <c r="BA14" s="69">
        <v>17491</v>
      </c>
      <c r="BB14" s="66">
        <f t="shared" si="25"/>
        <v>0.79871226996666511</v>
      </c>
      <c r="BC14" s="70">
        <f t="shared" si="26"/>
        <v>-3.075473789205363E-2</v>
      </c>
      <c r="BD14" s="67"/>
      <c r="BE14" s="69">
        <v>17819</v>
      </c>
      <c r="BF14" s="66">
        <f t="shared" si="27"/>
        <v>0.80200738140246652</v>
      </c>
      <c r="BG14" s="70">
        <f t="shared" si="28"/>
        <v>1.8752501286375844E-2</v>
      </c>
      <c r="BH14" s="67"/>
      <c r="BI14" s="69">
        <v>18341</v>
      </c>
      <c r="BJ14" s="66">
        <f t="shared" si="29"/>
        <v>0.78991343296438266</v>
      </c>
      <c r="BK14" s="70">
        <f t="shared" si="30"/>
        <v>2.9294573208373142E-2</v>
      </c>
      <c r="BL14" s="67"/>
      <c r="BM14" s="71">
        <v>18881</v>
      </c>
      <c r="BN14" s="66">
        <f t="shared" si="31"/>
        <v>0.78739730597606239</v>
      </c>
      <c r="BO14" s="72">
        <f t="shared" si="32"/>
        <v>2.9442233247914507E-2</v>
      </c>
      <c r="BP14" s="67"/>
      <c r="BQ14" s="71">
        <v>19712</v>
      </c>
      <c r="BR14" s="66">
        <f t="shared" si="33"/>
        <v>0.78945892907204929</v>
      </c>
      <c r="BS14" s="72">
        <f t="shared" si="34"/>
        <v>4.4012499337958699E-2</v>
      </c>
      <c r="BT14" s="67"/>
      <c r="BU14" s="71">
        <v>20314</v>
      </c>
      <c r="BV14" s="66">
        <f t="shared" si="35"/>
        <v>0.78825035893058093</v>
      </c>
      <c r="BW14" s="72">
        <f t="shared" si="36"/>
        <v>3.0539772727272707E-2</v>
      </c>
      <c r="BX14" s="67"/>
      <c r="BY14" s="69"/>
      <c r="BZ14" s="66"/>
      <c r="CA14" s="70"/>
      <c r="CB14" s="57"/>
      <c r="CC14" s="57"/>
      <c r="CD14" s="57"/>
      <c r="CE14" s="57"/>
    </row>
    <row r="15" spans="1:83" s="100" customFormat="1">
      <c r="A15" s="112" t="s">
        <v>26</v>
      </c>
      <c r="B15" s="113">
        <v>16055</v>
      </c>
      <c r="C15" s="114">
        <f t="shared" si="0"/>
        <v>1.0050078247261345</v>
      </c>
      <c r="E15" s="113">
        <v>17814</v>
      </c>
      <c r="F15" s="115">
        <f t="shared" si="1"/>
        <v>1.0359385903698535</v>
      </c>
      <c r="G15" s="114">
        <f t="shared" si="2"/>
        <v>0.10956088445966983</v>
      </c>
      <c r="I15" s="113">
        <v>19109</v>
      </c>
      <c r="J15" s="115">
        <f t="shared" si="3"/>
        <v>1.0560375794418349</v>
      </c>
      <c r="K15" s="114">
        <f t="shared" si="4"/>
        <v>7.269563264847867E-2</v>
      </c>
      <c r="M15" s="113">
        <v>20230</v>
      </c>
      <c r="N15" s="115">
        <f t="shared" si="5"/>
        <v>1.0640088360595381</v>
      </c>
      <c r="O15" s="114">
        <f t="shared" si="6"/>
        <v>5.8663457009785924E-2</v>
      </c>
      <c r="Q15" s="113">
        <v>21125</v>
      </c>
      <c r="R15" s="115">
        <f t="shared" si="7"/>
        <v>1.0534583354111604</v>
      </c>
      <c r="S15" s="114">
        <f t="shared" si="8"/>
        <v>4.4241225902125647E-2</v>
      </c>
      <c r="U15" s="113">
        <v>21889</v>
      </c>
      <c r="V15" s="115">
        <f t="shared" si="9"/>
        <v>1.0306040774047742</v>
      </c>
      <c r="W15" s="114">
        <f t="shared" si="10"/>
        <v>3.6165680473372763E-2</v>
      </c>
      <c r="Y15" s="113">
        <v>23463</v>
      </c>
      <c r="Z15" s="115">
        <f t="shared" si="11"/>
        <v>1.0368553625878298</v>
      </c>
      <c r="AA15" s="114">
        <f t="shared" si="12"/>
        <v>7.1908264425053714E-2</v>
      </c>
      <c r="AC15" s="113">
        <v>25639</v>
      </c>
      <c r="AD15" s="115">
        <f t="shared" si="13"/>
        <v>1.0783563257065949</v>
      </c>
      <c r="AE15" s="114">
        <f t="shared" si="14"/>
        <v>9.2741763627839591E-2</v>
      </c>
      <c r="AG15" s="113">
        <v>27008</v>
      </c>
      <c r="AH15" s="115">
        <f t="shared" si="15"/>
        <v>1.119317004434498</v>
      </c>
      <c r="AI15" s="114">
        <f t="shared" si="16"/>
        <v>5.3395218222239471E-2</v>
      </c>
      <c r="AK15" s="113">
        <v>25328</v>
      </c>
      <c r="AL15" s="115">
        <f t="shared" si="17"/>
        <v>1.0982568727777295</v>
      </c>
      <c r="AM15" s="114">
        <f t="shared" si="18"/>
        <v>-6.2203791469194303E-2</v>
      </c>
      <c r="AO15" s="113">
        <v>25884</v>
      </c>
      <c r="AP15" s="115">
        <f t="shared" si="19"/>
        <v>1.1235350290823856</v>
      </c>
      <c r="AQ15" s="114">
        <f t="shared" si="20"/>
        <v>2.1951989892609047E-2</v>
      </c>
      <c r="AS15" s="113">
        <v>25775</v>
      </c>
      <c r="AT15" s="115">
        <f t="shared" si="21"/>
        <v>1.1324194894776152</v>
      </c>
      <c r="AU15" s="114">
        <f t="shared" si="22"/>
        <v>-4.2110956575490688E-3</v>
      </c>
      <c r="AW15" s="113">
        <v>24648</v>
      </c>
      <c r="AX15" s="115">
        <f t="shared" si="23"/>
        <v>1.1179245283018868</v>
      </c>
      <c r="AY15" s="114">
        <f t="shared" si="24"/>
        <v>-4.3724539282250285E-2</v>
      </c>
      <c r="BA15" s="113">
        <v>25472</v>
      </c>
      <c r="BB15" s="115">
        <f t="shared" si="25"/>
        <v>1.1631581350746609</v>
      </c>
      <c r="BC15" s="114">
        <f t="shared" si="26"/>
        <v>3.3430704316780302E-2</v>
      </c>
      <c r="BE15" s="113">
        <v>25305</v>
      </c>
      <c r="BF15" s="115">
        <f t="shared" si="27"/>
        <v>1.1389413988657846</v>
      </c>
      <c r="BG15" s="114">
        <f t="shared" si="28"/>
        <v>-6.5562185929648464E-3</v>
      </c>
      <c r="BI15" s="113">
        <v>25656</v>
      </c>
      <c r="BJ15" s="115">
        <f t="shared" si="29"/>
        <v>1.1049571471639605</v>
      </c>
      <c r="BK15" s="114">
        <f t="shared" si="30"/>
        <v>1.3870776526378137E-2</v>
      </c>
      <c r="BM15" s="116">
        <v>26967</v>
      </c>
      <c r="BN15" s="115">
        <f t="shared" si="31"/>
        <v>1.1246090329037908</v>
      </c>
      <c r="BO15" s="117">
        <f t="shared" si="32"/>
        <v>5.1099158091674424E-2</v>
      </c>
      <c r="BQ15" s="116">
        <v>27214</v>
      </c>
      <c r="BR15" s="115">
        <f t="shared" si="33"/>
        <v>1.0899114902479075</v>
      </c>
      <c r="BS15" s="117">
        <f t="shared" si="34"/>
        <v>9.1593429005822902E-3</v>
      </c>
      <c r="BU15" s="116">
        <v>28015</v>
      </c>
      <c r="BV15" s="115">
        <f t="shared" si="35"/>
        <v>1.0870746187575182</v>
      </c>
      <c r="BW15" s="117">
        <f t="shared" si="36"/>
        <v>2.9433379878003985E-2</v>
      </c>
      <c r="BY15" s="113"/>
      <c r="BZ15" s="115"/>
      <c r="CA15" s="114"/>
    </row>
    <row r="16" spans="1:83" s="100" customFormat="1">
      <c r="A16" s="112" t="s">
        <v>45</v>
      </c>
      <c r="B16" s="113">
        <v>16696</v>
      </c>
      <c r="C16" s="114">
        <f t="shared" si="0"/>
        <v>1.0451330203442879</v>
      </c>
      <c r="E16" s="113">
        <v>17936</v>
      </c>
      <c r="F16" s="115">
        <f t="shared" si="1"/>
        <v>1.0430332635496626</v>
      </c>
      <c r="G16" s="114">
        <f t="shared" si="2"/>
        <v>7.4269286056540595E-2</v>
      </c>
      <c r="I16" s="113">
        <v>19045</v>
      </c>
      <c r="J16" s="115">
        <f t="shared" si="3"/>
        <v>1.0525006907985632</v>
      </c>
      <c r="K16" s="114">
        <f t="shared" si="4"/>
        <v>6.1830954504906277E-2</v>
      </c>
      <c r="M16" s="113">
        <v>19489</v>
      </c>
      <c r="N16" s="115">
        <f t="shared" si="5"/>
        <v>1.0250355020249302</v>
      </c>
      <c r="O16" s="114">
        <f t="shared" si="6"/>
        <v>2.3313205565765216E-2</v>
      </c>
      <c r="Q16" s="113">
        <v>20404</v>
      </c>
      <c r="R16" s="115">
        <f t="shared" si="7"/>
        <v>1.0175036154191393</v>
      </c>
      <c r="S16" s="114">
        <f t="shared" si="8"/>
        <v>4.6949561290984709E-2</v>
      </c>
      <c r="U16" s="113">
        <v>22058</v>
      </c>
      <c r="V16" s="115">
        <f t="shared" si="9"/>
        <v>1.0385611375300154</v>
      </c>
      <c r="W16" s="114">
        <f t="shared" si="10"/>
        <v>8.1062536757498638E-2</v>
      </c>
      <c r="Y16" s="113">
        <v>23398</v>
      </c>
      <c r="Z16" s="115">
        <f t="shared" si="11"/>
        <v>1.0339829422422555</v>
      </c>
      <c r="AA16" s="114">
        <f t="shared" si="12"/>
        <v>6.0748934626892792E-2</v>
      </c>
      <c r="AC16" s="113">
        <v>24702</v>
      </c>
      <c r="AD16" s="115">
        <f t="shared" si="13"/>
        <v>1.0389468371467026</v>
      </c>
      <c r="AE16" s="114">
        <f t="shared" si="14"/>
        <v>5.5731259081972739E-2</v>
      </c>
      <c r="AG16" s="113">
        <v>25559</v>
      </c>
      <c r="AH16" s="115">
        <f t="shared" si="15"/>
        <v>1.059264785113349</v>
      </c>
      <c r="AI16" s="114">
        <f t="shared" si="16"/>
        <v>3.4693547081207976E-2</v>
      </c>
      <c r="AK16" s="113">
        <v>24013</v>
      </c>
      <c r="AL16" s="115">
        <f t="shared" si="17"/>
        <v>1.0412366663775909</v>
      </c>
      <c r="AM16" s="114">
        <f t="shared" si="18"/>
        <v>-6.0487499510935461E-2</v>
      </c>
      <c r="AO16" s="113">
        <v>24074</v>
      </c>
      <c r="AP16" s="115">
        <f t="shared" si="19"/>
        <v>1.0449691813525479</v>
      </c>
      <c r="AQ16" s="114">
        <f t="shared" si="20"/>
        <v>2.540290675883794E-3</v>
      </c>
      <c r="AS16" s="113">
        <v>23784</v>
      </c>
      <c r="AT16" s="115">
        <f t="shared" si="21"/>
        <v>1.0449453011730592</v>
      </c>
      <c r="AU16" s="114">
        <f t="shared" si="22"/>
        <v>-1.2046190911356613E-2</v>
      </c>
      <c r="AW16" s="113">
        <v>23420</v>
      </c>
      <c r="AX16" s="115">
        <f t="shared" si="23"/>
        <v>1.0622278664731495</v>
      </c>
      <c r="AY16" s="114">
        <f t="shared" si="24"/>
        <v>-1.5304406323578879E-2</v>
      </c>
      <c r="BA16" s="113">
        <v>23762</v>
      </c>
      <c r="BB16" s="115">
        <f t="shared" si="25"/>
        <v>1.0850723777341431</v>
      </c>
      <c r="BC16" s="114">
        <f t="shared" si="26"/>
        <v>1.4602903501280906E-2</v>
      </c>
      <c r="BE16" s="113">
        <v>24070</v>
      </c>
      <c r="BF16" s="115">
        <f t="shared" si="27"/>
        <v>1.0833558376091457</v>
      </c>
      <c r="BG16" s="114">
        <f t="shared" si="28"/>
        <v>1.2961871896304933E-2</v>
      </c>
      <c r="BI16" s="113">
        <v>23760</v>
      </c>
      <c r="BJ16" s="115">
        <f t="shared" si="29"/>
        <v>1.0232998837159224</v>
      </c>
      <c r="BK16" s="114">
        <f t="shared" si="30"/>
        <v>-1.2879102617366023E-2</v>
      </c>
      <c r="BM16" s="116">
        <v>24021</v>
      </c>
      <c r="BN16" s="115">
        <f t="shared" si="31"/>
        <v>1.0017515325910171</v>
      </c>
      <c r="BO16" s="117">
        <f t="shared" si="32"/>
        <v>1.0984848484848486E-2</v>
      </c>
      <c r="BQ16" s="116">
        <v>24014</v>
      </c>
      <c r="BR16" s="115">
        <f t="shared" si="33"/>
        <v>0.96175257319075658</v>
      </c>
      <c r="BS16" s="117">
        <f t="shared" si="34"/>
        <v>-2.9141168144541929E-4</v>
      </c>
      <c r="BU16" s="116">
        <v>25262</v>
      </c>
      <c r="BV16" s="115">
        <f t="shared" si="35"/>
        <v>0.98024911722478758</v>
      </c>
      <c r="BW16" s="117">
        <f t="shared" si="36"/>
        <v>5.1969684350795298E-2</v>
      </c>
      <c r="BY16" s="113"/>
      <c r="BZ16" s="115"/>
      <c r="CA16" s="114"/>
    </row>
    <row r="17" spans="1:83" s="100" customFormat="1">
      <c r="A17" s="112" t="s">
        <v>51</v>
      </c>
      <c r="B17" s="113">
        <v>16878</v>
      </c>
      <c r="C17" s="114">
        <f t="shared" si="0"/>
        <v>1.0565258215962441</v>
      </c>
      <c r="E17" s="113">
        <v>17962</v>
      </c>
      <c r="F17" s="115">
        <f t="shared" si="1"/>
        <v>1.0445452430797859</v>
      </c>
      <c r="G17" s="114">
        <f t="shared" si="2"/>
        <v>6.422561914918834E-2</v>
      </c>
      <c r="I17" s="113">
        <v>19236</v>
      </c>
      <c r="J17" s="115">
        <f t="shared" si="3"/>
        <v>1.0630560928433268</v>
      </c>
      <c r="K17" s="114">
        <f t="shared" si="4"/>
        <v>7.092751363990657E-2</v>
      </c>
      <c r="M17" s="113">
        <v>20419</v>
      </c>
      <c r="N17" s="115">
        <f t="shared" si="5"/>
        <v>1.0739494030400252</v>
      </c>
      <c r="O17" s="114">
        <f t="shared" si="6"/>
        <v>6.149927219796214E-2</v>
      </c>
      <c r="Q17" s="113">
        <v>21627</v>
      </c>
      <c r="R17" s="115">
        <f t="shared" si="7"/>
        <v>1.0784919962100434</v>
      </c>
      <c r="S17" s="114">
        <f t="shared" si="8"/>
        <v>5.9160585728977866E-2</v>
      </c>
      <c r="U17" s="113">
        <v>22964</v>
      </c>
      <c r="V17" s="115">
        <f t="shared" si="9"/>
        <v>1.0812185131126701</v>
      </c>
      <c r="W17" s="114">
        <f t="shared" si="10"/>
        <v>6.1820872058075516E-2</v>
      </c>
      <c r="Y17" s="113">
        <v>24553</v>
      </c>
      <c r="Z17" s="115">
        <f t="shared" si="11"/>
        <v>1.0850236422289983</v>
      </c>
      <c r="AA17" s="114">
        <f t="shared" si="12"/>
        <v>6.9195262149451375E-2</v>
      </c>
      <c r="AC17" s="113">
        <v>26082</v>
      </c>
      <c r="AD17" s="115">
        <f t="shared" si="13"/>
        <v>1.0969885598923284</v>
      </c>
      <c r="AE17" s="114">
        <f t="shared" si="14"/>
        <v>6.2273449273001269E-2</v>
      </c>
      <c r="AG17" s="113">
        <v>26240</v>
      </c>
      <c r="AH17" s="115">
        <f t="shared" si="15"/>
        <v>1.0874880848771189</v>
      </c>
      <c r="AI17" s="114">
        <f t="shared" si="16"/>
        <v>6.057817652020514E-3</v>
      </c>
      <c r="AK17" s="113">
        <v>25022</v>
      </c>
      <c r="AL17" s="115">
        <f t="shared" si="17"/>
        <v>1.0849882924291041</v>
      </c>
      <c r="AM17" s="114">
        <f t="shared" si="18"/>
        <v>-4.641768292682924E-2</v>
      </c>
      <c r="AO17" s="113">
        <v>25171</v>
      </c>
      <c r="AP17" s="115">
        <f t="shared" si="19"/>
        <v>1.0925861619932287</v>
      </c>
      <c r="AQ17" s="114">
        <f t="shared" si="20"/>
        <v>5.9547598113660616E-3</v>
      </c>
      <c r="AS17" s="113">
        <v>24750</v>
      </c>
      <c r="AT17" s="115">
        <f t="shared" si="21"/>
        <v>1.0873863187030446</v>
      </c>
      <c r="AU17" s="114">
        <f t="shared" si="22"/>
        <v>-1.6725596917087082E-2</v>
      </c>
      <c r="AW17" s="113">
        <v>23714</v>
      </c>
      <c r="AX17" s="115">
        <f t="shared" si="23"/>
        <v>1.0755624092888243</v>
      </c>
      <c r="AY17" s="114">
        <f t="shared" si="24"/>
        <v>-4.1858585858585817E-2</v>
      </c>
      <c r="BA17" s="113">
        <v>23751</v>
      </c>
      <c r="BB17" s="115">
        <f t="shared" si="25"/>
        <v>1.0845700716927713</v>
      </c>
      <c r="BC17" s="114">
        <f t="shared" si="26"/>
        <v>1.5602597621657832E-3</v>
      </c>
      <c r="BE17" s="113">
        <v>24112</v>
      </c>
      <c r="BF17" s="115">
        <f t="shared" si="27"/>
        <v>1.0852461967773877</v>
      </c>
      <c r="BG17" s="114">
        <f t="shared" si="28"/>
        <v>1.5199360026946218E-2</v>
      </c>
      <c r="BI17" s="113">
        <v>24852</v>
      </c>
      <c r="BJ17" s="115">
        <f t="shared" si="29"/>
        <v>1.0703303329170075</v>
      </c>
      <c r="BK17" s="114">
        <f t="shared" si="30"/>
        <v>3.0690112806901038E-2</v>
      </c>
      <c r="BM17" s="116">
        <v>26036</v>
      </c>
      <c r="BN17" s="115">
        <f t="shared" si="31"/>
        <v>1.0857833938029109</v>
      </c>
      <c r="BO17" s="117">
        <f t="shared" si="32"/>
        <v>4.7642040882021508E-2</v>
      </c>
      <c r="BQ17" s="116">
        <v>27486</v>
      </c>
      <c r="BR17" s="115">
        <f t="shared" si="33"/>
        <v>1.1008049981977652</v>
      </c>
      <c r="BS17" s="117">
        <f t="shared" si="34"/>
        <v>5.5692118605008556E-2</v>
      </c>
      <c r="BU17" s="116">
        <v>28386</v>
      </c>
      <c r="BV17" s="115">
        <f t="shared" si="35"/>
        <v>1.1014706452989795</v>
      </c>
      <c r="BW17" s="117">
        <f t="shared" si="36"/>
        <v>3.2743942370661472E-2</v>
      </c>
      <c r="BY17" s="113"/>
      <c r="BZ17" s="115"/>
      <c r="CA17" s="114"/>
    </row>
    <row r="18" spans="1:83" s="100" customFormat="1">
      <c r="A18" s="118" t="s">
        <v>424</v>
      </c>
      <c r="B18" s="119">
        <v>13418</v>
      </c>
      <c r="C18" s="115">
        <f t="shared" si="0"/>
        <v>0.83993740219092328</v>
      </c>
      <c r="E18" s="119">
        <v>14487</v>
      </c>
      <c r="F18" s="115">
        <f t="shared" si="1"/>
        <v>0.84246336357292395</v>
      </c>
      <c r="G18" s="115">
        <f t="shared" si="2"/>
        <v>7.9669101207333393E-2</v>
      </c>
      <c r="I18" s="119">
        <v>15346</v>
      </c>
      <c r="J18" s="115">
        <f t="shared" si="3"/>
        <v>0.84807957999447359</v>
      </c>
      <c r="K18" s="115">
        <f t="shared" si="4"/>
        <v>5.929453993235323E-2</v>
      </c>
      <c r="M18" s="119">
        <v>16201</v>
      </c>
      <c r="N18" s="115">
        <f t="shared" si="5"/>
        <v>0.85210119391994954</v>
      </c>
      <c r="O18" s="115">
        <f t="shared" si="6"/>
        <v>5.5714844259090235E-2</v>
      </c>
      <c r="Q18" s="119">
        <v>17229</v>
      </c>
      <c r="R18" s="115">
        <f t="shared" si="7"/>
        <v>0.85917319104373413</v>
      </c>
      <c r="S18" s="115">
        <f t="shared" si="8"/>
        <v>6.345287327942728E-2</v>
      </c>
      <c r="U18" s="119">
        <v>18675</v>
      </c>
      <c r="V18" s="115">
        <f t="shared" si="9"/>
        <v>0.87927868543716747</v>
      </c>
      <c r="W18" s="115">
        <f t="shared" si="10"/>
        <v>8.3928260491032525E-2</v>
      </c>
      <c r="Y18" s="119">
        <v>20269</v>
      </c>
      <c r="Z18" s="115">
        <f t="shared" si="11"/>
        <v>0.89570904591453449</v>
      </c>
      <c r="AA18" s="115">
        <f t="shared" si="12"/>
        <v>8.5354752342704066E-2</v>
      </c>
      <c r="AC18" s="119">
        <v>21634</v>
      </c>
      <c r="AD18" s="115">
        <f t="shared" si="13"/>
        <v>0.90990915208613732</v>
      </c>
      <c r="AE18" s="115">
        <f t="shared" si="14"/>
        <v>6.7344220237801622E-2</v>
      </c>
      <c r="AG18" s="119">
        <v>22201</v>
      </c>
      <c r="AH18" s="115">
        <f t="shared" si="15"/>
        <v>0.92009614986116295</v>
      </c>
      <c r="AI18" s="115">
        <f t="shared" si="16"/>
        <v>2.6208745493205177E-2</v>
      </c>
      <c r="AK18" s="119">
        <v>20941</v>
      </c>
      <c r="AL18" s="115">
        <f t="shared" si="17"/>
        <v>0.9080305264070766</v>
      </c>
      <c r="AM18" s="115">
        <f t="shared" si="18"/>
        <v>-5.6754200261249443E-2</v>
      </c>
      <c r="AO18" s="119">
        <v>21125</v>
      </c>
      <c r="AP18" s="115">
        <f t="shared" si="19"/>
        <v>0.9169632780623318</v>
      </c>
      <c r="AQ18" s="115">
        <f t="shared" si="20"/>
        <v>8.786590898237856E-3</v>
      </c>
      <c r="AS18" s="119">
        <v>20812</v>
      </c>
      <c r="AT18" s="115">
        <f t="shared" si="21"/>
        <v>0.91437107332718248</v>
      </c>
      <c r="AU18" s="115">
        <f t="shared" si="22"/>
        <v>-1.4816568047337331E-2</v>
      </c>
      <c r="AW18" s="119">
        <v>19954</v>
      </c>
      <c r="AX18" s="115">
        <f t="shared" si="23"/>
        <v>0.90502539912917268</v>
      </c>
      <c r="AY18" s="115">
        <f t="shared" si="24"/>
        <v>-4.1226215644820319E-2</v>
      </c>
      <c r="BA18" s="119">
        <v>19518</v>
      </c>
      <c r="BB18" s="115">
        <f t="shared" si="25"/>
        <v>0.89127357413580532</v>
      </c>
      <c r="BC18" s="115">
        <f t="shared" si="26"/>
        <v>-2.185025558785203E-2</v>
      </c>
      <c r="BE18" s="119">
        <v>19594</v>
      </c>
      <c r="BF18" s="115">
        <f t="shared" si="27"/>
        <v>0.88189756053650192</v>
      </c>
      <c r="BG18" s="115">
        <f t="shared" si="28"/>
        <v>3.8938415821292427E-3</v>
      </c>
      <c r="BI18" s="119">
        <v>20471</v>
      </c>
      <c r="BJ18" s="115">
        <f t="shared" si="29"/>
        <v>0.88164864981265345</v>
      </c>
      <c r="BK18" s="115">
        <f t="shared" si="30"/>
        <v>4.4758599571297353E-2</v>
      </c>
      <c r="BM18" s="119">
        <v>20920</v>
      </c>
      <c r="BN18" s="115">
        <f t="shared" si="31"/>
        <v>0.87243004295425164</v>
      </c>
      <c r="BO18" s="115">
        <f t="shared" si="32"/>
        <v>2.1933466855551753E-2</v>
      </c>
      <c r="BQ18" s="119">
        <v>21936</v>
      </c>
      <c r="BR18" s="115">
        <f t="shared" si="33"/>
        <v>0.8785293764267692</v>
      </c>
      <c r="BS18" s="115">
        <f t="shared" si="34"/>
        <v>4.8565965583174053E-2</v>
      </c>
      <c r="BU18" s="119">
        <v>22709</v>
      </c>
      <c r="BV18" s="115">
        <f t="shared" si="35"/>
        <v>0.88118427690039192</v>
      </c>
      <c r="BW18" s="115">
        <f t="shared" si="36"/>
        <v>3.5238876732312185E-2</v>
      </c>
      <c r="BY18" s="119">
        <v>23299</v>
      </c>
      <c r="BZ18" s="115">
        <f>BY18/BY$59</f>
        <v>0.88166956784984485</v>
      </c>
      <c r="CA18" s="115">
        <f t="shared" ref="CA18:CA19" si="37">IF(BU18&gt;0,BY18/BU18-1,"")</f>
        <v>2.5980888634462129E-2</v>
      </c>
    </row>
    <row r="19" spans="1:83" s="100" customFormat="1">
      <c r="A19" s="118" t="s">
        <v>425</v>
      </c>
      <c r="B19" s="119">
        <v>20094</v>
      </c>
      <c r="C19" s="115">
        <f t="shared" si="0"/>
        <v>1.2578403755868544</v>
      </c>
      <c r="E19" s="119">
        <v>21353</v>
      </c>
      <c r="F19" s="115">
        <f t="shared" si="1"/>
        <v>1.2417422656431729</v>
      </c>
      <c r="G19" s="115">
        <f t="shared" si="2"/>
        <v>6.2655519060416109E-2</v>
      </c>
      <c r="I19" s="119">
        <v>21793</v>
      </c>
      <c r="J19" s="115">
        <f t="shared" si="3"/>
        <v>1.2043658469190384</v>
      </c>
      <c r="K19" s="115">
        <f t="shared" si="4"/>
        <v>2.060600384020983E-2</v>
      </c>
      <c r="M19" s="119">
        <v>22029</v>
      </c>
      <c r="N19" s="115">
        <f t="shared" si="5"/>
        <v>1.1586283069478778</v>
      </c>
      <c r="O19" s="115">
        <f t="shared" si="6"/>
        <v>1.0829165328316348E-2</v>
      </c>
      <c r="Q19" s="119">
        <v>22858</v>
      </c>
      <c r="R19" s="115">
        <f t="shared" si="7"/>
        <v>1.1398793198025232</v>
      </c>
      <c r="S19" s="115">
        <f t="shared" si="8"/>
        <v>3.7632212084071082E-2</v>
      </c>
      <c r="U19" s="119">
        <v>23874</v>
      </c>
      <c r="V19" s="115">
        <f t="shared" si="9"/>
        <v>1.1240642214793539</v>
      </c>
      <c r="W19" s="115">
        <f t="shared" si="10"/>
        <v>4.4448333187505407E-2</v>
      </c>
      <c r="Y19" s="119">
        <v>25010</v>
      </c>
      <c r="Z19" s="115">
        <f t="shared" si="11"/>
        <v>1.1052189668124972</v>
      </c>
      <c r="AA19" s="115">
        <f t="shared" si="12"/>
        <v>4.7583144843763137E-2</v>
      </c>
      <c r="AC19" s="119">
        <v>25811</v>
      </c>
      <c r="AD19" s="115">
        <f t="shared" si="13"/>
        <v>1.0855905114401077</v>
      </c>
      <c r="AE19" s="115">
        <f t="shared" si="14"/>
        <v>3.2027189124350208E-2</v>
      </c>
      <c r="AG19" s="119">
        <v>26077</v>
      </c>
      <c r="AH19" s="115">
        <f t="shared" si="15"/>
        <v>1.0807327282523105</v>
      </c>
      <c r="AI19" s="115">
        <f t="shared" si="16"/>
        <v>1.0305683623261341E-2</v>
      </c>
      <c r="AK19" s="119">
        <v>24561</v>
      </c>
      <c r="AL19" s="115">
        <f t="shared" si="17"/>
        <v>1.0649986991587894</v>
      </c>
      <c r="AM19" s="115">
        <f t="shared" si="18"/>
        <v>-5.8135521724124728E-2</v>
      </c>
      <c r="AO19" s="119">
        <v>24397</v>
      </c>
      <c r="AP19" s="115">
        <f t="shared" si="19"/>
        <v>1.0589894956159389</v>
      </c>
      <c r="AQ19" s="115">
        <f t="shared" si="20"/>
        <v>-6.6772525548633999E-3</v>
      </c>
      <c r="AS19" s="119">
        <v>24098</v>
      </c>
      <c r="AT19" s="115">
        <f t="shared" si="21"/>
        <v>1.0587408286103424</v>
      </c>
      <c r="AU19" s="115">
        <f t="shared" si="22"/>
        <v>-1.2255605197360353E-2</v>
      </c>
      <c r="AW19" s="119">
        <v>23525</v>
      </c>
      <c r="AX19" s="115">
        <f t="shared" si="23"/>
        <v>1.0669902031930334</v>
      </c>
      <c r="AY19" s="115">
        <f t="shared" si="24"/>
        <v>-2.3777906880239064E-2</v>
      </c>
      <c r="BA19" s="119">
        <v>23304</v>
      </c>
      <c r="BB19" s="115">
        <f t="shared" si="25"/>
        <v>1.0641581807388465</v>
      </c>
      <c r="BC19" s="115">
        <f t="shared" si="26"/>
        <v>-9.394261424017003E-3</v>
      </c>
      <c r="BE19" s="119">
        <v>23892</v>
      </c>
      <c r="BF19" s="115">
        <f t="shared" si="27"/>
        <v>1.0753443154199298</v>
      </c>
      <c r="BG19" s="115">
        <f t="shared" si="28"/>
        <v>2.5231719876416037E-2</v>
      </c>
      <c r="BI19" s="119">
        <v>25002</v>
      </c>
      <c r="BJ19" s="115">
        <f t="shared" si="29"/>
        <v>1.0767905594556182</v>
      </c>
      <c r="BK19" s="115">
        <f t="shared" si="30"/>
        <v>4.6459065796082388E-2</v>
      </c>
      <c r="BM19" s="119">
        <v>26093</v>
      </c>
      <c r="BN19" s="115">
        <f t="shared" si="31"/>
        <v>1.0881604737478627</v>
      </c>
      <c r="BO19" s="115">
        <f t="shared" si="32"/>
        <v>4.3636509079273633E-2</v>
      </c>
      <c r="BQ19" s="119">
        <v>27102</v>
      </c>
      <c r="BR19" s="115">
        <f t="shared" si="33"/>
        <v>1.0854259281509071</v>
      </c>
      <c r="BS19" s="115">
        <f t="shared" si="34"/>
        <v>3.8669374928141709E-2</v>
      </c>
      <c r="BU19" s="119">
        <v>27870</v>
      </c>
      <c r="BV19" s="115">
        <f t="shared" si="35"/>
        <v>1.0814481393814752</v>
      </c>
      <c r="BW19" s="115">
        <f t="shared" si="36"/>
        <v>2.8337392074385681E-2</v>
      </c>
      <c r="BY19" s="119">
        <v>28213</v>
      </c>
      <c r="BZ19" s="115">
        <f>BY19/BY$59</f>
        <v>1.0676227957314766</v>
      </c>
      <c r="CA19" s="115">
        <f t="shared" si="37"/>
        <v>1.2307140294223196E-2</v>
      </c>
    </row>
    <row r="20" spans="1:83" s="100" customFormat="1">
      <c r="A20" s="112" t="s">
        <v>426</v>
      </c>
      <c r="B20" s="113">
        <v>16183</v>
      </c>
      <c r="C20" s="114">
        <f t="shared" si="0"/>
        <v>1.01302034428795</v>
      </c>
      <c r="E20" s="113">
        <v>17388</v>
      </c>
      <c r="F20" s="115">
        <f t="shared" si="1"/>
        <v>1.011165387299372</v>
      </c>
      <c r="G20" s="114">
        <f t="shared" si="2"/>
        <v>7.4460853982574404E-2</v>
      </c>
      <c r="I20" s="113">
        <v>17955</v>
      </c>
      <c r="J20" s="115">
        <f t="shared" si="3"/>
        <v>0.99226305609284338</v>
      </c>
      <c r="K20" s="114">
        <f t="shared" si="4"/>
        <v>3.2608695652173836E-2</v>
      </c>
      <c r="M20" s="113">
        <v>18593</v>
      </c>
      <c r="N20" s="115">
        <f t="shared" si="5"/>
        <v>0.97790985115447326</v>
      </c>
      <c r="O20" s="114">
        <f t="shared" si="6"/>
        <v>3.5533277638540861E-2</v>
      </c>
      <c r="Q20" s="113">
        <v>18878</v>
      </c>
      <c r="R20" s="115">
        <f t="shared" si="7"/>
        <v>0.94140527601855084</v>
      </c>
      <c r="S20" s="114">
        <f t="shared" si="8"/>
        <v>1.5328349378798567E-2</v>
      </c>
      <c r="U20" s="113">
        <v>19357</v>
      </c>
      <c r="V20" s="115">
        <f t="shared" si="9"/>
        <v>0.91138942511417675</v>
      </c>
      <c r="W20" s="114">
        <f t="shared" si="10"/>
        <v>2.537345057739171E-2</v>
      </c>
      <c r="Y20" s="113">
        <v>20192</v>
      </c>
      <c r="Z20" s="115">
        <f t="shared" si="11"/>
        <v>0.89230633258208492</v>
      </c>
      <c r="AA20" s="114">
        <f t="shared" si="12"/>
        <v>4.3136849718448111E-2</v>
      </c>
      <c r="AC20" s="113">
        <v>20790</v>
      </c>
      <c r="AD20" s="115">
        <f t="shared" si="13"/>
        <v>0.8744111709286676</v>
      </c>
      <c r="AE20" s="114">
        <f t="shared" si="14"/>
        <v>2.9615689381933485E-2</v>
      </c>
      <c r="AG20" s="113">
        <v>20717</v>
      </c>
      <c r="AH20" s="115">
        <f t="shared" si="15"/>
        <v>0.85859339384143563</v>
      </c>
      <c r="AI20" s="114">
        <f t="shared" si="16"/>
        <v>-3.5113035113034652E-3</v>
      </c>
      <c r="AK20" s="113">
        <v>19617</v>
      </c>
      <c r="AL20" s="115">
        <f t="shared" si="17"/>
        <v>0.85062006764374298</v>
      </c>
      <c r="AM20" s="114">
        <f t="shared" si="18"/>
        <v>-5.3096490804653174E-2</v>
      </c>
      <c r="AO20" s="113">
        <v>19308</v>
      </c>
      <c r="AP20" s="115">
        <f t="shared" si="19"/>
        <v>0.83809358451254445</v>
      </c>
      <c r="AQ20" s="114">
        <f t="shared" si="20"/>
        <v>-1.5751643982260255E-2</v>
      </c>
      <c r="AS20" s="113">
        <v>19031</v>
      </c>
      <c r="AT20" s="115">
        <f t="shared" si="21"/>
        <v>0.83612319318131889</v>
      </c>
      <c r="AU20" s="114">
        <f t="shared" si="22"/>
        <v>-1.4346384918168642E-2</v>
      </c>
      <c r="AW20" s="113">
        <v>18158</v>
      </c>
      <c r="AX20" s="115">
        <f t="shared" si="23"/>
        <v>0.82356676342525403</v>
      </c>
      <c r="AY20" s="114">
        <f t="shared" si="24"/>
        <v>-4.5872523776995466E-2</v>
      </c>
      <c r="BA20" s="113">
        <v>18220</v>
      </c>
      <c r="BB20" s="115">
        <f t="shared" si="25"/>
        <v>0.83200146125393859</v>
      </c>
      <c r="BC20" s="114">
        <f t="shared" si="26"/>
        <v>3.4144729595770862E-3</v>
      </c>
      <c r="BE20" s="113">
        <v>18208</v>
      </c>
      <c r="BF20" s="115">
        <f t="shared" si="27"/>
        <v>0.81951570798451701</v>
      </c>
      <c r="BG20" s="114">
        <f t="shared" si="28"/>
        <v>-6.5861690450053079E-4</v>
      </c>
      <c r="BI20" s="113">
        <v>18596</v>
      </c>
      <c r="BJ20" s="115">
        <f t="shared" si="29"/>
        <v>0.80089581808002064</v>
      </c>
      <c r="BK20" s="114">
        <f t="shared" si="30"/>
        <v>2.1309314586994699E-2</v>
      </c>
      <c r="BM20" s="116">
        <v>19392</v>
      </c>
      <c r="BN20" s="115">
        <f t="shared" si="31"/>
        <v>0.80870761916677092</v>
      </c>
      <c r="BO20" s="117">
        <f t="shared" si="32"/>
        <v>4.280490428049033E-2</v>
      </c>
      <c r="BQ20" s="116">
        <v>20166</v>
      </c>
      <c r="BR20" s="115">
        <f t="shared" si="33"/>
        <v>0.80764147542953257</v>
      </c>
      <c r="BS20" s="117">
        <f t="shared" si="34"/>
        <v>3.991336633663356E-2</v>
      </c>
      <c r="BU20" s="116">
        <v>20813</v>
      </c>
      <c r="BV20" s="115">
        <f t="shared" si="35"/>
        <v>0.80761320864537656</v>
      </c>
      <c r="BW20" s="117">
        <f t="shared" si="36"/>
        <v>3.208370524645443E-2</v>
      </c>
      <c r="BY20" s="113"/>
      <c r="BZ20" s="115"/>
      <c r="CA20" s="114"/>
    </row>
    <row r="21" spans="1:83" s="100" customFormat="1" ht="27">
      <c r="A21" s="112" t="s">
        <v>44</v>
      </c>
      <c r="B21" s="113">
        <v>15008</v>
      </c>
      <c r="C21" s="114">
        <f t="shared" si="0"/>
        <v>0.93946791862284817</v>
      </c>
      <c r="E21" s="113">
        <v>16162</v>
      </c>
      <c r="F21" s="115">
        <f t="shared" si="1"/>
        <v>0.93986973714817401</v>
      </c>
      <c r="G21" s="114">
        <f t="shared" si="2"/>
        <v>7.6892324093816633E-2</v>
      </c>
      <c r="I21" s="113">
        <v>16980</v>
      </c>
      <c r="J21" s="115">
        <f t="shared" si="3"/>
        <v>0.9383807681680022</v>
      </c>
      <c r="K21" s="114">
        <f t="shared" si="4"/>
        <v>5.0612547951986109E-2</v>
      </c>
      <c r="M21" s="113">
        <v>17781</v>
      </c>
      <c r="N21" s="115">
        <f t="shared" si="5"/>
        <v>0.93520223005312153</v>
      </c>
      <c r="O21" s="114">
        <f t="shared" si="6"/>
        <v>4.7173144876325068E-2</v>
      </c>
      <c r="Q21" s="113">
        <v>18583</v>
      </c>
      <c r="R21" s="115">
        <f t="shared" si="7"/>
        <v>0.92669426021044232</v>
      </c>
      <c r="S21" s="114">
        <f t="shared" si="8"/>
        <v>4.5104324841122478E-2</v>
      </c>
      <c r="U21" s="113">
        <v>19703</v>
      </c>
      <c r="V21" s="115">
        <f t="shared" si="9"/>
        <v>0.92768021093271813</v>
      </c>
      <c r="W21" s="114">
        <f t="shared" si="10"/>
        <v>6.0270139374697385E-2</v>
      </c>
      <c r="Y21" s="113">
        <v>20467</v>
      </c>
      <c r="Z21" s="115">
        <f t="shared" si="11"/>
        <v>0.90445888019797605</v>
      </c>
      <c r="AA21" s="114">
        <f t="shared" si="12"/>
        <v>3.8775820940973427E-2</v>
      </c>
      <c r="AC21" s="113">
        <v>21333</v>
      </c>
      <c r="AD21" s="115">
        <f t="shared" si="13"/>
        <v>0.89724932705248994</v>
      </c>
      <c r="AE21" s="114">
        <f t="shared" si="14"/>
        <v>4.2312014462305259E-2</v>
      </c>
      <c r="AG21" s="113">
        <v>21413</v>
      </c>
      <c r="AH21" s="115">
        <f t="shared" si="15"/>
        <v>0.88743835219031042</v>
      </c>
      <c r="AI21" s="114">
        <f t="shared" si="16"/>
        <v>3.7500585946654841E-3</v>
      </c>
      <c r="AK21" s="113">
        <v>20020</v>
      </c>
      <c r="AL21" s="115">
        <f t="shared" si="17"/>
        <v>0.86809470124013532</v>
      </c>
      <c r="AM21" s="114">
        <f t="shared" si="18"/>
        <v>-6.5053939195815591E-2</v>
      </c>
      <c r="AO21" s="113">
        <v>20499</v>
      </c>
      <c r="AP21" s="115">
        <f t="shared" si="19"/>
        <v>0.88979078044969184</v>
      </c>
      <c r="AQ21" s="114">
        <f t="shared" si="20"/>
        <v>2.3926073926073821E-2</v>
      </c>
      <c r="AS21" s="113">
        <v>20166</v>
      </c>
      <c r="AT21" s="115">
        <f t="shared" si="21"/>
        <v>0.88598919203901405</v>
      </c>
      <c r="AU21" s="114">
        <f t="shared" si="22"/>
        <v>-1.6244694863164044E-2</v>
      </c>
      <c r="AW21" s="113">
        <v>19360</v>
      </c>
      <c r="AX21" s="115">
        <f t="shared" si="23"/>
        <v>0.87808417997097243</v>
      </c>
      <c r="AY21" s="114">
        <f t="shared" si="24"/>
        <v>-3.9968263413666549E-2</v>
      </c>
      <c r="BA21" s="113">
        <v>18830</v>
      </c>
      <c r="BB21" s="115">
        <f t="shared" si="25"/>
        <v>0.85985661445728112</v>
      </c>
      <c r="BC21" s="114">
        <f t="shared" si="26"/>
        <v>-2.737603305785119E-2</v>
      </c>
      <c r="BE21" s="113">
        <v>18892</v>
      </c>
      <c r="BF21" s="115">
        <f t="shared" si="27"/>
        <v>0.85030155729588619</v>
      </c>
      <c r="BG21" s="114">
        <f t="shared" si="28"/>
        <v>3.2926181625065887E-3</v>
      </c>
      <c r="BI21" s="113">
        <v>19575</v>
      </c>
      <c r="BJ21" s="115">
        <f t="shared" si="29"/>
        <v>0.84305956328868603</v>
      </c>
      <c r="BK21" s="114">
        <f t="shared" si="30"/>
        <v>3.615286893923364E-2</v>
      </c>
      <c r="BM21" s="116">
        <v>19850</v>
      </c>
      <c r="BN21" s="115">
        <f t="shared" si="31"/>
        <v>0.8278076650402435</v>
      </c>
      <c r="BO21" s="117">
        <f t="shared" si="32"/>
        <v>1.4048531289910571E-2</v>
      </c>
      <c r="BQ21" s="116">
        <v>20727</v>
      </c>
      <c r="BR21" s="115">
        <f t="shared" si="33"/>
        <v>0.83010933557611433</v>
      </c>
      <c r="BS21" s="117">
        <f t="shared" si="34"/>
        <v>4.418136020151131E-2</v>
      </c>
      <c r="BU21" s="116">
        <v>21076</v>
      </c>
      <c r="BV21" s="115">
        <f t="shared" si="35"/>
        <v>0.81781847813433706</v>
      </c>
      <c r="BW21" s="117">
        <f t="shared" si="36"/>
        <v>1.6837940850098931E-2</v>
      </c>
      <c r="BY21" s="113"/>
      <c r="BZ21" s="115"/>
      <c r="CA21" s="114"/>
    </row>
    <row r="22" spans="1:83">
      <c r="A22" s="64" t="s">
        <v>427</v>
      </c>
      <c r="B22" s="65">
        <v>14934</v>
      </c>
      <c r="C22" s="66">
        <f t="shared" si="0"/>
        <v>0.93483568075117374</v>
      </c>
      <c r="D22" s="57"/>
      <c r="E22" s="65">
        <v>16123</v>
      </c>
      <c r="F22" s="66">
        <f t="shared" si="1"/>
        <v>0.9376017678529891</v>
      </c>
      <c r="G22" s="66">
        <f t="shared" si="2"/>
        <v>7.9616981384759589E-2</v>
      </c>
      <c r="H22" s="57"/>
      <c r="I22" s="65">
        <v>17076</v>
      </c>
      <c r="J22" s="66">
        <f t="shared" si="3"/>
        <v>0.94368610113290963</v>
      </c>
      <c r="K22" s="66">
        <f t="shared" si="4"/>
        <v>5.9108106431805529E-2</v>
      </c>
      <c r="L22" s="57"/>
      <c r="M22" s="65">
        <v>17780</v>
      </c>
      <c r="N22" s="66">
        <f t="shared" si="5"/>
        <v>0.93514963446063215</v>
      </c>
      <c r="O22" s="66">
        <f t="shared" si="6"/>
        <v>4.122745373623804E-2</v>
      </c>
      <c r="P22" s="57"/>
      <c r="Q22" s="65">
        <v>18720</v>
      </c>
      <c r="R22" s="66">
        <f t="shared" si="7"/>
        <v>0.93352615568742836</v>
      </c>
      <c r="S22" s="66">
        <f t="shared" si="8"/>
        <v>5.2868391451068586E-2</v>
      </c>
      <c r="T22" s="57"/>
      <c r="U22" s="65">
        <v>19963</v>
      </c>
      <c r="V22" s="66">
        <f t="shared" si="9"/>
        <v>0.9399218418946278</v>
      </c>
      <c r="W22" s="66">
        <f t="shared" si="10"/>
        <v>6.6399572649572747E-2</v>
      </c>
      <c r="X22" s="57"/>
      <c r="Y22" s="65">
        <v>21163</v>
      </c>
      <c r="Z22" s="66">
        <f t="shared" si="11"/>
        <v>0.93521587343674051</v>
      </c>
      <c r="AA22" s="66">
        <f t="shared" si="12"/>
        <v>6.0111205730601691E-2</v>
      </c>
      <c r="AB22" s="57"/>
      <c r="AC22" s="65">
        <v>22390</v>
      </c>
      <c r="AD22" s="66">
        <f t="shared" si="13"/>
        <v>0.94170592193808877</v>
      </c>
      <c r="AE22" s="66">
        <f t="shared" si="14"/>
        <v>5.7978547464915264E-2</v>
      </c>
      <c r="AF22" s="57"/>
      <c r="AG22" s="65">
        <v>22818</v>
      </c>
      <c r="AH22" s="66">
        <f t="shared" si="15"/>
        <v>0.94566703966181775</v>
      </c>
      <c r="AI22" s="66">
        <f t="shared" si="16"/>
        <v>1.9115676641357826E-2</v>
      </c>
      <c r="AJ22" s="57"/>
      <c r="AK22" s="65">
        <v>21795</v>
      </c>
      <c r="AL22" s="66">
        <f t="shared" si="17"/>
        <v>0.94506113953690052</v>
      </c>
      <c r="AM22" s="66">
        <f t="shared" si="18"/>
        <v>-4.4833026557980493E-2</v>
      </c>
      <c r="AN22" s="57"/>
      <c r="AO22" s="65">
        <v>21772</v>
      </c>
      <c r="AP22" s="66">
        <f t="shared" si="19"/>
        <v>0.94504731313482071</v>
      </c>
      <c r="AQ22" s="66">
        <f t="shared" si="20"/>
        <v>-1.0552879100711454E-3</v>
      </c>
      <c r="AR22" s="57"/>
      <c r="AS22" s="65">
        <v>21338</v>
      </c>
      <c r="AT22" s="66">
        <f t="shared" si="21"/>
        <v>0.93748077852466938</v>
      </c>
      <c r="AU22" s="66">
        <f t="shared" si="22"/>
        <v>-1.9933860003674475E-2</v>
      </c>
      <c r="AV22" s="57"/>
      <c r="AW22" s="65">
        <v>20585</v>
      </c>
      <c r="AX22" s="66">
        <f t="shared" si="23"/>
        <v>0.93364477503628451</v>
      </c>
      <c r="AY22" s="66">
        <f t="shared" si="24"/>
        <v>-3.5289155497234992E-2</v>
      </c>
      <c r="AZ22" s="57"/>
      <c r="BA22" s="65">
        <v>20159</v>
      </c>
      <c r="BB22" s="66">
        <f t="shared" si="25"/>
        <v>0.92054431709210471</v>
      </c>
      <c r="BC22" s="66">
        <f t="shared" si="26"/>
        <v>-2.0694680592664549E-2</v>
      </c>
      <c r="BD22" s="57"/>
      <c r="BE22" s="65">
        <v>20568</v>
      </c>
      <c r="BF22" s="66">
        <f t="shared" si="27"/>
        <v>0.92573588981906563</v>
      </c>
      <c r="BG22" s="66">
        <f t="shared" si="28"/>
        <v>2.0288704796864954E-2</v>
      </c>
      <c r="BH22" s="57"/>
      <c r="BI22" s="65">
        <v>21122</v>
      </c>
      <c r="BJ22" s="66">
        <f t="shared" si="29"/>
        <v>0.90968603299022355</v>
      </c>
      <c r="BK22" s="66">
        <f t="shared" si="30"/>
        <v>2.6935044729677227E-2</v>
      </c>
      <c r="BL22" s="57"/>
      <c r="BM22" s="65">
        <v>21905</v>
      </c>
      <c r="BN22" s="66">
        <f t="shared" si="31"/>
        <v>0.91350765252929644</v>
      </c>
      <c r="BO22" s="66">
        <f t="shared" si="32"/>
        <v>3.7070353186251292E-2</v>
      </c>
      <c r="BP22" s="57"/>
      <c r="BQ22" s="65">
        <v>22767</v>
      </c>
      <c r="BR22" s="66">
        <f t="shared" si="33"/>
        <v>0.91181064520004806</v>
      </c>
      <c r="BS22" s="66">
        <f t="shared" si="34"/>
        <v>3.935174617667192E-2</v>
      </c>
      <c r="BT22" s="57"/>
      <c r="BU22" s="65">
        <v>23646</v>
      </c>
      <c r="BV22" s="66">
        <f t="shared" si="35"/>
        <v>0.91754297466144119</v>
      </c>
      <c r="BW22" s="66">
        <f t="shared" si="36"/>
        <v>3.8608512320463806E-2</v>
      </c>
      <c r="BX22" s="57"/>
      <c r="BY22" s="65">
        <v>24383</v>
      </c>
      <c r="BZ22" s="66">
        <f>BY22/BY$59</f>
        <v>0.92268977522137285</v>
      </c>
      <c r="CA22" s="66">
        <f t="shared" ref="CA22" si="38">IF(BU22&gt;0,BY22/BU22-1,"")</f>
        <v>3.116806225154356E-2</v>
      </c>
      <c r="CB22" s="57"/>
      <c r="CC22" s="57"/>
      <c r="CD22" s="57"/>
      <c r="CE22" s="57"/>
    </row>
    <row r="23" spans="1:83" s="100" customFormat="1">
      <c r="A23" s="112" t="s">
        <v>8</v>
      </c>
      <c r="B23" s="113">
        <v>12597</v>
      </c>
      <c r="C23" s="114">
        <f t="shared" si="0"/>
        <v>0.78854460093896717</v>
      </c>
      <c r="E23" s="113">
        <v>13149</v>
      </c>
      <c r="F23" s="115">
        <f t="shared" si="1"/>
        <v>0.76465457083042565</v>
      </c>
      <c r="G23" s="114">
        <f t="shared" si="2"/>
        <v>4.3819957132650522E-2</v>
      </c>
      <c r="I23" s="113">
        <v>13655</v>
      </c>
      <c r="J23" s="115">
        <f t="shared" si="3"/>
        <v>0.75462835037303122</v>
      </c>
      <c r="K23" s="114">
        <f t="shared" si="4"/>
        <v>3.8482013841356855E-2</v>
      </c>
      <c r="M23" s="113">
        <v>14259</v>
      </c>
      <c r="N23" s="115">
        <f t="shared" si="5"/>
        <v>0.74996055330563294</v>
      </c>
      <c r="O23" s="114">
        <f t="shared" si="6"/>
        <v>4.423288172830464E-2</v>
      </c>
      <c r="Q23" s="113">
        <v>15390</v>
      </c>
      <c r="R23" s="115">
        <f t="shared" si="7"/>
        <v>0.76746621453149155</v>
      </c>
      <c r="S23" s="114">
        <f t="shared" si="8"/>
        <v>7.9318325268251666E-2</v>
      </c>
      <c r="U23" s="113">
        <v>15843</v>
      </c>
      <c r="V23" s="115">
        <f t="shared" si="9"/>
        <v>0.74593907434436646</v>
      </c>
      <c r="W23" s="114">
        <f t="shared" si="10"/>
        <v>2.943469785575048E-2</v>
      </c>
      <c r="Y23" s="113">
        <v>16987</v>
      </c>
      <c r="Z23" s="115">
        <f t="shared" si="11"/>
        <v>0.75067391400415395</v>
      </c>
      <c r="AA23" s="114">
        <f t="shared" si="12"/>
        <v>7.2208546361169024E-2</v>
      </c>
      <c r="AC23" s="113">
        <v>18382</v>
      </c>
      <c r="AD23" s="115">
        <f t="shared" si="13"/>
        <v>0.77313257065948859</v>
      </c>
      <c r="AE23" s="114">
        <f t="shared" si="14"/>
        <v>8.2121622417142603E-2</v>
      </c>
      <c r="AG23" s="113">
        <v>18715</v>
      </c>
      <c r="AH23" s="115">
        <f t="shared" si="15"/>
        <v>0.77562269468274692</v>
      </c>
      <c r="AI23" s="114">
        <f t="shared" si="16"/>
        <v>1.8115547818518207E-2</v>
      </c>
      <c r="AK23" s="113">
        <v>18180</v>
      </c>
      <c r="AL23" s="115">
        <f t="shared" si="17"/>
        <v>0.78830977365362931</v>
      </c>
      <c r="AM23" s="114">
        <f t="shared" si="18"/>
        <v>-2.8586695164306675E-2</v>
      </c>
      <c r="AO23" s="113">
        <v>18156</v>
      </c>
      <c r="AP23" s="115">
        <f t="shared" si="19"/>
        <v>0.78808924385797374</v>
      </c>
      <c r="AQ23" s="114">
        <f t="shared" si="20"/>
        <v>-1.3201320132013583E-3</v>
      </c>
      <c r="AS23" s="113">
        <v>18227</v>
      </c>
      <c r="AT23" s="115">
        <f t="shared" si="21"/>
        <v>0.80079961337375338</v>
      </c>
      <c r="AU23" s="114">
        <f t="shared" si="22"/>
        <v>3.9105529852390131E-3</v>
      </c>
      <c r="AW23" s="113">
        <v>18029</v>
      </c>
      <c r="AX23" s="115">
        <f t="shared" si="23"/>
        <v>0.81771589259796806</v>
      </c>
      <c r="AY23" s="114">
        <f t="shared" si="24"/>
        <v>-1.0863005431502759E-2</v>
      </c>
      <c r="BA23" s="113">
        <v>17682</v>
      </c>
      <c r="BB23" s="115">
        <f t="shared" si="25"/>
        <v>0.80743412941230197</v>
      </c>
      <c r="BC23" s="114">
        <f t="shared" si="26"/>
        <v>-1.924676909423706E-2</v>
      </c>
      <c r="BE23" s="113">
        <v>17809</v>
      </c>
      <c r="BF23" s="115">
        <f t="shared" si="27"/>
        <v>0.80155729588621838</v>
      </c>
      <c r="BG23" s="114">
        <f t="shared" si="28"/>
        <v>7.1824454247257918E-3</v>
      </c>
      <c r="BI23" s="113">
        <v>18300</v>
      </c>
      <c r="BJ23" s="115">
        <f t="shared" si="29"/>
        <v>0.78814763771049567</v>
      </c>
      <c r="BK23" s="114">
        <f t="shared" si="30"/>
        <v>2.7570329608624933E-2</v>
      </c>
      <c r="BM23" s="116">
        <v>18737</v>
      </c>
      <c r="BN23" s="115">
        <f t="shared" si="31"/>
        <v>0.78139205137828938</v>
      </c>
      <c r="BO23" s="117">
        <f t="shared" si="32"/>
        <v>2.3879781420764967E-2</v>
      </c>
      <c r="BQ23" s="116">
        <v>19543</v>
      </c>
      <c r="BR23" s="115">
        <f t="shared" si="33"/>
        <v>0.78269053626496854</v>
      </c>
      <c r="BS23" s="117">
        <f t="shared" si="34"/>
        <v>4.3016491434060944E-2</v>
      </c>
      <c r="BU23" s="116">
        <v>20423</v>
      </c>
      <c r="BV23" s="115">
        <f t="shared" si="35"/>
        <v>0.79247991928912342</v>
      </c>
      <c r="BW23" s="117">
        <f t="shared" si="36"/>
        <v>4.502891060737868E-2</v>
      </c>
      <c r="BY23" s="113"/>
      <c r="BZ23" s="115"/>
      <c r="CA23" s="114"/>
    </row>
    <row r="24" spans="1:83" s="100" customFormat="1">
      <c r="A24" s="112" t="s">
        <v>12</v>
      </c>
      <c r="B24" s="113">
        <v>17709</v>
      </c>
      <c r="C24" s="114">
        <f t="shared" si="0"/>
        <v>1.1085446009389672</v>
      </c>
      <c r="E24" s="113">
        <v>18515</v>
      </c>
      <c r="F24" s="115">
        <f t="shared" si="1"/>
        <v>1.0767038846243313</v>
      </c>
      <c r="G24" s="114">
        <f t="shared" si="2"/>
        <v>4.5513580665198505E-2</v>
      </c>
      <c r="I24" s="113">
        <v>19484</v>
      </c>
      <c r="J24" s="115">
        <f t="shared" si="3"/>
        <v>1.0767615363360044</v>
      </c>
      <c r="K24" s="114">
        <f t="shared" si="4"/>
        <v>5.2335943829327602E-2</v>
      </c>
      <c r="M24" s="113">
        <v>20799</v>
      </c>
      <c r="N24" s="115">
        <f t="shared" si="5"/>
        <v>1.0939357281859781</v>
      </c>
      <c r="O24" s="114">
        <f t="shared" si="6"/>
        <v>6.7491274892219177E-2</v>
      </c>
      <c r="Q24" s="113">
        <v>22126</v>
      </c>
      <c r="R24" s="115">
        <f t="shared" si="7"/>
        <v>1.1033760534583354</v>
      </c>
      <c r="S24" s="114">
        <f t="shared" si="8"/>
        <v>6.3801144285782874E-2</v>
      </c>
      <c r="U24" s="113">
        <v>23543</v>
      </c>
      <c r="V24" s="115">
        <f t="shared" si="9"/>
        <v>1.1084796836009227</v>
      </c>
      <c r="W24" s="114">
        <f t="shared" si="10"/>
        <v>6.4042303172737958E-2</v>
      </c>
      <c r="Y24" s="113">
        <v>24603</v>
      </c>
      <c r="Z24" s="115">
        <f t="shared" si="11"/>
        <v>1.0872331963409785</v>
      </c>
      <c r="AA24" s="114">
        <f t="shared" si="12"/>
        <v>4.502399864078499E-2</v>
      </c>
      <c r="AC24" s="113">
        <v>25994</v>
      </c>
      <c r="AD24" s="115">
        <f t="shared" si="13"/>
        <v>1.0932873485868102</v>
      </c>
      <c r="AE24" s="114">
        <f t="shared" si="14"/>
        <v>5.6537820590984778E-2</v>
      </c>
      <c r="AG24" s="113">
        <v>26848</v>
      </c>
      <c r="AH24" s="115">
        <f t="shared" si="15"/>
        <v>1.1126859795267106</v>
      </c>
      <c r="AI24" s="114">
        <f t="shared" si="16"/>
        <v>3.2853735477417878E-2</v>
      </c>
      <c r="AK24" s="113">
        <v>25461</v>
      </c>
      <c r="AL24" s="115">
        <f t="shared" si="17"/>
        <v>1.1040239354782759</v>
      </c>
      <c r="AM24" s="114">
        <f t="shared" si="18"/>
        <v>-5.166120381406436E-2</v>
      </c>
      <c r="AO24" s="113">
        <v>25600</v>
      </c>
      <c r="AP24" s="115">
        <f t="shared" si="19"/>
        <v>1.1112075701015713</v>
      </c>
      <c r="AQ24" s="114">
        <f t="shared" si="20"/>
        <v>5.459329955618486E-3</v>
      </c>
      <c r="AS24" s="113">
        <v>25769</v>
      </c>
      <c r="AT24" s="115">
        <f t="shared" si="21"/>
        <v>1.1321558806730811</v>
      </c>
      <c r="AU24" s="114">
        <f t="shared" si="22"/>
        <v>6.6015624999999911E-3</v>
      </c>
      <c r="AW24" s="113">
        <v>25490</v>
      </c>
      <c r="AX24" s="115">
        <f t="shared" si="23"/>
        <v>1.1561139332365749</v>
      </c>
      <c r="AY24" s="114">
        <f t="shared" si="24"/>
        <v>-1.0826962629516101E-2</v>
      </c>
      <c r="BA24" s="113">
        <v>24715</v>
      </c>
      <c r="BB24" s="115">
        <f t="shared" si="25"/>
        <v>1.1285903465911686</v>
      </c>
      <c r="BC24" s="114">
        <f t="shared" si="26"/>
        <v>-3.0404080031384839E-2</v>
      </c>
      <c r="BE24" s="113">
        <v>24701</v>
      </c>
      <c r="BF24" s="115">
        <f t="shared" si="27"/>
        <v>1.1117562336844</v>
      </c>
      <c r="BG24" s="114">
        <f t="shared" si="28"/>
        <v>-5.6645761683182805E-4</v>
      </c>
      <c r="BI24" s="113">
        <v>25542</v>
      </c>
      <c r="BJ24" s="115">
        <f t="shared" si="29"/>
        <v>1.1000473749946165</v>
      </c>
      <c r="BK24" s="114">
        <f t="shared" si="30"/>
        <v>3.4047204566616696E-2</v>
      </c>
      <c r="BM24" s="116">
        <v>26947</v>
      </c>
      <c r="BN24" s="115">
        <f t="shared" si="31"/>
        <v>1.1237749697652113</v>
      </c>
      <c r="BO24" s="117">
        <f t="shared" si="32"/>
        <v>5.5007438728368996E-2</v>
      </c>
      <c r="BQ24" s="116">
        <v>28512</v>
      </c>
      <c r="BR24" s="115">
        <f t="shared" si="33"/>
        <v>1.1418959509792141</v>
      </c>
      <c r="BS24" s="117">
        <f t="shared" si="34"/>
        <v>5.8076965896018073E-2</v>
      </c>
      <c r="BU24" s="116">
        <v>29571</v>
      </c>
      <c r="BV24" s="115">
        <f t="shared" si="35"/>
        <v>1.1474525629583641</v>
      </c>
      <c r="BW24" s="117">
        <f t="shared" si="36"/>
        <v>3.7142255892255838E-2</v>
      </c>
      <c r="BY24" s="113"/>
      <c r="BZ24" s="115"/>
      <c r="CA24" s="114"/>
    </row>
    <row r="25" spans="1:83" s="100" customFormat="1">
      <c r="A25" s="112" t="s">
        <v>315</v>
      </c>
      <c r="B25" s="113">
        <v>13161</v>
      </c>
      <c r="C25" s="114">
        <f t="shared" si="0"/>
        <v>0.82384976525821596</v>
      </c>
      <c r="E25" s="113">
        <v>14223</v>
      </c>
      <c r="F25" s="115">
        <f t="shared" si="1"/>
        <v>0.82711095603628748</v>
      </c>
      <c r="G25" s="114">
        <f t="shared" si="2"/>
        <v>8.0692956462274923E-2</v>
      </c>
      <c r="I25" s="113">
        <v>14929</v>
      </c>
      <c r="J25" s="115">
        <f t="shared" si="3"/>
        <v>0.8250345399281569</v>
      </c>
      <c r="K25" s="114">
        <f t="shared" si="4"/>
        <v>4.9637910426773457E-2</v>
      </c>
      <c r="M25" s="113">
        <v>15591</v>
      </c>
      <c r="N25" s="115">
        <f t="shared" si="5"/>
        <v>0.82001788250144636</v>
      </c>
      <c r="O25" s="114">
        <f t="shared" si="6"/>
        <v>4.4343224596423036E-2</v>
      </c>
      <c r="Q25" s="113">
        <v>16354</v>
      </c>
      <c r="R25" s="115">
        <f t="shared" si="7"/>
        <v>0.81553882212137829</v>
      </c>
      <c r="S25" s="114">
        <f t="shared" si="8"/>
        <v>4.8938490154576408E-2</v>
      </c>
      <c r="U25" s="113">
        <v>17910</v>
      </c>
      <c r="V25" s="115">
        <f t="shared" si="9"/>
        <v>0.84326004049154857</v>
      </c>
      <c r="W25" s="114">
        <f t="shared" si="10"/>
        <v>9.5144918674330503E-2</v>
      </c>
      <c r="Y25" s="113">
        <v>19116</v>
      </c>
      <c r="Z25" s="115">
        <f t="shared" si="11"/>
        <v>0.84475672809227098</v>
      </c>
      <c r="AA25" s="114">
        <f t="shared" si="12"/>
        <v>6.733668341708543E-2</v>
      </c>
      <c r="AC25" s="113">
        <v>20172</v>
      </c>
      <c r="AD25" s="115">
        <f t="shared" si="13"/>
        <v>0.84841857335127857</v>
      </c>
      <c r="AE25" s="114">
        <f t="shared" si="14"/>
        <v>5.5241682360326338E-2</v>
      </c>
      <c r="AG25" s="113">
        <v>20470</v>
      </c>
      <c r="AH25" s="115">
        <f t="shared" si="15"/>
        <v>0.848356749140039</v>
      </c>
      <c r="AI25" s="114">
        <f t="shared" si="16"/>
        <v>1.477295260757483E-2</v>
      </c>
      <c r="AK25" s="113">
        <v>20161</v>
      </c>
      <c r="AL25" s="115">
        <f t="shared" si="17"/>
        <v>0.87420865493018818</v>
      </c>
      <c r="AM25" s="114">
        <f t="shared" si="18"/>
        <v>-1.5095261358085033E-2</v>
      </c>
      <c r="AO25" s="113">
        <v>20045</v>
      </c>
      <c r="AP25" s="115">
        <f t="shared" si="19"/>
        <v>0.87008420869867176</v>
      </c>
      <c r="AQ25" s="114">
        <f t="shared" si="20"/>
        <v>-5.7536828530331263E-3</v>
      </c>
      <c r="AS25" s="113">
        <v>19723</v>
      </c>
      <c r="AT25" s="115">
        <f t="shared" si="21"/>
        <v>0.86652607530424852</v>
      </c>
      <c r="AU25" s="114">
        <f t="shared" si="22"/>
        <v>-1.6063856323272674E-2</v>
      </c>
      <c r="AW25" s="113">
        <v>19268</v>
      </c>
      <c r="AX25" s="115">
        <f t="shared" si="23"/>
        <v>0.87391146589259794</v>
      </c>
      <c r="AY25" s="114">
        <f t="shared" si="24"/>
        <v>-2.3069512751609844E-2</v>
      </c>
      <c r="BA25" s="113">
        <v>18738</v>
      </c>
      <c r="BB25" s="115">
        <f t="shared" si="25"/>
        <v>0.85565550938399015</v>
      </c>
      <c r="BC25" s="114">
        <f t="shared" si="26"/>
        <v>-2.7506746937928206E-2</v>
      </c>
      <c r="BE25" s="113">
        <v>18817</v>
      </c>
      <c r="BF25" s="115">
        <f t="shared" si="27"/>
        <v>0.84692591592402555</v>
      </c>
      <c r="BG25" s="114">
        <f t="shared" si="28"/>
        <v>4.2160315935531045E-3</v>
      </c>
      <c r="BI25" s="113">
        <v>19450</v>
      </c>
      <c r="BJ25" s="115">
        <f t="shared" si="29"/>
        <v>0.83767604117317718</v>
      </c>
      <c r="BK25" s="114">
        <f t="shared" si="30"/>
        <v>3.3639793803475593E-2</v>
      </c>
      <c r="BM25" s="116">
        <v>19783</v>
      </c>
      <c r="BN25" s="115">
        <f t="shared" si="31"/>
        <v>0.82501355352600192</v>
      </c>
      <c r="BO25" s="117">
        <f t="shared" si="32"/>
        <v>1.7120822622108012E-2</v>
      </c>
      <c r="BQ25" s="116">
        <v>20606</v>
      </c>
      <c r="BR25" s="115">
        <f t="shared" si="33"/>
        <v>0.82526332652489087</v>
      </c>
      <c r="BS25" s="117">
        <f t="shared" si="34"/>
        <v>4.1601374917858758E-2</v>
      </c>
      <c r="BU25" s="116">
        <v>21579</v>
      </c>
      <c r="BV25" s="115">
        <f t="shared" si="35"/>
        <v>0.83733654107329947</v>
      </c>
      <c r="BW25" s="117">
        <f t="shared" si="36"/>
        <v>4.721925652722514E-2</v>
      </c>
      <c r="BY25" s="113"/>
      <c r="BZ25" s="115"/>
      <c r="CA25" s="114"/>
    </row>
    <row r="26" spans="1:83" s="100" customFormat="1">
      <c r="A26" s="112" t="s">
        <v>38</v>
      </c>
      <c r="B26" s="113">
        <v>14549</v>
      </c>
      <c r="C26" s="114">
        <f t="shared" si="0"/>
        <v>0.91073552425665105</v>
      </c>
      <c r="E26" s="113">
        <v>15642</v>
      </c>
      <c r="F26" s="115">
        <f t="shared" si="1"/>
        <v>0.90963014654570828</v>
      </c>
      <c r="G26" s="114">
        <f t="shared" si="2"/>
        <v>7.5125438174445058E-2</v>
      </c>
      <c r="I26" s="113">
        <v>17388</v>
      </c>
      <c r="J26" s="115">
        <f t="shared" si="3"/>
        <v>0.96092843326885879</v>
      </c>
      <c r="K26" s="114">
        <f t="shared" si="4"/>
        <v>0.11162255466052939</v>
      </c>
      <c r="M26" s="113">
        <v>18654</v>
      </c>
      <c r="N26" s="115">
        <f t="shared" si="5"/>
        <v>0.98111818229632353</v>
      </c>
      <c r="O26" s="114">
        <f t="shared" si="6"/>
        <v>7.2808833678398965E-2</v>
      </c>
      <c r="Q26" s="113">
        <v>19789</v>
      </c>
      <c r="R26" s="115">
        <f t="shared" si="7"/>
        <v>0.98683488754799775</v>
      </c>
      <c r="S26" s="114">
        <f t="shared" si="8"/>
        <v>6.0844859011472074E-2</v>
      </c>
      <c r="U26" s="113">
        <v>21145</v>
      </c>
      <c r="V26" s="115">
        <f t="shared" si="9"/>
        <v>0.99557417957530958</v>
      </c>
      <c r="W26" s="114">
        <f t="shared" si="10"/>
        <v>6.8522916771944109E-2</v>
      </c>
      <c r="Y26" s="113">
        <v>22154</v>
      </c>
      <c r="Z26" s="115">
        <f t="shared" si="11"/>
        <v>0.97900923593618805</v>
      </c>
      <c r="AA26" s="114">
        <f t="shared" si="12"/>
        <v>4.7718136675336975E-2</v>
      </c>
      <c r="AC26" s="113">
        <v>24246</v>
      </c>
      <c r="AD26" s="115">
        <f t="shared" si="13"/>
        <v>1.0197678331090174</v>
      </c>
      <c r="AE26" s="114">
        <f t="shared" si="14"/>
        <v>9.4429899792362493E-2</v>
      </c>
      <c r="AG26" s="113">
        <v>24830</v>
      </c>
      <c r="AH26" s="115">
        <f t="shared" si="15"/>
        <v>1.0290521778772432</v>
      </c>
      <c r="AI26" s="114">
        <f t="shared" si="16"/>
        <v>2.4086447249030751E-2</v>
      </c>
      <c r="AK26" s="113">
        <v>23794</v>
      </c>
      <c r="AL26" s="115">
        <f t="shared" si="17"/>
        <v>1.0317405255398491</v>
      </c>
      <c r="AM26" s="114">
        <f t="shared" si="18"/>
        <v>-4.1723721304873118E-2</v>
      </c>
      <c r="AO26" s="113">
        <v>23540</v>
      </c>
      <c r="AP26" s="115">
        <f t="shared" si="19"/>
        <v>1.0217900859449605</v>
      </c>
      <c r="AQ26" s="114">
        <f t="shared" si="20"/>
        <v>-1.0674960073968176E-2</v>
      </c>
      <c r="AS26" s="113">
        <v>23747</v>
      </c>
      <c r="AT26" s="115">
        <f t="shared" si="21"/>
        <v>1.0433197135450991</v>
      </c>
      <c r="AU26" s="114">
        <f t="shared" si="22"/>
        <v>8.793542905692453E-3</v>
      </c>
      <c r="AW26" s="113">
        <v>22572</v>
      </c>
      <c r="AX26" s="115">
        <f t="shared" si="23"/>
        <v>1.0237663280116109</v>
      </c>
      <c r="AY26" s="114">
        <f t="shared" si="24"/>
        <v>-4.9479934307491424E-2</v>
      </c>
      <c r="BA26" s="113">
        <v>22511</v>
      </c>
      <c r="BB26" s="115">
        <f t="shared" si="25"/>
        <v>1.0279464815745012</v>
      </c>
      <c r="BC26" s="114">
        <f t="shared" si="26"/>
        <v>-2.702463228778984E-3</v>
      </c>
      <c r="BE26" s="113">
        <v>22434</v>
      </c>
      <c r="BF26" s="115">
        <f t="shared" si="27"/>
        <v>1.0097218471509586</v>
      </c>
      <c r="BG26" s="114">
        <f t="shared" si="28"/>
        <v>-3.4205499533561667E-3</v>
      </c>
      <c r="BI26" s="113">
        <v>23839</v>
      </c>
      <c r="BJ26" s="115">
        <f t="shared" si="29"/>
        <v>1.026702269692924</v>
      </c>
      <c r="BK26" s="114">
        <f t="shared" si="30"/>
        <v>6.2628153695283961E-2</v>
      </c>
      <c r="BM26" s="116">
        <v>25756</v>
      </c>
      <c r="BN26" s="115">
        <f t="shared" si="31"/>
        <v>1.0741065098627967</v>
      </c>
      <c r="BO26" s="117">
        <f t="shared" si="32"/>
        <v>8.0414446914719662E-2</v>
      </c>
      <c r="BQ26" s="116">
        <v>25400</v>
      </c>
      <c r="BR26" s="115">
        <f t="shared" si="33"/>
        <v>1.017261404141135</v>
      </c>
      <c r="BS26" s="117">
        <f t="shared" si="34"/>
        <v>-1.3822022053113892E-2</v>
      </c>
      <c r="BU26" s="116">
        <v>27346</v>
      </c>
      <c r="BV26" s="115">
        <f t="shared" si="35"/>
        <v>1.0611152070156378</v>
      </c>
      <c r="BW26" s="117">
        <f t="shared" si="36"/>
        <v>7.6614173228346516E-2</v>
      </c>
      <c r="BY26" s="113"/>
      <c r="BZ26" s="115"/>
      <c r="CA26" s="114"/>
    </row>
    <row r="27" spans="1:83" s="100" customFormat="1">
      <c r="A27" s="112" t="s">
        <v>40</v>
      </c>
      <c r="B27" s="113">
        <v>12652</v>
      </c>
      <c r="C27" s="114">
        <f t="shared" si="0"/>
        <v>0.79198748043818468</v>
      </c>
      <c r="E27" s="113">
        <v>13979</v>
      </c>
      <c r="F27" s="115">
        <f t="shared" si="1"/>
        <v>0.81292160967666904</v>
      </c>
      <c r="G27" s="114">
        <f t="shared" si="2"/>
        <v>0.10488460322478654</v>
      </c>
      <c r="I27" s="113">
        <v>14760</v>
      </c>
      <c r="J27" s="115">
        <f t="shared" si="3"/>
        <v>0.81569494335451787</v>
      </c>
      <c r="K27" s="114">
        <f t="shared" si="4"/>
        <v>5.5869518563559595E-2</v>
      </c>
      <c r="M27" s="113">
        <v>15923</v>
      </c>
      <c r="N27" s="115">
        <f t="shared" si="5"/>
        <v>0.83747961920791036</v>
      </c>
      <c r="O27" s="114">
        <f t="shared" si="6"/>
        <v>7.8794037940379313E-2</v>
      </c>
      <c r="Q27" s="113">
        <v>16742</v>
      </c>
      <c r="R27" s="115">
        <f t="shared" si="7"/>
        <v>0.83488754799780585</v>
      </c>
      <c r="S27" s="114">
        <f t="shared" si="8"/>
        <v>5.1435031087106786E-2</v>
      </c>
      <c r="U27" s="113">
        <v>17386</v>
      </c>
      <c r="V27" s="115">
        <f t="shared" si="9"/>
        <v>0.81858844578369983</v>
      </c>
      <c r="W27" s="114">
        <f t="shared" si="10"/>
        <v>3.8466133078485232E-2</v>
      </c>
      <c r="Y27" s="113">
        <v>18363</v>
      </c>
      <c r="Z27" s="115">
        <f t="shared" si="11"/>
        <v>0.81148084316584912</v>
      </c>
      <c r="AA27" s="114">
        <f t="shared" si="12"/>
        <v>5.6194639365006349E-2</v>
      </c>
      <c r="AC27" s="113">
        <v>19201</v>
      </c>
      <c r="AD27" s="115">
        <f t="shared" si="13"/>
        <v>0.80757907133243612</v>
      </c>
      <c r="AE27" s="114">
        <f t="shared" si="14"/>
        <v>4.563524478571046E-2</v>
      </c>
      <c r="AG27" s="113">
        <v>19461</v>
      </c>
      <c r="AH27" s="115">
        <f t="shared" si="15"/>
        <v>0.80653984831530523</v>
      </c>
      <c r="AI27" s="114">
        <f t="shared" si="16"/>
        <v>1.3540961408259999E-2</v>
      </c>
      <c r="AK27" s="113">
        <v>19293</v>
      </c>
      <c r="AL27" s="115">
        <f t="shared" si="17"/>
        <v>0.83657098256872775</v>
      </c>
      <c r="AM27" s="114">
        <f t="shared" si="18"/>
        <v>-8.6326499152150626E-3</v>
      </c>
      <c r="AO27" s="113">
        <v>18531</v>
      </c>
      <c r="AP27" s="115">
        <f t="shared" si="19"/>
        <v>0.80436669849813347</v>
      </c>
      <c r="AQ27" s="114">
        <f t="shared" si="20"/>
        <v>-3.9496190328098257E-2</v>
      </c>
      <c r="AS27" s="113">
        <v>18432</v>
      </c>
      <c r="AT27" s="115">
        <f t="shared" si="21"/>
        <v>0.80980624752866748</v>
      </c>
      <c r="AU27" s="114">
        <f t="shared" si="22"/>
        <v>-5.3423992229237882E-3</v>
      </c>
      <c r="AW27" s="113">
        <v>17865</v>
      </c>
      <c r="AX27" s="115">
        <f t="shared" si="23"/>
        <v>0.81027757619738749</v>
      </c>
      <c r="AY27" s="114">
        <f t="shared" si="24"/>
        <v>-3.076171875E-2</v>
      </c>
      <c r="BA27" s="113">
        <v>17456</v>
      </c>
      <c r="BB27" s="115">
        <f t="shared" si="25"/>
        <v>0.79711402347139138</v>
      </c>
      <c r="BC27" s="114">
        <f t="shared" si="26"/>
        <v>-2.2893926672264198E-2</v>
      </c>
      <c r="BE27" s="113">
        <v>17663</v>
      </c>
      <c r="BF27" s="115">
        <f t="shared" si="27"/>
        <v>0.79498604734899636</v>
      </c>
      <c r="BG27" s="114">
        <f t="shared" si="28"/>
        <v>1.1858386801099963E-2</v>
      </c>
      <c r="BI27" s="113">
        <v>18495</v>
      </c>
      <c r="BJ27" s="115">
        <f t="shared" si="29"/>
        <v>0.79654593221068948</v>
      </c>
      <c r="BK27" s="114">
        <f t="shared" si="30"/>
        <v>4.7104115948593206E-2</v>
      </c>
      <c r="BM27" s="116">
        <v>19605</v>
      </c>
      <c r="BN27" s="115">
        <f t="shared" si="31"/>
        <v>0.81759039159264357</v>
      </c>
      <c r="BO27" s="117">
        <f t="shared" si="32"/>
        <v>6.0016220600162207E-2</v>
      </c>
      <c r="BQ27" s="116">
        <v>20347</v>
      </c>
      <c r="BR27" s="115">
        <f t="shared" si="33"/>
        <v>0.81489046417557776</v>
      </c>
      <c r="BS27" s="117">
        <f t="shared" si="34"/>
        <v>3.7847487885743325E-2</v>
      </c>
      <c r="BU27" s="116">
        <v>21187</v>
      </c>
      <c r="BV27" s="115">
        <f t="shared" si="35"/>
        <v>0.82212564510496289</v>
      </c>
      <c r="BW27" s="117">
        <f t="shared" si="36"/>
        <v>4.1283727330810427E-2</v>
      </c>
      <c r="BY27" s="113"/>
      <c r="BZ27" s="115"/>
      <c r="CA27" s="114"/>
    </row>
    <row r="28" spans="1:83" s="100" customFormat="1">
      <c r="A28" s="112" t="s">
        <v>41</v>
      </c>
      <c r="B28" s="113">
        <v>15889</v>
      </c>
      <c r="C28" s="114">
        <f t="shared" si="0"/>
        <v>0.99461658841940537</v>
      </c>
      <c r="E28" s="113">
        <v>16550</v>
      </c>
      <c r="F28" s="115">
        <f t="shared" si="1"/>
        <v>0.9624331239823215</v>
      </c>
      <c r="G28" s="114">
        <f t="shared" si="2"/>
        <v>4.1601107684561711E-2</v>
      </c>
      <c r="I28" s="113">
        <v>17863</v>
      </c>
      <c r="J28" s="115">
        <f t="shared" si="3"/>
        <v>0.98717877866814041</v>
      </c>
      <c r="K28" s="114">
        <f t="shared" si="4"/>
        <v>7.9335347432024195E-2</v>
      </c>
      <c r="M28" s="113">
        <v>18795</v>
      </c>
      <c r="N28" s="115">
        <f t="shared" si="5"/>
        <v>0.98853416083732182</v>
      </c>
      <c r="O28" s="114">
        <f t="shared" si="6"/>
        <v>5.2174886637182949E-2</v>
      </c>
      <c r="Q28" s="113">
        <v>19571</v>
      </c>
      <c r="R28" s="115">
        <f t="shared" si="7"/>
        <v>0.97596369620505663</v>
      </c>
      <c r="S28" s="114">
        <f t="shared" si="8"/>
        <v>4.1287576483107102E-2</v>
      </c>
      <c r="U28" s="113">
        <v>20908</v>
      </c>
      <c r="V28" s="115">
        <f t="shared" si="9"/>
        <v>0.98441546212156883</v>
      </c>
      <c r="W28" s="114">
        <f t="shared" si="10"/>
        <v>6.8315364570027182E-2</v>
      </c>
      <c r="Y28" s="113">
        <v>22127</v>
      </c>
      <c r="Z28" s="115">
        <f t="shared" si="11"/>
        <v>0.9778160767157188</v>
      </c>
      <c r="AA28" s="114">
        <f t="shared" si="12"/>
        <v>5.8303041897838082E-2</v>
      </c>
      <c r="AC28" s="113">
        <v>22996</v>
      </c>
      <c r="AD28" s="115">
        <f t="shared" si="13"/>
        <v>0.96719380888290718</v>
      </c>
      <c r="AE28" s="114">
        <f t="shared" si="14"/>
        <v>3.9273286030641286E-2</v>
      </c>
      <c r="AG28" s="113">
        <v>22460</v>
      </c>
      <c r="AH28" s="115">
        <f t="shared" si="15"/>
        <v>0.93083012143064359</v>
      </c>
      <c r="AI28" s="114">
        <f t="shared" si="16"/>
        <v>-2.3308401461123673E-2</v>
      </c>
      <c r="AK28" s="113">
        <v>21432</v>
      </c>
      <c r="AL28" s="115">
        <f t="shared" si="17"/>
        <v>0.92932096088804095</v>
      </c>
      <c r="AM28" s="114">
        <f t="shared" si="18"/>
        <v>-4.5770258236865535E-2</v>
      </c>
      <c r="AO28" s="113">
        <v>21628</v>
      </c>
      <c r="AP28" s="115">
        <f t="shared" si="19"/>
        <v>0.93879677055299937</v>
      </c>
      <c r="AQ28" s="114">
        <f t="shared" si="20"/>
        <v>9.1452034341172883E-3</v>
      </c>
      <c r="AS28" s="113">
        <v>21176</v>
      </c>
      <c r="AT28" s="115">
        <f t="shared" si="21"/>
        <v>0.93036334080224947</v>
      </c>
      <c r="AU28" s="114">
        <f t="shared" si="22"/>
        <v>-2.0898834843721126E-2</v>
      </c>
      <c r="AW28" s="113">
        <v>20303</v>
      </c>
      <c r="AX28" s="115">
        <f t="shared" si="23"/>
        <v>0.92085449927431062</v>
      </c>
      <c r="AY28" s="114">
        <f t="shared" si="24"/>
        <v>-4.1225916131469642E-2</v>
      </c>
      <c r="BA28" s="113">
        <v>20068</v>
      </c>
      <c r="BB28" s="115">
        <f t="shared" si="25"/>
        <v>0.91638887620439291</v>
      </c>
      <c r="BC28" s="114">
        <f t="shared" si="26"/>
        <v>-1.157464414125986E-2</v>
      </c>
      <c r="BE28" s="113">
        <v>20565</v>
      </c>
      <c r="BF28" s="115">
        <f t="shared" si="27"/>
        <v>0.92560086416419118</v>
      </c>
      <c r="BG28" s="114">
        <f t="shared" si="28"/>
        <v>2.4765796292605113E-2</v>
      </c>
      <c r="BI28" s="113">
        <v>21605</v>
      </c>
      <c r="BJ28" s="115">
        <f t="shared" si="29"/>
        <v>0.93048796244454968</v>
      </c>
      <c r="BK28" s="114">
        <f t="shared" si="30"/>
        <v>5.0571359105275882E-2</v>
      </c>
      <c r="BM28" s="116">
        <v>21939</v>
      </c>
      <c r="BN28" s="115">
        <f t="shared" si="31"/>
        <v>0.91492555986488178</v>
      </c>
      <c r="BO28" s="117">
        <f t="shared" si="32"/>
        <v>1.5459384401758758E-2</v>
      </c>
      <c r="BQ28" s="116">
        <v>21417</v>
      </c>
      <c r="BR28" s="115">
        <f t="shared" si="33"/>
        <v>0.85774360206656253</v>
      </c>
      <c r="BS28" s="117">
        <f t="shared" si="34"/>
        <v>-2.3793244906331168E-2</v>
      </c>
      <c r="BU28" s="116">
        <v>22212</v>
      </c>
      <c r="BV28" s="115">
        <f t="shared" si="35"/>
        <v>0.86189903379767951</v>
      </c>
      <c r="BW28" s="117">
        <f t="shared" si="36"/>
        <v>3.7120044824205056E-2</v>
      </c>
      <c r="BY28" s="113"/>
      <c r="BZ28" s="115"/>
      <c r="CA28" s="114"/>
    </row>
    <row r="29" spans="1:83" s="100" customFormat="1">
      <c r="A29" s="112" t="s">
        <v>42</v>
      </c>
      <c r="B29" s="113">
        <v>15797</v>
      </c>
      <c r="C29" s="114">
        <f t="shared" si="0"/>
        <v>0.98885758998435058</v>
      </c>
      <c r="E29" s="113">
        <v>16377</v>
      </c>
      <c r="F29" s="115">
        <f t="shared" si="1"/>
        <v>0.9523726448011165</v>
      </c>
      <c r="G29" s="114">
        <f t="shared" si="2"/>
        <v>3.6715832120022718E-2</v>
      </c>
      <c r="I29" s="113">
        <v>17817</v>
      </c>
      <c r="J29" s="115">
        <f t="shared" si="3"/>
        <v>0.98463663995578887</v>
      </c>
      <c r="K29" s="114">
        <f t="shared" si="4"/>
        <v>8.7928191976552439E-2</v>
      </c>
      <c r="M29" s="113">
        <v>18882</v>
      </c>
      <c r="N29" s="115">
        <f t="shared" si="5"/>
        <v>0.99310997738389528</v>
      </c>
      <c r="O29" s="114">
        <f t="shared" si="6"/>
        <v>5.9774372790031949E-2</v>
      </c>
      <c r="Q29" s="113">
        <v>20219</v>
      </c>
      <c r="R29" s="115">
        <f t="shared" si="7"/>
        <v>1.0082780631326984</v>
      </c>
      <c r="S29" s="114">
        <f t="shared" si="8"/>
        <v>7.0808177099883407E-2</v>
      </c>
      <c r="U29" s="113">
        <v>20448</v>
      </c>
      <c r="V29" s="115">
        <f t="shared" si="9"/>
        <v>0.96275719195819009</v>
      </c>
      <c r="W29" s="114">
        <f t="shared" si="10"/>
        <v>1.132598051337852E-2</v>
      </c>
      <c r="Y29" s="113">
        <v>21628</v>
      </c>
      <c r="Z29" s="115">
        <f t="shared" si="11"/>
        <v>0.95576472667815637</v>
      </c>
      <c r="AA29" s="114">
        <f t="shared" si="12"/>
        <v>5.7707355242566427E-2</v>
      </c>
      <c r="AC29" s="113">
        <v>22992</v>
      </c>
      <c r="AD29" s="115">
        <f t="shared" si="13"/>
        <v>0.96702557200538353</v>
      </c>
      <c r="AE29" s="114">
        <f t="shared" si="14"/>
        <v>6.3066395413353016E-2</v>
      </c>
      <c r="AG29" s="113">
        <v>23473</v>
      </c>
      <c r="AH29" s="115">
        <f t="shared" si="15"/>
        <v>0.97281279787807207</v>
      </c>
      <c r="AI29" s="114">
        <f t="shared" si="16"/>
        <v>2.0920320111343038E-2</v>
      </c>
      <c r="AK29" s="113">
        <v>22320</v>
      </c>
      <c r="AL29" s="115">
        <f t="shared" si="17"/>
        <v>0.96782586072326771</v>
      </c>
      <c r="AM29" s="114">
        <f t="shared" si="18"/>
        <v>-4.9120265837345078E-2</v>
      </c>
      <c r="AO29" s="113">
        <v>23133</v>
      </c>
      <c r="AP29" s="115">
        <f t="shared" si="19"/>
        <v>1.0041236218421739</v>
      </c>
      <c r="AQ29" s="114">
        <f t="shared" si="20"/>
        <v>3.6424731182795655E-2</v>
      </c>
      <c r="AS29" s="113">
        <v>23093</v>
      </c>
      <c r="AT29" s="115">
        <f t="shared" si="21"/>
        <v>1.0145863538508852</v>
      </c>
      <c r="AU29" s="114">
        <f t="shared" si="22"/>
        <v>-1.7291315436821497E-3</v>
      </c>
      <c r="AW29" s="113">
        <v>21892</v>
      </c>
      <c r="AX29" s="115">
        <f t="shared" si="23"/>
        <v>0.99292452830188682</v>
      </c>
      <c r="AY29" s="114">
        <f t="shared" si="24"/>
        <v>-5.2007101719135695E-2</v>
      </c>
      <c r="BA29" s="113">
        <v>22242</v>
      </c>
      <c r="BB29" s="115">
        <f t="shared" si="25"/>
        <v>1.0156628156536829</v>
      </c>
      <c r="BC29" s="114">
        <f t="shared" si="26"/>
        <v>1.5987575369998064E-2</v>
      </c>
      <c r="BE29" s="113">
        <v>22694</v>
      </c>
      <c r="BF29" s="115">
        <f t="shared" si="27"/>
        <v>1.021424070573409</v>
      </c>
      <c r="BG29" s="114">
        <f t="shared" si="28"/>
        <v>2.0321913496987642E-2</v>
      </c>
      <c r="BI29" s="113">
        <v>23639</v>
      </c>
      <c r="BJ29" s="115">
        <f t="shared" si="29"/>
        <v>1.0180886343081097</v>
      </c>
      <c r="BK29" s="114">
        <f t="shared" si="30"/>
        <v>4.1640962368908019E-2</v>
      </c>
      <c r="BM29" s="116">
        <v>24213</v>
      </c>
      <c r="BN29" s="115">
        <f t="shared" si="31"/>
        <v>1.0097585387213812</v>
      </c>
      <c r="BO29" s="117">
        <f t="shared" si="32"/>
        <v>2.428190701806332E-2</v>
      </c>
      <c r="BQ29" s="116">
        <v>24926</v>
      </c>
      <c r="BR29" s="115">
        <f t="shared" si="33"/>
        <v>0.99827786455204448</v>
      </c>
      <c r="BS29" s="117">
        <f t="shared" si="34"/>
        <v>2.9446991285672963E-2</v>
      </c>
      <c r="BU29" s="116">
        <v>26626</v>
      </c>
      <c r="BV29" s="115">
        <f t="shared" si="35"/>
        <v>1.0331768266656318</v>
      </c>
      <c r="BW29" s="117">
        <f t="shared" si="36"/>
        <v>6.8201877557570345E-2</v>
      </c>
      <c r="BY29" s="113"/>
      <c r="BZ29" s="115"/>
      <c r="CA29" s="114"/>
    </row>
    <row r="30" spans="1:83" s="100" customFormat="1">
      <c r="A30" s="112" t="s">
        <v>48</v>
      </c>
      <c r="B30" s="113">
        <v>16056</v>
      </c>
      <c r="C30" s="114">
        <f t="shared" si="0"/>
        <v>1.0050704225352112</v>
      </c>
      <c r="E30" s="113">
        <v>17197</v>
      </c>
      <c r="F30" s="115">
        <f t="shared" si="1"/>
        <v>1.0000581530588508</v>
      </c>
      <c r="G30" s="114">
        <f t="shared" si="2"/>
        <v>7.1063776781265631E-2</v>
      </c>
      <c r="I30" s="113">
        <v>18144</v>
      </c>
      <c r="J30" s="115">
        <f t="shared" si="3"/>
        <v>1.0027079303675048</v>
      </c>
      <c r="K30" s="114">
        <f t="shared" si="4"/>
        <v>5.5067744374018623E-2</v>
      </c>
      <c r="M30" s="113">
        <v>18904</v>
      </c>
      <c r="N30" s="115">
        <f t="shared" si="5"/>
        <v>0.99426708041866096</v>
      </c>
      <c r="O30" s="114">
        <f t="shared" si="6"/>
        <v>4.1887125220458454E-2</v>
      </c>
      <c r="Q30" s="113">
        <v>20049</v>
      </c>
      <c r="R30" s="115">
        <f t="shared" si="7"/>
        <v>0.99980052859921209</v>
      </c>
      <c r="S30" s="114">
        <f t="shared" si="8"/>
        <v>6.0569191705459158E-2</v>
      </c>
      <c r="U30" s="113">
        <v>21477</v>
      </c>
      <c r="V30" s="115">
        <f t="shared" si="9"/>
        <v>1.0112058006497482</v>
      </c>
      <c r="W30" s="114">
        <f t="shared" si="10"/>
        <v>7.1225497531048898E-2</v>
      </c>
      <c r="Y30" s="113">
        <v>22717</v>
      </c>
      <c r="Z30" s="115">
        <f t="shared" si="11"/>
        <v>1.0038888152370851</v>
      </c>
      <c r="AA30" s="114">
        <f t="shared" si="12"/>
        <v>5.7736182893327825E-2</v>
      </c>
      <c r="AC30" s="113">
        <v>23947</v>
      </c>
      <c r="AD30" s="115">
        <f t="shared" si="13"/>
        <v>1.0071921265141319</v>
      </c>
      <c r="AE30" s="114">
        <f t="shared" si="14"/>
        <v>5.4144473301932505E-2</v>
      </c>
      <c r="AG30" s="113">
        <v>23969</v>
      </c>
      <c r="AH30" s="115">
        <f t="shared" si="15"/>
        <v>0.99336897509221267</v>
      </c>
      <c r="AI30" s="114">
        <f t="shared" si="16"/>
        <v>9.1869545245759632E-4</v>
      </c>
      <c r="AK30" s="113">
        <v>22973</v>
      </c>
      <c r="AL30" s="115">
        <f t="shared" si="17"/>
        <v>0.99614083774173967</v>
      </c>
      <c r="AM30" s="114">
        <f t="shared" si="18"/>
        <v>-4.1553673494930998E-2</v>
      </c>
      <c r="AO30" s="113">
        <v>23630</v>
      </c>
      <c r="AP30" s="115">
        <f t="shared" si="19"/>
        <v>1.0256966750585987</v>
      </c>
      <c r="AQ30" s="114">
        <f t="shared" si="20"/>
        <v>2.859878988377651E-2</v>
      </c>
      <c r="AS30" s="113">
        <v>23208</v>
      </c>
      <c r="AT30" s="115">
        <f t="shared" si="21"/>
        <v>1.0196388559377882</v>
      </c>
      <c r="AU30" s="114">
        <f t="shared" si="22"/>
        <v>-1.7858654253068096E-2</v>
      </c>
      <c r="AW30" s="113">
        <v>22455</v>
      </c>
      <c r="AX30" s="115">
        <f t="shared" si="23"/>
        <v>1.0184597242380262</v>
      </c>
      <c r="AY30" s="114">
        <f t="shared" si="24"/>
        <v>-3.2445708376421911E-2</v>
      </c>
      <c r="BA30" s="113">
        <v>22316</v>
      </c>
      <c r="BB30" s="115">
        <f t="shared" si="25"/>
        <v>1.0190419653865472</v>
      </c>
      <c r="BC30" s="114">
        <f t="shared" si="26"/>
        <v>-6.1901580939657253E-3</v>
      </c>
      <c r="BE30" s="113">
        <v>22748</v>
      </c>
      <c r="BF30" s="115">
        <f t="shared" si="27"/>
        <v>1.0238545323611485</v>
      </c>
      <c r="BG30" s="114">
        <f t="shared" si="28"/>
        <v>1.9358307940491093E-2</v>
      </c>
      <c r="BI30" s="113">
        <v>23737</v>
      </c>
      <c r="BJ30" s="115">
        <f t="shared" si="29"/>
        <v>1.0223093156466687</v>
      </c>
      <c r="BK30" s="114">
        <f t="shared" si="30"/>
        <v>4.3476349569192996E-2</v>
      </c>
      <c r="BM30" s="116">
        <v>24366</v>
      </c>
      <c r="BN30" s="115">
        <f t="shared" si="31"/>
        <v>1.016139121731515</v>
      </c>
      <c r="BO30" s="117">
        <f t="shared" si="32"/>
        <v>2.6498715086152425E-2</v>
      </c>
      <c r="BQ30" s="116">
        <v>25600</v>
      </c>
      <c r="BR30" s="115">
        <f t="shared" si="33"/>
        <v>1.025271336457207</v>
      </c>
      <c r="BS30" s="117">
        <f t="shared" si="34"/>
        <v>5.0644340474431671E-2</v>
      </c>
      <c r="BU30" s="116">
        <v>26901</v>
      </c>
      <c r="BV30" s="115">
        <f t="shared" si="35"/>
        <v>1.0438477358270926</v>
      </c>
      <c r="BW30" s="117">
        <f t="shared" si="36"/>
        <v>5.0820312499999964E-2</v>
      </c>
      <c r="BY30" s="113"/>
      <c r="BZ30" s="115"/>
      <c r="CA30" s="114"/>
    </row>
    <row r="31" spans="1:83">
      <c r="A31" s="68" t="s">
        <v>50</v>
      </c>
      <c r="B31" s="69">
        <v>11146</v>
      </c>
      <c r="C31" s="70">
        <f t="shared" si="0"/>
        <v>0.69771517996870114</v>
      </c>
      <c r="D31" s="57"/>
      <c r="E31" s="69">
        <v>11978</v>
      </c>
      <c r="F31" s="66">
        <f t="shared" si="1"/>
        <v>0.696557338916027</v>
      </c>
      <c r="G31" s="70">
        <f t="shared" si="2"/>
        <v>7.4645612775883663E-2</v>
      </c>
      <c r="H31" s="57"/>
      <c r="I31" s="69">
        <v>12874</v>
      </c>
      <c r="J31" s="66">
        <f t="shared" si="3"/>
        <v>0.71146725614810724</v>
      </c>
      <c r="K31" s="70">
        <f t="shared" si="4"/>
        <v>7.4803806979462317E-2</v>
      </c>
      <c r="L31" s="57"/>
      <c r="M31" s="69">
        <v>13822</v>
      </c>
      <c r="N31" s="66">
        <f t="shared" si="5"/>
        <v>0.72697627938778731</v>
      </c>
      <c r="O31" s="70">
        <f t="shared" si="6"/>
        <v>7.3636787323287267E-2</v>
      </c>
      <c r="P31" s="57"/>
      <c r="Q31" s="69">
        <v>14928</v>
      </c>
      <c r="R31" s="66">
        <f t="shared" si="7"/>
        <v>0.74442726774048773</v>
      </c>
      <c r="S31" s="70">
        <f t="shared" si="8"/>
        <v>8.0017363623209325E-2</v>
      </c>
      <c r="T31" s="57"/>
      <c r="U31" s="69">
        <v>15294</v>
      </c>
      <c r="V31" s="66">
        <f t="shared" si="9"/>
        <v>0.72009039973633415</v>
      </c>
      <c r="W31" s="70">
        <f t="shared" si="10"/>
        <v>2.4517684887459756E-2</v>
      </c>
      <c r="X31" s="57"/>
      <c r="Y31" s="69">
        <v>16867</v>
      </c>
      <c r="Z31" s="66">
        <f t="shared" si="11"/>
        <v>0.74537098413540148</v>
      </c>
      <c r="AA31" s="70">
        <f t="shared" si="12"/>
        <v>0.1028507911599319</v>
      </c>
      <c r="AB31" s="57"/>
      <c r="AC31" s="69">
        <v>17952</v>
      </c>
      <c r="AD31" s="66">
        <f t="shared" si="13"/>
        <v>0.7550471063257066</v>
      </c>
      <c r="AE31" s="70">
        <f t="shared" si="14"/>
        <v>6.4326791960633178E-2</v>
      </c>
      <c r="AF31" s="57"/>
      <c r="AG31" s="69">
        <v>18308</v>
      </c>
      <c r="AH31" s="66">
        <f t="shared" si="15"/>
        <v>0.75875502507356296</v>
      </c>
      <c r="AI31" s="70">
        <f t="shared" si="16"/>
        <v>1.9830659536541839E-2</v>
      </c>
      <c r="AJ31" s="57"/>
      <c r="AK31" s="69">
        <v>17957</v>
      </c>
      <c r="AL31" s="66">
        <f t="shared" si="17"/>
        <v>0.77864018732113438</v>
      </c>
      <c r="AM31" s="70">
        <f t="shared" si="18"/>
        <v>-1.9171946689971575E-2</v>
      </c>
      <c r="AN31" s="57"/>
      <c r="AO31" s="69">
        <v>18373</v>
      </c>
      <c r="AP31" s="66">
        <f t="shared" si="19"/>
        <v>0.79750846427641287</v>
      </c>
      <c r="AQ31" s="70">
        <f t="shared" si="20"/>
        <v>2.3166453193740555E-2</v>
      </c>
      <c r="AR31" s="57"/>
      <c r="AS31" s="69">
        <v>18730</v>
      </c>
      <c r="AT31" s="66">
        <f t="shared" si="21"/>
        <v>0.82289881815385968</v>
      </c>
      <c r="AU31" s="70">
        <f t="shared" si="22"/>
        <v>1.9430686333206326E-2</v>
      </c>
      <c r="AV31" s="57"/>
      <c r="AW31" s="69">
        <v>18767</v>
      </c>
      <c r="AX31" s="66">
        <f t="shared" si="23"/>
        <v>0.85118831640058057</v>
      </c>
      <c r="AY31" s="70">
        <f t="shared" si="24"/>
        <v>1.9754404698344441E-3</v>
      </c>
      <c r="AZ31" s="57"/>
      <c r="BA31" s="69">
        <v>18204</v>
      </c>
      <c r="BB31" s="66">
        <f t="shared" si="25"/>
        <v>0.83127083428467052</v>
      </c>
      <c r="BC31" s="70">
        <f t="shared" si="26"/>
        <v>-2.9999467149784187E-2</v>
      </c>
      <c r="BD31" s="57"/>
      <c r="BE31" s="69">
        <v>18195</v>
      </c>
      <c r="BF31" s="66">
        <f t="shared" si="27"/>
        <v>0.81893059681339453</v>
      </c>
      <c r="BG31" s="70">
        <f t="shared" si="28"/>
        <v>-4.9439683586027794E-4</v>
      </c>
      <c r="BH31" s="57"/>
      <c r="BI31" s="69">
        <v>19017</v>
      </c>
      <c r="BJ31" s="66">
        <f t="shared" si="29"/>
        <v>0.81902752056505446</v>
      </c>
      <c r="BK31" s="70">
        <f t="shared" si="30"/>
        <v>4.5177246496290291E-2</v>
      </c>
      <c r="BL31" s="57"/>
      <c r="BM31" s="71">
        <v>19581</v>
      </c>
      <c r="BN31" s="66">
        <f t="shared" si="31"/>
        <v>0.81658951582634809</v>
      </c>
      <c r="BO31" s="72">
        <f t="shared" si="32"/>
        <v>2.9657674712099791E-2</v>
      </c>
      <c r="BP31" s="57"/>
      <c r="BQ31" s="71">
        <v>18709</v>
      </c>
      <c r="BR31" s="66">
        <f t="shared" si="33"/>
        <v>0.74928911850694857</v>
      </c>
      <c r="BS31" s="72">
        <f t="shared" si="34"/>
        <v>-4.4532965629947352E-2</v>
      </c>
      <c r="BT31" s="57"/>
      <c r="BU31" s="71">
        <v>19813</v>
      </c>
      <c r="BV31" s="66">
        <f t="shared" si="35"/>
        <v>0.76880990260370186</v>
      </c>
      <c r="BW31" s="72">
        <f t="shared" si="36"/>
        <v>5.9009033085680729E-2</v>
      </c>
      <c r="BX31" s="57"/>
      <c r="BY31" s="69"/>
      <c r="BZ31" s="66"/>
      <c r="CA31" s="70"/>
      <c r="CB31" s="57"/>
      <c r="CC31" s="57"/>
      <c r="CD31" s="57"/>
      <c r="CE31" s="57"/>
    </row>
    <row r="32" spans="1:83" s="100" customFormat="1">
      <c r="A32" s="112" t="s">
        <v>4</v>
      </c>
      <c r="B32" s="113">
        <v>11809</v>
      </c>
      <c r="C32" s="114">
        <f t="shared" si="0"/>
        <v>0.73921752738654145</v>
      </c>
      <c r="E32" s="113">
        <v>12944</v>
      </c>
      <c r="F32" s="115">
        <f t="shared" si="1"/>
        <v>0.75273319376599213</v>
      </c>
      <c r="G32" s="114">
        <f t="shared" si="2"/>
        <v>9.611313405030053E-2</v>
      </c>
      <c r="I32" s="113">
        <v>13963</v>
      </c>
      <c r="J32" s="115">
        <f t="shared" si="3"/>
        <v>0.77164962696877593</v>
      </c>
      <c r="K32" s="114">
        <f t="shared" si="4"/>
        <v>7.8723733003708274E-2</v>
      </c>
      <c r="M32" s="113">
        <v>14375</v>
      </c>
      <c r="N32" s="115">
        <f t="shared" si="5"/>
        <v>0.75606164203439752</v>
      </c>
      <c r="O32" s="114">
        <f t="shared" si="6"/>
        <v>2.9506553033015859E-2</v>
      </c>
      <c r="Q32" s="113">
        <v>15194</v>
      </c>
      <c r="R32" s="115">
        <f t="shared" si="7"/>
        <v>0.75769211589288388</v>
      </c>
      <c r="S32" s="114">
        <f t="shared" si="8"/>
        <v>5.6973913043478319E-2</v>
      </c>
      <c r="U32" s="113">
        <v>16177</v>
      </c>
      <c r="V32" s="115">
        <f t="shared" si="9"/>
        <v>0.76166486181081972</v>
      </c>
      <c r="W32" s="114">
        <f t="shared" si="10"/>
        <v>6.4696590759510286E-2</v>
      </c>
      <c r="Y32" s="113">
        <v>17178</v>
      </c>
      <c r="Z32" s="115">
        <f t="shared" si="11"/>
        <v>0.75911441071191832</v>
      </c>
      <c r="AA32" s="114">
        <f t="shared" si="12"/>
        <v>6.1877974902639465E-2</v>
      </c>
      <c r="AC32" s="113">
        <v>17864</v>
      </c>
      <c r="AD32" s="115">
        <f t="shared" si="13"/>
        <v>0.75134589502018845</v>
      </c>
      <c r="AE32" s="114">
        <f t="shared" si="14"/>
        <v>3.9934800325998276E-2</v>
      </c>
      <c r="AG32" s="113">
        <v>18662</v>
      </c>
      <c r="AH32" s="115">
        <f t="shared" si="15"/>
        <v>0.77342616768204231</v>
      </c>
      <c r="AI32" s="114">
        <f t="shared" si="16"/>
        <v>4.4670846394984309E-2</v>
      </c>
      <c r="AK32" s="113">
        <v>18528</v>
      </c>
      <c r="AL32" s="115">
        <f t="shared" si="17"/>
        <v>0.80339953169716416</v>
      </c>
      <c r="AM32" s="114">
        <f t="shared" si="18"/>
        <v>-7.1803665202014866E-3</v>
      </c>
      <c r="AO32" s="113">
        <v>18456</v>
      </c>
      <c r="AP32" s="115">
        <f t="shared" si="19"/>
        <v>0.80111120757010157</v>
      </c>
      <c r="AQ32" s="114">
        <f t="shared" si="20"/>
        <v>-3.8860103626943143E-3</v>
      </c>
      <c r="AS32" s="113">
        <v>18046</v>
      </c>
      <c r="AT32" s="115">
        <f t="shared" si="21"/>
        <v>0.79284741443697548</v>
      </c>
      <c r="AU32" s="114">
        <f t="shared" si="22"/>
        <v>-2.2214997832683103E-2</v>
      </c>
      <c r="AW32" s="113">
        <v>17587</v>
      </c>
      <c r="AX32" s="115">
        <f t="shared" si="23"/>
        <v>0.79766872278664736</v>
      </c>
      <c r="AY32" s="114">
        <f t="shared" si="24"/>
        <v>-2.5434999445860584E-2</v>
      </c>
      <c r="BA32" s="113">
        <v>17538</v>
      </c>
      <c r="BB32" s="115">
        <f t="shared" si="25"/>
        <v>0.80085848668888993</v>
      </c>
      <c r="BC32" s="114">
        <f t="shared" si="26"/>
        <v>-2.7861488599534301E-3</v>
      </c>
      <c r="BE32" s="113">
        <v>17385</v>
      </c>
      <c r="BF32" s="115">
        <f t="shared" si="27"/>
        <v>0.7824736699972995</v>
      </c>
      <c r="BG32" s="114">
        <f t="shared" si="28"/>
        <v>-8.7239137872049399E-3</v>
      </c>
      <c r="BI32" s="113">
        <v>18514</v>
      </c>
      <c r="BJ32" s="115">
        <f t="shared" si="29"/>
        <v>0.7973642275722469</v>
      </c>
      <c r="BK32" s="114">
        <f t="shared" si="30"/>
        <v>6.4941041127408727E-2</v>
      </c>
      <c r="BM32" s="116">
        <v>19126</v>
      </c>
      <c r="BN32" s="115">
        <f t="shared" si="31"/>
        <v>0.79761457942366232</v>
      </c>
      <c r="BO32" s="117">
        <f t="shared" si="32"/>
        <v>3.3056065680025837E-2</v>
      </c>
      <c r="BQ32" s="116">
        <v>20261</v>
      </c>
      <c r="BR32" s="115">
        <f t="shared" si="33"/>
        <v>0.81144619327966683</v>
      </c>
      <c r="BS32" s="117">
        <f t="shared" si="34"/>
        <v>5.9343302310990165E-2</v>
      </c>
      <c r="BU32" s="116">
        <v>21153</v>
      </c>
      <c r="BV32" s="115">
        <f t="shared" si="35"/>
        <v>0.82080633269954595</v>
      </c>
      <c r="BW32" s="117">
        <f t="shared" si="36"/>
        <v>4.4025467647204053E-2</v>
      </c>
      <c r="BY32" s="113"/>
      <c r="BZ32" s="115"/>
      <c r="CA32" s="114"/>
    </row>
    <row r="33" spans="1:79" s="100" customFormat="1" ht="27">
      <c r="A33" s="112" t="s">
        <v>18</v>
      </c>
      <c r="B33" s="113">
        <v>12454</v>
      </c>
      <c r="C33" s="114">
        <f t="shared" si="0"/>
        <v>0.77959311424100153</v>
      </c>
      <c r="E33" s="113">
        <v>13237</v>
      </c>
      <c r="F33" s="115">
        <f t="shared" si="1"/>
        <v>0.76977204000930444</v>
      </c>
      <c r="G33" s="114">
        <f t="shared" si="2"/>
        <v>6.2871366629195347E-2</v>
      </c>
      <c r="I33" s="113">
        <v>14263</v>
      </c>
      <c r="J33" s="115">
        <f t="shared" si="3"/>
        <v>0.7882287924841116</v>
      </c>
      <c r="K33" s="114">
        <f t="shared" si="4"/>
        <v>7.751000982095646E-2</v>
      </c>
      <c r="M33" s="113">
        <v>15543</v>
      </c>
      <c r="N33" s="115">
        <f t="shared" si="5"/>
        <v>0.81749329406195759</v>
      </c>
      <c r="O33" s="114">
        <f t="shared" si="6"/>
        <v>8.9742690878496845E-2</v>
      </c>
      <c r="Q33" s="113">
        <v>16572</v>
      </c>
      <c r="R33" s="115">
        <f t="shared" si="7"/>
        <v>0.82641001346431953</v>
      </c>
      <c r="S33" s="114">
        <f t="shared" si="8"/>
        <v>6.6203435630187268E-2</v>
      </c>
      <c r="U33" s="113">
        <v>17114</v>
      </c>
      <c r="V33" s="115">
        <f t="shared" si="9"/>
        <v>0.80578181646970193</v>
      </c>
      <c r="W33" s="114">
        <f t="shared" si="10"/>
        <v>3.2705768766594145E-2</v>
      </c>
      <c r="Y33" s="113">
        <v>18271</v>
      </c>
      <c r="Z33" s="115">
        <f t="shared" si="11"/>
        <v>0.80741526359980553</v>
      </c>
      <c r="AA33" s="114">
        <f t="shared" si="12"/>
        <v>6.760546920649757E-2</v>
      </c>
      <c r="AC33" s="113">
        <v>19525</v>
      </c>
      <c r="AD33" s="115">
        <f t="shared" si="13"/>
        <v>0.82120625841184391</v>
      </c>
      <c r="AE33" s="114">
        <f t="shared" si="14"/>
        <v>6.8633353401565289E-2</v>
      </c>
      <c r="AG33" s="113">
        <v>19921</v>
      </c>
      <c r="AH33" s="115">
        <f t="shared" si="15"/>
        <v>0.82560404492519379</v>
      </c>
      <c r="AI33" s="114">
        <f t="shared" si="16"/>
        <v>2.0281690140845132E-2</v>
      </c>
      <c r="AK33" s="113">
        <v>18935</v>
      </c>
      <c r="AL33" s="115">
        <f t="shared" si="17"/>
        <v>0.82104761078830979</v>
      </c>
      <c r="AM33" s="114">
        <f t="shared" si="18"/>
        <v>-4.9495507253651927E-2</v>
      </c>
      <c r="AO33" s="113">
        <v>19236</v>
      </c>
      <c r="AP33" s="115">
        <f t="shared" si="19"/>
        <v>0.83496831322163378</v>
      </c>
      <c r="AQ33" s="114">
        <f t="shared" si="20"/>
        <v>1.5896487985212593E-2</v>
      </c>
      <c r="AS33" s="113">
        <v>19049</v>
      </c>
      <c r="AT33" s="115">
        <f t="shared" si="21"/>
        <v>0.83691401959492118</v>
      </c>
      <c r="AU33" s="114">
        <f t="shared" si="22"/>
        <v>-9.721355791224795E-3</v>
      </c>
      <c r="AW33" s="113">
        <v>18540</v>
      </c>
      <c r="AX33" s="115">
        <f t="shared" si="23"/>
        <v>0.8408925979680697</v>
      </c>
      <c r="AY33" s="114">
        <f t="shared" si="24"/>
        <v>-2.6720562759199984E-2</v>
      </c>
      <c r="BA33" s="113">
        <v>18068</v>
      </c>
      <c r="BB33" s="115">
        <f t="shared" si="25"/>
        <v>0.82506050504589246</v>
      </c>
      <c r="BC33" s="114">
        <f t="shared" si="26"/>
        <v>-2.5458468176914772E-2</v>
      </c>
      <c r="BE33" s="113">
        <v>17712</v>
      </c>
      <c r="BF33" s="115">
        <f t="shared" si="27"/>
        <v>0.79719146637861193</v>
      </c>
      <c r="BG33" s="114">
        <f t="shared" si="28"/>
        <v>-1.9703342926721268E-2</v>
      </c>
      <c r="BI33" s="113">
        <v>19267</v>
      </c>
      <c r="BJ33" s="115">
        <f t="shared" si="29"/>
        <v>0.82979456479607216</v>
      </c>
      <c r="BK33" s="114">
        <f t="shared" si="30"/>
        <v>8.7793586269196089E-2</v>
      </c>
      <c r="BM33" s="116">
        <v>19650</v>
      </c>
      <c r="BN33" s="115">
        <f t="shared" si="31"/>
        <v>0.81946703365444762</v>
      </c>
      <c r="BO33" s="117">
        <f t="shared" si="32"/>
        <v>1.987854881403428E-2</v>
      </c>
      <c r="BQ33" s="116">
        <v>20511</v>
      </c>
      <c r="BR33" s="115">
        <f t="shared" si="33"/>
        <v>0.82145860867475673</v>
      </c>
      <c r="BS33" s="117">
        <f t="shared" si="34"/>
        <v>4.3816793893129757E-2</v>
      </c>
      <c r="BU33" s="116">
        <v>21563</v>
      </c>
      <c r="BV33" s="115">
        <f t="shared" si="35"/>
        <v>0.83671568817663267</v>
      </c>
      <c r="BW33" s="117">
        <f t="shared" si="36"/>
        <v>5.1289551947735434E-2</v>
      </c>
      <c r="BY33" s="113"/>
      <c r="BZ33" s="115"/>
      <c r="CA33" s="114"/>
    </row>
    <row r="34" spans="1:79" s="100" customFormat="1">
      <c r="A34" s="112" t="s">
        <v>20</v>
      </c>
      <c r="B34" s="113">
        <v>12002</v>
      </c>
      <c r="C34" s="114">
        <f t="shared" si="0"/>
        <v>0.75129890453834114</v>
      </c>
      <c r="E34" s="113">
        <v>12811</v>
      </c>
      <c r="F34" s="115">
        <f t="shared" si="1"/>
        <v>0.74499883693882296</v>
      </c>
      <c r="G34" s="114">
        <f t="shared" si="2"/>
        <v>6.7405432427928735E-2</v>
      </c>
      <c r="I34" s="113">
        <v>13535</v>
      </c>
      <c r="J34" s="115">
        <f t="shared" si="3"/>
        <v>0.74799668416689691</v>
      </c>
      <c r="K34" s="114">
        <f t="shared" si="4"/>
        <v>5.6513933338537159E-2</v>
      </c>
      <c r="M34" s="113">
        <v>14396</v>
      </c>
      <c r="N34" s="115">
        <f t="shared" si="5"/>
        <v>0.75716614947667382</v>
      </c>
      <c r="O34" s="114">
        <f t="shared" si="6"/>
        <v>6.3612855559660231E-2</v>
      </c>
      <c r="Q34" s="113">
        <v>15848</v>
      </c>
      <c r="R34" s="115">
        <f t="shared" si="7"/>
        <v>0.79030568992170747</v>
      </c>
      <c r="S34" s="114">
        <f t="shared" si="8"/>
        <v>0.10086135037510413</v>
      </c>
      <c r="U34" s="113">
        <v>16775</v>
      </c>
      <c r="V34" s="115">
        <f t="shared" si="9"/>
        <v>0.78982061302321205</v>
      </c>
      <c r="W34" s="114">
        <f t="shared" si="10"/>
        <v>5.8493185259969716E-2</v>
      </c>
      <c r="Y34" s="113">
        <v>18115</v>
      </c>
      <c r="Z34" s="115">
        <f t="shared" si="11"/>
        <v>0.80052145477042735</v>
      </c>
      <c r="AA34" s="114">
        <f t="shared" si="12"/>
        <v>7.9880774962742152E-2</v>
      </c>
      <c r="AC34" s="113">
        <v>19570</v>
      </c>
      <c r="AD34" s="115">
        <f t="shared" si="13"/>
        <v>0.82309892328398382</v>
      </c>
      <c r="AE34" s="114">
        <f t="shared" si="14"/>
        <v>8.0320176649185671E-2</v>
      </c>
      <c r="AG34" s="113">
        <v>19508</v>
      </c>
      <c r="AH34" s="115">
        <f t="shared" si="15"/>
        <v>0.80848771188196777</v>
      </c>
      <c r="AI34" s="114">
        <f t="shared" si="16"/>
        <v>-3.1681144609095879E-3</v>
      </c>
      <c r="AK34" s="113">
        <v>18744</v>
      </c>
      <c r="AL34" s="115">
        <f t="shared" si="17"/>
        <v>0.81276558841384094</v>
      </c>
      <c r="AM34" s="114">
        <f t="shared" si="18"/>
        <v>-3.9163420135329141E-2</v>
      </c>
      <c r="AO34" s="113">
        <v>19329</v>
      </c>
      <c r="AP34" s="115">
        <f t="shared" si="19"/>
        <v>0.83900512197239341</v>
      </c>
      <c r="AQ34" s="114">
        <f t="shared" si="20"/>
        <v>3.1209987195902622E-2</v>
      </c>
      <c r="AS34" s="113">
        <v>19555</v>
      </c>
      <c r="AT34" s="115">
        <f t="shared" si="21"/>
        <v>0.85914502877729448</v>
      </c>
      <c r="AU34" s="114">
        <f t="shared" si="22"/>
        <v>1.1692275854932932E-2</v>
      </c>
      <c r="AW34" s="113">
        <v>19189</v>
      </c>
      <c r="AX34" s="115">
        <f t="shared" si="23"/>
        <v>0.87032837445573297</v>
      </c>
      <c r="AY34" s="114">
        <f t="shared" si="24"/>
        <v>-1.8716440807977519E-2</v>
      </c>
      <c r="BA34" s="113">
        <v>19158</v>
      </c>
      <c r="BB34" s="115">
        <f t="shared" si="25"/>
        <v>0.87483446732727521</v>
      </c>
      <c r="BC34" s="114">
        <f t="shared" si="26"/>
        <v>-1.615508885298822E-3</v>
      </c>
      <c r="BE34" s="113">
        <v>18923</v>
      </c>
      <c r="BF34" s="115">
        <f t="shared" si="27"/>
        <v>0.85169682239625533</v>
      </c>
      <c r="BG34" s="114">
        <f t="shared" si="28"/>
        <v>-1.2266416118592804E-2</v>
      </c>
      <c r="BI34" s="113">
        <v>20148</v>
      </c>
      <c r="BJ34" s="115">
        <f t="shared" si="29"/>
        <v>0.86773762866617854</v>
      </c>
      <c r="BK34" s="114">
        <f t="shared" si="30"/>
        <v>6.4736035512339418E-2</v>
      </c>
      <c r="BM34" s="116">
        <v>20876</v>
      </c>
      <c r="BN34" s="115">
        <f t="shared" si="31"/>
        <v>0.87059510404937657</v>
      </c>
      <c r="BO34" s="117">
        <f t="shared" si="32"/>
        <v>3.6132618622195745E-2</v>
      </c>
      <c r="BQ34" s="116">
        <v>21750</v>
      </c>
      <c r="BR34" s="115">
        <f t="shared" si="33"/>
        <v>0.87108013937282225</v>
      </c>
      <c r="BS34" s="117">
        <f t="shared" si="34"/>
        <v>4.1866257903812931E-2</v>
      </c>
      <c r="BU34" s="116">
        <v>22691</v>
      </c>
      <c r="BV34" s="115">
        <f t="shared" si="35"/>
        <v>0.88048581739164178</v>
      </c>
      <c r="BW34" s="117">
        <f t="shared" si="36"/>
        <v>4.3264367816091998E-2</v>
      </c>
      <c r="BY34" s="113"/>
      <c r="BZ34" s="115"/>
      <c r="CA34" s="114"/>
    </row>
    <row r="35" spans="1:79" s="100" customFormat="1" ht="27">
      <c r="A35" s="112" t="s">
        <v>23</v>
      </c>
      <c r="B35" s="113">
        <v>13852</v>
      </c>
      <c r="C35" s="114">
        <f t="shared" si="0"/>
        <v>0.86710485133020343</v>
      </c>
      <c r="E35" s="113">
        <v>15259</v>
      </c>
      <c r="F35" s="115">
        <f t="shared" si="1"/>
        <v>0.88735752500581533</v>
      </c>
      <c r="G35" s="114">
        <f t="shared" si="2"/>
        <v>0.10157377995957262</v>
      </c>
      <c r="I35" s="113">
        <v>16236</v>
      </c>
      <c r="J35" s="115">
        <f t="shared" si="3"/>
        <v>0.89726443768996955</v>
      </c>
      <c r="K35" s="114">
        <f t="shared" si="4"/>
        <v>6.4027786879874204E-2</v>
      </c>
      <c r="M35" s="113">
        <v>16822</v>
      </c>
      <c r="N35" s="115">
        <f t="shared" si="5"/>
        <v>0.88476305685583545</v>
      </c>
      <c r="O35" s="114">
        <f t="shared" si="6"/>
        <v>3.6092633653609374E-2</v>
      </c>
      <c r="Q35" s="113">
        <v>17217</v>
      </c>
      <c r="R35" s="115">
        <f t="shared" si="7"/>
        <v>0.8585747768413704</v>
      </c>
      <c r="S35" s="114">
        <f t="shared" si="8"/>
        <v>2.348115562953268E-2</v>
      </c>
      <c r="U35" s="113">
        <v>18555</v>
      </c>
      <c r="V35" s="115">
        <f t="shared" si="9"/>
        <v>0.87362870191628605</v>
      </c>
      <c r="W35" s="114">
        <f t="shared" si="10"/>
        <v>7.7713887436835716E-2</v>
      </c>
      <c r="Y35" s="113">
        <v>19064</v>
      </c>
      <c r="Z35" s="115">
        <f t="shared" si="11"/>
        <v>0.84245879181581151</v>
      </c>
      <c r="AA35" s="114">
        <f t="shared" si="12"/>
        <v>2.7431959040689735E-2</v>
      </c>
      <c r="AC35" s="113">
        <v>19857</v>
      </c>
      <c r="AD35" s="115">
        <f t="shared" si="13"/>
        <v>0.8351699192462988</v>
      </c>
      <c r="AE35" s="114">
        <f t="shared" si="14"/>
        <v>4.1596726814939089E-2</v>
      </c>
      <c r="AG35" s="113">
        <v>20312</v>
      </c>
      <c r="AH35" s="115">
        <f t="shared" si="15"/>
        <v>0.84180861204359902</v>
      </c>
      <c r="AI35" s="114">
        <f t="shared" si="16"/>
        <v>2.2913833912474146E-2</v>
      </c>
      <c r="AK35" s="113">
        <v>19012</v>
      </c>
      <c r="AL35" s="115">
        <f t="shared" si="17"/>
        <v>0.82438643656231025</v>
      </c>
      <c r="AM35" s="114">
        <f t="shared" si="18"/>
        <v>-6.4001575423395018E-2</v>
      </c>
      <c r="AO35" s="113">
        <v>19161</v>
      </c>
      <c r="AP35" s="115">
        <f t="shared" si="19"/>
        <v>0.83171282229360188</v>
      </c>
      <c r="AQ35" s="114">
        <f t="shared" si="20"/>
        <v>7.8371554807490362E-3</v>
      </c>
      <c r="AS35" s="113">
        <v>19017</v>
      </c>
      <c r="AT35" s="115">
        <f t="shared" si="21"/>
        <v>0.83550810597073943</v>
      </c>
      <c r="AU35" s="114">
        <f t="shared" si="22"/>
        <v>-7.5152653828087779E-3</v>
      </c>
      <c r="AW35" s="113">
        <v>18294</v>
      </c>
      <c r="AX35" s="115">
        <f t="shared" si="23"/>
        <v>0.82973512336719879</v>
      </c>
      <c r="AY35" s="114">
        <f t="shared" si="24"/>
        <v>-3.8018614923489458E-2</v>
      </c>
      <c r="BA35" s="113">
        <v>17823</v>
      </c>
      <c r="BB35" s="115">
        <f t="shared" si="25"/>
        <v>0.81387277957897619</v>
      </c>
      <c r="BC35" s="114">
        <f t="shared" si="26"/>
        <v>-2.5746146277468074E-2</v>
      </c>
      <c r="BE35" s="113">
        <v>17090</v>
      </c>
      <c r="BF35" s="115">
        <f t="shared" si="27"/>
        <v>0.76919614726798091</v>
      </c>
      <c r="BG35" s="114">
        <f t="shared" si="28"/>
        <v>-4.1126634124445949E-2</v>
      </c>
      <c r="BI35" s="113">
        <v>17225</v>
      </c>
      <c r="BJ35" s="115">
        <f t="shared" si="29"/>
        <v>0.74184934751711962</v>
      </c>
      <c r="BK35" s="114">
        <f t="shared" si="30"/>
        <v>7.8993563487419483E-3</v>
      </c>
      <c r="BM35" s="116">
        <v>18274</v>
      </c>
      <c r="BN35" s="115">
        <f t="shared" si="31"/>
        <v>0.76208348972017181</v>
      </c>
      <c r="BO35" s="117">
        <f t="shared" si="32"/>
        <v>6.0899854862118907E-2</v>
      </c>
      <c r="BQ35" s="116">
        <v>19519</v>
      </c>
      <c r="BR35" s="115">
        <f t="shared" si="33"/>
        <v>0.78172934438703989</v>
      </c>
      <c r="BS35" s="117">
        <f t="shared" si="34"/>
        <v>6.8129583014118422E-2</v>
      </c>
      <c r="BU35" s="116">
        <v>20415</v>
      </c>
      <c r="BV35" s="115">
        <f t="shared" si="35"/>
        <v>0.79216949284079008</v>
      </c>
      <c r="BW35" s="117">
        <f t="shared" si="36"/>
        <v>4.5903990983144682E-2</v>
      </c>
      <c r="BY35" s="113"/>
      <c r="BZ35" s="115"/>
      <c r="CA35" s="114"/>
    </row>
    <row r="36" spans="1:79" s="100" customFormat="1">
      <c r="A36" s="112" t="s">
        <v>46</v>
      </c>
      <c r="B36" s="113">
        <v>12596</v>
      </c>
      <c r="C36" s="114">
        <f t="shared" si="0"/>
        <v>0.78848200312989047</v>
      </c>
      <c r="E36" s="113">
        <v>13663</v>
      </c>
      <c r="F36" s="115">
        <f t="shared" si="1"/>
        <v>0.79454524307978602</v>
      </c>
      <c r="G36" s="114">
        <f t="shared" si="2"/>
        <v>8.470943156557631E-2</v>
      </c>
      <c r="I36" s="113">
        <v>14206</v>
      </c>
      <c r="J36" s="115">
        <f t="shared" si="3"/>
        <v>0.78507875103619784</v>
      </c>
      <c r="K36" s="114">
        <f t="shared" si="4"/>
        <v>3.9742369904120611E-2</v>
      </c>
      <c r="M36" s="113">
        <v>15179</v>
      </c>
      <c r="N36" s="115">
        <f t="shared" si="5"/>
        <v>0.79834849839583444</v>
      </c>
      <c r="O36" s="114">
        <f t="shared" si="6"/>
        <v>6.8492186400112676E-2</v>
      </c>
      <c r="Q36" s="113">
        <v>15613</v>
      </c>
      <c r="R36" s="115">
        <f t="shared" si="7"/>
        <v>0.77858674512541759</v>
      </c>
      <c r="S36" s="114">
        <f t="shared" si="8"/>
        <v>2.8592133869161263E-2</v>
      </c>
      <c r="U36" s="113">
        <v>17107</v>
      </c>
      <c r="V36" s="115">
        <f t="shared" si="9"/>
        <v>0.80545223409765054</v>
      </c>
      <c r="W36" s="114">
        <f t="shared" si="10"/>
        <v>9.5689489527957416E-2</v>
      </c>
      <c r="Y36" s="113">
        <v>18291</v>
      </c>
      <c r="Z36" s="115">
        <f t="shared" si="11"/>
        <v>0.80829908524459759</v>
      </c>
      <c r="AA36" s="114">
        <f t="shared" si="12"/>
        <v>6.9211433915940868E-2</v>
      </c>
      <c r="AC36" s="113">
        <v>19251</v>
      </c>
      <c r="AD36" s="115">
        <f t="shared" si="13"/>
        <v>0.8096820323014805</v>
      </c>
      <c r="AE36" s="114">
        <f t="shared" si="14"/>
        <v>5.2484828604231648E-2</v>
      </c>
      <c r="AG36" s="113">
        <v>19286</v>
      </c>
      <c r="AH36" s="115">
        <f t="shared" si="15"/>
        <v>0.79928716482241291</v>
      </c>
      <c r="AI36" s="114">
        <f t="shared" si="16"/>
        <v>1.8180873720845536E-3</v>
      </c>
      <c r="AK36" s="113">
        <v>18150</v>
      </c>
      <c r="AL36" s="115">
        <f t="shared" si="17"/>
        <v>0.78700893244297976</v>
      </c>
      <c r="AM36" s="114">
        <f t="shared" si="18"/>
        <v>-5.8902831069169381E-2</v>
      </c>
      <c r="AO36" s="113">
        <v>17518</v>
      </c>
      <c r="AP36" s="115">
        <f t="shared" si="19"/>
        <v>0.76039586769684864</v>
      </c>
      <c r="AQ36" s="114">
        <f t="shared" si="20"/>
        <v>-3.4820936639118449E-2</v>
      </c>
      <c r="AS36" s="113">
        <v>16909</v>
      </c>
      <c r="AT36" s="115">
        <f t="shared" si="21"/>
        <v>0.74289354597776902</v>
      </c>
      <c r="AU36" s="114">
        <f t="shared" si="22"/>
        <v>-3.4764242493435349E-2</v>
      </c>
      <c r="AW36" s="113">
        <v>16089</v>
      </c>
      <c r="AX36" s="115">
        <f t="shared" si="23"/>
        <v>0.72972605224963716</v>
      </c>
      <c r="AY36" s="114">
        <f t="shared" si="24"/>
        <v>-4.8494884381098835E-2</v>
      </c>
      <c r="BA36" s="113">
        <v>15997</v>
      </c>
      <c r="BB36" s="115">
        <f t="shared" si="25"/>
        <v>0.73048997671126537</v>
      </c>
      <c r="BC36" s="114">
        <f t="shared" si="26"/>
        <v>-5.7181925539188105E-3</v>
      </c>
      <c r="BE36" s="113">
        <v>15937</v>
      </c>
      <c r="BF36" s="115">
        <f t="shared" si="27"/>
        <v>0.71730128724457642</v>
      </c>
      <c r="BG36" s="114">
        <f t="shared" si="28"/>
        <v>-3.7507032568606657E-3</v>
      </c>
      <c r="BI36" s="113">
        <v>16620</v>
      </c>
      <c r="BJ36" s="115">
        <f t="shared" si="29"/>
        <v>0.71579310047805678</v>
      </c>
      <c r="BK36" s="114">
        <f t="shared" si="30"/>
        <v>4.2856246470477588E-2</v>
      </c>
      <c r="BM36" s="116">
        <v>17428</v>
      </c>
      <c r="BN36" s="115">
        <f t="shared" si="31"/>
        <v>0.72680261895825515</v>
      </c>
      <c r="BO36" s="117">
        <f t="shared" si="32"/>
        <v>4.861612515042113E-2</v>
      </c>
      <c r="BQ36" s="116">
        <v>18022</v>
      </c>
      <c r="BR36" s="115">
        <f t="shared" si="33"/>
        <v>0.72177500100124159</v>
      </c>
      <c r="BS36" s="117">
        <f t="shared" si="34"/>
        <v>3.4083084691301391E-2</v>
      </c>
      <c r="BU36" s="116">
        <v>18617</v>
      </c>
      <c r="BV36" s="115">
        <f t="shared" si="35"/>
        <v>0.72240114857785886</v>
      </c>
      <c r="BW36" s="117">
        <f t="shared" si="36"/>
        <v>3.301520363999555E-2</v>
      </c>
      <c r="BY36" s="113"/>
      <c r="BZ36" s="115"/>
      <c r="CA36" s="114"/>
    </row>
    <row r="37" spans="1:79" s="100" customFormat="1">
      <c r="A37" s="112" t="s">
        <v>11</v>
      </c>
      <c r="B37" s="113">
        <v>19354</v>
      </c>
      <c r="C37" s="114">
        <f t="shared" si="0"/>
        <v>1.2115179968701095</v>
      </c>
      <c r="E37" s="113">
        <v>20769</v>
      </c>
      <c r="F37" s="115">
        <f t="shared" si="1"/>
        <v>1.2077808792742499</v>
      </c>
      <c r="G37" s="114">
        <f t="shared" si="2"/>
        <v>7.311150149839829E-2</v>
      </c>
      <c r="I37" s="113">
        <v>21490</v>
      </c>
      <c r="J37" s="115">
        <f t="shared" si="3"/>
        <v>1.1876208897485494</v>
      </c>
      <c r="K37" s="114">
        <f t="shared" si="4"/>
        <v>3.4715200539265245E-2</v>
      </c>
      <c r="M37" s="113">
        <v>22462</v>
      </c>
      <c r="N37" s="115">
        <f t="shared" si="5"/>
        <v>1.1814021984957661</v>
      </c>
      <c r="O37" s="114">
        <f t="shared" si="6"/>
        <v>4.5230339692880372E-2</v>
      </c>
      <c r="Q37" s="113">
        <v>23562</v>
      </c>
      <c r="R37" s="115">
        <f t="shared" si="7"/>
        <v>1.1749862863411957</v>
      </c>
      <c r="S37" s="114">
        <f t="shared" si="8"/>
        <v>4.8971596474045143E-2</v>
      </c>
      <c r="U37" s="113">
        <v>25096</v>
      </c>
      <c r="V37" s="115">
        <f t="shared" si="9"/>
        <v>1.1815998870003295</v>
      </c>
      <c r="W37" s="114">
        <f t="shared" si="10"/>
        <v>6.5104829810712195E-2</v>
      </c>
      <c r="Y37" s="113">
        <v>26660</v>
      </c>
      <c r="Z37" s="115">
        <f t="shared" si="11"/>
        <v>1.178134252507844</v>
      </c>
      <c r="AA37" s="114">
        <f t="shared" si="12"/>
        <v>6.2320688555945081E-2</v>
      </c>
      <c r="AC37" s="113">
        <v>28069</v>
      </c>
      <c r="AD37" s="115">
        <f t="shared" si="13"/>
        <v>1.1805602288021535</v>
      </c>
      <c r="AE37" s="114">
        <f t="shared" si="14"/>
        <v>5.2850712678169431E-2</v>
      </c>
      <c r="AG37" s="113">
        <v>28280</v>
      </c>
      <c r="AH37" s="115">
        <f t="shared" si="15"/>
        <v>1.172033652451407</v>
      </c>
      <c r="AI37" s="114">
        <f t="shared" si="16"/>
        <v>7.5171897823220757E-3</v>
      </c>
      <c r="AK37" s="113">
        <v>26935</v>
      </c>
      <c r="AL37" s="115">
        <f t="shared" si="17"/>
        <v>1.1679386002948573</v>
      </c>
      <c r="AM37" s="114">
        <f t="shared" si="18"/>
        <v>-4.7560113154172523E-2</v>
      </c>
      <c r="AO37" s="113">
        <v>26996</v>
      </c>
      <c r="AP37" s="115">
        <f t="shared" si="19"/>
        <v>1.1718031079086726</v>
      </c>
      <c r="AQ37" s="114">
        <f t="shared" si="20"/>
        <v>2.2647113421199183E-3</v>
      </c>
      <c r="AS37" s="113">
        <v>26558</v>
      </c>
      <c r="AT37" s="115">
        <f t="shared" si="21"/>
        <v>1.1668204384693115</v>
      </c>
      <c r="AU37" s="114">
        <f t="shared" si="22"/>
        <v>-1.6224625870499332E-2</v>
      </c>
      <c r="AW37" s="113">
        <v>25832</v>
      </c>
      <c r="AX37" s="115">
        <f t="shared" si="23"/>
        <v>1.1716255442670538</v>
      </c>
      <c r="AY37" s="114">
        <f t="shared" si="24"/>
        <v>-2.7336395812937675E-2</v>
      </c>
      <c r="BA37" s="113">
        <v>25848</v>
      </c>
      <c r="BB37" s="115">
        <f t="shared" si="25"/>
        <v>1.180327868852459</v>
      </c>
      <c r="BC37" s="114">
        <f t="shared" si="26"/>
        <v>6.1938680706097315E-4</v>
      </c>
      <c r="BE37" s="113">
        <v>26491</v>
      </c>
      <c r="BF37" s="115">
        <f t="shared" si="27"/>
        <v>1.1923215410928076</v>
      </c>
      <c r="BG37" s="114">
        <f t="shared" si="28"/>
        <v>2.4876199319096237E-2</v>
      </c>
      <c r="BI37" s="113">
        <v>27688</v>
      </c>
      <c r="BJ37" s="115">
        <f t="shared" si="29"/>
        <v>1.1924716826736723</v>
      </c>
      <c r="BK37" s="114">
        <f t="shared" si="30"/>
        <v>4.5185157223207817E-2</v>
      </c>
      <c r="BM37" s="116">
        <v>28713</v>
      </c>
      <c r="BN37" s="115">
        <f t="shared" si="31"/>
        <v>1.1974227449017891</v>
      </c>
      <c r="BO37" s="117">
        <f t="shared" si="32"/>
        <v>3.7019647500722286E-2</v>
      </c>
      <c r="BQ37" s="116">
        <v>30065</v>
      </c>
      <c r="BR37" s="115">
        <f t="shared" si="33"/>
        <v>1.2040930754135128</v>
      </c>
      <c r="BS37" s="117">
        <f t="shared" si="34"/>
        <v>4.7086685473478829E-2</v>
      </c>
      <c r="BU37" s="116">
        <v>30947</v>
      </c>
      <c r="BV37" s="115">
        <f t="shared" si="35"/>
        <v>1.2008459120717085</v>
      </c>
      <c r="BW37" s="117">
        <f t="shared" si="36"/>
        <v>2.9336437718276986E-2</v>
      </c>
      <c r="BY37" s="113"/>
      <c r="BZ37" s="115"/>
      <c r="CA37" s="114"/>
    </row>
    <row r="38" spans="1:79" s="100" customFormat="1">
      <c r="A38" s="112" t="s">
        <v>21</v>
      </c>
      <c r="B38" s="113">
        <v>19501</v>
      </c>
      <c r="C38" s="114">
        <f t="shared" si="0"/>
        <v>1.2207198748043819</v>
      </c>
      <c r="E38" s="113">
        <v>21382</v>
      </c>
      <c r="F38" s="115">
        <f t="shared" si="1"/>
        <v>1.2434287043498489</v>
      </c>
      <c r="G38" s="114">
        <f t="shared" si="2"/>
        <v>9.6456591969642513E-2</v>
      </c>
      <c r="I38" s="113">
        <v>22777</v>
      </c>
      <c r="J38" s="115">
        <f t="shared" si="3"/>
        <v>1.2587455098093396</v>
      </c>
      <c r="K38" s="114">
        <f t="shared" si="4"/>
        <v>6.5241792161631285E-2</v>
      </c>
      <c r="M38" s="113">
        <v>23518</v>
      </c>
      <c r="N38" s="115">
        <f t="shared" si="5"/>
        <v>1.2369431441645191</v>
      </c>
      <c r="O38" s="114">
        <f t="shared" si="6"/>
        <v>3.2532818193792057E-2</v>
      </c>
      <c r="Q38" s="113">
        <v>24551</v>
      </c>
      <c r="R38" s="115">
        <f t="shared" si="7"/>
        <v>1.2243055901860072</v>
      </c>
      <c r="S38" s="114">
        <f t="shared" si="8"/>
        <v>4.3923803044476628E-2</v>
      </c>
      <c r="U38" s="113">
        <v>25393</v>
      </c>
      <c r="V38" s="115">
        <f t="shared" si="9"/>
        <v>1.1955835962145109</v>
      </c>
      <c r="W38" s="114">
        <f t="shared" si="10"/>
        <v>3.4295955358233821E-2</v>
      </c>
      <c r="Y38" s="113">
        <v>27422</v>
      </c>
      <c r="Z38" s="115">
        <f t="shared" si="11"/>
        <v>1.2118078571744222</v>
      </c>
      <c r="AA38" s="114">
        <f t="shared" si="12"/>
        <v>7.9903910526523125E-2</v>
      </c>
      <c r="AC38" s="113">
        <v>28040</v>
      </c>
      <c r="AD38" s="115">
        <f t="shared" si="13"/>
        <v>1.1793405114401077</v>
      </c>
      <c r="AE38" s="114">
        <f t="shared" si="14"/>
        <v>2.2536649405586751E-2</v>
      </c>
      <c r="AG38" s="113">
        <v>27749</v>
      </c>
      <c r="AH38" s="115">
        <f t="shared" si="15"/>
        <v>1.1500269385386879</v>
      </c>
      <c r="AI38" s="114">
        <f t="shared" si="16"/>
        <v>-1.0378031383737496E-2</v>
      </c>
      <c r="AK38" s="113">
        <v>26493</v>
      </c>
      <c r="AL38" s="115">
        <f t="shared" si="17"/>
        <v>1.1487728731246205</v>
      </c>
      <c r="AM38" s="114">
        <f t="shared" si="18"/>
        <v>-4.5262892356481288E-2</v>
      </c>
      <c r="AO38" s="113">
        <v>26628</v>
      </c>
      <c r="AP38" s="115">
        <f t="shared" si="19"/>
        <v>1.1558294990884626</v>
      </c>
      <c r="AQ38" s="114">
        <f t="shared" si="20"/>
        <v>5.0956856528139305E-3</v>
      </c>
      <c r="AS38" s="113">
        <v>26006</v>
      </c>
      <c r="AT38" s="115">
        <f t="shared" si="21"/>
        <v>1.1425684284521769</v>
      </c>
      <c r="AU38" s="114">
        <f t="shared" si="22"/>
        <v>-2.3358870362024886E-2</v>
      </c>
      <c r="AW38" s="113">
        <v>25383</v>
      </c>
      <c r="AX38" s="115">
        <f t="shared" si="23"/>
        <v>1.151260885341074</v>
      </c>
      <c r="AY38" s="114">
        <f t="shared" si="24"/>
        <v>-2.3956010151503504E-2</v>
      </c>
      <c r="BA38" s="113">
        <v>25042</v>
      </c>
      <c r="BB38" s="115">
        <f t="shared" si="25"/>
        <v>1.1435225352755833</v>
      </c>
      <c r="BC38" s="114">
        <f t="shared" si="26"/>
        <v>-1.3434188236221112E-2</v>
      </c>
      <c r="BE38" s="113">
        <v>25522</v>
      </c>
      <c r="BF38" s="115">
        <f t="shared" si="27"/>
        <v>1.148708254568368</v>
      </c>
      <c r="BG38" s="114">
        <f t="shared" si="28"/>
        <v>1.9167798099193334E-2</v>
      </c>
      <c r="BI38" s="113">
        <v>26532</v>
      </c>
      <c r="BJ38" s="115">
        <f t="shared" si="29"/>
        <v>1.1426848701494465</v>
      </c>
      <c r="BK38" s="114">
        <f t="shared" si="30"/>
        <v>3.9573701120601879E-2</v>
      </c>
      <c r="BM38" s="116">
        <v>27978</v>
      </c>
      <c r="BN38" s="115">
        <f t="shared" si="31"/>
        <v>1.166770924558989</v>
      </c>
      <c r="BO38" s="117">
        <f t="shared" si="32"/>
        <v>5.4500226142017105E-2</v>
      </c>
      <c r="BQ38" s="116">
        <v>27561</v>
      </c>
      <c r="BR38" s="115">
        <f t="shared" si="33"/>
        <v>1.1038087228162923</v>
      </c>
      <c r="BS38" s="117">
        <f t="shared" si="34"/>
        <v>-1.490456787475869E-2</v>
      </c>
      <c r="BU38" s="116">
        <v>28184</v>
      </c>
      <c r="BV38" s="115">
        <f t="shared" si="35"/>
        <v>1.0936323774785612</v>
      </c>
      <c r="BW38" s="117">
        <f t="shared" si="36"/>
        <v>2.2604404774863029E-2</v>
      </c>
      <c r="BY38" s="113"/>
      <c r="BZ38" s="115"/>
      <c r="CA38" s="114"/>
    </row>
    <row r="39" spans="1:79" s="100" customFormat="1">
      <c r="A39" s="112" t="s">
        <v>55</v>
      </c>
      <c r="B39" s="113">
        <v>19235</v>
      </c>
      <c r="C39" s="114">
        <f t="shared" ref="C39:C59" si="39">B39/B$59</f>
        <v>1.2040688575899843</v>
      </c>
      <c r="E39" s="113">
        <v>21049</v>
      </c>
      <c r="F39" s="115">
        <f t="shared" ref="F39:F59" si="40">E39/E$59</f>
        <v>1.2240637357525006</v>
      </c>
      <c r="G39" s="114">
        <f t="shared" si="2"/>
        <v>9.430725240447102E-2</v>
      </c>
      <c r="I39" s="113">
        <v>22490</v>
      </c>
      <c r="J39" s="115">
        <f t="shared" ref="J39:J59" si="41">I39/I$59</f>
        <v>1.2428847747996685</v>
      </c>
      <c r="K39" s="114">
        <f t="shared" si="4"/>
        <v>6.8459309230842313E-2</v>
      </c>
      <c r="M39" s="113">
        <v>23772</v>
      </c>
      <c r="N39" s="115">
        <f t="shared" ref="N39:N59" si="42">M39/M$59</f>
        <v>1.2503024246568137</v>
      </c>
      <c r="O39" s="114">
        <f t="shared" si="6"/>
        <v>5.7003112494441899E-2</v>
      </c>
      <c r="Q39" s="113">
        <v>24376</v>
      </c>
      <c r="R39" s="115">
        <f t="shared" ref="R39:R59" si="43">Q39/Q$59</f>
        <v>1.2155787164015359</v>
      </c>
      <c r="S39" s="114">
        <f t="shared" si="8"/>
        <v>2.5408043075887621E-2</v>
      </c>
      <c r="U39" s="113">
        <v>24366</v>
      </c>
      <c r="V39" s="115">
        <f t="shared" ref="V39:V59" si="44">U39/U$59</f>
        <v>1.1472291539149677</v>
      </c>
      <c r="W39" s="114">
        <f t="shared" si="10"/>
        <v>-4.1023957991470628E-4</v>
      </c>
      <c r="Y39" s="113">
        <v>26626</v>
      </c>
      <c r="Z39" s="115">
        <f t="shared" ref="Z39:Z59" si="45">Y39/Y$59</f>
        <v>1.1766317557116974</v>
      </c>
      <c r="AA39" s="114">
        <f t="shared" si="12"/>
        <v>9.2752195682508365E-2</v>
      </c>
      <c r="AC39" s="113">
        <v>27828</v>
      </c>
      <c r="AD39" s="115">
        <f t="shared" ref="AD39:AD59" si="46">AC39/AC$59</f>
        <v>1.1704239569313593</v>
      </c>
      <c r="AE39" s="114">
        <f t="shared" si="14"/>
        <v>4.5143844362653063E-2</v>
      </c>
      <c r="AG39" s="113">
        <v>28327</v>
      </c>
      <c r="AH39" s="115">
        <f t="shared" ref="AH39:AH59" si="47">AG39/AG$59</f>
        <v>1.1739815160180695</v>
      </c>
      <c r="AI39" s="114">
        <f t="shared" si="16"/>
        <v>1.7931579703895251E-2</v>
      </c>
      <c r="AK39" s="113">
        <v>27533</v>
      </c>
      <c r="AL39" s="115">
        <f t="shared" ref="AL39:AL59" si="48">AK39/AK$59</f>
        <v>1.1938687017604717</v>
      </c>
      <c r="AM39" s="114">
        <f t="shared" si="18"/>
        <v>-2.802979489532953E-2</v>
      </c>
      <c r="AO39" s="113">
        <v>27437</v>
      </c>
      <c r="AP39" s="115">
        <f t="shared" ref="AP39:AP59" si="49">AO39/AO$59</f>
        <v>1.1909453945655004</v>
      </c>
      <c r="AQ39" s="114">
        <f t="shared" si="20"/>
        <v>-3.4867250208839851E-3</v>
      </c>
      <c r="AS39" s="113">
        <v>27093</v>
      </c>
      <c r="AT39" s="115">
        <f t="shared" ref="AT39:AT59" si="50">AS39/AS$59</f>
        <v>1.1903255568735995</v>
      </c>
      <c r="AU39" s="114">
        <f t="shared" si="22"/>
        <v>-1.2537813900936667E-2</v>
      </c>
      <c r="AW39" s="113">
        <v>26883</v>
      </c>
      <c r="AX39" s="115">
        <f t="shared" ref="AX39:AX59" si="51">AW39/AW$59</f>
        <v>1.219294267053701</v>
      </c>
      <c r="AY39" s="114">
        <f t="shared" si="24"/>
        <v>-7.7510796146605943E-3</v>
      </c>
      <c r="BA39" s="113">
        <v>27291</v>
      </c>
      <c r="BB39" s="115">
        <f t="shared" ref="BB39:BB59" si="52">BA39/BA$59</f>
        <v>1.246221288643317</v>
      </c>
      <c r="BC39" s="114">
        <f t="shared" si="26"/>
        <v>1.5176877580627135E-2</v>
      </c>
      <c r="BE39" s="113">
        <v>27571</v>
      </c>
      <c r="BF39" s="115">
        <f t="shared" ref="BF39:BF59" si="53">BE39/BE$59</f>
        <v>1.240930776847601</v>
      </c>
      <c r="BG39" s="114">
        <f t="shared" si="28"/>
        <v>1.0259792605620932E-2</v>
      </c>
      <c r="BI39" s="113">
        <v>28792</v>
      </c>
      <c r="BJ39" s="115">
        <f t="shared" ref="BJ39:BJ59" si="54">BI39/BI$59</f>
        <v>1.2400189499978467</v>
      </c>
      <c r="BK39" s="114">
        <f t="shared" si="30"/>
        <v>4.4285662471437393E-2</v>
      </c>
      <c r="BM39" s="116">
        <v>28403</v>
      </c>
      <c r="BN39" s="115">
        <f t="shared" ref="BN39:BN59" si="55">BM39/BM$59</f>
        <v>1.1844947662538055</v>
      </c>
      <c r="BO39" s="117">
        <f t="shared" si="32"/>
        <v>-1.3510697415948902E-2</v>
      </c>
      <c r="BQ39" s="116">
        <v>27544</v>
      </c>
      <c r="BR39" s="115">
        <f t="shared" ref="BR39:BR59" si="56">BQ39/BQ$59</f>
        <v>1.1031278785694261</v>
      </c>
      <c r="BS39" s="117">
        <f t="shared" si="34"/>
        <v>-3.0243284160123896E-2</v>
      </c>
      <c r="BU39" s="116">
        <v>28456</v>
      </c>
      <c r="BV39" s="115">
        <f t="shared" ref="BV39:BV59" si="57">BU39/BU$59</f>
        <v>1.1041868767218967</v>
      </c>
      <c r="BW39" s="117">
        <f t="shared" si="36"/>
        <v>3.3110659308742463E-2</v>
      </c>
      <c r="BY39" s="113"/>
      <c r="BZ39" s="115"/>
      <c r="CA39" s="114"/>
    </row>
    <row r="40" spans="1:79" s="100" customFormat="1">
      <c r="A40" s="112" t="s">
        <v>43</v>
      </c>
      <c r="B40" s="113">
        <v>20212</v>
      </c>
      <c r="C40" s="114">
        <f t="shared" si="39"/>
        <v>1.2652269170579029</v>
      </c>
      <c r="E40" s="113">
        <v>21953</v>
      </c>
      <c r="F40" s="115">
        <f t="shared" si="40"/>
        <v>1.2766341009537101</v>
      </c>
      <c r="G40" s="114">
        <f t="shared" si="2"/>
        <v>8.6136948347516284E-2</v>
      </c>
      <c r="I40" s="113">
        <v>23715</v>
      </c>
      <c r="J40" s="115">
        <f t="shared" si="41"/>
        <v>1.3105830339872893</v>
      </c>
      <c r="K40" s="114">
        <f t="shared" si="4"/>
        <v>8.0262378718170657E-2</v>
      </c>
      <c r="M40" s="113">
        <v>24363</v>
      </c>
      <c r="N40" s="115">
        <f t="shared" si="42"/>
        <v>1.2813864198180192</v>
      </c>
      <c r="O40" s="114">
        <f t="shared" si="6"/>
        <v>2.7324478178368139E-2</v>
      </c>
      <c r="Q40" s="113">
        <v>25957</v>
      </c>
      <c r="R40" s="115">
        <f t="shared" si="43"/>
        <v>1.2944197875629582</v>
      </c>
      <c r="S40" s="114">
        <f t="shared" si="8"/>
        <v>6.542708205065062E-2</v>
      </c>
      <c r="U40" s="113">
        <v>25422</v>
      </c>
      <c r="V40" s="115">
        <f t="shared" si="44"/>
        <v>1.196949008898724</v>
      </c>
      <c r="W40" s="114">
        <f t="shared" si="10"/>
        <v>-2.0611010517394113E-2</v>
      </c>
      <c r="Y40" s="113">
        <v>26429</v>
      </c>
      <c r="Z40" s="115">
        <f t="shared" si="45"/>
        <v>1.1679261125104954</v>
      </c>
      <c r="AA40" s="114">
        <f t="shared" si="12"/>
        <v>3.9611360239163007E-2</v>
      </c>
      <c r="AC40" s="113">
        <v>27408</v>
      </c>
      <c r="AD40" s="115">
        <f t="shared" si="46"/>
        <v>1.1527590847913862</v>
      </c>
      <c r="AE40" s="114">
        <f t="shared" si="14"/>
        <v>3.70426425517425E-2</v>
      </c>
      <c r="AG40" s="113">
        <v>27594</v>
      </c>
      <c r="AH40" s="115">
        <f t="shared" si="47"/>
        <v>1.1436031331592689</v>
      </c>
      <c r="AI40" s="114">
        <f t="shared" si="16"/>
        <v>6.7863397548160176E-3</v>
      </c>
      <c r="AK40" s="113">
        <v>26450</v>
      </c>
      <c r="AL40" s="115">
        <f t="shared" si="48"/>
        <v>1.1469083340560229</v>
      </c>
      <c r="AM40" s="114">
        <f t="shared" si="18"/>
        <v>-4.1458288033630497E-2</v>
      </c>
      <c r="AO40" s="113">
        <v>26909</v>
      </c>
      <c r="AP40" s="115">
        <f t="shared" si="49"/>
        <v>1.1680267384321557</v>
      </c>
      <c r="AQ40" s="114">
        <f t="shared" si="20"/>
        <v>1.7353497164461329E-2</v>
      </c>
      <c r="AS40" s="113">
        <v>26302</v>
      </c>
      <c r="AT40" s="115">
        <f t="shared" si="50"/>
        <v>1.1555731294758578</v>
      </c>
      <c r="AU40" s="114">
        <f t="shared" si="22"/>
        <v>-2.2557508640231871E-2</v>
      </c>
      <c r="AW40" s="113">
        <v>25433</v>
      </c>
      <c r="AX40" s="115">
        <f t="shared" si="51"/>
        <v>1.1535286647314948</v>
      </c>
      <c r="AY40" s="114">
        <f t="shared" si="24"/>
        <v>-3.3039312599802306E-2</v>
      </c>
      <c r="BA40" s="113">
        <v>25325</v>
      </c>
      <c r="BB40" s="115">
        <f t="shared" si="52"/>
        <v>1.1564454997945111</v>
      </c>
      <c r="BC40" s="114">
        <f t="shared" si="26"/>
        <v>-4.2464514607006842E-3</v>
      </c>
      <c r="BE40" s="113">
        <v>25984</v>
      </c>
      <c r="BF40" s="115">
        <f t="shared" si="53"/>
        <v>1.1695022054190296</v>
      </c>
      <c r="BG40" s="114">
        <f t="shared" si="28"/>
        <v>2.6021717670286382E-2</v>
      </c>
      <c r="BI40" s="113">
        <v>27628</v>
      </c>
      <c r="BJ40" s="115">
        <f t="shared" si="54"/>
        <v>1.1898875920582281</v>
      </c>
      <c r="BK40" s="114">
        <f t="shared" si="30"/>
        <v>6.3269704433497553E-2</v>
      </c>
      <c r="BM40" s="116">
        <v>29264</v>
      </c>
      <c r="BN40" s="115">
        <f t="shared" si="55"/>
        <v>1.2204011843696567</v>
      </c>
      <c r="BO40" s="117">
        <f t="shared" si="32"/>
        <v>5.921528883741134E-2</v>
      </c>
      <c r="BQ40" s="116">
        <v>30614</v>
      </c>
      <c r="BR40" s="115">
        <f t="shared" si="56"/>
        <v>1.2260803396211302</v>
      </c>
      <c r="BS40" s="117">
        <f t="shared" si="34"/>
        <v>4.6131765992345475E-2</v>
      </c>
      <c r="BU40" s="116">
        <v>30810</v>
      </c>
      <c r="BV40" s="115">
        <f t="shared" si="57"/>
        <v>1.1955298591439991</v>
      </c>
      <c r="BW40" s="117">
        <f t="shared" si="36"/>
        <v>6.402299601489414E-3</v>
      </c>
      <c r="BY40" s="113"/>
      <c r="BZ40" s="115"/>
      <c r="CA40" s="114"/>
    </row>
    <row r="41" spans="1:79" s="100" customFormat="1" ht="27">
      <c r="A41" s="112" t="s">
        <v>316</v>
      </c>
      <c r="B41" s="113">
        <v>14126</v>
      </c>
      <c r="C41" s="114">
        <f t="shared" si="39"/>
        <v>0.8842566510172144</v>
      </c>
      <c r="E41" s="113">
        <v>15369</v>
      </c>
      <c r="F41" s="115">
        <f t="shared" si="40"/>
        <v>0.89375436147941378</v>
      </c>
      <c r="G41" s="114">
        <f t="shared" si="2"/>
        <v>8.7993770352541523E-2</v>
      </c>
      <c r="I41" s="113">
        <v>15840</v>
      </c>
      <c r="J41" s="115">
        <f t="shared" si="41"/>
        <v>0.87537993920972645</v>
      </c>
      <c r="K41" s="114">
        <f t="shared" si="4"/>
        <v>3.064610579738436E-2</v>
      </c>
      <c r="M41" s="113">
        <v>16362</v>
      </c>
      <c r="N41" s="115">
        <f t="shared" si="42"/>
        <v>0.86056908431073476</v>
      </c>
      <c r="O41" s="114">
        <f t="shared" si="6"/>
        <v>3.2954545454545459E-2</v>
      </c>
      <c r="Q41" s="113">
        <v>17163</v>
      </c>
      <c r="R41" s="115">
        <f t="shared" si="43"/>
        <v>0.85588191293073357</v>
      </c>
      <c r="S41" s="114">
        <f t="shared" si="8"/>
        <v>4.89548954895489E-2</v>
      </c>
      <c r="U41" s="113">
        <v>17986</v>
      </c>
      <c r="V41" s="115">
        <f t="shared" si="44"/>
        <v>0.84683836338810681</v>
      </c>
      <c r="W41" s="114">
        <f t="shared" si="10"/>
        <v>4.7951989745382617E-2</v>
      </c>
      <c r="Y41" s="113">
        <v>18810</v>
      </c>
      <c r="Z41" s="115">
        <f t="shared" si="45"/>
        <v>0.83123425692695219</v>
      </c>
      <c r="AA41" s="114">
        <f t="shared" si="12"/>
        <v>4.5813410430334711E-2</v>
      </c>
      <c r="AC41" s="113">
        <v>19201</v>
      </c>
      <c r="AD41" s="115">
        <f t="shared" si="46"/>
        <v>0.80757907133243612</v>
      </c>
      <c r="AE41" s="114">
        <f t="shared" si="14"/>
        <v>2.0786815523657687E-2</v>
      </c>
      <c r="AG41" s="113">
        <v>19260</v>
      </c>
      <c r="AH41" s="115">
        <f t="shared" si="47"/>
        <v>0.79820962327489742</v>
      </c>
      <c r="AI41" s="114">
        <f t="shared" si="16"/>
        <v>3.0727566272590323E-3</v>
      </c>
      <c r="AK41" s="113">
        <v>18007</v>
      </c>
      <c r="AL41" s="115">
        <f t="shared" si="48"/>
        <v>0.78080825600555026</v>
      </c>
      <c r="AM41" s="114">
        <f t="shared" si="18"/>
        <v>-6.5057113187954263E-2</v>
      </c>
      <c r="AO41" s="113">
        <v>17722</v>
      </c>
      <c r="AP41" s="115">
        <f t="shared" si="49"/>
        <v>0.76925080302109561</v>
      </c>
      <c r="AQ41" s="114">
        <f t="shared" si="20"/>
        <v>-1.582717831954239E-2</v>
      </c>
      <c r="AS41" s="113">
        <v>17051</v>
      </c>
      <c r="AT41" s="115">
        <f t="shared" si="50"/>
        <v>0.74913228768507534</v>
      </c>
      <c r="AU41" s="114">
        <f t="shared" si="22"/>
        <v>-3.7862543730955878E-2</v>
      </c>
      <c r="AW41" s="113">
        <v>16258</v>
      </c>
      <c r="AX41" s="115">
        <f t="shared" si="51"/>
        <v>0.73739114658925975</v>
      </c>
      <c r="AY41" s="114">
        <f t="shared" si="24"/>
        <v>-4.6507536214884793E-2</v>
      </c>
      <c r="BA41" s="113">
        <v>16141</v>
      </c>
      <c r="BB41" s="115">
        <f t="shared" si="52"/>
        <v>0.73706561943467741</v>
      </c>
      <c r="BC41" s="114">
        <f t="shared" si="26"/>
        <v>-7.1964571287981283E-3</v>
      </c>
      <c r="BE41" s="113">
        <v>16625</v>
      </c>
      <c r="BF41" s="115">
        <f t="shared" si="53"/>
        <v>0.74826717076244487</v>
      </c>
      <c r="BG41" s="114">
        <f t="shared" si="28"/>
        <v>2.9985750573074732E-2</v>
      </c>
      <c r="BI41" s="113">
        <v>17343</v>
      </c>
      <c r="BJ41" s="115">
        <f t="shared" si="54"/>
        <v>0.74693139239415995</v>
      </c>
      <c r="BK41" s="114">
        <f t="shared" si="30"/>
        <v>4.3187969924812109E-2</v>
      </c>
      <c r="BM41" s="116">
        <v>18340</v>
      </c>
      <c r="BN41" s="115">
        <f t="shared" si="55"/>
        <v>0.76483589807748442</v>
      </c>
      <c r="BO41" s="117">
        <f t="shared" si="32"/>
        <v>5.7487170616387084E-2</v>
      </c>
      <c r="BQ41" s="116">
        <v>19205</v>
      </c>
      <c r="BR41" s="115">
        <f t="shared" si="56"/>
        <v>0.76915375065080704</v>
      </c>
      <c r="BS41" s="117">
        <f t="shared" si="34"/>
        <v>4.7164667393674975E-2</v>
      </c>
      <c r="BU41" s="116">
        <v>19757</v>
      </c>
      <c r="BV41" s="115">
        <f t="shared" si="57"/>
        <v>0.766636917465368</v>
      </c>
      <c r="BW41" s="117">
        <f t="shared" si="36"/>
        <v>2.8742514970059974E-2</v>
      </c>
      <c r="BY41" s="113"/>
      <c r="BZ41" s="115"/>
      <c r="CA41" s="114"/>
    </row>
    <row r="42" spans="1:79" s="100" customFormat="1" ht="27">
      <c r="A42" s="112" t="s">
        <v>317</v>
      </c>
      <c r="B42" s="113">
        <v>18395</v>
      </c>
      <c r="C42" s="114">
        <f t="shared" si="39"/>
        <v>1.1514866979655711</v>
      </c>
      <c r="E42" s="113">
        <v>19505</v>
      </c>
      <c r="F42" s="115">
        <f t="shared" si="40"/>
        <v>1.1342754128867178</v>
      </c>
      <c r="G42" s="114">
        <f t="shared" si="2"/>
        <v>6.0342484370752958E-2</v>
      </c>
      <c r="I42" s="113">
        <v>20029</v>
      </c>
      <c r="J42" s="115">
        <f t="shared" si="41"/>
        <v>1.1068803536888643</v>
      </c>
      <c r="K42" s="114">
        <f t="shared" si="4"/>
        <v>2.686490643424766E-2</v>
      </c>
      <c r="M42" s="113">
        <v>20429</v>
      </c>
      <c r="N42" s="115">
        <f t="shared" si="42"/>
        <v>1.0744753589649187</v>
      </c>
      <c r="O42" s="114">
        <f t="shared" si="6"/>
        <v>1.9971041989115701E-2</v>
      </c>
      <c r="Q42" s="113">
        <v>20846</v>
      </c>
      <c r="R42" s="115">
        <f t="shared" si="43"/>
        <v>1.0395452052062035</v>
      </c>
      <c r="S42" s="114">
        <f t="shared" si="8"/>
        <v>2.0412159185471568E-2</v>
      </c>
      <c r="U42" s="113">
        <v>22587</v>
      </c>
      <c r="V42" s="115">
        <f t="shared" si="44"/>
        <v>1.0634681482179009</v>
      </c>
      <c r="W42" s="114">
        <f t="shared" si="10"/>
        <v>8.3517221529310071E-2</v>
      </c>
      <c r="Y42" s="113">
        <v>24025</v>
      </c>
      <c r="Z42" s="115">
        <f t="shared" si="45"/>
        <v>1.0616907508064872</v>
      </c>
      <c r="AA42" s="114">
        <f t="shared" si="12"/>
        <v>6.3664940009740212E-2</v>
      </c>
      <c r="AC42" s="113">
        <v>23832</v>
      </c>
      <c r="AD42" s="115">
        <f t="shared" si="46"/>
        <v>1.0023553162853298</v>
      </c>
      <c r="AE42" s="114">
        <f t="shared" si="14"/>
        <v>-8.0332986472424484E-3</v>
      </c>
      <c r="AG42" s="113">
        <v>23498</v>
      </c>
      <c r="AH42" s="115">
        <f t="shared" si="47"/>
        <v>0.97384889551991383</v>
      </c>
      <c r="AI42" s="114">
        <f t="shared" si="16"/>
        <v>-1.4014770057066084E-2</v>
      </c>
      <c r="AK42" s="113">
        <v>22212</v>
      </c>
      <c r="AL42" s="115">
        <f t="shared" si="48"/>
        <v>0.96314283236492937</v>
      </c>
      <c r="AM42" s="114">
        <f t="shared" si="18"/>
        <v>-5.4728061962720287E-2</v>
      </c>
      <c r="AO42" s="113">
        <v>22341</v>
      </c>
      <c r="AP42" s="115">
        <f t="shared" si="49"/>
        <v>0.96974563764215649</v>
      </c>
      <c r="AQ42" s="114">
        <f t="shared" si="20"/>
        <v>5.8076715289032688E-3</v>
      </c>
      <c r="AS42" s="113">
        <v>22721</v>
      </c>
      <c r="AT42" s="115">
        <f t="shared" si="50"/>
        <v>0.99824260796977282</v>
      </c>
      <c r="AU42" s="114">
        <f t="shared" si="22"/>
        <v>1.7009086433015463E-2</v>
      </c>
      <c r="AW42" s="113">
        <v>21437</v>
      </c>
      <c r="AX42" s="115">
        <f t="shared" si="51"/>
        <v>0.97228773584905659</v>
      </c>
      <c r="AY42" s="114">
        <f t="shared" si="24"/>
        <v>-5.6511597200827435E-2</v>
      </c>
      <c r="BA42" s="113">
        <v>21645</v>
      </c>
      <c r="BB42" s="115">
        <f t="shared" si="52"/>
        <v>0.98840129686287048</v>
      </c>
      <c r="BC42" s="114">
        <f t="shared" si="26"/>
        <v>9.7028502122498139E-3</v>
      </c>
      <c r="BE42" s="113">
        <v>22034</v>
      </c>
      <c r="BF42" s="115">
        <f t="shared" si="53"/>
        <v>0.99171842650103514</v>
      </c>
      <c r="BG42" s="114">
        <f t="shared" si="28"/>
        <v>1.7971817971818016E-2</v>
      </c>
      <c r="BI42" s="113">
        <v>23697</v>
      </c>
      <c r="BJ42" s="115">
        <f t="shared" si="54"/>
        <v>1.0205865885697059</v>
      </c>
      <c r="BK42" s="114">
        <f t="shared" si="30"/>
        <v>7.5474267041844456E-2</v>
      </c>
      <c r="BM42" s="116">
        <v>25147</v>
      </c>
      <c r="BN42" s="115">
        <f t="shared" si="55"/>
        <v>1.0487092872930481</v>
      </c>
      <c r="BO42" s="117">
        <f t="shared" si="32"/>
        <v>6.1189180064987081E-2</v>
      </c>
      <c r="BQ42" s="116">
        <v>27519</v>
      </c>
      <c r="BR42" s="115">
        <f t="shared" si="56"/>
        <v>1.1021266370299172</v>
      </c>
      <c r="BS42" s="117">
        <f t="shared" si="34"/>
        <v>9.4325366842963332E-2</v>
      </c>
      <c r="BU42" s="116">
        <v>28367</v>
      </c>
      <c r="BV42" s="115">
        <f t="shared" si="57"/>
        <v>1.1007333824841876</v>
      </c>
      <c r="BW42" s="117">
        <f t="shared" si="36"/>
        <v>3.0815073222137501E-2</v>
      </c>
      <c r="BY42" s="113"/>
      <c r="BZ42" s="115"/>
      <c r="CA42" s="114"/>
    </row>
    <row r="43" spans="1:79" s="100" customFormat="1" ht="27">
      <c r="A43" s="112" t="s">
        <v>318</v>
      </c>
      <c r="B43" s="113">
        <v>15263</v>
      </c>
      <c r="C43" s="114">
        <f t="shared" si="39"/>
        <v>0.95543035993740222</v>
      </c>
      <c r="E43" s="113">
        <v>16596</v>
      </c>
      <c r="F43" s="115">
        <f t="shared" si="40"/>
        <v>0.9651081646894627</v>
      </c>
      <c r="G43" s="114">
        <f t="shared" si="2"/>
        <v>8.7335386228133416E-2</v>
      </c>
      <c r="I43" s="113">
        <v>17545</v>
      </c>
      <c r="J43" s="115">
        <f t="shared" si="41"/>
        <v>0.96960486322188455</v>
      </c>
      <c r="K43" s="114">
        <f t="shared" si="4"/>
        <v>5.7182453603277894E-2</v>
      </c>
      <c r="M43" s="113">
        <v>18261</v>
      </c>
      <c r="N43" s="115">
        <f t="shared" si="42"/>
        <v>0.96044811444800926</v>
      </c>
      <c r="O43" s="114">
        <f t="shared" si="6"/>
        <v>4.0809347392419593E-2</v>
      </c>
      <c r="Q43" s="113">
        <v>19110</v>
      </c>
      <c r="R43" s="115">
        <f t="shared" si="43"/>
        <v>0.9529746172642497</v>
      </c>
      <c r="S43" s="114">
        <f t="shared" si="8"/>
        <v>4.6492525053392519E-2</v>
      </c>
      <c r="U43" s="113">
        <v>19852</v>
      </c>
      <c r="V43" s="115">
        <f t="shared" si="44"/>
        <v>0.93469560713781252</v>
      </c>
      <c r="W43" s="114">
        <f t="shared" si="10"/>
        <v>3.8827838827838912E-2</v>
      </c>
      <c r="Y43" s="113">
        <v>21198</v>
      </c>
      <c r="Z43" s="115">
        <f t="shared" si="45"/>
        <v>0.93676256131512659</v>
      </c>
      <c r="AA43" s="114">
        <f t="shared" si="12"/>
        <v>6.7801732822889482E-2</v>
      </c>
      <c r="AC43" s="113">
        <v>22538</v>
      </c>
      <c r="AD43" s="115">
        <f t="shared" si="46"/>
        <v>0.94793068640646028</v>
      </c>
      <c r="AE43" s="114">
        <f t="shared" si="14"/>
        <v>6.3213510708557408E-2</v>
      </c>
      <c r="AG43" s="113">
        <v>22993</v>
      </c>
      <c r="AH43" s="115">
        <f t="shared" si="47"/>
        <v>0.95291972315471007</v>
      </c>
      <c r="AI43" s="114">
        <f t="shared" si="16"/>
        <v>2.0188126719318467E-2</v>
      </c>
      <c r="AK43" s="113">
        <v>21607</v>
      </c>
      <c r="AL43" s="115">
        <f t="shared" si="48"/>
        <v>0.93690920128349664</v>
      </c>
      <c r="AM43" s="114">
        <f t="shared" si="18"/>
        <v>-6.0279215413386655E-2</v>
      </c>
      <c r="AO43" s="113">
        <v>21653</v>
      </c>
      <c r="AP43" s="115">
        <f t="shared" si="49"/>
        <v>0.93988193419567667</v>
      </c>
      <c r="AQ43" s="114">
        <f t="shared" si="20"/>
        <v>2.1289396954691231E-3</v>
      </c>
      <c r="AS43" s="113">
        <v>21365</v>
      </c>
      <c r="AT43" s="115">
        <f t="shared" si="50"/>
        <v>0.9386670181450727</v>
      </c>
      <c r="AU43" s="114">
        <f t="shared" si="22"/>
        <v>-1.330069736295203E-2</v>
      </c>
      <c r="AW43" s="113">
        <v>20501</v>
      </c>
      <c r="AX43" s="115">
        <f t="shared" si="51"/>
        <v>0.92983490566037741</v>
      </c>
      <c r="AY43" s="114">
        <f t="shared" si="24"/>
        <v>-4.0439971916686135E-2</v>
      </c>
      <c r="BA43" s="113">
        <v>20455</v>
      </c>
      <c r="BB43" s="115">
        <f t="shared" si="52"/>
        <v>0.93406091602356267</v>
      </c>
      <c r="BC43" s="114">
        <f t="shared" si="26"/>
        <v>-2.2437929857079819E-3</v>
      </c>
      <c r="BE43" s="113">
        <v>20967</v>
      </c>
      <c r="BF43" s="115">
        <f t="shared" si="53"/>
        <v>0.94369430191736425</v>
      </c>
      <c r="BG43" s="114">
        <f t="shared" si="28"/>
        <v>2.5030554876558364E-2</v>
      </c>
      <c r="BI43" s="113">
        <v>21691</v>
      </c>
      <c r="BJ43" s="115">
        <f t="shared" si="54"/>
        <v>0.93419182566001979</v>
      </c>
      <c r="BK43" s="114">
        <f t="shared" si="30"/>
        <v>3.4530452616015728E-2</v>
      </c>
      <c r="BM43" s="116">
        <v>21903</v>
      </c>
      <c r="BN43" s="115">
        <f t="shared" si="55"/>
        <v>0.9134242462154385</v>
      </c>
      <c r="BO43" s="117">
        <f t="shared" si="32"/>
        <v>9.7736388363838245E-3</v>
      </c>
      <c r="BQ43" s="116">
        <v>22527</v>
      </c>
      <c r="BR43" s="115">
        <f t="shared" si="56"/>
        <v>0.90219872642076171</v>
      </c>
      <c r="BS43" s="117">
        <f t="shared" si="34"/>
        <v>2.8489248048212623E-2</v>
      </c>
      <c r="BU43" s="116">
        <v>23363</v>
      </c>
      <c r="BV43" s="115">
        <f t="shared" si="57"/>
        <v>0.90656163905164722</v>
      </c>
      <c r="BW43" s="117">
        <f t="shared" si="36"/>
        <v>3.7111022328760956E-2</v>
      </c>
      <c r="BY43" s="113"/>
      <c r="BZ43" s="115"/>
      <c r="CA43" s="114"/>
    </row>
    <row r="44" spans="1:79" s="100" customFormat="1">
      <c r="A44" s="112" t="s">
        <v>9</v>
      </c>
      <c r="B44" s="113">
        <v>10171</v>
      </c>
      <c r="C44" s="114">
        <f t="shared" si="39"/>
        <v>0.63668231611893589</v>
      </c>
      <c r="E44" s="113">
        <v>10867</v>
      </c>
      <c r="F44" s="115">
        <f t="shared" si="40"/>
        <v>0.63194929053268201</v>
      </c>
      <c r="G44" s="114">
        <f t="shared" si="2"/>
        <v>6.8429849572313461E-2</v>
      </c>
      <c r="I44" s="113">
        <v>11557</v>
      </c>
      <c r="J44" s="115">
        <f t="shared" si="41"/>
        <v>0.63868471953578332</v>
      </c>
      <c r="K44" s="114">
        <f t="shared" si="4"/>
        <v>6.3494984816416578E-2</v>
      </c>
      <c r="M44" s="113">
        <v>12360</v>
      </c>
      <c r="N44" s="115">
        <f t="shared" si="42"/>
        <v>0.65008152316835854</v>
      </c>
      <c r="O44" s="114">
        <f t="shared" si="6"/>
        <v>6.9481699402959229E-2</v>
      </c>
      <c r="Q44" s="113">
        <v>12895</v>
      </c>
      <c r="R44" s="115">
        <f t="shared" si="43"/>
        <v>0.64304592829003138</v>
      </c>
      <c r="S44" s="114">
        <f t="shared" si="8"/>
        <v>4.3284789644012944E-2</v>
      </c>
      <c r="U44" s="113">
        <v>14306</v>
      </c>
      <c r="V44" s="115">
        <f t="shared" si="44"/>
        <v>0.67357220208107726</v>
      </c>
      <c r="W44" s="114">
        <f t="shared" si="10"/>
        <v>0.10942225668863892</v>
      </c>
      <c r="Y44" s="113">
        <v>15097</v>
      </c>
      <c r="Z44" s="115">
        <f t="shared" si="45"/>
        <v>0.66715276857130235</v>
      </c>
      <c r="AA44" s="114">
        <f t="shared" si="12"/>
        <v>5.5291486089752651E-2</v>
      </c>
      <c r="AC44" s="113">
        <v>16238</v>
      </c>
      <c r="AD44" s="115">
        <f t="shared" si="46"/>
        <v>0.68295760430686403</v>
      </c>
      <c r="AE44" s="114">
        <f t="shared" si="14"/>
        <v>7.5577929389945009E-2</v>
      </c>
      <c r="AG44" s="113">
        <v>16962</v>
      </c>
      <c r="AH44" s="115">
        <f t="shared" si="47"/>
        <v>0.70297152803680218</v>
      </c>
      <c r="AI44" s="114">
        <f t="shared" si="16"/>
        <v>4.4586771769922429E-2</v>
      </c>
      <c r="AK44" s="113">
        <v>16452</v>
      </c>
      <c r="AL44" s="115">
        <f t="shared" si="48"/>
        <v>0.71338131992021503</v>
      </c>
      <c r="AM44" s="114">
        <f t="shared" si="18"/>
        <v>-3.0067209055535948E-2</v>
      </c>
      <c r="AO44" s="113">
        <v>16485</v>
      </c>
      <c r="AP44" s="115">
        <f t="shared" si="49"/>
        <v>0.71555690598142196</v>
      </c>
      <c r="AQ44" s="114">
        <f t="shared" si="20"/>
        <v>2.0058351568197352E-3</v>
      </c>
      <c r="AS44" s="113">
        <v>16141</v>
      </c>
      <c r="AT44" s="115">
        <f t="shared" si="50"/>
        <v>0.70915161899740786</v>
      </c>
      <c r="AU44" s="114">
        <f t="shared" si="22"/>
        <v>-2.0867455262359669E-2</v>
      </c>
      <c r="AW44" s="113">
        <v>15299</v>
      </c>
      <c r="AX44" s="115">
        <f t="shared" si="51"/>
        <v>0.69389513788098689</v>
      </c>
      <c r="AY44" s="114">
        <f t="shared" si="24"/>
        <v>-5.2165293352332553E-2</v>
      </c>
      <c r="BA44" s="113">
        <v>15357</v>
      </c>
      <c r="BB44" s="115">
        <f t="shared" si="52"/>
        <v>0.70126489794054525</v>
      </c>
      <c r="BC44" s="114">
        <f t="shared" si="26"/>
        <v>3.7910974573500678E-3</v>
      </c>
      <c r="BE44" s="113">
        <v>15322</v>
      </c>
      <c r="BF44" s="115">
        <f t="shared" si="53"/>
        <v>0.6896210279953191</v>
      </c>
      <c r="BG44" s="114">
        <f t="shared" si="28"/>
        <v>-2.2790909682880445E-3</v>
      </c>
      <c r="BI44" s="113">
        <v>16299</v>
      </c>
      <c r="BJ44" s="115">
        <f t="shared" si="54"/>
        <v>0.70196821568543</v>
      </c>
      <c r="BK44" s="114">
        <f t="shared" si="30"/>
        <v>6.3764521602923896E-2</v>
      </c>
      <c r="BM44" s="116">
        <v>16831</v>
      </c>
      <c r="BN44" s="115">
        <f t="shared" si="55"/>
        <v>0.70190583427165432</v>
      </c>
      <c r="BO44" s="117">
        <f t="shared" si="32"/>
        <v>3.2640039266212728E-2</v>
      </c>
      <c r="BQ44" s="116">
        <v>17803</v>
      </c>
      <c r="BR44" s="115">
        <f t="shared" si="56"/>
        <v>0.71300412511514277</v>
      </c>
      <c r="BS44" s="117">
        <f t="shared" si="34"/>
        <v>5.7750579288218251E-2</v>
      </c>
      <c r="BU44" s="116">
        <v>18453</v>
      </c>
      <c r="BV44" s="115">
        <f t="shared" si="57"/>
        <v>0.71603740638702418</v>
      </c>
      <c r="BW44" s="117">
        <f t="shared" si="36"/>
        <v>3.6510700443745492E-2</v>
      </c>
      <c r="BY44" s="113"/>
      <c r="BZ44" s="115"/>
      <c r="CA44" s="114"/>
    </row>
    <row r="45" spans="1:79" s="100" customFormat="1">
      <c r="A45" s="112" t="s">
        <v>13</v>
      </c>
      <c r="B45" s="113">
        <v>10114</v>
      </c>
      <c r="C45" s="114">
        <f t="shared" si="39"/>
        <v>0.63311424100156499</v>
      </c>
      <c r="E45" s="113">
        <v>10904</v>
      </c>
      <c r="F45" s="115">
        <f t="shared" si="40"/>
        <v>0.63410095371016517</v>
      </c>
      <c r="G45" s="114">
        <f t="shared" si="2"/>
        <v>7.8109551117263143E-2</v>
      </c>
      <c r="I45" s="113">
        <v>11650</v>
      </c>
      <c r="J45" s="115">
        <f t="shared" si="41"/>
        <v>0.64382426084553745</v>
      </c>
      <c r="K45" s="114">
        <f t="shared" si="4"/>
        <v>6.841526045487889E-2</v>
      </c>
      <c r="M45" s="113">
        <v>12337</v>
      </c>
      <c r="N45" s="115">
        <f t="shared" si="42"/>
        <v>0.64887182454110348</v>
      </c>
      <c r="O45" s="114">
        <f t="shared" si="6"/>
        <v>5.8969957081544955E-2</v>
      </c>
      <c r="Q45" s="113">
        <v>13590</v>
      </c>
      <c r="R45" s="115">
        <f t="shared" si="43"/>
        <v>0.67770408417693118</v>
      </c>
      <c r="S45" s="114">
        <f t="shared" si="8"/>
        <v>0.10156439977304044</v>
      </c>
      <c r="U45" s="113">
        <v>14131</v>
      </c>
      <c r="V45" s="115">
        <f t="shared" si="44"/>
        <v>0.66533264277979187</v>
      </c>
      <c r="W45" s="114">
        <f t="shared" si="10"/>
        <v>3.9808682855040578E-2</v>
      </c>
      <c r="Y45" s="113">
        <v>15179</v>
      </c>
      <c r="Z45" s="115">
        <f t="shared" si="45"/>
        <v>0.67077643731494985</v>
      </c>
      <c r="AA45" s="114">
        <f t="shared" si="12"/>
        <v>7.4163187318661006E-2</v>
      </c>
      <c r="AC45" s="113">
        <v>16076</v>
      </c>
      <c r="AD45" s="115">
        <f t="shared" si="46"/>
        <v>0.67614401076716013</v>
      </c>
      <c r="AE45" s="114">
        <f t="shared" si="14"/>
        <v>5.9094802029119098E-2</v>
      </c>
      <c r="AG45" s="113">
        <v>16317</v>
      </c>
      <c r="AH45" s="115">
        <f t="shared" si="47"/>
        <v>0.67624020887728464</v>
      </c>
      <c r="AI45" s="114">
        <f t="shared" si="16"/>
        <v>1.4991291366011517E-2</v>
      </c>
      <c r="AK45" s="113">
        <v>15916</v>
      </c>
      <c r="AL45" s="115">
        <f t="shared" si="48"/>
        <v>0.69013962362327641</v>
      </c>
      <c r="AM45" s="114">
        <f t="shared" si="18"/>
        <v>-2.4575596004167477E-2</v>
      </c>
      <c r="AO45" s="113">
        <v>16471</v>
      </c>
      <c r="AP45" s="115">
        <f t="shared" si="49"/>
        <v>0.7149492143415227</v>
      </c>
      <c r="AQ45" s="114">
        <f t="shared" si="20"/>
        <v>3.487057049509934E-2</v>
      </c>
      <c r="AS45" s="113">
        <v>15963</v>
      </c>
      <c r="AT45" s="115">
        <f t="shared" si="50"/>
        <v>0.70133122446289708</v>
      </c>
      <c r="AU45" s="114">
        <f t="shared" si="22"/>
        <v>-3.0842086090704823E-2</v>
      </c>
      <c r="AW45" s="113">
        <v>15798</v>
      </c>
      <c r="AX45" s="115">
        <f t="shared" si="51"/>
        <v>0.71652757619738749</v>
      </c>
      <c r="AY45" s="114">
        <f t="shared" si="24"/>
        <v>-1.0336402931779731E-2</v>
      </c>
      <c r="BA45" s="113">
        <v>15826</v>
      </c>
      <c r="BB45" s="115">
        <f t="shared" si="52"/>
        <v>0.72268140097721356</v>
      </c>
      <c r="BC45" s="114">
        <f t="shared" si="26"/>
        <v>1.7723762501582474E-3</v>
      </c>
      <c r="BE45" s="113">
        <v>15974</v>
      </c>
      <c r="BF45" s="115">
        <f t="shared" si="53"/>
        <v>0.71896660365469445</v>
      </c>
      <c r="BG45" s="114">
        <f t="shared" si="28"/>
        <v>9.3516997346139163E-3</v>
      </c>
      <c r="BI45" s="113">
        <v>16733</v>
      </c>
      <c r="BJ45" s="115">
        <f t="shared" si="54"/>
        <v>0.72065980447047673</v>
      </c>
      <c r="BK45" s="114">
        <f t="shared" si="30"/>
        <v>4.7514711406034804E-2</v>
      </c>
      <c r="BM45" s="116">
        <v>17602</v>
      </c>
      <c r="BN45" s="115">
        <f t="shared" si="55"/>
        <v>0.7340589682638976</v>
      </c>
      <c r="BO45" s="117">
        <f t="shared" si="32"/>
        <v>5.1933305444331612E-2</v>
      </c>
      <c r="BQ45" s="116">
        <v>18886</v>
      </c>
      <c r="BR45" s="115">
        <f t="shared" si="56"/>
        <v>0.75637790860667231</v>
      </c>
      <c r="BS45" s="117">
        <f t="shared" si="34"/>
        <v>7.2946256107260465E-2</v>
      </c>
      <c r="BU45" s="116">
        <v>19464</v>
      </c>
      <c r="BV45" s="115">
        <f t="shared" si="57"/>
        <v>0.75526754879515734</v>
      </c>
      <c r="BW45" s="117">
        <f t="shared" si="36"/>
        <v>3.0604680715874188E-2</v>
      </c>
      <c r="BY45" s="113"/>
      <c r="BZ45" s="115"/>
      <c r="CA45" s="114"/>
    </row>
    <row r="46" spans="1:79" s="100" customFormat="1">
      <c r="A46" s="112" t="s">
        <v>428</v>
      </c>
      <c r="B46" s="113">
        <v>12735</v>
      </c>
      <c r="C46" s="114">
        <f t="shared" si="39"/>
        <v>0.79718309859154934</v>
      </c>
      <c r="E46" s="113">
        <v>13649</v>
      </c>
      <c r="F46" s="115">
        <f t="shared" si="40"/>
        <v>0.79373110025587346</v>
      </c>
      <c r="G46" s="114">
        <f t="shared" si="2"/>
        <v>7.1770710639968538E-2</v>
      </c>
      <c r="I46" s="113">
        <v>14848</v>
      </c>
      <c r="J46" s="115">
        <f t="shared" si="41"/>
        <v>0.82055816523901626</v>
      </c>
      <c r="K46" s="114">
        <f t="shared" si="4"/>
        <v>8.7845263389259243E-2</v>
      </c>
      <c r="M46" s="113">
        <v>15838</v>
      </c>
      <c r="N46" s="115">
        <f t="shared" si="42"/>
        <v>0.83300899384631566</v>
      </c>
      <c r="O46" s="114">
        <f t="shared" si="6"/>
        <v>6.6675646551724199E-2</v>
      </c>
      <c r="Q46" s="113">
        <v>16992</v>
      </c>
      <c r="R46" s="115">
        <f t="shared" si="43"/>
        <v>0.84735451054705035</v>
      </c>
      <c r="S46" s="114">
        <f t="shared" si="8"/>
        <v>7.2862735193837569E-2</v>
      </c>
      <c r="U46" s="113">
        <v>18376</v>
      </c>
      <c r="V46" s="115">
        <f t="shared" si="44"/>
        <v>0.86520080983097136</v>
      </c>
      <c r="W46" s="114">
        <f t="shared" si="10"/>
        <v>8.1450094161958475E-2</v>
      </c>
      <c r="Y46" s="113">
        <v>19723</v>
      </c>
      <c r="Z46" s="115">
        <f t="shared" si="45"/>
        <v>0.87158071501171064</v>
      </c>
      <c r="AA46" s="114">
        <f t="shared" si="12"/>
        <v>7.3302133217239884E-2</v>
      </c>
      <c r="AC46" s="113">
        <v>21305</v>
      </c>
      <c r="AD46" s="115">
        <f t="shared" si="46"/>
        <v>0.89607166890982504</v>
      </c>
      <c r="AE46" s="114">
        <f t="shared" si="14"/>
        <v>8.0210921259443291E-2</v>
      </c>
      <c r="AG46" s="113">
        <v>22094</v>
      </c>
      <c r="AH46" s="115">
        <f t="shared" si="47"/>
        <v>0.91566165195408011</v>
      </c>
      <c r="AI46" s="114">
        <f t="shared" si="16"/>
        <v>3.7033560197136772E-2</v>
      </c>
      <c r="AK46" s="113">
        <v>21618</v>
      </c>
      <c r="AL46" s="115">
        <f t="shared" si="48"/>
        <v>0.93738617639406818</v>
      </c>
      <c r="AM46" s="114">
        <f t="shared" si="18"/>
        <v>-2.154431067258078E-2</v>
      </c>
      <c r="AO46" s="113">
        <v>21856</v>
      </c>
      <c r="AP46" s="115">
        <f t="shared" si="49"/>
        <v>0.94869346297421653</v>
      </c>
      <c r="AQ46" s="114">
        <f t="shared" si="20"/>
        <v>1.1009344065130877E-2</v>
      </c>
      <c r="AS46" s="113">
        <v>21352</v>
      </c>
      <c r="AT46" s="115">
        <f t="shared" si="50"/>
        <v>0.93809586573524895</v>
      </c>
      <c r="AU46" s="114">
        <f t="shared" si="22"/>
        <v>-2.3060029282576888E-2</v>
      </c>
      <c r="AW46" s="113">
        <v>20530</v>
      </c>
      <c r="AX46" s="115">
        <f t="shared" si="51"/>
        <v>0.93115021770682149</v>
      </c>
      <c r="AY46" s="114">
        <f t="shared" si="24"/>
        <v>-3.8497564630947889E-2</v>
      </c>
      <c r="BA46" s="113">
        <v>20575</v>
      </c>
      <c r="BB46" s="115">
        <f t="shared" si="52"/>
        <v>0.93954061829307278</v>
      </c>
      <c r="BC46" s="114">
        <f t="shared" si="26"/>
        <v>2.1919142717974349E-3</v>
      </c>
      <c r="BE46" s="113">
        <v>20513</v>
      </c>
      <c r="BF46" s="115">
        <f t="shared" si="53"/>
        <v>0.92326041947970117</v>
      </c>
      <c r="BG46" s="114">
        <f t="shared" si="28"/>
        <v>-3.0133657351154586E-3</v>
      </c>
      <c r="BI46" s="113">
        <v>21698</v>
      </c>
      <c r="BJ46" s="115">
        <f t="shared" si="54"/>
        <v>0.93449330289848831</v>
      </c>
      <c r="BK46" s="114">
        <f t="shared" si="30"/>
        <v>5.7768244527860446E-2</v>
      </c>
      <c r="BM46" s="116">
        <v>22351</v>
      </c>
      <c r="BN46" s="115">
        <f t="shared" si="55"/>
        <v>0.93210726051962134</v>
      </c>
      <c r="BO46" s="117">
        <f t="shared" si="32"/>
        <v>3.0094939625771921E-2</v>
      </c>
      <c r="BQ46" s="116">
        <v>22941</v>
      </c>
      <c r="BR46" s="115">
        <f t="shared" si="56"/>
        <v>0.91877928631503059</v>
      </c>
      <c r="BS46" s="117">
        <f t="shared" si="34"/>
        <v>2.6397029215694978E-2</v>
      </c>
      <c r="BU46" s="116">
        <v>23816</v>
      </c>
      <c r="BV46" s="115">
        <f t="shared" si="57"/>
        <v>0.92413953668852589</v>
      </c>
      <c r="BW46" s="117">
        <f t="shared" si="36"/>
        <v>3.8141319035787546E-2</v>
      </c>
      <c r="BY46" s="113"/>
      <c r="BZ46" s="115"/>
      <c r="CA46" s="114"/>
    </row>
    <row r="47" spans="1:79" s="100" customFormat="1">
      <c r="A47" s="112" t="s">
        <v>31</v>
      </c>
      <c r="B47" s="113">
        <v>11831</v>
      </c>
      <c r="C47" s="114">
        <f t="shared" si="39"/>
        <v>0.74059467918622846</v>
      </c>
      <c r="E47" s="113">
        <v>12916</v>
      </c>
      <c r="F47" s="115">
        <f t="shared" si="40"/>
        <v>0.75110490811816699</v>
      </c>
      <c r="G47" s="114">
        <f t="shared" si="2"/>
        <v>9.1708224156876073E-2</v>
      </c>
      <c r="I47" s="113">
        <v>13490</v>
      </c>
      <c r="J47" s="115">
        <f t="shared" si="41"/>
        <v>0.74550980933959654</v>
      </c>
      <c r="K47" s="114">
        <f t="shared" si="4"/>
        <v>4.4441003406627377E-2</v>
      </c>
      <c r="M47" s="113">
        <v>14434</v>
      </c>
      <c r="N47" s="115">
        <f t="shared" si="42"/>
        <v>0.75916478199126913</v>
      </c>
      <c r="O47" s="114">
        <f t="shared" si="6"/>
        <v>6.997776130467015E-2</v>
      </c>
      <c r="Q47" s="113">
        <v>15468</v>
      </c>
      <c r="R47" s="115">
        <f t="shared" si="43"/>
        <v>0.77135590684685584</v>
      </c>
      <c r="S47" s="114">
        <f t="shared" si="8"/>
        <v>7.1636414022447026E-2</v>
      </c>
      <c r="U47" s="113">
        <v>17364</v>
      </c>
      <c r="V47" s="115">
        <f t="shared" si="44"/>
        <v>0.81755261547153824</v>
      </c>
      <c r="W47" s="114">
        <f t="shared" si="10"/>
        <v>0.12257564003103183</v>
      </c>
      <c r="Y47" s="113">
        <v>18673</v>
      </c>
      <c r="Z47" s="115">
        <f t="shared" si="45"/>
        <v>0.82518007866012644</v>
      </c>
      <c r="AA47" s="114">
        <f t="shared" si="12"/>
        <v>7.5385855793596024E-2</v>
      </c>
      <c r="AC47" s="113">
        <v>19587</v>
      </c>
      <c r="AD47" s="115">
        <f t="shared" si="46"/>
        <v>0.82381393001345893</v>
      </c>
      <c r="AE47" s="114">
        <f t="shared" si="14"/>
        <v>4.8947678466234601E-2</v>
      </c>
      <c r="AG47" s="113">
        <v>19951</v>
      </c>
      <c r="AH47" s="115">
        <f t="shared" si="47"/>
        <v>0.82684736209540388</v>
      </c>
      <c r="AI47" s="114">
        <f t="shared" si="16"/>
        <v>1.8583754531066532E-2</v>
      </c>
      <c r="AK47" s="113">
        <v>19158</v>
      </c>
      <c r="AL47" s="115">
        <f t="shared" si="48"/>
        <v>0.83071719712080483</v>
      </c>
      <c r="AM47" s="114">
        <f t="shared" si="18"/>
        <v>-3.9747381083654942E-2</v>
      </c>
      <c r="AO47" s="113">
        <v>19937</v>
      </c>
      <c r="AP47" s="115">
        <f t="shared" si="49"/>
        <v>0.86539630176230575</v>
      </c>
      <c r="AQ47" s="114">
        <f t="shared" si="20"/>
        <v>4.0661864495250111E-2</v>
      </c>
      <c r="AS47" s="113">
        <v>20020</v>
      </c>
      <c r="AT47" s="115">
        <f t="shared" si="50"/>
        <v>0.87957471112868502</v>
      </c>
      <c r="AU47" s="114">
        <f t="shared" si="22"/>
        <v>4.1631138084967656E-3</v>
      </c>
      <c r="AW47" s="113">
        <v>19820</v>
      </c>
      <c r="AX47" s="115">
        <f t="shared" si="51"/>
        <v>0.89894775036284469</v>
      </c>
      <c r="AY47" s="114">
        <f t="shared" si="24"/>
        <v>-9.9900099900099848E-3</v>
      </c>
      <c r="BA47" s="113">
        <v>20092</v>
      </c>
      <c r="BB47" s="115">
        <f t="shared" si="52"/>
        <v>0.91748481665829484</v>
      </c>
      <c r="BC47" s="114">
        <f t="shared" si="26"/>
        <v>1.3723511604439853E-2</v>
      </c>
      <c r="BE47" s="113">
        <v>20783</v>
      </c>
      <c r="BF47" s="115">
        <f t="shared" si="53"/>
        <v>0.93541272841839951</v>
      </c>
      <c r="BG47" s="114">
        <f t="shared" si="28"/>
        <v>3.4391797730439988E-2</v>
      </c>
      <c r="BI47" s="113">
        <v>22047</v>
      </c>
      <c r="BJ47" s="115">
        <f t="shared" si="54"/>
        <v>0.94952409664498905</v>
      </c>
      <c r="BK47" s="114">
        <f t="shared" si="30"/>
        <v>6.0818938555550206E-2</v>
      </c>
      <c r="BM47" s="116">
        <v>22329</v>
      </c>
      <c r="BN47" s="115">
        <f t="shared" si="55"/>
        <v>0.9311897910671838</v>
      </c>
      <c r="BO47" s="117">
        <f t="shared" si="32"/>
        <v>1.2790855898761722E-2</v>
      </c>
      <c r="BQ47" s="116">
        <v>22486</v>
      </c>
      <c r="BR47" s="115">
        <f t="shared" si="56"/>
        <v>0.90055669029596697</v>
      </c>
      <c r="BS47" s="117">
        <f t="shared" si="34"/>
        <v>7.0312150118678751E-3</v>
      </c>
      <c r="BU47" s="116">
        <v>23320</v>
      </c>
      <c r="BV47" s="115">
        <f t="shared" si="57"/>
        <v>0.90489309689185515</v>
      </c>
      <c r="BW47" s="117">
        <f t="shared" si="36"/>
        <v>3.7089744730054219E-2</v>
      </c>
      <c r="BY47" s="113"/>
      <c r="BZ47" s="115"/>
      <c r="CA47" s="114"/>
    </row>
    <row r="48" spans="1:79" s="100" customFormat="1">
      <c r="A48" s="112" t="s">
        <v>37</v>
      </c>
      <c r="B48" s="113">
        <v>11183</v>
      </c>
      <c r="C48" s="114">
        <f t="shared" si="39"/>
        <v>0.7000312989045383</v>
      </c>
      <c r="E48" s="113">
        <v>12319</v>
      </c>
      <c r="F48" s="115">
        <f t="shared" si="40"/>
        <v>0.71638753198418237</v>
      </c>
      <c r="G48" s="114">
        <f t="shared" si="2"/>
        <v>0.10158275954573903</v>
      </c>
      <c r="I48" s="113">
        <v>13421</v>
      </c>
      <c r="J48" s="115">
        <f t="shared" si="41"/>
        <v>0.7416966012710694</v>
      </c>
      <c r="K48" s="114">
        <f t="shared" si="4"/>
        <v>8.9455312931244313E-2</v>
      </c>
      <c r="M48" s="113">
        <v>14181</v>
      </c>
      <c r="N48" s="115">
        <f t="shared" si="42"/>
        <v>0.74585809709146378</v>
      </c>
      <c r="O48" s="114">
        <f t="shared" si="6"/>
        <v>5.6627673049698179E-2</v>
      </c>
      <c r="Q48" s="113">
        <v>14824</v>
      </c>
      <c r="R48" s="115">
        <f t="shared" si="43"/>
        <v>0.73924101132000197</v>
      </c>
      <c r="S48" s="114">
        <f t="shared" si="8"/>
        <v>4.5342359495099016E-2</v>
      </c>
      <c r="U48" s="113">
        <v>15938</v>
      </c>
      <c r="V48" s="115">
        <f t="shared" si="44"/>
        <v>0.75041197796506431</v>
      </c>
      <c r="W48" s="114">
        <f t="shared" si="10"/>
        <v>7.5148407987048138E-2</v>
      </c>
      <c r="Y48" s="113">
        <v>17094</v>
      </c>
      <c r="Z48" s="115">
        <f t="shared" si="45"/>
        <v>0.75540235980379156</v>
      </c>
      <c r="AA48" s="114">
        <f t="shared" si="12"/>
        <v>7.2531057849165581E-2</v>
      </c>
      <c r="AC48" s="113">
        <v>18009</v>
      </c>
      <c r="AD48" s="115">
        <f t="shared" si="46"/>
        <v>0.75744448183041724</v>
      </c>
      <c r="AE48" s="114">
        <f t="shared" si="14"/>
        <v>5.3527553527553451E-2</v>
      </c>
      <c r="AG48" s="113">
        <v>18851</v>
      </c>
      <c r="AH48" s="115">
        <f t="shared" si="47"/>
        <v>0.78125906585436611</v>
      </c>
      <c r="AI48" s="114">
        <f t="shared" si="16"/>
        <v>4.6754400577489141E-2</v>
      </c>
      <c r="AK48" s="113">
        <v>17908</v>
      </c>
      <c r="AL48" s="115">
        <f t="shared" si="48"/>
        <v>0.77651548001040671</v>
      </c>
      <c r="AM48" s="114">
        <f t="shared" si="18"/>
        <v>-5.0023871412657184E-2</v>
      </c>
      <c r="AO48" s="113">
        <v>18511</v>
      </c>
      <c r="AP48" s="115">
        <f t="shared" si="49"/>
        <v>0.80349856758399163</v>
      </c>
      <c r="AQ48" s="114">
        <f t="shared" si="20"/>
        <v>3.3672101853920111E-2</v>
      </c>
      <c r="AS48" s="113">
        <v>18755</v>
      </c>
      <c r="AT48" s="115">
        <f t="shared" si="50"/>
        <v>0.82399718817275158</v>
      </c>
      <c r="AU48" s="114">
        <f t="shared" si="22"/>
        <v>1.3181351628761329E-2</v>
      </c>
      <c r="AW48" s="113">
        <v>18572</v>
      </c>
      <c r="AX48" s="115">
        <f t="shared" si="51"/>
        <v>0.84234397677793904</v>
      </c>
      <c r="AY48" s="114">
        <f t="shared" si="24"/>
        <v>-9.7573980271927763E-3</v>
      </c>
      <c r="BA48" s="113">
        <v>18366</v>
      </c>
      <c r="BB48" s="115">
        <f t="shared" si="52"/>
        <v>0.83866843234850907</v>
      </c>
      <c r="BC48" s="114">
        <f t="shared" si="26"/>
        <v>-1.1091966401033826E-2</v>
      </c>
      <c r="BE48" s="113">
        <v>18410</v>
      </c>
      <c r="BF48" s="115">
        <f t="shared" si="53"/>
        <v>0.82860743541272841</v>
      </c>
      <c r="BG48" s="114">
        <f t="shared" si="28"/>
        <v>2.3957312425133548E-3</v>
      </c>
      <c r="BI48" s="113">
        <v>19159</v>
      </c>
      <c r="BJ48" s="115">
        <f t="shared" si="54"/>
        <v>0.82514320168827249</v>
      </c>
      <c r="BK48" s="114">
        <f t="shared" si="30"/>
        <v>4.0684410646387725E-2</v>
      </c>
      <c r="BM48" s="116">
        <v>20259</v>
      </c>
      <c r="BN48" s="115">
        <f t="shared" si="55"/>
        <v>0.84486425622419614</v>
      </c>
      <c r="BO48" s="117">
        <f t="shared" si="32"/>
        <v>5.7414270055848426E-2</v>
      </c>
      <c r="BQ48" s="116">
        <v>21139</v>
      </c>
      <c r="BR48" s="115">
        <f t="shared" si="56"/>
        <v>0.84660979614722254</v>
      </c>
      <c r="BS48" s="117">
        <f t="shared" si="34"/>
        <v>4.3437484574756935E-2</v>
      </c>
      <c r="BU48" s="116">
        <v>22120</v>
      </c>
      <c r="BV48" s="115">
        <f t="shared" si="57"/>
        <v>0.85832912964184549</v>
      </c>
      <c r="BW48" s="117">
        <f t="shared" si="36"/>
        <v>4.6407114811485961E-2</v>
      </c>
      <c r="BY48" s="113"/>
      <c r="BZ48" s="115"/>
      <c r="CA48" s="114"/>
    </row>
    <row r="49" spans="1:83" s="100" customFormat="1">
      <c r="A49" s="112" t="s">
        <v>39</v>
      </c>
      <c r="B49" s="113">
        <v>12678</v>
      </c>
      <c r="C49" s="114">
        <f t="shared" si="39"/>
        <v>0.79361502347417845</v>
      </c>
      <c r="E49" s="113">
        <v>13616</v>
      </c>
      <c r="F49" s="115">
        <f t="shared" si="40"/>
        <v>0.7918120493137939</v>
      </c>
      <c r="G49" s="114">
        <f t="shared" si="2"/>
        <v>7.3986433191355117E-2</v>
      </c>
      <c r="I49" s="113">
        <v>14150</v>
      </c>
      <c r="J49" s="115">
        <f t="shared" si="41"/>
        <v>0.78198397347333515</v>
      </c>
      <c r="K49" s="114">
        <f t="shared" si="4"/>
        <v>3.9218566392479337E-2</v>
      </c>
      <c r="M49" s="113">
        <v>15149</v>
      </c>
      <c r="N49" s="115">
        <f t="shared" si="42"/>
        <v>0.79677063062115394</v>
      </c>
      <c r="O49" s="114">
        <f t="shared" si="6"/>
        <v>7.0600706713780825E-2</v>
      </c>
      <c r="Q49" s="113">
        <v>16404</v>
      </c>
      <c r="R49" s="115">
        <f t="shared" si="43"/>
        <v>0.81803221463122722</v>
      </c>
      <c r="S49" s="114">
        <f t="shared" si="8"/>
        <v>8.2843752062842446E-2</v>
      </c>
      <c r="U49" s="113">
        <v>17474</v>
      </c>
      <c r="V49" s="115">
        <f t="shared" si="44"/>
        <v>0.82273176703234618</v>
      </c>
      <c r="W49" s="114">
        <f t="shared" si="10"/>
        <v>6.5227993172396914E-2</v>
      </c>
      <c r="Y49" s="113">
        <v>19083</v>
      </c>
      <c r="Z49" s="115">
        <f t="shared" si="45"/>
        <v>0.84329842237836405</v>
      </c>
      <c r="AA49" s="114">
        <f t="shared" si="12"/>
        <v>9.2079661210942021E-2</v>
      </c>
      <c r="AC49" s="113">
        <v>20542</v>
      </c>
      <c r="AD49" s="115">
        <f t="shared" si="46"/>
        <v>0.86398048452220721</v>
      </c>
      <c r="AE49" s="114">
        <f t="shared" si="14"/>
        <v>7.6455483938584035E-2</v>
      </c>
      <c r="AG49" s="113">
        <v>21258</v>
      </c>
      <c r="AH49" s="115">
        <f t="shared" si="47"/>
        <v>0.88101454681089142</v>
      </c>
      <c r="AI49" s="114">
        <f t="shared" si="16"/>
        <v>3.4855418167656582E-2</v>
      </c>
      <c r="AK49" s="113">
        <v>20076</v>
      </c>
      <c r="AL49" s="115">
        <f t="shared" si="48"/>
        <v>0.87052293816668114</v>
      </c>
      <c r="AM49" s="114">
        <f t="shared" si="18"/>
        <v>-5.5602596669489079E-2</v>
      </c>
      <c r="AO49" s="113">
        <v>19720</v>
      </c>
      <c r="AP49" s="115">
        <f t="shared" si="49"/>
        <v>0.85597708134386663</v>
      </c>
      <c r="AQ49" s="114">
        <f t="shared" si="20"/>
        <v>-1.7732616058975914E-2</v>
      </c>
      <c r="AS49" s="113">
        <v>19157</v>
      </c>
      <c r="AT49" s="115">
        <f t="shared" si="50"/>
        <v>0.84165897807653445</v>
      </c>
      <c r="AU49" s="114">
        <f t="shared" si="22"/>
        <v>-2.8549695740365144E-2</v>
      </c>
      <c r="AW49" s="113">
        <v>18512</v>
      </c>
      <c r="AX49" s="115">
        <f t="shared" si="51"/>
        <v>0.839622641509434</v>
      </c>
      <c r="AY49" s="114">
        <f t="shared" si="24"/>
        <v>-3.3669154878112395E-2</v>
      </c>
      <c r="BA49" s="113">
        <v>18638</v>
      </c>
      <c r="BB49" s="115">
        <f t="shared" si="52"/>
        <v>0.8510890908260651</v>
      </c>
      <c r="BC49" s="114">
        <f t="shared" si="26"/>
        <v>6.806395851339575E-3</v>
      </c>
      <c r="BE49" s="113">
        <v>19016</v>
      </c>
      <c r="BF49" s="115">
        <f t="shared" si="53"/>
        <v>0.85588261769736251</v>
      </c>
      <c r="BG49" s="114">
        <f t="shared" si="28"/>
        <v>2.0281146045713072E-2</v>
      </c>
      <c r="BI49" s="113">
        <v>19819</v>
      </c>
      <c r="BJ49" s="115">
        <f t="shared" si="54"/>
        <v>0.85356819845815923</v>
      </c>
      <c r="BK49" s="114">
        <f t="shared" si="30"/>
        <v>4.2227597812368511E-2</v>
      </c>
      <c r="BM49" s="116">
        <v>20553</v>
      </c>
      <c r="BN49" s="115">
        <f t="shared" si="55"/>
        <v>0.85712498436131612</v>
      </c>
      <c r="BO49" s="117">
        <f t="shared" si="32"/>
        <v>3.7035168272869567E-2</v>
      </c>
      <c r="BQ49" s="116">
        <v>21969</v>
      </c>
      <c r="BR49" s="115">
        <f t="shared" si="56"/>
        <v>0.87985101525892107</v>
      </c>
      <c r="BS49" s="117">
        <f t="shared" si="34"/>
        <v>6.8895051817252861E-2</v>
      </c>
      <c r="BU49" s="116">
        <v>22586</v>
      </c>
      <c r="BV49" s="115">
        <f t="shared" si="57"/>
        <v>0.87641147025726596</v>
      </c>
      <c r="BW49" s="117">
        <f t="shared" si="36"/>
        <v>2.8085028904365261E-2</v>
      </c>
      <c r="BY49" s="113"/>
      <c r="BZ49" s="115"/>
      <c r="CA49" s="114"/>
    </row>
    <row r="50" spans="1:83">
      <c r="A50" s="64" t="s">
        <v>429</v>
      </c>
      <c r="B50" s="65">
        <v>21380</v>
      </c>
      <c r="C50" s="66">
        <f t="shared" si="39"/>
        <v>1.338341158059468</v>
      </c>
      <c r="D50" s="57"/>
      <c r="E50" s="65">
        <v>23049</v>
      </c>
      <c r="F50" s="66">
        <f t="shared" si="40"/>
        <v>1.3403698534542916</v>
      </c>
      <c r="G50" s="66">
        <f t="shared" si="2"/>
        <v>7.8063610851262899E-2</v>
      </c>
      <c r="H50" s="57"/>
      <c r="I50" s="65">
        <v>24023</v>
      </c>
      <c r="J50" s="66">
        <f t="shared" si="41"/>
        <v>1.327604310583034</v>
      </c>
      <c r="K50" s="66">
        <f t="shared" si="4"/>
        <v>4.2257798602976182E-2</v>
      </c>
      <c r="L50" s="57"/>
      <c r="M50" s="65">
        <v>25053</v>
      </c>
      <c r="N50" s="66">
        <f t="shared" si="42"/>
        <v>1.3176773786356704</v>
      </c>
      <c r="O50" s="66">
        <f t="shared" si="6"/>
        <v>4.2875577571493961E-2</v>
      </c>
      <c r="P50" s="57"/>
      <c r="Q50" s="65">
        <v>26439</v>
      </c>
      <c r="R50" s="66">
        <f t="shared" si="43"/>
        <v>1.3184560913579015</v>
      </c>
      <c r="S50" s="66">
        <f t="shared" si="8"/>
        <v>5.5322715842414105E-2</v>
      </c>
      <c r="T50" s="57"/>
      <c r="U50" s="65">
        <v>28036</v>
      </c>
      <c r="V50" s="66">
        <f t="shared" si="44"/>
        <v>1.3200244832619239</v>
      </c>
      <c r="W50" s="66">
        <f t="shared" si="10"/>
        <v>6.0403192253867477E-2</v>
      </c>
      <c r="X50" s="57"/>
      <c r="Y50" s="65">
        <v>30124</v>
      </c>
      <c r="Z50" s="66">
        <f t="shared" si="45"/>
        <v>1.3312121613858323</v>
      </c>
      <c r="AA50" s="66">
        <f t="shared" si="12"/>
        <v>7.4475674133257286E-2</v>
      </c>
      <c r="AB50" s="57"/>
      <c r="AC50" s="65">
        <v>31490</v>
      </c>
      <c r="AD50" s="66">
        <f t="shared" si="46"/>
        <v>1.3244448183041724</v>
      </c>
      <c r="AE50" s="66">
        <f t="shared" si="14"/>
        <v>4.5345903598459802E-2</v>
      </c>
      <c r="AF50" s="57"/>
      <c r="AG50" s="65">
        <v>32025</v>
      </c>
      <c r="AH50" s="66">
        <f t="shared" si="47"/>
        <v>1.3272410791993037</v>
      </c>
      <c r="AI50" s="66">
        <f t="shared" si="16"/>
        <v>1.6989520482692866E-2</v>
      </c>
      <c r="AJ50" s="57"/>
      <c r="AK50" s="65">
        <v>31220</v>
      </c>
      <c r="AL50" s="66">
        <f t="shared" si="48"/>
        <v>1.3537420865493019</v>
      </c>
      <c r="AM50" s="66">
        <f t="shared" si="18"/>
        <v>-2.5136612021857907E-2</v>
      </c>
      <c r="AN50" s="57"/>
      <c r="AO50" s="65">
        <v>30879</v>
      </c>
      <c r="AP50" s="66">
        <f t="shared" si="49"/>
        <v>1.3403507248893134</v>
      </c>
      <c r="AQ50" s="66">
        <f t="shared" si="20"/>
        <v>-1.0922485586162711E-2</v>
      </c>
      <c r="AR50" s="57"/>
      <c r="AS50" s="65">
        <v>30966</v>
      </c>
      <c r="AT50" s="66">
        <f t="shared" si="50"/>
        <v>1.3604850402003428</v>
      </c>
      <c r="AU50" s="66">
        <f t="shared" si="22"/>
        <v>2.8174487515786328E-3</v>
      </c>
      <c r="AV50" s="57"/>
      <c r="AW50" s="65">
        <v>30349</v>
      </c>
      <c r="AX50" s="66">
        <f t="shared" si="51"/>
        <v>1.3764967343976777</v>
      </c>
      <c r="AY50" s="66">
        <f t="shared" si="24"/>
        <v>-1.992507911903374E-2</v>
      </c>
      <c r="AZ50" s="57"/>
      <c r="BA50" s="65">
        <v>30131</v>
      </c>
      <c r="BB50" s="66">
        <f t="shared" si="52"/>
        <v>1.3759075756883876</v>
      </c>
      <c r="BC50" s="66">
        <f t="shared" si="26"/>
        <v>-7.1831032323964594E-3</v>
      </c>
      <c r="BD50" s="57"/>
      <c r="BE50" s="65">
        <v>30574</v>
      </c>
      <c r="BF50" s="66">
        <f t="shared" si="53"/>
        <v>1.3760914573769016</v>
      </c>
      <c r="BG50" s="66">
        <f t="shared" si="28"/>
        <v>1.4702465898908113E-2</v>
      </c>
      <c r="BH50" s="57"/>
      <c r="BI50" s="65">
        <v>31907</v>
      </c>
      <c r="BJ50" s="66">
        <f t="shared" si="54"/>
        <v>1.3741763211163271</v>
      </c>
      <c r="BK50" s="66">
        <f t="shared" si="30"/>
        <v>4.3599136521227155E-2</v>
      </c>
      <c r="BL50" s="57"/>
      <c r="BM50" s="65">
        <v>32840</v>
      </c>
      <c r="BN50" s="66">
        <f t="shared" si="55"/>
        <v>1.3695316735476875</v>
      </c>
      <c r="BO50" s="66">
        <f t="shared" si="32"/>
        <v>2.9241232331463252E-2</v>
      </c>
      <c r="BP50" s="57"/>
      <c r="BQ50" s="65">
        <v>34133</v>
      </c>
      <c r="BR50" s="66">
        <f t="shared" si="56"/>
        <v>1.3670150987224159</v>
      </c>
      <c r="BS50" s="66">
        <f t="shared" si="34"/>
        <v>3.9372716199756352E-2</v>
      </c>
      <c r="BT50" s="57"/>
      <c r="BU50" s="65">
        <v>35091</v>
      </c>
      <c r="BV50" s="66">
        <f t="shared" si="57"/>
        <v>1.3616468123084087</v>
      </c>
      <c r="BW50" s="66">
        <f t="shared" si="36"/>
        <v>2.8066680338675098E-2</v>
      </c>
      <c r="BX50" s="57"/>
      <c r="BY50" s="65">
        <v>35913</v>
      </c>
      <c r="BZ50" s="66">
        <f>BY50/BY$59</f>
        <v>1.3590024975403012</v>
      </c>
      <c r="CA50" s="66">
        <f t="shared" ref="CA50:CA52" si="58">IF(BU50&gt;0,BY50/BU50-1,"")</f>
        <v>2.3424809780285605E-2</v>
      </c>
      <c r="CB50" s="57"/>
      <c r="CC50" s="57"/>
      <c r="CD50" s="57"/>
      <c r="CE50" s="57"/>
    </row>
    <row r="51" spans="1:83">
      <c r="A51" s="64" t="s">
        <v>430</v>
      </c>
      <c r="B51" s="65">
        <v>13364</v>
      </c>
      <c r="C51" s="66">
        <f t="shared" si="39"/>
        <v>0.83655712050078246</v>
      </c>
      <c r="D51" s="57"/>
      <c r="E51" s="65">
        <v>14383</v>
      </c>
      <c r="F51" s="66">
        <f t="shared" si="40"/>
        <v>0.83641544545243085</v>
      </c>
      <c r="G51" s="66">
        <f t="shared" si="2"/>
        <v>7.6249625860520753E-2</v>
      </c>
      <c r="H51" s="57"/>
      <c r="I51" s="65">
        <v>15223</v>
      </c>
      <c r="J51" s="66">
        <f t="shared" si="41"/>
        <v>0.84128212213318598</v>
      </c>
      <c r="K51" s="66">
        <f t="shared" si="4"/>
        <v>5.840228046999929E-2</v>
      </c>
      <c r="L51" s="57"/>
      <c r="M51" s="65">
        <v>16071</v>
      </c>
      <c r="N51" s="66">
        <f t="shared" si="42"/>
        <v>0.84526376689633409</v>
      </c>
      <c r="O51" s="66">
        <f t="shared" si="6"/>
        <v>5.5705182946856668E-2</v>
      </c>
      <c r="P51" s="57"/>
      <c r="Q51" s="65">
        <v>16853</v>
      </c>
      <c r="R51" s="66">
        <f t="shared" si="43"/>
        <v>0.84042287936967042</v>
      </c>
      <c r="S51" s="66">
        <f t="shared" si="8"/>
        <v>4.8659075353120418E-2</v>
      </c>
      <c r="T51" s="57"/>
      <c r="U51" s="65">
        <v>17871</v>
      </c>
      <c r="V51" s="66">
        <f t="shared" si="44"/>
        <v>0.84142379584726212</v>
      </c>
      <c r="W51" s="66">
        <f t="shared" si="10"/>
        <v>6.0404675725390211E-2</v>
      </c>
      <c r="X51" s="57"/>
      <c r="Y51" s="65">
        <v>18966</v>
      </c>
      <c r="Z51" s="66">
        <f t="shared" si="45"/>
        <v>0.83812806575633036</v>
      </c>
      <c r="AA51" s="66">
        <f t="shared" si="12"/>
        <v>6.1272452576800474E-2</v>
      </c>
      <c r="AB51" s="57"/>
      <c r="AC51" s="65">
        <v>19920</v>
      </c>
      <c r="AD51" s="66">
        <f t="shared" si="46"/>
        <v>0.83781965006729475</v>
      </c>
      <c r="AE51" s="66">
        <f t="shared" si="14"/>
        <v>5.0300537804492285E-2</v>
      </c>
      <c r="AF51" s="57"/>
      <c r="AG51" s="65">
        <v>20327</v>
      </c>
      <c r="AH51" s="66">
        <f t="shared" si="47"/>
        <v>0.84243027062870401</v>
      </c>
      <c r="AI51" s="66">
        <f t="shared" si="16"/>
        <v>2.0431726907630621E-2</v>
      </c>
      <c r="AJ51" s="57"/>
      <c r="AK51" s="65">
        <v>19103</v>
      </c>
      <c r="AL51" s="66">
        <f t="shared" si="48"/>
        <v>0.82833232156794723</v>
      </c>
      <c r="AM51" s="66">
        <f t="shared" si="18"/>
        <v>-6.0215476951837488E-2</v>
      </c>
      <c r="AN51" s="57"/>
      <c r="AO51" s="65">
        <v>19164</v>
      </c>
      <c r="AP51" s="66">
        <f t="shared" si="49"/>
        <v>0.83184304193072311</v>
      </c>
      <c r="AQ51" s="66">
        <f t="shared" si="20"/>
        <v>3.193215725278753E-3</v>
      </c>
      <c r="AR51" s="57"/>
      <c r="AS51" s="65">
        <v>18641</v>
      </c>
      <c r="AT51" s="66">
        <f t="shared" si="50"/>
        <v>0.81898862088660429</v>
      </c>
      <c r="AU51" s="66">
        <f t="shared" si="22"/>
        <v>-2.7290753496138631E-2</v>
      </c>
      <c r="AV51" s="57"/>
      <c r="AW51" s="65">
        <v>18141</v>
      </c>
      <c r="AX51" s="66">
        <f t="shared" si="51"/>
        <v>0.82279571843251087</v>
      </c>
      <c r="AY51" s="66">
        <f t="shared" si="24"/>
        <v>-2.6822595354326517E-2</v>
      </c>
      <c r="AZ51" s="57"/>
      <c r="BA51" s="65">
        <v>18181</v>
      </c>
      <c r="BB51" s="66">
        <f t="shared" si="52"/>
        <v>0.83022055801634775</v>
      </c>
      <c r="BC51" s="66">
        <f t="shared" si="26"/>
        <v>2.2049501130037008E-3</v>
      </c>
      <c r="BD51" s="57"/>
      <c r="BE51" s="65">
        <v>18260</v>
      </c>
      <c r="BF51" s="66">
        <f t="shared" si="53"/>
        <v>0.82185615266900713</v>
      </c>
      <c r="BG51" s="66">
        <f t="shared" si="28"/>
        <v>4.3451955337989734E-3</v>
      </c>
      <c r="BH51" s="57"/>
      <c r="BI51" s="65">
        <v>19462</v>
      </c>
      <c r="BJ51" s="66">
        <f t="shared" si="54"/>
        <v>0.83819285929626597</v>
      </c>
      <c r="BK51" s="66">
        <f t="shared" si="30"/>
        <v>6.5826944140197075E-2</v>
      </c>
      <c r="BL51" s="57"/>
      <c r="BM51" s="65">
        <v>19997</v>
      </c>
      <c r="BN51" s="66">
        <f t="shared" si="55"/>
        <v>0.83393802910880355</v>
      </c>
      <c r="BO51" s="66">
        <f t="shared" si="32"/>
        <v>2.7489466652964811E-2</v>
      </c>
      <c r="BP51" s="57"/>
      <c r="BQ51" s="65">
        <v>20724</v>
      </c>
      <c r="BR51" s="66">
        <f t="shared" si="56"/>
        <v>0.82998918659137333</v>
      </c>
      <c r="BS51" s="66">
        <f t="shared" si="34"/>
        <v>3.6355453317997721E-2</v>
      </c>
      <c r="BT51" s="57"/>
      <c r="BU51" s="65">
        <v>21094</v>
      </c>
      <c r="BV51" s="66">
        <f t="shared" si="57"/>
        <v>0.81851693764308719</v>
      </c>
      <c r="BW51" s="66">
        <f t="shared" si="36"/>
        <v>1.7853696197645208E-2</v>
      </c>
      <c r="BX51" s="57"/>
      <c r="BY51" s="65">
        <v>21642</v>
      </c>
      <c r="BZ51" s="66">
        <f>BY51/BY$59</f>
        <v>0.81896616968137437</v>
      </c>
      <c r="CA51" s="66">
        <f t="shared" si="58"/>
        <v>2.5978951360576374E-2</v>
      </c>
      <c r="CB51" s="57"/>
      <c r="CC51" s="57"/>
      <c r="CD51" s="57"/>
      <c r="CE51" s="57"/>
    </row>
    <row r="52" spans="1:83">
      <c r="A52" s="64" t="s">
        <v>431</v>
      </c>
      <c r="B52" s="65">
        <v>20322</v>
      </c>
      <c r="C52" s="66">
        <f t="shared" si="39"/>
        <v>1.2721126760563379</v>
      </c>
      <c r="D52" s="57"/>
      <c r="E52" s="65">
        <v>21506</v>
      </c>
      <c r="F52" s="66">
        <f t="shared" si="40"/>
        <v>1.2506396836473599</v>
      </c>
      <c r="G52" s="66">
        <f t="shared" si="2"/>
        <v>5.8261982088377184E-2</v>
      </c>
      <c r="H52" s="57"/>
      <c r="I52" s="65">
        <v>22611</v>
      </c>
      <c r="J52" s="66">
        <f t="shared" si="41"/>
        <v>1.2495717048908539</v>
      </c>
      <c r="K52" s="66">
        <f t="shared" si="4"/>
        <v>5.1381009950711487E-2</v>
      </c>
      <c r="L52" s="57"/>
      <c r="M52" s="65">
        <v>23633</v>
      </c>
      <c r="N52" s="66">
        <f t="shared" si="42"/>
        <v>1.2429916373007941</v>
      </c>
      <c r="O52" s="66">
        <f t="shared" si="6"/>
        <v>4.5199239308301165E-2</v>
      </c>
      <c r="P52" s="57"/>
      <c r="Q52" s="65">
        <v>24891</v>
      </c>
      <c r="R52" s="66">
        <f t="shared" si="43"/>
        <v>1.2412606592529796</v>
      </c>
      <c r="S52" s="66">
        <f t="shared" si="8"/>
        <v>5.3230652054330863E-2</v>
      </c>
      <c r="T52" s="57"/>
      <c r="U52" s="65">
        <v>26394</v>
      </c>
      <c r="V52" s="66">
        <f t="shared" si="44"/>
        <v>1.2427138754178633</v>
      </c>
      <c r="W52" s="66">
        <f t="shared" si="10"/>
        <v>6.0383271061829502E-2</v>
      </c>
      <c r="X52" s="57"/>
      <c r="Y52" s="65">
        <v>27925</v>
      </c>
      <c r="Z52" s="66">
        <f t="shared" si="45"/>
        <v>1.234035971540943</v>
      </c>
      <c r="AA52" s="66">
        <f t="shared" si="12"/>
        <v>5.8005607335000375E-2</v>
      </c>
      <c r="AB52" s="57"/>
      <c r="AC52" s="65">
        <v>29136</v>
      </c>
      <c r="AD52" s="66">
        <f t="shared" si="46"/>
        <v>1.2254374158815613</v>
      </c>
      <c r="AE52" s="66">
        <f t="shared" si="14"/>
        <v>4.3366159355416212E-2</v>
      </c>
      <c r="AF52" s="57"/>
      <c r="AG52" s="65">
        <v>29772</v>
      </c>
      <c r="AH52" s="66">
        <f t="shared" si="47"/>
        <v>1.2338679597165236</v>
      </c>
      <c r="AI52" s="66">
        <f t="shared" si="16"/>
        <v>2.1828665568369043E-2</v>
      </c>
      <c r="AJ52" s="57"/>
      <c r="AK52" s="65">
        <v>28402</v>
      </c>
      <c r="AL52" s="66">
        <f t="shared" si="48"/>
        <v>1.2315497354956204</v>
      </c>
      <c r="AM52" s="66">
        <f t="shared" si="18"/>
        <v>-4.6016391240091381E-2</v>
      </c>
      <c r="AN52" s="57"/>
      <c r="AO52" s="65">
        <v>28306</v>
      </c>
      <c r="AP52" s="66">
        <f t="shared" si="49"/>
        <v>1.228665682784964</v>
      </c>
      <c r="AQ52" s="66">
        <f t="shared" si="20"/>
        <v>-3.3800436588972138E-3</v>
      </c>
      <c r="AR52" s="57"/>
      <c r="AS52" s="65">
        <v>28097</v>
      </c>
      <c r="AT52" s="66">
        <f t="shared" si="50"/>
        <v>1.2344360968323009</v>
      </c>
      <c r="AU52" s="66">
        <f t="shared" si="22"/>
        <v>-7.3835935843991063E-3</v>
      </c>
      <c r="AV52" s="57"/>
      <c r="AW52" s="65">
        <v>27030</v>
      </c>
      <c r="AX52" s="66">
        <f t="shared" si="51"/>
        <v>1.2259615384615385</v>
      </c>
      <c r="AY52" s="66">
        <f t="shared" si="24"/>
        <v>-3.7975584581983801E-2</v>
      </c>
      <c r="AZ52" s="57"/>
      <c r="BA52" s="65">
        <v>27060</v>
      </c>
      <c r="BB52" s="66">
        <f t="shared" si="52"/>
        <v>1.2356728617745103</v>
      </c>
      <c r="BC52" s="66">
        <f t="shared" si="26"/>
        <v>1.1098779134295356E-3</v>
      </c>
      <c r="BD52" s="57"/>
      <c r="BE52" s="65">
        <v>27524</v>
      </c>
      <c r="BF52" s="66">
        <f t="shared" si="53"/>
        <v>1.2388153749212349</v>
      </c>
      <c r="BG52" s="66">
        <f t="shared" si="28"/>
        <v>1.7147080561714656E-2</v>
      </c>
      <c r="BH52" s="57"/>
      <c r="BI52" s="65">
        <v>28520</v>
      </c>
      <c r="BJ52" s="66">
        <f t="shared" si="54"/>
        <v>1.2283044058744994</v>
      </c>
      <c r="BK52" s="66">
        <f t="shared" si="30"/>
        <v>3.6186600784769762E-2</v>
      </c>
      <c r="BL52" s="57"/>
      <c r="BM52" s="65">
        <v>29375</v>
      </c>
      <c r="BN52" s="66">
        <f t="shared" si="55"/>
        <v>1.2250302347887736</v>
      </c>
      <c r="BO52" s="66">
        <f t="shared" si="32"/>
        <v>2.9978962131837372E-2</v>
      </c>
      <c r="BP52" s="57"/>
      <c r="BQ52" s="65">
        <v>30468</v>
      </c>
      <c r="BR52" s="66">
        <f t="shared" si="56"/>
        <v>1.2202330890303976</v>
      </c>
      <c r="BS52" s="66">
        <f t="shared" si="34"/>
        <v>3.7208510638297776E-2</v>
      </c>
      <c r="BT52" s="57"/>
      <c r="BU52" s="65">
        <v>31026</v>
      </c>
      <c r="BV52" s="66">
        <f t="shared" si="57"/>
        <v>1.2039113732490008</v>
      </c>
      <c r="BW52" s="66">
        <f t="shared" si="36"/>
        <v>1.8314296967310018E-2</v>
      </c>
      <c r="BX52" s="57"/>
      <c r="BY52" s="65">
        <v>32141</v>
      </c>
      <c r="BZ52" s="66">
        <f>BY52/BY$59</f>
        <v>1.2162642851736927</v>
      </c>
      <c r="CA52" s="66">
        <f t="shared" si="58"/>
        <v>3.593760072197516E-2</v>
      </c>
      <c r="CB52" s="57"/>
      <c r="CC52" s="57"/>
      <c r="CD52" s="57"/>
      <c r="CE52" s="57"/>
    </row>
    <row r="53" spans="1:83" ht="27">
      <c r="A53" s="68" t="s">
        <v>319</v>
      </c>
      <c r="B53" s="69">
        <v>22101</v>
      </c>
      <c r="C53" s="70">
        <f t="shared" si="39"/>
        <v>1.3834741784037559</v>
      </c>
      <c r="D53" s="57"/>
      <c r="E53" s="69">
        <v>23896</v>
      </c>
      <c r="F53" s="66">
        <f t="shared" si="40"/>
        <v>1.3896254943010002</v>
      </c>
      <c r="G53" s="70">
        <f t="shared" si="2"/>
        <v>8.1218044432378678E-2</v>
      </c>
      <c r="H53" s="57"/>
      <c r="I53" s="69">
        <v>25689</v>
      </c>
      <c r="J53" s="66">
        <f t="shared" si="41"/>
        <v>1.4196739430781984</v>
      </c>
      <c r="K53" s="70">
        <f t="shared" si="4"/>
        <v>7.5033478406427934E-2</v>
      </c>
      <c r="L53" s="57"/>
      <c r="M53" s="69">
        <v>26888</v>
      </c>
      <c r="N53" s="66">
        <f t="shared" si="42"/>
        <v>1.4141902908536266</v>
      </c>
      <c r="O53" s="70">
        <f t="shared" si="6"/>
        <v>4.6673673556775208E-2</v>
      </c>
      <c r="P53" s="57"/>
      <c r="Q53" s="69">
        <v>28566</v>
      </c>
      <c r="R53" s="66">
        <f t="shared" si="43"/>
        <v>1.4245250087268737</v>
      </c>
      <c r="S53" s="70">
        <f t="shared" si="8"/>
        <v>6.2407021719726341E-2</v>
      </c>
      <c r="T53" s="57"/>
      <c r="U53" s="69">
        <v>30696</v>
      </c>
      <c r="V53" s="66">
        <f t="shared" si="44"/>
        <v>1.4452657846414614</v>
      </c>
      <c r="W53" s="70">
        <f t="shared" si="10"/>
        <v>7.4564167191766506E-2</v>
      </c>
      <c r="X53" s="57"/>
      <c r="Y53" s="69">
        <v>33689</v>
      </c>
      <c r="Z53" s="66">
        <f t="shared" si="45"/>
        <v>1.4887533695700208</v>
      </c>
      <c r="AA53" s="70">
        <f t="shared" si="12"/>
        <v>9.750456085483461E-2</v>
      </c>
      <c r="AB53" s="57"/>
      <c r="AC53" s="69">
        <v>36055</v>
      </c>
      <c r="AD53" s="66">
        <f t="shared" si="46"/>
        <v>1.5164451547779274</v>
      </c>
      <c r="AE53" s="70">
        <f t="shared" si="14"/>
        <v>7.0230639081005686E-2</v>
      </c>
      <c r="AF53" s="57"/>
      <c r="AG53" s="69">
        <v>37413</v>
      </c>
      <c r="AH53" s="66">
        <f t="shared" si="47"/>
        <v>1.5505408429690415</v>
      </c>
      <c r="AI53" s="70">
        <f t="shared" si="16"/>
        <v>3.7664678962695985E-2</v>
      </c>
      <c r="AJ53" s="57"/>
      <c r="AK53" s="69">
        <v>34303</v>
      </c>
      <c r="AL53" s="66">
        <f t="shared" si="48"/>
        <v>1.4874252016303877</v>
      </c>
      <c r="AM53" s="70">
        <f t="shared" si="18"/>
        <v>-8.3126186085050624E-2</v>
      </c>
      <c r="AN53" s="57"/>
      <c r="AO53" s="69">
        <v>33968</v>
      </c>
      <c r="AP53" s="66">
        <f t="shared" si="49"/>
        <v>1.4744335445785224</v>
      </c>
      <c r="AQ53" s="70">
        <f t="shared" si="20"/>
        <v>-9.76590968719937E-3</v>
      </c>
      <c r="AR53" s="57"/>
      <c r="AS53" s="69">
        <v>34060</v>
      </c>
      <c r="AT53" s="66">
        <f t="shared" si="50"/>
        <v>1.4964193137384123</v>
      </c>
      <c r="AU53" s="70">
        <f t="shared" si="22"/>
        <v>2.7084314649081787E-3</v>
      </c>
      <c r="AV53" s="57"/>
      <c r="AW53" s="69">
        <v>33222</v>
      </c>
      <c r="AX53" s="66">
        <f t="shared" si="51"/>
        <v>1.5068033381712627</v>
      </c>
      <c r="AY53" s="70">
        <f t="shared" si="24"/>
        <v>-2.4603640634174972E-2</v>
      </c>
      <c r="AZ53" s="57"/>
      <c r="BA53" s="69">
        <v>33531</v>
      </c>
      <c r="BB53" s="66">
        <f t="shared" si="52"/>
        <v>1.5311658066578382</v>
      </c>
      <c r="BC53" s="70">
        <f t="shared" si="26"/>
        <v>9.3010655589669256E-3</v>
      </c>
      <c r="BD53" s="57"/>
      <c r="BE53" s="69">
        <v>34436</v>
      </c>
      <c r="BF53" s="66">
        <f t="shared" si="53"/>
        <v>1.5499144837519128</v>
      </c>
      <c r="BG53" s="70">
        <f t="shared" si="28"/>
        <v>2.6989949598878571E-2</v>
      </c>
      <c r="BH53" s="57"/>
      <c r="BI53" s="69">
        <v>35182</v>
      </c>
      <c r="BJ53" s="66">
        <f t="shared" si="54"/>
        <v>1.5152246005426591</v>
      </c>
      <c r="BK53" s="70">
        <f t="shared" si="30"/>
        <v>2.1663375537228413E-2</v>
      </c>
      <c r="BL53" s="57"/>
      <c r="BM53" s="71">
        <v>34619</v>
      </c>
      <c r="BN53" s="66">
        <f t="shared" si="55"/>
        <v>1.4437215897243421</v>
      </c>
      <c r="BO53" s="72">
        <f t="shared" si="32"/>
        <v>-1.6002501279063108E-2</v>
      </c>
      <c r="BP53" s="57"/>
      <c r="BQ53" s="71">
        <v>35542</v>
      </c>
      <c r="BR53" s="66">
        <f t="shared" si="56"/>
        <v>1.4234450718891425</v>
      </c>
      <c r="BS53" s="72">
        <f t="shared" si="34"/>
        <v>2.6661659782200475E-2</v>
      </c>
      <c r="BT53" s="57"/>
      <c r="BU53" s="71">
        <v>36404</v>
      </c>
      <c r="BV53" s="66">
        <f t="shared" si="57"/>
        <v>1.4125955531411276</v>
      </c>
      <c r="BW53" s="72">
        <f t="shared" si="36"/>
        <v>2.4252996454898534E-2</v>
      </c>
      <c r="BX53" s="57"/>
      <c r="BY53" s="69"/>
      <c r="BZ53" s="66"/>
      <c r="CA53" s="70"/>
      <c r="CB53" s="57"/>
      <c r="CC53" s="57"/>
      <c r="CD53" s="57"/>
      <c r="CE53" s="57"/>
    </row>
    <row r="54" spans="1:83">
      <c r="A54" s="68" t="s">
        <v>321</v>
      </c>
      <c r="B54" s="69">
        <v>18657</v>
      </c>
      <c r="C54" s="70">
        <f t="shared" si="39"/>
        <v>1.167887323943662</v>
      </c>
      <c r="D54" s="57"/>
      <c r="E54" s="69">
        <v>19533</v>
      </c>
      <c r="F54" s="66">
        <f t="shared" si="40"/>
        <v>1.135903698534543</v>
      </c>
      <c r="G54" s="70">
        <f t="shared" si="2"/>
        <v>4.6952886316127929E-2</v>
      </c>
      <c r="H54" s="57"/>
      <c r="I54" s="69">
        <v>20652</v>
      </c>
      <c r="J54" s="66">
        <f t="shared" si="41"/>
        <v>1.1413097540757116</v>
      </c>
      <c r="K54" s="70">
        <f t="shared" si="4"/>
        <v>5.7287667025034628E-2</v>
      </c>
      <c r="L54" s="57"/>
      <c r="M54" s="69">
        <v>21944</v>
      </c>
      <c r="N54" s="66">
        <f t="shared" si="42"/>
        <v>1.1541576815862831</v>
      </c>
      <c r="O54" s="70">
        <f t="shared" si="6"/>
        <v>6.256052682548896E-2</v>
      </c>
      <c r="P54" s="57"/>
      <c r="Q54" s="69">
        <v>23187</v>
      </c>
      <c r="R54" s="66">
        <f t="shared" si="43"/>
        <v>1.156285842517329</v>
      </c>
      <c r="S54" s="70">
        <f t="shared" si="8"/>
        <v>5.6644185198687635E-2</v>
      </c>
      <c r="T54" s="57"/>
      <c r="U54" s="69">
        <v>24887</v>
      </c>
      <c r="V54" s="66">
        <f t="shared" si="44"/>
        <v>1.1717594990347944</v>
      </c>
      <c r="W54" s="70">
        <f t="shared" si="10"/>
        <v>7.3316944839781018E-2</v>
      </c>
      <c r="X54" s="57"/>
      <c r="Y54" s="69">
        <v>26296</v>
      </c>
      <c r="Z54" s="66">
        <f t="shared" si="45"/>
        <v>1.1620486985726279</v>
      </c>
      <c r="AA54" s="70">
        <f t="shared" si="12"/>
        <v>5.6615903885562702E-2</v>
      </c>
      <c r="AB54" s="57"/>
      <c r="AC54" s="69">
        <v>27705</v>
      </c>
      <c r="AD54" s="66">
        <f t="shared" si="46"/>
        <v>1.1652506729475101</v>
      </c>
      <c r="AE54" s="70">
        <f t="shared" si="14"/>
        <v>5.3582293885001464E-2</v>
      </c>
      <c r="AF54" s="57"/>
      <c r="AG54" s="69">
        <v>28971</v>
      </c>
      <c r="AH54" s="66">
        <f t="shared" si="47"/>
        <v>1.2006713912719134</v>
      </c>
      <c r="AI54" s="70">
        <f t="shared" si="16"/>
        <v>4.5695722793719584E-2</v>
      </c>
      <c r="AJ54" s="57"/>
      <c r="AK54" s="69">
        <v>28058</v>
      </c>
      <c r="AL54" s="66">
        <f t="shared" si="48"/>
        <v>1.216633422946839</v>
      </c>
      <c r="AM54" s="70">
        <f t="shared" si="18"/>
        <v>-3.1514272893583217E-2</v>
      </c>
      <c r="AN54" s="57"/>
      <c r="AO54" s="69">
        <v>28442</v>
      </c>
      <c r="AP54" s="66">
        <f t="shared" si="49"/>
        <v>1.2345689730011287</v>
      </c>
      <c r="AQ54" s="70">
        <f t="shared" si="20"/>
        <v>1.3685936274859145E-2</v>
      </c>
      <c r="AR54" s="57"/>
      <c r="AS54" s="69">
        <v>27933</v>
      </c>
      <c r="AT54" s="66">
        <f t="shared" si="50"/>
        <v>1.2272307895083696</v>
      </c>
      <c r="AU54" s="70">
        <f t="shared" si="22"/>
        <v>-1.7896069193446329E-2</v>
      </c>
      <c r="AV54" s="57"/>
      <c r="AW54" s="69">
        <v>27316</v>
      </c>
      <c r="AX54" s="66">
        <f t="shared" si="51"/>
        <v>1.2389332365747461</v>
      </c>
      <c r="AY54" s="70">
        <f t="shared" si="24"/>
        <v>-2.2088569076003317E-2</v>
      </c>
      <c r="AZ54" s="57"/>
      <c r="BA54" s="69">
        <v>26939</v>
      </c>
      <c r="BB54" s="66">
        <f t="shared" si="52"/>
        <v>1.2301474953194209</v>
      </c>
      <c r="BC54" s="70">
        <f t="shared" si="26"/>
        <v>-1.3801435056377209E-2</v>
      </c>
      <c r="BD54" s="57"/>
      <c r="BE54" s="69">
        <v>27646</v>
      </c>
      <c r="BF54" s="66">
        <f t="shared" si="53"/>
        <v>1.2443064182194616</v>
      </c>
      <c r="BG54" s="70">
        <f t="shared" si="28"/>
        <v>2.6244478265711413E-2</v>
      </c>
      <c r="BH54" s="57"/>
      <c r="BI54" s="69">
        <v>28931</v>
      </c>
      <c r="BJ54" s="66">
        <f t="shared" si="54"/>
        <v>1.2460054265902925</v>
      </c>
      <c r="BK54" s="70">
        <f t="shared" si="30"/>
        <v>4.6480503508645077E-2</v>
      </c>
      <c r="BL54" s="57"/>
      <c r="BM54" s="71">
        <v>30098</v>
      </c>
      <c r="BN54" s="66">
        <f t="shared" si="55"/>
        <v>1.2551816172484258</v>
      </c>
      <c r="BO54" s="72">
        <f t="shared" si="32"/>
        <v>4.0337354394939684E-2</v>
      </c>
      <c r="BP54" s="57"/>
      <c r="BQ54" s="71">
        <v>30681</v>
      </c>
      <c r="BR54" s="66">
        <f t="shared" si="56"/>
        <v>1.2287636669470143</v>
      </c>
      <c r="BS54" s="72">
        <f t="shared" si="34"/>
        <v>1.9370057811150199E-2</v>
      </c>
      <c r="BT54" s="57"/>
      <c r="BU54" s="71">
        <v>31792</v>
      </c>
      <c r="BV54" s="66">
        <f t="shared" si="57"/>
        <v>1.2336347056769237</v>
      </c>
      <c r="BW54" s="72">
        <f t="shared" si="36"/>
        <v>3.6211336005997241E-2</v>
      </c>
      <c r="BX54" s="57"/>
      <c r="BY54" s="69"/>
      <c r="BZ54" s="66"/>
      <c r="CA54" s="70"/>
      <c r="CB54" s="57"/>
      <c r="CC54" s="57"/>
      <c r="CD54" s="57"/>
      <c r="CE54" s="57"/>
    </row>
    <row r="55" spans="1:83">
      <c r="A55" s="68" t="s">
        <v>320</v>
      </c>
      <c r="B55" s="69">
        <v>20058</v>
      </c>
      <c r="C55" s="70">
        <f t="shared" si="39"/>
        <v>1.2555868544600939</v>
      </c>
      <c r="D55" s="57"/>
      <c r="E55" s="69">
        <v>22012</v>
      </c>
      <c r="F55" s="66">
        <f t="shared" si="40"/>
        <v>1.280065131425913</v>
      </c>
      <c r="G55" s="70">
        <f t="shared" si="2"/>
        <v>9.7417489281084846E-2</v>
      </c>
      <c r="H55" s="57"/>
      <c r="I55" s="69">
        <v>22826</v>
      </c>
      <c r="J55" s="66">
        <f t="shared" si="41"/>
        <v>1.2614534401768445</v>
      </c>
      <c r="K55" s="70">
        <f t="shared" si="4"/>
        <v>3.6979829184081492E-2</v>
      </c>
      <c r="L55" s="57"/>
      <c r="M55" s="69">
        <v>23589</v>
      </c>
      <c r="N55" s="66">
        <f t="shared" si="42"/>
        <v>1.2406774312312627</v>
      </c>
      <c r="O55" s="70">
        <f t="shared" si="6"/>
        <v>3.3426794006834237E-2</v>
      </c>
      <c r="P55" s="57"/>
      <c r="Q55" s="69">
        <v>25030</v>
      </c>
      <c r="R55" s="66">
        <f t="shared" si="43"/>
        <v>1.2481922904303595</v>
      </c>
      <c r="S55" s="70">
        <f t="shared" si="8"/>
        <v>6.1087795158760505E-2</v>
      </c>
      <c r="T55" s="57"/>
      <c r="U55" s="69">
        <v>26539</v>
      </c>
      <c r="V55" s="66">
        <f t="shared" si="44"/>
        <v>1.2495409388389285</v>
      </c>
      <c r="W55" s="70">
        <f t="shared" si="10"/>
        <v>6.0287654814222824E-2</v>
      </c>
      <c r="X55" s="57"/>
      <c r="Y55" s="69">
        <v>29000</v>
      </c>
      <c r="Z55" s="66">
        <f t="shared" si="45"/>
        <v>1.2815413849485173</v>
      </c>
      <c r="AA55" s="70">
        <f t="shared" si="12"/>
        <v>9.2731451825615041E-2</v>
      </c>
      <c r="AB55" s="57"/>
      <c r="AC55" s="69">
        <v>30731</v>
      </c>
      <c r="AD55" s="66">
        <f t="shared" si="46"/>
        <v>1.292521870794078</v>
      </c>
      <c r="AE55" s="70">
        <f t="shared" si="14"/>
        <v>5.9689655172413758E-2</v>
      </c>
      <c r="AF55" s="57"/>
      <c r="AG55" s="69">
        <v>30911</v>
      </c>
      <c r="AH55" s="66">
        <f t="shared" si="47"/>
        <v>1.2810725682788346</v>
      </c>
      <c r="AI55" s="70">
        <f t="shared" si="16"/>
        <v>5.8572776675018812E-3</v>
      </c>
      <c r="AJ55" s="57"/>
      <c r="AK55" s="69">
        <v>29285</v>
      </c>
      <c r="AL55" s="66">
        <f t="shared" si="48"/>
        <v>1.2698378284624057</v>
      </c>
      <c r="AM55" s="70">
        <f t="shared" si="18"/>
        <v>-5.260263336676263E-2</v>
      </c>
      <c r="AN55" s="57"/>
      <c r="AO55" s="69">
        <v>29694</v>
      </c>
      <c r="AP55" s="66">
        <f t="shared" si="49"/>
        <v>1.2889139682264086</v>
      </c>
      <c r="AQ55" s="70">
        <f t="shared" si="20"/>
        <v>1.3966194297421852E-2</v>
      </c>
      <c r="AR55" s="57"/>
      <c r="AS55" s="69">
        <v>29573</v>
      </c>
      <c r="AT55" s="66">
        <f t="shared" si="50"/>
        <v>1.2992838627476824</v>
      </c>
      <c r="AU55" s="70">
        <f t="shared" si="22"/>
        <v>-4.0748972856469168E-3</v>
      </c>
      <c r="AV55" s="57"/>
      <c r="AW55" s="69">
        <v>28900</v>
      </c>
      <c r="AX55" s="66">
        <f t="shared" si="51"/>
        <v>1.3107764876632801</v>
      </c>
      <c r="AY55" s="70">
        <f t="shared" si="24"/>
        <v>-2.2757244784093578E-2</v>
      </c>
      <c r="AZ55" s="57"/>
      <c r="BA55" s="69">
        <v>28405</v>
      </c>
      <c r="BB55" s="66">
        <f t="shared" si="52"/>
        <v>1.2970911913786018</v>
      </c>
      <c r="BC55" s="70">
        <f t="shared" si="26"/>
        <v>-1.7128027681660885E-2</v>
      </c>
      <c r="BD55" s="57"/>
      <c r="BE55" s="69">
        <v>28550</v>
      </c>
      <c r="BF55" s="66">
        <f t="shared" si="53"/>
        <v>1.2849941488882888</v>
      </c>
      <c r="BG55" s="70">
        <f t="shared" si="28"/>
        <v>5.10473508185183E-3</v>
      </c>
      <c r="BH55" s="57"/>
      <c r="BI55" s="69">
        <v>29504</v>
      </c>
      <c r="BJ55" s="66">
        <f t="shared" si="54"/>
        <v>1.270683491967785</v>
      </c>
      <c r="BK55" s="70">
        <f t="shared" si="30"/>
        <v>3.3415061295972048E-2</v>
      </c>
      <c r="BL55" s="57"/>
      <c r="BM55" s="71">
        <v>30808</v>
      </c>
      <c r="BN55" s="66">
        <f t="shared" si="55"/>
        <v>1.2847908586680012</v>
      </c>
      <c r="BO55" s="72">
        <f t="shared" si="32"/>
        <v>4.4197396963123747E-2</v>
      </c>
      <c r="BP55" s="57"/>
      <c r="BQ55" s="71">
        <v>32905</v>
      </c>
      <c r="BR55" s="66">
        <f t="shared" si="56"/>
        <v>1.3178341143017342</v>
      </c>
      <c r="BS55" s="72">
        <f t="shared" si="34"/>
        <v>6.8066735912750032E-2</v>
      </c>
      <c r="BT55" s="57"/>
      <c r="BU55" s="71">
        <v>33851</v>
      </c>
      <c r="BV55" s="66">
        <f t="shared" si="57"/>
        <v>1.3135307128167319</v>
      </c>
      <c r="BW55" s="72">
        <f t="shared" si="36"/>
        <v>2.8749430177784641E-2</v>
      </c>
      <c r="BX55" s="57"/>
      <c r="BY55" s="69"/>
      <c r="BZ55" s="66"/>
      <c r="CA55" s="70"/>
      <c r="CB55" s="57"/>
      <c r="CC55" s="57"/>
      <c r="CD55" s="57"/>
      <c r="CE55" s="57"/>
    </row>
    <row r="56" spans="1:83">
      <c r="A56" s="64" t="s">
        <v>432</v>
      </c>
      <c r="B56" s="65">
        <v>17854</v>
      </c>
      <c r="C56" s="66">
        <f t="shared" si="39"/>
        <v>1.117621283255086</v>
      </c>
      <c r="D56" s="57"/>
      <c r="E56" s="65">
        <v>18985</v>
      </c>
      <c r="F56" s="66">
        <f t="shared" si="40"/>
        <v>1.1040358222842521</v>
      </c>
      <c r="G56" s="66">
        <f t="shared" si="2"/>
        <v>6.3347149098241351E-2</v>
      </c>
      <c r="H56" s="57"/>
      <c r="I56" s="65">
        <v>19705</v>
      </c>
      <c r="J56" s="66">
        <f t="shared" si="41"/>
        <v>1.0889748549323017</v>
      </c>
      <c r="K56" s="66">
        <f t="shared" si="4"/>
        <v>3.7924677376876437E-2</v>
      </c>
      <c r="L56" s="57"/>
      <c r="M56" s="65">
        <v>20851</v>
      </c>
      <c r="N56" s="66">
        <f t="shared" si="42"/>
        <v>1.0966706989954242</v>
      </c>
      <c r="O56" s="66">
        <f t="shared" si="6"/>
        <v>5.8157827962446174E-2</v>
      </c>
      <c r="P56" s="57"/>
      <c r="Q56" s="65">
        <v>21615</v>
      </c>
      <c r="R56" s="66">
        <f t="shared" si="43"/>
        <v>1.0778935820076796</v>
      </c>
      <c r="S56" s="66">
        <f t="shared" si="8"/>
        <v>3.6640928492638336E-2</v>
      </c>
      <c r="T56" s="57"/>
      <c r="U56" s="65">
        <v>22793</v>
      </c>
      <c r="V56" s="66">
        <f t="shared" si="44"/>
        <v>1.073167286595414</v>
      </c>
      <c r="W56" s="66">
        <f t="shared" si="10"/>
        <v>5.4499190377052864E-2</v>
      </c>
      <c r="X56" s="57"/>
      <c r="Y56" s="65">
        <v>24307</v>
      </c>
      <c r="Z56" s="66">
        <f t="shared" si="45"/>
        <v>1.0741526359980555</v>
      </c>
      <c r="AA56" s="66">
        <f t="shared" si="12"/>
        <v>6.6423902075198438E-2</v>
      </c>
      <c r="AB56" s="57"/>
      <c r="AC56" s="65">
        <v>25438</v>
      </c>
      <c r="AD56" s="66">
        <f t="shared" si="46"/>
        <v>1.0699024226110363</v>
      </c>
      <c r="AE56" s="66">
        <f t="shared" si="14"/>
        <v>4.6529806228658321E-2</v>
      </c>
      <c r="AF56" s="57"/>
      <c r="AG56" s="65">
        <v>25898</v>
      </c>
      <c r="AH56" s="66">
        <f t="shared" si="47"/>
        <v>1.0733142691367235</v>
      </c>
      <c r="AI56" s="66">
        <f t="shared" si="16"/>
        <v>1.8083182640144635E-2</v>
      </c>
      <c r="AJ56" s="57"/>
      <c r="AK56" s="65">
        <v>24682</v>
      </c>
      <c r="AL56" s="66">
        <f t="shared" si="48"/>
        <v>1.0702454253750759</v>
      </c>
      <c r="AM56" s="66">
        <f t="shared" si="18"/>
        <v>-4.6953432697505626E-2</v>
      </c>
      <c r="AN56" s="57"/>
      <c r="AO56" s="65">
        <v>24938</v>
      </c>
      <c r="AP56" s="66">
        <f t="shared" si="49"/>
        <v>1.0824724368434759</v>
      </c>
      <c r="AQ56" s="66">
        <f t="shared" si="20"/>
        <v>1.0371930961834641E-2</v>
      </c>
      <c r="AR56" s="57"/>
      <c r="AS56" s="65">
        <v>24630</v>
      </c>
      <c r="AT56" s="66">
        <f t="shared" si="50"/>
        <v>1.0821141426123633</v>
      </c>
      <c r="AU56" s="66">
        <f t="shared" si="22"/>
        <v>-1.2350629561312054E-2</v>
      </c>
      <c r="AV56" s="57"/>
      <c r="AW56" s="65">
        <v>23857</v>
      </c>
      <c r="AX56" s="66">
        <f t="shared" si="51"/>
        <v>1.0820482583454281</v>
      </c>
      <c r="AY56" s="66">
        <f t="shared" si="24"/>
        <v>-3.1384490458790104E-2</v>
      </c>
      <c r="AZ56" s="57"/>
      <c r="BA56" s="65">
        <v>23796</v>
      </c>
      <c r="BB56" s="66">
        <f t="shared" si="52"/>
        <v>1.0866249600438376</v>
      </c>
      <c r="BC56" s="66">
        <f t="shared" si="26"/>
        <v>-2.5569015383325455E-3</v>
      </c>
      <c r="BD56" s="57"/>
      <c r="BE56" s="65">
        <v>24471</v>
      </c>
      <c r="BF56" s="66">
        <f t="shared" si="53"/>
        <v>1.101404266810694</v>
      </c>
      <c r="BG56" s="66">
        <f t="shared" si="28"/>
        <v>2.8366111951588557E-2</v>
      </c>
      <c r="BH56" s="57"/>
      <c r="BI56" s="65">
        <v>25453</v>
      </c>
      <c r="BJ56" s="66">
        <f t="shared" si="54"/>
        <v>1.0962143072483741</v>
      </c>
      <c r="BK56" s="66">
        <f t="shared" si="30"/>
        <v>4.012913244248284E-2</v>
      </c>
      <c r="BL56" s="57"/>
      <c r="BM56" s="65">
        <v>25636</v>
      </c>
      <c r="BN56" s="66">
        <f t="shared" si="55"/>
        <v>1.0691021310313191</v>
      </c>
      <c r="BO56" s="66">
        <f t="shared" si="32"/>
        <v>7.1897222331356314E-3</v>
      </c>
      <c r="BP56" s="57"/>
      <c r="BQ56" s="65">
        <v>26554</v>
      </c>
      <c r="BR56" s="66">
        <f t="shared" si="56"/>
        <v>1.06347871360487</v>
      </c>
      <c r="BS56" s="66">
        <f t="shared" si="34"/>
        <v>3.5809018567639184E-2</v>
      </c>
      <c r="BT56" s="57"/>
      <c r="BU56" s="65">
        <v>27482</v>
      </c>
      <c r="BV56" s="66">
        <f t="shared" si="57"/>
        <v>1.0663924566373055</v>
      </c>
      <c r="BW56" s="66">
        <f t="shared" si="36"/>
        <v>3.4947653837463344E-2</v>
      </c>
      <c r="BX56" s="57"/>
      <c r="BY56" s="65">
        <v>28200</v>
      </c>
      <c r="BZ56" s="66">
        <f t="shared" ref="BZ56:BZ59" si="59">BY56/BY$59</f>
        <v>1.067130855975176</v>
      </c>
      <c r="CA56" s="66">
        <f t="shared" ref="CA56:CA59" si="60">IF(BU56&gt;0,BY56/BU56-1,"")</f>
        <v>2.6126191689105571E-2</v>
      </c>
      <c r="CB56" s="57"/>
      <c r="CC56" s="57"/>
      <c r="CD56" s="57"/>
      <c r="CE56" s="57"/>
    </row>
    <row r="57" spans="1:83">
      <c r="A57" s="64" t="s">
        <v>433</v>
      </c>
      <c r="B57" s="65">
        <v>14334</v>
      </c>
      <c r="C57" s="66">
        <f t="shared" si="39"/>
        <v>0.89727699530516436</v>
      </c>
      <c r="D57" s="57"/>
      <c r="E57" s="65">
        <v>14736</v>
      </c>
      <c r="F57" s="66">
        <f t="shared" si="40"/>
        <v>0.85694347522679692</v>
      </c>
      <c r="G57" s="66">
        <f t="shared" si="2"/>
        <v>2.8045207199665079E-2</v>
      </c>
      <c r="H57" s="57"/>
      <c r="I57" s="65">
        <v>15636</v>
      </c>
      <c r="J57" s="66">
        <f t="shared" si="41"/>
        <v>0.8641061066592981</v>
      </c>
      <c r="K57" s="66">
        <f t="shared" si="4"/>
        <v>6.107491856677516E-2</v>
      </c>
      <c r="L57" s="57"/>
      <c r="M57" s="65">
        <v>16629</v>
      </c>
      <c r="N57" s="66">
        <f t="shared" si="42"/>
        <v>0.87461210750539109</v>
      </c>
      <c r="O57" s="66">
        <f t="shared" si="6"/>
        <v>6.3507290867229393E-2</v>
      </c>
      <c r="P57" s="57"/>
      <c r="Q57" s="65">
        <v>17478</v>
      </c>
      <c r="R57" s="66">
        <f t="shared" si="43"/>
        <v>0.87159028574278163</v>
      </c>
      <c r="S57" s="66">
        <f t="shared" si="8"/>
        <v>5.1055385170485357E-2</v>
      </c>
      <c r="T57" s="57"/>
      <c r="U57" s="65">
        <v>18330</v>
      </c>
      <c r="V57" s="66">
        <f t="shared" si="44"/>
        <v>0.86303498281463342</v>
      </c>
      <c r="W57" s="66">
        <f t="shared" si="10"/>
        <v>4.8746996223824279E-2</v>
      </c>
      <c r="X57" s="57"/>
      <c r="Y57" s="65">
        <v>19372</v>
      </c>
      <c r="Z57" s="66">
        <f t="shared" si="45"/>
        <v>0.85606964514560957</v>
      </c>
      <c r="AA57" s="66">
        <f t="shared" si="12"/>
        <v>5.6846699399890843E-2</v>
      </c>
      <c r="AB57" s="57"/>
      <c r="AC57" s="65">
        <v>20283</v>
      </c>
      <c r="AD57" s="66">
        <f t="shared" si="46"/>
        <v>0.85308714670255725</v>
      </c>
      <c r="AE57" s="66">
        <f t="shared" si="14"/>
        <v>4.7026636382407672E-2</v>
      </c>
      <c r="AF57" s="57"/>
      <c r="AG57" s="65">
        <v>20626</v>
      </c>
      <c r="AH57" s="66">
        <f t="shared" si="47"/>
        <v>0.85482199842513162</v>
      </c>
      <c r="AI57" s="66">
        <f t="shared" si="16"/>
        <v>1.6910713405314803E-2</v>
      </c>
      <c r="AJ57" s="57"/>
      <c r="AK57" s="65">
        <v>19938</v>
      </c>
      <c r="AL57" s="66">
        <f t="shared" si="48"/>
        <v>0.86453906859769314</v>
      </c>
      <c r="AM57" s="66">
        <f t="shared" si="18"/>
        <v>-3.3355958498981875E-2</v>
      </c>
      <c r="AN57" s="57"/>
      <c r="AO57" s="65">
        <v>19583</v>
      </c>
      <c r="AP57" s="66">
        <f t="shared" si="49"/>
        <v>0.85003038458199498</v>
      </c>
      <c r="AQ57" s="66">
        <f t="shared" si="20"/>
        <v>-1.7805196107934629E-2</v>
      </c>
      <c r="AR57" s="57"/>
      <c r="AS57" s="65">
        <v>19000</v>
      </c>
      <c r="AT57" s="66">
        <f t="shared" si="50"/>
        <v>0.83476121435789286</v>
      </c>
      <c r="AU57" s="66">
        <f t="shared" si="22"/>
        <v>-2.9770719501608589E-2</v>
      </c>
      <c r="AV57" s="57"/>
      <c r="AW57" s="65">
        <v>18116</v>
      </c>
      <c r="AX57" s="66">
        <f t="shared" si="51"/>
        <v>0.82166182873730043</v>
      </c>
      <c r="AY57" s="66">
        <f t="shared" si="24"/>
        <v>-4.6526315789473638E-2</v>
      </c>
      <c r="AZ57" s="57"/>
      <c r="BA57" s="65">
        <v>18365</v>
      </c>
      <c r="BB57" s="66">
        <f t="shared" si="52"/>
        <v>0.8386227681629298</v>
      </c>
      <c r="BC57" s="66">
        <f t="shared" si="26"/>
        <v>1.3744756016780713E-2</v>
      </c>
      <c r="BD57" s="57"/>
      <c r="BE57" s="65">
        <v>18236</v>
      </c>
      <c r="BF57" s="66">
        <f t="shared" si="53"/>
        <v>0.8207759474300117</v>
      </c>
      <c r="BG57" s="66">
        <f t="shared" si="28"/>
        <v>-7.0242308739449921E-3</v>
      </c>
      <c r="BH57" s="57"/>
      <c r="BI57" s="65">
        <v>18907</v>
      </c>
      <c r="BJ57" s="66">
        <f t="shared" si="54"/>
        <v>0.81429002110340665</v>
      </c>
      <c r="BK57" s="66">
        <f t="shared" si="30"/>
        <v>3.6795349857424942E-2</v>
      </c>
      <c r="BL57" s="57"/>
      <c r="BM57" s="65">
        <v>19316</v>
      </c>
      <c r="BN57" s="66">
        <f t="shared" si="55"/>
        <v>0.80553817924016846</v>
      </c>
      <c r="BO57" s="66">
        <f t="shared" si="32"/>
        <v>2.1632199714391565E-2</v>
      </c>
      <c r="BP57" s="57"/>
      <c r="BQ57" s="65">
        <v>19529</v>
      </c>
      <c r="BR57" s="66">
        <f t="shared" si="56"/>
        <v>0.78212984100284355</v>
      </c>
      <c r="BS57" s="66">
        <f t="shared" si="34"/>
        <v>1.1027127769724476E-2</v>
      </c>
      <c r="BT57" s="57"/>
      <c r="BU57" s="65">
        <v>20251</v>
      </c>
      <c r="BV57" s="66">
        <f t="shared" si="57"/>
        <v>0.78580575064995539</v>
      </c>
      <c r="BW57" s="66">
        <f t="shared" si="36"/>
        <v>3.6970659019919028E-2</v>
      </c>
      <c r="BX57" s="57"/>
      <c r="BY57" s="65">
        <v>20903</v>
      </c>
      <c r="BZ57" s="66">
        <f t="shared" si="59"/>
        <v>0.79100128661167035</v>
      </c>
      <c r="CA57" s="66">
        <f t="shared" si="60"/>
        <v>3.219594094118805E-2</v>
      </c>
      <c r="CB57" s="57"/>
      <c r="CC57" s="57"/>
      <c r="CD57" s="57"/>
      <c r="CE57" s="57"/>
    </row>
    <row r="58" spans="1:83">
      <c r="A58" s="73" t="s">
        <v>434</v>
      </c>
      <c r="B58" s="74">
        <v>14122</v>
      </c>
      <c r="C58" s="75">
        <f t="shared" si="39"/>
        <v>0.88400625978090763</v>
      </c>
      <c r="D58" s="57"/>
      <c r="E58" s="74">
        <v>14414</v>
      </c>
      <c r="F58" s="66">
        <f t="shared" si="40"/>
        <v>0.83821819027680855</v>
      </c>
      <c r="G58" s="75">
        <f t="shared" si="2"/>
        <v>2.0676957937969087E-2</v>
      </c>
      <c r="H58" s="57"/>
      <c r="I58" s="74">
        <v>15172</v>
      </c>
      <c r="J58" s="66">
        <f t="shared" si="41"/>
        <v>0.83846366399557892</v>
      </c>
      <c r="K58" s="75">
        <f t="shared" si="4"/>
        <v>5.2587761898154506E-2</v>
      </c>
      <c r="L58" s="57"/>
      <c r="M58" s="74">
        <v>16310</v>
      </c>
      <c r="N58" s="66">
        <f t="shared" si="42"/>
        <v>0.85783411350128858</v>
      </c>
      <c r="O58" s="75">
        <f t="shared" si="6"/>
        <v>7.5006591088847774E-2</v>
      </c>
      <c r="P58" s="57"/>
      <c r="Q58" s="74">
        <v>17479</v>
      </c>
      <c r="R58" s="66">
        <f t="shared" si="43"/>
        <v>0.87164015359297864</v>
      </c>
      <c r="S58" s="75">
        <f t="shared" si="8"/>
        <v>7.167381974248932E-2</v>
      </c>
      <c r="T58" s="57"/>
      <c r="U58" s="74">
        <v>18141</v>
      </c>
      <c r="V58" s="66">
        <f t="shared" si="44"/>
        <v>0.85413625876924526</v>
      </c>
      <c r="W58" s="75">
        <f t="shared" si="10"/>
        <v>3.7874020252874896E-2</v>
      </c>
      <c r="X58" s="57"/>
      <c r="Y58" s="74">
        <v>18985</v>
      </c>
      <c r="Z58" s="66">
        <f t="shared" si="45"/>
        <v>0.83896769631888279</v>
      </c>
      <c r="AA58" s="75">
        <f t="shared" si="12"/>
        <v>4.6524447384377998E-2</v>
      </c>
      <c r="AB58" s="57"/>
      <c r="AC58" s="74">
        <v>19325</v>
      </c>
      <c r="AD58" s="66">
        <f t="shared" si="46"/>
        <v>0.81279441453566625</v>
      </c>
      <c r="AE58" s="75">
        <f t="shared" si="14"/>
        <v>1.7908875427969484E-2</v>
      </c>
      <c r="AF58" s="57"/>
      <c r="AG58" s="74">
        <v>19435</v>
      </c>
      <c r="AH58" s="66">
        <f t="shared" si="47"/>
        <v>0.80546230676778985</v>
      </c>
      <c r="AI58" s="75">
        <f t="shared" si="16"/>
        <v>5.6921086675290056E-3</v>
      </c>
      <c r="AJ58" s="57"/>
      <c r="AK58" s="74">
        <v>18751</v>
      </c>
      <c r="AL58" s="66">
        <f t="shared" si="48"/>
        <v>0.8130691180296592</v>
      </c>
      <c r="AM58" s="75">
        <f t="shared" si="18"/>
        <v>-3.5194237200926182E-2</v>
      </c>
      <c r="AN58" s="57"/>
      <c r="AO58" s="74">
        <v>18285</v>
      </c>
      <c r="AP58" s="66">
        <f t="shared" si="49"/>
        <v>0.7936886882541887</v>
      </c>
      <c r="AQ58" s="75">
        <f t="shared" si="20"/>
        <v>-2.485200789291242E-2</v>
      </c>
      <c r="AR58" s="57"/>
      <c r="AS58" s="74">
        <v>17684</v>
      </c>
      <c r="AT58" s="66">
        <f t="shared" si="50"/>
        <v>0.77694301656341991</v>
      </c>
      <c r="AU58" s="75">
        <f t="shared" si="22"/>
        <v>-3.286847142466498E-2</v>
      </c>
      <c r="AV58" s="57"/>
      <c r="AW58" s="74">
        <v>16573</v>
      </c>
      <c r="AX58" s="66">
        <f t="shared" si="51"/>
        <v>0.75167815674891147</v>
      </c>
      <c r="AY58" s="75">
        <f t="shared" si="24"/>
        <v>-6.2825152680389018E-2</v>
      </c>
      <c r="AZ58" s="57"/>
      <c r="BA58" s="74">
        <v>16613</v>
      </c>
      <c r="BB58" s="66">
        <f t="shared" si="52"/>
        <v>0.75861911502808343</v>
      </c>
      <c r="BC58" s="75">
        <f t="shared" si="26"/>
        <v>2.4135642309781602E-3</v>
      </c>
      <c r="BD58" s="57"/>
      <c r="BE58" s="74">
        <v>16684</v>
      </c>
      <c r="BF58" s="66">
        <f t="shared" si="53"/>
        <v>0.75092267530830858</v>
      </c>
      <c r="BG58" s="75">
        <f t="shared" si="28"/>
        <v>4.2737615120689298E-3</v>
      </c>
      <c r="BH58" s="57"/>
      <c r="BI58" s="74">
        <v>17257</v>
      </c>
      <c r="BJ58" s="66">
        <f t="shared" si="54"/>
        <v>0.74322752917868984</v>
      </c>
      <c r="BK58" s="75">
        <f t="shared" si="30"/>
        <v>3.4344281946775412E-2</v>
      </c>
      <c r="BL58" s="57"/>
      <c r="BM58" s="74">
        <v>17783</v>
      </c>
      <c r="BN58" s="66">
        <f t="shared" si="55"/>
        <v>0.74160723966804287</v>
      </c>
      <c r="BO58" s="75">
        <f t="shared" si="32"/>
        <v>3.0480384771397029E-2</v>
      </c>
      <c r="BP58" s="57"/>
      <c r="BQ58" s="74">
        <v>17921</v>
      </c>
      <c r="BR58" s="66">
        <f t="shared" si="56"/>
        <v>0.71772998518162523</v>
      </c>
      <c r="BS58" s="75">
        <f t="shared" si="34"/>
        <v>7.760220435247156E-3</v>
      </c>
      <c r="BT58" s="57"/>
      <c r="BU58" s="74">
        <v>18700</v>
      </c>
      <c r="BV58" s="66">
        <f t="shared" si="57"/>
        <v>0.72562182297931788</v>
      </c>
      <c r="BW58" s="75">
        <f t="shared" si="36"/>
        <v>4.3468556442162853E-2</v>
      </c>
      <c r="BX58" s="57"/>
      <c r="BY58" s="74">
        <v>19211</v>
      </c>
      <c r="BZ58" s="66">
        <f t="shared" si="59"/>
        <v>0.72697343525315972</v>
      </c>
      <c r="CA58" s="75">
        <f t="shared" si="60"/>
        <v>2.7326203208556166E-2</v>
      </c>
      <c r="CB58" s="57"/>
      <c r="CC58" s="57"/>
      <c r="CD58" s="57"/>
      <c r="CE58" s="57"/>
    </row>
    <row r="59" spans="1:83">
      <c r="A59" s="76" t="s">
        <v>415</v>
      </c>
      <c r="B59" s="77">
        <v>15975</v>
      </c>
      <c r="C59" s="78">
        <f t="shared" si="39"/>
        <v>1</v>
      </c>
      <c r="D59" s="79"/>
      <c r="E59" s="77">
        <v>17196</v>
      </c>
      <c r="F59" s="78">
        <f t="shared" si="40"/>
        <v>1</v>
      </c>
      <c r="G59" s="78">
        <f t="shared" si="2"/>
        <v>7.6431924882629065E-2</v>
      </c>
      <c r="H59" s="79"/>
      <c r="I59" s="77">
        <v>18095</v>
      </c>
      <c r="J59" s="78">
        <f t="shared" si="41"/>
        <v>1</v>
      </c>
      <c r="K59" s="78">
        <f t="shared" si="4"/>
        <v>5.2279599906955188E-2</v>
      </c>
      <c r="L59" s="79"/>
      <c r="M59" s="77">
        <v>19013</v>
      </c>
      <c r="N59" s="78">
        <f t="shared" si="42"/>
        <v>1</v>
      </c>
      <c r="O59" s="78">
        <f t="shared" si="6"/>
        <v>5.0732246476927312E-2</v>
      </c>
      <c r="P59" s="79"/>
      <c r="Q59" s="77">
        <v>20053</v>
      </c>
      <c r="R59" s="78">
        <f t="shared" si="43"/>
        <v>1</v>
      </c>
      <c r="S59" s="78">
        <f t="shared" si="8"/>
        <v>5.4699416188923378E-2</v>
      </c>
      <c r="T59" s="79"/>
      <c r="U59" s="77">
        <v>21239</v>
      </c>
      <c r="V59" s="78">
        <f t="shared" si="44"/>
        <v>1</v>
      </c>
      <c r="W59" s="78">
        <f t="shared" si="10"/>
        <v>5.9143270333615883E-2</v>
      </c>
      <c r="X59" s="79"/>
      <c r="Y59" s="77">
        <v>22629</v>
      </c>
      <c r="Z59" s="78">
        <f t="shared" si="45"/>
        <v>1</v>
      </c>
      <c r="AA59" s="78">
        <f t="shared" si="12"/>
        <v>6.5445642450209451E-2</v>
      </c>
      <c r="AB59" s="79"/>
      <c r="AC59" s="77">
        <v>23776</v>
      </c>
      <c r="AD59" s="78">
        <f t="shared" si="46"/>
        <v>1</v>
      </c>
      <c r="AE59" s="78">
        <f t="shared" si="14"/>
        <v>5.0687171328825942E-2</v>
      </c>
      <c r="AF59" s="79"/>
      <c r="AG59" s="77">
        <v>24129</v>
      </c>
      <c r="AH59" s="78">
        <f t="shared" si="47"/>
        <v>1</v>
      </c>
      <c r="AI59" s="78">
        <f t="shared" si="16"/>
        <v>1.4846904441453646E-2</v>
      </c>
      <c r="AJ59" s="79"/>
      <c r="AK59" s="77">
        <v>23062</v>
      </c>
      <c r="AL59" s="78">
        <f t="shared" si="48"/>
        <v>1</v>
      </c>
      <c r="AM59" s="78">
        <f t="shared" si="18"/>
        <v>-4.4220647353806597E-2</v>
      </c>
      <c r="AN59" s="79"/>
      <c r="AO59" s="77">
        <v>23038</v>
      </c>
      <c r="AP59" s="78">
        <f t="shared" si="49"/>
        <v>1</v>
      </c>
      <c r="AQ59" s="78">
        <f t="shared" si="20"/>
        <v>-1.0406729685196181E-3</v>
      </c>
      <c r="AR59" s="79"/>
      <c r="AS59" s="77">
        <v>22761</v>
      </c>
      <c r="AT59" s="78">
        <f t="shared" si="50"/>
        <v>1</v>
      </c>
      <c r="AU59" s="78">
        <f t="shared" si="22"/>
        <v>-1.2023613160864643E-2</v>
      </c>
      <c r="AV59" s="79"/>
      <c r="AW59" s="77">
        <v>22048</v>
      </c>
      <c r="AX59" s="78">
        <f t="shared" si="51"/>
        <v>1</v>
      </c>
      <c r="AY59" s="78">
        <f t="shared" si="24"/>
        <v>-3.1325512938798816E-2</v>
      </c>
      <c r="AZ59" s="79"/>
      <c r="BA59" s="77">
        <v>21899</v>
      </c>
      <c r="BB59" s="78">
        <f t="shared" si="52"/>
        <v>1</v>
      </c>
      <c r="BC59" s="78">
        <f t="shared" si="26"/>
        <v>-6.7579825834542806E-3</v>
      </c>
      <c r="BD59" s="79"/>
      <c r="BE59" s="77">
        <v>22218</v>
      </c>
      <c r="BF59" s="78">
        <f t="shared" si="53"/>
        <v>1</v>
      </c>
      <c r="BG59" s="78">
        <f t="shared" si="28"/>
        <v>1.4566875199780727E-2</v>
      </c>
      <c r="BH59" s="79"/>
      <c r="BI59" s="77">
        <v>23219</v>
      </c>
      <c r="BJ59" s="78">
        <f t="shared" si="54"/>
        <v>1</v>
      </c>
      <c r="BK59" s="78">
        <f t="shared" si="30"/>
        <v>4.5053560176433471E-2</v>
      </c>
      <c r="BL59" s="79"/>
      <c r="BM59" s="77">
        <v>23979</v>
      </c>
      <c r="BN59" s="78">
        <f t="shared" si="55"/>
        <v>1</v>
      </c>
      <c r="BO59" s="78">
        <f t="shared" si="32"/>
        <v>3.2731814462293896E-2</v>
      </c>
      <c r="BP59" s="79"/>
      <c r="BQ59" s="77">
        <v>24969</v>
      </c>
      <c r="BR59" s="78">
        <f t="shared" si="56"/>
        <v>1</v>
      </c>
      <c r="BS59" s="78">
        <f t="shared" si="34"/>
        <v>4.1286125359689674E-2</v>
      </c>
      <c r="BT59" s="79"/>
      <c r="BU59" s="77">
        <v>25771</v>
      </c>
      <c r="BV59" s="78">
        <f t="shared" si="57"/>
        <v>1</v>
      </c>
      <c r="BW59" s="78">
        <f t="shared" si="36"/>
        <v>3.211982858744844E-2</v>
      </c>
      <c r="BX59" s="79"/>
      <c r="BY59" s="77">
        <v>26426</v>
      </c>
      <c r="BZ59" s="78">
        <f t="shared" si="59"/>
        <v>1</v>
      </c>
      <c r="CA59" s="78">
        <f t="shared" si="60"/>
        <v>2.5416165457296858E-2</v>
      </c>
      <c r="CB59" s="57"/>
      <c r="CC59" s="57"/>
      <c r="CD59" s="57"/>
      <c r="CE59" s="57"/>
    </row>
    <row r="60" spans="1:83">
      <c r="A60" s="80"/>
      <c r="B60" s="79"/>
      <c r="C60" s="57"/>
      <c r="D60" s="57"/>
      <c r="E60" s="79"/>
      <c r="F60" s="57"/>
      <c r="G60" s="57"/>
      <c r="H60" s="57"/>
      <c r="I60" s="79"/>
      <c r="J60" s="57"/>
      <c r="K60" s="57"/>
      <c r="L60" s="57"/>
      <c r="M60" s="57"/>
      <c r="N60" s="57"/>
      <c r="O60" s="57"/>
      <c r="P60" s="57"/>
      <c r="Q60" s="79"/>
      <c r="R60" s="57"/>
      <c r="S60" s="57"/>
      <c r="T60" s="57"/>
      <c r="U60" s="79"/>
      <c r="V60" s="57"/>
      <c r="W60" s="57"/>
      <c r="X60" s="57"/>
      <c r="Y60" s="57"/>
      <c r="Z60" s="57"/>
      <c r="AA60" s="57"/>
      <c r="AB60" s="57"/>
      <c r="AC60" s="79"/>
      <c r="AD60" s="57"/>
      <c r="AE60" s="57"/>
      <c r="AF60" s="57"/>
      <c r="AG60" s="79"/>
      <c r="AH60" s="57"/>
      <c r="AI60" s="57"/>
      <c r="AJ60" s="57"/>
      <c r="AK60" s="57"/>
      <c r="AL60" s="57"/>
      <c r="AM60" s="57"/>
      <c r="AN60" s="57"/>
      <c r="AO60" s="79"/>
      <c r="AP60" s="57"/>
      <c r="AQ60" s="57"/>
      <c r="AR60" s="57"/>
      <c r="AS60" s="79"/>
      <c r="AT60" s="57"/>
      <c r="AU60" s="57"/>
      <c r="AV60" s="57"/>
      <c r="AW60" s="79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7"/>
      <c r="CE60" s="57"/>
    </row>
    <row r="65" spans="3:22">
      <c r="D65">
        <v>2000</v>
      </c>
      <c r="E65">
        <v>2001</v>
      </c>
      <c r="F65">
        <v>2002</v>
      </c>
      <c r="G65">
        <v>2003</v>
      </c>
      <c r="H65">
        <v>2004</v>
      </c>
      <c r="I65">
        <v>2005</v>
      </c>
      <c r="J65">
        <v>2006</v>
      </c>
      <c r="K65">
        <v>2007</v>
      </c>
      <c r="L65">
        <v>2008</v>
      </c>
      <c r="M65">
        <v>2009</v>
      </c>
      <c r="N65">
        <v>2010</v>
      </c>
      <c r="O65">
        <v>2011</v>
      </c>
      <c r="P65">
        <v>2012</v>
      </c>
      <c r="Q65">
        <v>2013</v>
      </c>
      <c r="R65">
        <v>2014</v>
      </c>
      <c r="S65">
        <v>2015</v>
      </c>
      <c r="T65">
        <v>2016</v>
      </c>
      <c r="U65">
        <v>2017</v>
      </c>
      <c r="V65">
        <v>2018</v>
      </c>
    </row>
    <row r="66" spans="3:22">
      <c r="C66" s="103" t="s">
        <v>6</v>
      </c>
      <c r="D66" s="69">
        <v>15186</v>
      </c>
      <c r="E66" s="69">
        <v>16036</v>
      </c>
      <c r="F66" s="69">
        <v>16938</v>
      </c>
      <c r="G66" s="69">
        <v>17616</v>
      </c>
      <c r="H66" s="69">
        <v>18198</v>
      </c>
      <c r="I66" s="69">
        <v>18973</v>
      </c>
      <c r="J66" s="69">
        <v>19723</v>
      </c>
      <c r="K66" s="69">
        <v>20873</v>
      </c>
      <c r="L66" s="69">
        <v>20844</v>
      </c>
      <c r="M66" s="69">
        <v>19032</v>
      </c>
      <c r="N66" s="69">
        <v>18479</v>
      </c>
      <c r="O66" s="69">
        <v>17167</v>
      </c>
      <c r="P66" s="69">
        <v>16909</v>
      </c>
      <c r="Q66" s="69">
        <v>16637</v>
      </c>
      <c r="R66" s="69">
        <v>17392</v>
      </c>
      <c r="S66" s="69">
        <v>18590</v>
      </c>
      <c r="T66" s="71">
        <v>18539</v>
      </c>
      <c r="U66" s="71">
        <v>19788</v>
      </c>
      <c r="V66" s="71">
        <v>19919</v>
      </c>
    </row>
    <row r="67" spans="3:22">
      <c r="C67" s="103" t="s">
        <v>14</v>
      </c>
      <c r="D67" s="69">
        <v>12101</v>
      </c>
      <c r="E67" s="69">
        <v>12922</v>
      </c>
      <c r="F67" s="69">
        <v>13650</v>
      </c>
      <c r="G67" s="69">
        <v>14334</v>
      </c>
      <c r="H67" s="69">
        <v>15475</v>
      </c>
      <c r="I67" s="69">
        <v>16355</v>
      </c>
      <c r="J67" s="69">
        <v>17363</v>
      </c>
      <c r="K67" s="69">
        <v>18029</v>
      </c>
      <c r="L67" s="69">
        <v>18009</v>
      </c>
      <c r="M67" s="69">
        <v>16794</v>
      </c>
      <c r="N67" s="69">
        <v>16924</v>
      </c>
      <c r="O67" s="69">
        <v>16752</v>
      </c>
      <c r="P67" s="69">
        <v>16066</v>
      </c>
      <c r="Q67" s="69">
        <v>15684</v>
      </c>
      <c r="R67" s="69">
        <v>15518</v>
      </c>
      <c r="S67" s="69">
        <v>16034</v>
      </c>
      <c r="T67" s="71">
        <v>16716</v>
      </c>
      <c r="U67" s="71">
        <v>17522</v>
      </c>
      <c r="V67" s="71">
        <v>18050</v>
      </c>
    </row>
    <row r="68" spans="3:22">
      <c r="C68" s="103" t="s">
        <v>312</v>
      </c>
      <c r="D68" s="69">
        <v>10714</v>
      </c>
      <c r="E68" s="69">
        <v>11334</v>
      </c>
      <c r="F68" s="69">
        <v>11955</v>
      </c>
      <c r="G68" s="69">
        <v>13037</v>
      </c>
      <c r="H68" s="69">
        <v>14096</v>
      </c>
      <c r="I68" s="69">
        <v>14880</v>
      </c>
      <c r="J68" s="69">
        <v>16175</v>
      </c>
      <c r="K68" s="69">
        <v>17292</v>
      </c>
      <c r="L68" s="69">
        <v>17415</v>
      </c>
      <c r="M68" s="69">
        <v>16712</v>
      </c>
      <c r="N68" s="69">
        <v>16520</v>
      </c>
      <c r="O68" s="69">
        <v>16279</v>
      </c>
      <c r="P68" s="69">
        <v>15355</v>
      </c>
      <c r="Q68" s="69">
        <v>15559</v>
      </c>
      <c r="R68" s="69">
        <v>15667</v>
      </c>
      <c r="S68" s="69">
        <v>16648</v>
      </c>
      <c r="T68" s="71">
        <v>17146</v>
      </c>
      <c r="U68" s="71">
        <v>17915</v>
      </c>
      <c r="V68" s="71">
        <v>18525</v>
      </c>
    </row>
    <row r="69" spans="3:22">
      <c r="C69" s="103" t="s">
        <v>22</v>
      </c>
      <c r="D69" s="69">
        <v>10600</v>
      </c>
      <c r="E69" s="69">
        <v>11474</v>
      </c>
      <c r="F69" s="69">
        <v>12488</v>
      </c>
      <c r="G69" s="69">
        <v>13326</v>
      </c>
      <c r="H69" s="69">
        <v>14064</v>
      </c>
      <c r="I69" s="69">
        <v>14763</v>
      </c>
      <c r="J69" s="69">
        <v>16307</v>
      </c>
      <c r="K69" s="69">
        <v>17167</v>
      </c>
      <c r="L69" s="69">
        <v>17397</v>
      </c>
      <c r="M69" s="69">
        <v>16535</v>
      </c>
      <c r="N69" s="69">
        <v>16314</v>
      </c>
      <c r="O69" s="69">
        <v>16227</v>
      </c>
      <c r="P69" s="69">
        <v>15846</v>
      </c>
      <c r="Q69" s="69">
        <v>15726</v>
      </c>
      <c r="R69" s="69">
        <v>16245</v>
      </c>
      <c r="S69" s="69">
        <v>17097</v>
      </c>
      <c r="T69" s="71">
        <v>17296</v>
      </c>
      <c r="U69" s="71">
        <v>17783</v>
      </c>
      <c r="V69" s="71">
        <v>18181</v>
      </c>
    </row>
    <row r="70" spans="3:22">
      <c r="C70" s="103" t="s">
        <v>25</v>
      </c>
      <c r="D70" s="69">
        <v>12974</v>
      </c>
      <c r="E70" s="69">
        <v>13304</v>
      </c>
      <c r="F70" s="69">
        <v>13940</v>
      </c>
      <c r="G70" s="69">
        <v>14891</v>
      </c>
      <c r="H70" s="69">
        <v>16095</v>
      </c>
      <c r="I70" s="69">
        <v>17141</v>
      </c>
      <c r="J70" s="69">
        <v>17691</v>
      </c>
      <c r="K70" s="69">
        <v>18207</v>
      </c>
      <c r="L70" s="69">
        <v>18506</v>
      </c>
      <c r="M70" s="69">
        <v>16915</v>
      </c>
      <c r="N70" s="69">
        <v>17217</v>
      </c>
      <c r="O70" s="69">
        <v>17742</v>
      </c>
      <c r="P70" s="69">
        <v>17230</v>
      </c>
      <c r="Q70" s="69">
        <v>16022</v>
      </c>
      <c r="R70" s="69">
        <v>15959</v>
      </c>
      <c r="S70" s="69">
        <v>16932</v>
      </c>
      <c r="T70" s="71">
        <v>17780</v>
      </c>
      <c r="U70" s="71">
        <v>19215</v>
      </c>
      <c r="V70" s="71">
        <v>20273</v>
      </c>
    </row>
    <row r="71" spans="3:22">
      <c r="C71" s="103" t="s">
        <v>313</v>
      </c>
      <c r="D71" s="69">
        <v>10397</v>
      </c>
      <c r="E71" s="69">
        <v>11244</v>
      </c>
      <c r="F71" s="69">
        <v>11719</v>
      </c>
      <c r="G71" s="69">
        <v>13398</v>
      </c>
      <c r="H71" s="69">
        <v>13920</v>
      </c>
      <c r="I71" s="69">
        <v>14233</v>
      </c>
      <c r="J71" s="69">
        <v>15264</v>
      </c>
      <c r="K71" s="69">
        <v>16433</v>
      </c>
      <c r="L71" s="69">
        <v>16637</v>
      </c>
      <c r="M71" s="69">
        <v>16248</v>
      </c>
      <c r="N71" s="69">
        <v>16274</v>
      </c>
      <c r="O71" s="69">
        <v>16230</v>
      </c>
      <c r="P71" s="69">
        <v>14568</v>
      </c>
      <c r="Q71" s="69">
        <v>15652</v>
      </c>
      <c r="R71" s="69">
        <v>14987</v>
      </c>
      <c r="S71" s="69">
        <v>16960</v>
      </c>
      <c r="T71" s="71">
        <v>16928</v>
      </c>
      <c r="U71" s="71">
        <v>17421</v>
      </c>
      <c r="V71" s="71">
        <v>18628</v>
      </c>
    </row>
    <row r="72" spans="3:22">
      <c r="C72" s="103" t="s">
        <v>33</v>
      </c>
      <c r="D72" s="69">
        <v>11788</v>
      </c>
      <c r="E72" s="69">
        <v>13064</v>
      </c>
      <c r="F72" s="69">
        <v>13569</v>
      </c>
      <c r="G72" s="69">
        <v>14431</v>
      </c>
      <c r="H72" s="69">
        <v>15590</v>
      </c>
      <c r="I72" s="69">
        <v>16942</v>
      </c>
      <c r="J72" s="69">
        <v>17695</v>
      </c>
      <c r="K72" s="69">
        <v>18193</v>
      </c>
      <c r="L72" s="69">
        <v>18350</v>
      </c>
      <c r="M72" s="69">
        <v>17642</v>
      </c>
      <c r="N72" s="69">
        <v>17461</v>
      </c>
      <c r="O72" s="69">
        <v>17020</v>
      </c>
      <c r="P72" s="69">
        <v>16111</v>
      </c>
      <c r="Q72" s="69">
        <v>15840</v>
      </c>
      <c r="R72" s="69">
        <v>16191</v>
      </c>
      <c r="S72" s="69">
        <v>16832</v>
      </c>
      <c r="T72" s="71">
        <v>17255</v>
      </c>
      <c r="U72" s="71">
        <v>18086</v>
      </c>
      <c r="V72" s="71">
        <v>18801</v>
      </c>
    </row>
    <row r="73" spans="3:22">
      <c r="C73" s="103" t="s">
        <v>52</v>
      </c>
      <c r="D73" s="69">
        <v>12080</v>
      </c>
      <c r="E73" s="69">
        <v>13096</v>
      </c>
      <c r="F73" s="69">
        <v>14275</v>
      </c>
      <c r="G73" s="69">
        <v>15310</v>
      </c>
      <c r="H73" s="69">
        <v>16237</v>
      </c>
      <c r="I73" s="69">
        <v>17481</v>
      </c>
      <c r="J73" s="69">
        <v>18483</v>
      </c>
      <c r="K73" s="69">
        <v>19689</v>
      </c>
      <c r="L73" s="69">
        <v>19819</v>
      </c>
      <c r="M73" s="69">
        <v>19004</v>
      </c>
      <c r="N73" s="69">
        <v>18751</v>
      </c>
      <c r="O73" s="69">
        <v>18544</v>
      </c>
      <c r="P73" s="69">
        <v>18046</v>
      </c>
      <c r="Q73" s="69">
        <v>17491</v>
      </c>
      <c r="R73" s="69">
        <v>17819</v>
      </c>
      <c r="S73" s="69">
        <v>18341</v>
      </c>
      <c r="T73" s="71">
        <v>18881</v>
      </c>
      <c r="U73" s="71">
        <v>19712</v>
      </c>
      <c r="V73" s="71">
        <v>20314</v>
      </c>
    </row>
    <row r="74" spans="3:22">
      <c r="C74" s="103" t="s">
        <v>26</v>
      </c>
      <c r="D74" s="69">
        <v>16055</v>
      </c>
      <c r="E74" s="69">
        <v>17814</v>
      </c>
      <c r="F74" s="69">
        <v>19109</v>
      </c>
      <c r="G74" s="69">
        <v>20230</v>
      </c>
      <c r="H74" s="69">
        <v>21125</v>
      </c>
      <c r="I74" s="69">
        <v>21889</v>
      </c>
      <c r="J74" s="69">
        <v>23463</v>
      </c>
      <c r="K74" s="69">
        <v>25639</v>
      </c>
      <c r="L74" s="69">
        <v>27008</v>
      </c>
      <c r="M74" s="69">
        <v>25328</v>
      </c>
      <c r="N74" s="69">
        <v>25884</v>
      </c>
      <c r="O74" s="69">
        <v>25775</v>
      </c>
      <c r="P74" s="69">
        <v>24648</v>
      </c>
      <c r="Q74" s="69">
        <v>25472</v>
      </c>
      <c r="R74" s="69">
        <v>25305</v>
      </c>
      <c r="S74" s="69">
        <v>25656</v>
      </c>
      <c r="T74" s="71">
        <v>26967</v>
      </c>
      <c r="U74" s="71">
        <v>27214</v>
      </c>
      <c r="V74" s="71">
        <v>28015</v>
      </c>
    </row>
    <row r="75" spans="3:22">
      <c r="C75" s="103" t="s">
        <v>45</v>
      </c>
      <c r="D75" s="69">
        <v>16696</v>
      </c>
      <c r="E75" s="69">
        <v>17936</v>
      </c>
      <c r="F75" s="69">
        <v>19045</v>
      </c>
      <c r="G75" s="69">
        <v>19489</v>
      </c>
      <c r="H75" s="69">
        <v>20404</v>
      </c>
      <c r="I75" s="69">
        <v>22058</v>
      </c>
      <c r="J75" s="69">
        <v>23398</v>
      </c>
      <c r="K75" s="69">
        <v>24702</v>
      </c>
      <c r="L75" s="69">
        <v>25559</v>
      </c>
      <c r="M75" s="69">
        <v>24013</v>
      </c>
      <c r="N75" s="69">
        <v>24074</v>
      </c>
      <c r="O75" s="69">
        <v>23784</v>
      </c>
      <c r="P75" s="69">
        <v>23420</v>
      </c>
      <c r="Q75" s="69">
        <v>23762</v>
      </c>
      <c r="R75" s="69">
        <v>24070</v>
      </c>
      <c r="S75" s="69">
        <v>23760</v>
      </c>
      <c r="T75" s="71">
        <v>24021</v>
      </c>
      <c r="U75" s="71">
        <v>24014</v>
      </c>
      <c r="V75" s="71">
        <v>25262</v>
      </c>
    </row>
    <row r="76" spans="3:22">
      <c r="C76" s="103" t="s">
        <v>51</v>
      </c>
      <c r="D76" s="69">
        <v>16878</v>
      </c>
      <c r="E76" s="69">
        <v>17962</v>
      </c>
      <c r="F76" s="69">
        <v>19236</v>
      </c>
      <c r="G76" s="69">
        <v>20419</v>
      </c>
      <c r="H76" s="69">
        <v>21627</v>
      </c>
      <c r="I76" s="69">
        <v>22964</v>
      </c>
      <c r="J76" s="69">
        <v>24553</v>
      </c>
      <c r="K76" s="69">
        <v>26082</v>
      </c>
      <c r="L76" s="69">
        <v>26240</v>
      </c>
      <c r="M76" s="69">
        <v>25022</v>
      </c>
      <c r="N76" s="69">
        <v>25171</v>
      </c>
      <c r="O76" s="69">
        <v>24750</v>
      </c>
      <c r="P76" s="69">
        <v>23714</v>
      </c>
      <c r="Q76" s="69">
        <v>23751</v>
      </c>
      <c r="R76" s="69">
        <v>24112</v>
      </c>
      <c r="S76" s="69">
        <v>24852</v>
      </c>
      <c r="T76" s="71">
        <v>26036</v>
      </c>
      <c r="U76" s="71">
        <v>27486</v>
      </c>
      <c r="V76" s="71">
        <v>28386</v>
      </c>
    </row>
    <row r="77" spans="3:22">
      <c r="C77" s="104" t="s">
        <v>494</v>
      </c>
      <c r="D77" s="65">
        <v>13418</v>
      </c>
      <c r="E77" s="65">
        <v>14487</v>
      </c>
      <c r="F77" s="65">
        <v>15346</v>
      </c>
      <c r="G77" s="65">
        <v>16201</v>
      </c>
      <c r="H77" s="65">
        <v>17229</v>
      </c>
      <c r="I77" s="65">
        <v>18675</v>
      </c>
      <c r="J77" s="65">
        <v>20269</v>
      </c>
      <c r="K77" s="65">
        <v>21634</v>
      </c>
      <c r="L77" s="65">
        <v>22201</v>
      </c>
      <c r="M77" s="65">
        <v>20941</v>
      </c>
      <c r="N77" s="65">
        <v>21125</v>
      </c>
      <c r="O77" s="65">
        <v>20812</v>
      </c>
      <c r="P77" s="65">
        <v>19954</v>
      </c>
      <c r="Q77" s="65">
        <v>19518</v>
      </c>
      <c r="R77" s="65">
        <v>19594</v>
      </c>
      <c r="S77" s="65">
        <v>20471</v>
      </c>
      <c r="T77" s="65">
        <v>20920</v>
      </c>
      <c r="U77" s="65">
        <v>21936</v>
      </c>
      <c r="V77" s="65">
        <v>22709</v>
      </c>
    </row>
    <row r="78" spans="3:22">
      <c r="C78" s="104" t="s">
        <v>495</v>
      </c>
      <c r="D78" s="65">
        <v>20094</v>
      </c>
      <c r="E78" s="65">
        <v>21353</v>
      </c>
      <c r="F78" s="65">
        <v>21793</v>
      </c>
      <c r="G78" s="65">
        <v>22029</v>
      </c>
      <c r="H78" s="65">
        <v>22858</v>
      </c>
      <c r="I78" s="65">
        <v>23874</v>
      </c>
      <c r="J78" s="65">
        <v>25010</v>
      </c>
      <c r="K78" s="65">
        <v>25811</v>
      </c>
      <c r="L78" s="65">
        <v>26077</v>
      </c>
      <c r="M78" s="65">
        <v>24561</v>
      </c>
      <c r="N78" s="65">
        <v>24397</v>
      </c>
      <c r="O78" s="65">
        <v>24098</v>
      </c>
      <c r="P78" s="65">
        <v>23525</v>
      </c>
      <c r="Q78" s="65">
        <v>23304</v>
      </c>
      <c r="R78" s="65">
        <v>23892</v>
      </c>
      <c r="S78" s="65">
        <v>25002</v>
      </c>
      <c r="T78" s="65">
        <v>26093</v>
      </c>
      <c r="U78" s="65">
        <v>27102</v>
      </c>
      <c r="V78" s="65">
        <v>27870</v>
      </c>
    </row>
    <row r="79" spans="3:22">
      <c r="C79" s="103" t="s">
        <v>426</v>
      </c>
      <c r="D79" s="69">
        <v>16183</v>
      </c>
      <c r="E79" s="69">
        <v>17388</v>
      </c>
      <c r="F79" s="69">
        <v>17955</v>
      </c>
      <c r="G79" s="69">
        <v>18593</v>
      </c>
      <c r="H79" s="69">
        <v>18878</v>
      </c>
      <c r="I79" s="69">
        <v>19357</v>
      </c>
      <c r="J79" s="69">
        <v>20192</v>
      </c>
      <c r="K79" s="69">
        <v>20790</v>
      </c>
      <c r="L79" s="69">
        <v>20717</v>
      </c>
      <c r="M79" s="69">
        <v>19617</v>
      </c>
      <c r="N79" s="69">
        <v>19308</v>
      </c>
      <c r="O79" s="69">
        <v>19031</v>
      </c>
      <c r="P79" s="69">
        <v>18158</v>
      </c>
      <c r="Q79" s="69">
        <v>18220</v>
      </c>
      <c r="R79" s="69">
        <v>18208</v>
      </c>
      <c r="S79" s="69">
        <v>18596</v>
      </c>
      <c r="T79" s="71">
        <v>19392</v>
      </c>
      <c r="U79" s="71">
        <v>20166</v>
      </c>
      <c r="V79" s="71">
        <v>20813</v>
      </c>
    </row>
    <row r="80" spans="3:22">
      <c r="C80" s="103" t="s">
        <v>44</v>
      </c>
      <c r="D80" s="69">
        <v>15008</v>
      </c>
      <c r="E80" s="69">
        <v>16162</v>
      </c>
      <c r="F80" s="69">
        <v>16980</v>
      </c>
      <c r="G80" s="69">
        <v>17781</v>
      </c>
      <c r="H80" s="69">
        <v>18583</v>
      </c>
      <c r="I80" s="69">
        <v>19703</v>
      </c>
      <c r="J80" s="69">
        <v>20467</v>
      </c>
      <c r="K80" s="69">
        <v>21333</v>
      </c>
      <c r="L80" s="69">
        <v>21413</v>
      </c>
      <c r="M80" s="69">
        <v>20020</v>
      </c>
      <c r="N80" s="69">
        <v>20499</v>
      </c>
      <c r="O80" s="69">
        <v>20166</v>
      </c>
      <c r="P80" s="69">
        <v>19360</v>
      </c>
      <c r="Q80" s="69">
        <v>18830</v>
      </c>
      <c r="R80" s="69">
        <v>18892</v>
      </c>
      <c r="S80" s="69">
        <v>19575</v>
      </c>
      <c r="T80" s="71">
        <v>19850</v>
      </c>
      <c r="U80" s="71">
        <v>20727</v>
      </c>
      <c r="V80" s="71">
        <v>21076</v>
      </c>
    </row>
    <row r="81" spans="3:22">
      <c r="C81" s="104" t="s">
        <v>427</v>
      </c>
      <c r="D81" s="65">
        <v>14934</v>
      </c>
      <c r="E81" s="65">
        <v>16123</v>
      </c>
      <c r="F81" s="65">
        <v>17076</v>
      </c>
      <c r="G81" s="65">
        <v>17780</v>
      </c>
      <c r="H81" s="65">
        <v>18720</v>
      </c>
      <c r="I81" s="65">
        <v>19963</v>
      </c>
      <c r="J81" s="65">
        <v>21163</v>
      </c>
      <c r="K81" s="65">
        <v>22390</v>
      </c>
      <c r="L81" s="65">
        <v>22818</v>
      </c>
      <c r="M81" s="65">
        <v>21795</v>
      </c>
      <c r="N81" s="65">
        <v>21772</v>
      </c>
      <c r="O81" s="65">
        <v>21338</v>
      </c>
      <c r="P81" s="65">
        <v>20585</v>
      </c>
      <c r="Q81" s="65">
        <v>20159</v>
      </c>
      <c r="R81" s="65">
        <v>20568</v>
      </c>
      <c r="S81" s="65">
        <v>21122</v>
      </c>
      <c r="T81" s="65">
        <v>21905</v>
      </c>
      <c r="U81" s="65">
        <v>22767</v>
      </c>
      <c r="V81" s="65">
        <v>23646</v>
      </c>
    </row>
    <row r="82" spans="3:22">
      <c r="C82" s="103" t="s">
        <v>8</v>
      </c>
      <c r="D82" s="69">
        <v>12597</v>
      </c>
      <c r="E82" s="69">
        <v>13149</v>
      </c>
      <c r="F82" s="69">
        <v>13655</v>
      </c>
      <c r="G82" s="69">
        <v>14259</v>
      </c>
      <c r="H82" s="69">
        <v>15390</v>
      </c>
      <c r="I82" s="69">
        <v>15843</v>
      </c>
      <c r="J82" s="69">
        <v>16987</v>
      </c>
      <c r="K82" s="69">
        <v>18382</v>
      </c>
      <c r="L82" s="69">
        <v>18715</v>
      </c>
      <c r="M82" s="69">
        <v>18180</v>
      </c>
      <c r="N82" s="69">
        <v>18156</v>
      </c>
      <c r="O82" s="69">
        <v>18227</v>
      </c>
      <c r="P82" s="69">
        <v>18029</v>
      </c>
      <c r="Q82" s="69">
        <v>17682</v>
      </c>
      <c r="R82" s="69">
        <v>17809</v>
      </c>
      <c r="S82" s="69">
        <v>18300</v>
      </c>
      <c r="T82" s="71">
        <v>18737</v>
      </c>
      <c r="U82" s="71">
        <v>19543</v>
      </c>
      <c r="V82" s="71">
        <v>20423</v>
      </c>
    </row>
    <row r="83" spans="3:22">
      <c r="C83" s="103" t="s">
        <v>12</v>
      </c>
      <c r="D83" s="69">
        <v>17709</v>
      </c>
      <c r="E83" s="69">
        <v>18515</v>
      </c>
      <c r="F83" s="69">
        <v>19484</v>
      </c>
      <c r="G83" s="69">
        <v>20799</v>
      </c>
      <c r="H83" s="69">
        <v>22126</v>
      </c>
      <c r="I83" s="69">
        <v>23543</v>
      </c>
      <c r="J83" s="69">
        <v>24603</v>
      </c>
      <c r="K83" s="69">
        <v>25994</v>
      </c>
      <c r="L83" s="69">
        <v>26848</v>
      </c>
      <c r="M83" s="69">
        <v>25461</v>
      </c>
      <c r="N83" s="69">
        <v>25600</v>
      </c>
      <c r="O83" s="69">
        <v>25769</v>
      </c>
      <c r="P83" s="69">
        <v>25490</v>
      </c>
      <c r="Q83" s="69">
        <v>24715</v>
      </c>
      <c r="R83" s="69">
        <v>24701</v>
      </c>
      <c r="S83" s="69">
        <v>25542</v>
      </c>
      <c r="T83" s="71">
        <v>26947</v>
      </c>
      <c r="U83" s="71">
        <v>28512</v>
      </c>
      <c r="V83" s="71">
        <v>29571</v>
      </c>
    </row>
    <row r="84" spans="3:22">
      <c r="C84" s="103" t="s">
        <v>315</v>
      </c>
      <c r="D84" s="69">
        <v>13161</v>
      </c>
      <c r="E84" s="69">
        <v>14223</v>
      </c>
      <c r="F84" s="69">
        <v>14929</v>
      </c>
      <c r="G84" s="69">
        <v>15591</v>
      </c>
      <c r="H84" s="69">
        <v>16354</v>
      </c>
      <c r="I84" s="69">
        <v>17910</v>
      </c>
      <c r="J84" s="69">
        <v>19116</v>
      </c>
      <c r="K84" s="69">
        <v>20172</v>
      </c>
      <c r="L84" s="69">
        <v>20470</v>
      </c>
      <c r="M84" s="69">
        <v>20161</v>
      </c>
      <c r="N84" s="69">
        <v>20045</v>
      </c>
      <c r="O84" s="69">
        <v>19723</v>
      </c>
      <c r="P84" s="69">
        <v>19268</v>
      </c>
      <c r="Q84" s="69">
        <v>18738</v>
      </c>
      <c r="R84" s="69">
        <v>18817</v>
      </c>
      <c r="S84" s="69">
        <v>19450</v>
      </c>
      <c r="T84" s="71">
        <v>19783</v>
      </c>
      <c r="U84" s="71">
        <v>20606</v>
      </c>
      <c r="V84" s="71">
        <v>21579</v>
      </c>
    </row>
    <row r="85" spans="3:22">
      <c r="C85" s="103" t="s">
        <v>38</v>
      </c>
      <c r="D85" s="69">
        <v>14549</v>
      </c>
      <c r="E85" s="69">
        <v>15642</v>
      </c>
      <c r="F85" s="69">
        <v>17388</v>
      </c>
      <c r="G85" s="69">
        <v>18654</v>
      </c>
      <c r="H85" s="69">
        <v>19789</v>
      </c>
      <c r="I85" s="69">
        <v>21145</v>
      </c>
      <c r="J85" s="69">
        <v>22154</v>
      </c>
      <c r="K85" s="69">
        <v>24246</v>
      </c>
      <c r="L85" s="69">
        <v>24830</v>
      </c>
      <c r="M85" s="69">
        <v>23794</v>
      </c>
      <c r="N85" s="69">
        <v>23540</v>
      </c>
      <c r="O85" s="69">
        <v>23747</v>
      </c>
      <c r="P85" s="69">
        <v>22572</v>
      </c>
      <c r="Q85" s="69">
        <v>22511</v>
      </c>
      <c r="R85" s="69">
        <v>22434</v>
      </c>
      <c r="S85" s="69">
        <v>23839</v>
      </c>
      <c r="T85" s="71">
        <v>25756</v>
      </c>
      <c r="U85" s="71">
        <v>25400</v>
      </c>
      <c r="V85" s="71">
        <v>27346</v>
      </c>
    </row>
    <row r="86" spans="3:22">
      <c r="C86" s="103" t="s">
        <v>40</v>
      </c>
      <c r="D86" s="69">
        <v>12652</v>
      </c>
      <c r="E86" s="69">
        <v>13979</v>
      </c>
      <c r="F86" s="69">
        <v>14760</v>
      </c>
      <c r="G86" s="69">
        <v>15923</v>
      </c>
      <c r="H86" s="69">
        <v>16742</v>
      </c>
      <c r="I86" s="69">
        <v>17386</v>
      </c>
      <c r="J86" s="69">
        <v>18363</v>
      </c>
      <c r="K86" s="69">
        <v>19201</v>
      </c>
      <c r="L86" s="69">
        <v>19461</v>
      </c>
      <c r="M86" s="69">
        <v>19293</v>
      </c>
      <c r="N86" s="69">
        <v>18531</v>
      </c>
      <c r="O86" s="69">
        <v>18432</v>
      </c>
      <c r="P86" s="69">
        <v>17865</v>
      </c>
      <c r="Q86" s="69">
        <v>17456</v>
      </c>
      <c r="R86" s="69">
        <v>17663</v>
      </c>
      <c r="S86" s="69">
        <v>18495</v>
      </c>
      <c r="T86" s="71">
        <v>19605</v>
      </c>
      <c r="U86" s="71">
        <v>20347</v>
      </c>
      <c r="V86" s="71">
        <v>21187</v>
      </c>
    </row>
    <row r="87" spans="3:22">
      <c r="C87" s="103" t="s">
        <v>41</v>
      </c>
      <c r="D87" s="69">
        <v>15889</v>
      </c>
      <c r="E87" s="69">
        <v>16550</v>
      </c>
      <c r="F87" s="69">
        <v>17863</v>
      </c>
      <c r="G87" s="69">
        <v>18795</v>
      </c>
      <c r="H87" s="69">
        <v>19571</v>
      </c>
      <c r="I87" s="69">
        <v>20908</v>
      </c>
      <c r="J87" s="69">
        <v>22127</v>
      </c>
      <c r="K87" s="69">
        <v>22996</v>
      </c>
      <c r="L87" s="69">
        <v>22460</v>
      </c>
      <c r="M87" s="69">
        <v>21432</v>
      </c>
      <c r="N87" s="69">
        <v>21628</v>
      </c>
      <c r="O87" s="69">
        <v>21176</v>
      </c>
      <c r="P87" s="69">
        <v>20303</v>
      </c>
      <c r="Q87" s="69">
        <v>20068</v>
      </c>
      <c r="R87" s="69">
        <v>20565</v>
      </c>
      <c r="S87" s="69">
        <v>21605</v>
      </c>
      <c r="T87" s="71">
        <v>21939</v>
      </c>
      <c r="U87" s="71">
        <v>21417</v>
      </c>
      <c r="V87" s="71">
        <v>22212</v>
      </c>
    </row>
    <row r="88" spans="3:22">
      <c r="C88" s="103" t="s">
        <v>42</v>
      </c>
      <c r="D88" s="69">
        <v>15797</v>
      </c>
      <c r="E88" s="69">
        <v>16377</v>
      </c>
      <c r="F88" s="69">
        <v>17817</v>
      </c>
      <c r="G88" s="69">
        <v>18882</v>
      </c>
      <c r="H88" s="69">
        <v>20219</v>
      </c>
      <c r="I88" s="69">
        <v>20448</v>
      </c>
      <c r="J88" s="69">
        <v>21628</v>
      </c>
      <c r="K88" s="69">
        <v>22992</v>
      </c>
      <c r="L88" s="69">
        <v>23473</v>
      </c>
      <c r="M88" s="69">
        <v>22320</v>
      </c>
      <c r="N88" s="69">
        <v>23133</v>
      </c>
      <c r="O88" s="69">
        <v>23093</v>
      </c>
      <c r="P88" s="69">
        <v>21892</v>
      </c>
      <c r="Q88" s="69">
        <v>22242</v>
      </c>
      <c r="R88" s="69">
        <v>22694</v>
      </c>
      <c r="S88" s="69">
        <v>23639</v>
      </c>
      <c r="T88" s="71">
        <v>24213</v>
      </c>
      <c r="U88" s="71">
        <v>24926</v>
      </c>
      <c r="V88" s="71">
        <v>26626</v>
      </c>
    </row>
    <row r="89" spans="3:22">
      <c r="C89" s="103" t="s">
        <v>48</v>
      </c>
      <c r="D89" s="69">
        <v>16056</v>
      </c>
      <c r="E89" s="69">
        <v>17197</v>
      </c>
      <c r="F89" s="69">
        <v>18144</v>
      </c>
      <c r="G89" s="69">
        <v>18904</v>
      </c>
      <c r="H89" s="69">
        <v>20049</v>
      </c>
      <c r="I89" s="69">
        <v>21477</v>
      </c>
      <c r="J89" s="69">
        <v>22717</v>
      </c>
      <c r="K89" s="69">
        <v>23947</v>
      </c>
      <c r="L89" s="69">
        <v>23969</v>
      </c>
      <c r="M89" s="69">
        <v>22973</v>
      </c>
      <c r="N89" s="69">
        <v>23630</v>
      </c>
      <c r="O89" s="69">
        <v>23208</v>
      </c>
      <c r="P89" s="69">
        <v>22455</v>
      </c>
      <c r="Q89" s="69">
        <v>22316</v>
      </c>
      <c r="R89" s="69">
        <v>22748</v>
      </c>
      <c r="S89" s="69">
        <v>23737</v>
      </c>
      <c r="T89" s="71">
        <v>24366</v>
      </c>
      <c r="U89" s="71">
        <v>25600</v>
      </c>
      <c r="V89" s="71">
        <v>26901</v>
      </c>
    </row>
    <row r="90" spans="3:22">
      <c r="C90" s="103" t="s">
        <v>50</v>
      </c>
      <c r="D90" s="69">
        <v>11146</v>
      </c>
      <c r="E90" s="69">
        <v>11978</v>
      </c>
      <c r="F90" s="69">
        <v>12874</v>
      </c>
      <c r="G90" s="69">
        <v>13822</v>
      </c>
      <c r="H90" s="69">
        <v>14928</v>
      </c>
      <c r="I90" s="69">
        <v>15294</v>
      </c>
      <c r="J90" s="69">
        <v>16867</v>
      </c>
      <c r="K90" s="69">
        <v>17952</v>
      </c>
      <c r="L90" s="69">
        <v>18308</v>
      </c>
      <c r="M90" s="69">
        <v>17957</v>
      </c>
      <c r="N90" s="69">
        <v>18373</v>
      </c>
      <c r="O90" s="69">
        <v>18730</v>
      </c>
      <c r="P90" s="69">
        <v>18767</v>
      </c>
      <c r="Q90" s="69">
        <v>18204</v>
      </c>
      <c r="R90" s="69">
        <v>18195</v>
      </c>
      <c r="S90" s="69">
        <v>19017</v>
      </c>
      <c r="T90" s="71">
        <v>19581</v>
      </c>
      <c r="U90" s="71">
        <v>18709</v>
      </c>
      <c r="V90" s="71">
        <v>19813</v>
      </c>
    </row>
    <row r="91" spans="3:22">
      <c r="C91" s="103" t="s">
        <v>4</v>
      </c>
      <c r="D91" s="69">
        <v>11809</v>
      </c>
      <c r="E91" s="69">
        <v>12944</v>
      </c>
      <c r="F91" s="69">
        <v>13963</v>
      </c>
      <c r="G91" s="69">
        <v>14375</v>
      </c>
      <c r="H91" s="69">
        <v>15194</v>
      </c>
      <c r="I91" s="69">
        <v>16177</v>
      </c>
      <c r="J91" s="69">
        <v>17178</v>
      </c>
      <c r="K91" s="69">
        <v>17864</v>
      </c>
      <c r="L91" s="69">
        <v>18662</v>
      </c>
      <c r="M91" s="69">
        <v>18528</v>
      </c>
      <c r="N91" s="69">
        <v>18456</v>
      </c>
      <c r="O91" s="69">
        <v>18046</v>
      </c>
      <c r="P91" s="69">
        <v>17587</v>
      </c>
      <c r="Q91" s="69">
        <v>17538</v>
      </c>
      <c r="R91" s="69">
        <v>17385</v>
      </c>
      <c r="S91" s="69">
        <v>18514</v>
      </c>
      <c r="T91" s="71">
        <v>19126</v>
      </c>
      <c r="U91" s="71">
        <v>20261</v>
      </c>
      <c r="V91" s="71">
        <v>21153</v>
      </c>
    </row>
    <row r="92" spans="3:22">
      <c r="C92" s="103" t="s">
        <v>18</v>
      </c>
      <c r="D92" s="69">
        <v>12454</v>
      </c>
      <c r="E92" s="69">
        <v>13237</v>
      </c>
      <c r="F92" s="69">
        <v>14263</v>
      </c>
      <c r="G92" s="69">
        <v>15543</v>
      </c>
      <c r="H92" s="69">
        <v>16572</v>
      </c>
      <c r="I92" s="69">
        <v>17114</v>
      </c>
      <c r="J92" s="69">
        <v>18271</v>
      </c>
      <c r="K92" s="69">
        <v>19525</v>
      </c>
      <c r="L92" s="69">
        <v>19921</v>
      </c>
      <c r="M92" s="69">
        <v>18935</v>
      </c>
      <c r="N92" s="69">
        <v>19236</v>
      </c>
      <c r="O92" s="69">
        <v>19049</v>
      </c>
      <c r="P92" s="69">
        <v>18540</v>
      </c>
      <c r="Q92" s="69">
        <v>18068</v>
      </c>
      <c r="R92" s="69">
        <v>17712</v>
      </c>
      <c r="S92" s="69">
        <v>19267</v>
      </c>
      <c r="T92" s="71">
        <v>19650</v>
      </c>
      <c r="U92" s="71">
        <v>20511</v>
      </c>
      <c r="V92" s="71">
        <v>21563</v>
      </c>
    </row>
    <row r="93" spans="3:22">
      <c r="C93" s="103" t="s">
        <v>20</v>
      </c>
      <c r="D93" s="69">
        <v>12002</v>
      </c>
      <c r="E93" s="69">
        <v>12811</v>
      </c>
      <c r="F93" s="69">
        <v>13535</v>
      </c>
      <c r="G93" s="69">
        <v>14396</v>
      </c>
      <c r="H93" s="69">
        <v>15848</v>
      </c>
      <c r="I93" s="69">
        <v>16775</v>
      </c>
      <c r="J93" s="69">
        <v>18115</v>
      </c>
      <c r="K93" s="69">
        <v>19570</v>
      </c>
      <c r="L93" s="69">
        <v>19508</v>
      </c>
      <c r="M93" s="69">
        <v>18744</v>
      </c>
      <c r="N93" s="69">
        <v>19329</v>
      </c>
      <c r="O93" s="69">
        <v>19555</v>
      </c>
      <c r="P93" s="69">
        <v>19189</v>
      </c>
      <c r="Q93" s="69">
        <v>19158</v>
      </c>
      <c r="R93" s="69">
        <v>18923</v>
      </c>
      <c r="S93" s="69">
        <v>20148</v>
      </c>
      <c r="T93" s="71">
        <v>20876</v>
      </c>
      <c r="U93" s="71">
        <v>21750</v>
      </c>
      <c r="V93" s="71">
        <v>22691</v>
      </c>
    </row>
    <row r="94" spans="3:22">
      <c r="C94" s="103" t="s">
        <v>23</v>
      </c>
      <c r="D94" s="69">
        <v>13852</v>
      </c>
      <c r="E94" s="69">
        <v>15259</v>
      </c>
      <c r="F94" s="69">
        <v>16236</v>
      </c>
      <c r="G94" s="69">
        <v>16822</v>
      </c>
      <c r="H94" s="69">
        <v>17217</v>
      </c>
      <c r="I94" s="69">
        <v>18555</v>
      </c>
      <c r="J94" s="69">
        <v>19064</v>
      </c>
      <c r="K94" s="69">
        <v>19857</v>
      </c>
      <c r="L94" s="69">
        <v>20312</v>
      </c>
      <c r="M94" s="69">
        <v>19012</v>
      </c>
      <c r="N94" s="69">
        <v>19161</v>
      </c>
      <c r="O94" s="69">
        <v>19017</v>
      </c>
      <c r="P94" s="69">
        <v>18294</v>
      </c>
      <c r="Q94" s="69">
        <v>17823</v>
      </c>
      <c r="R94" s="69">
        <v>17090</v>
      </c>
      <c r="S94" s="69">
        <v>17225</v>
      </c>
      <c r="T94" s="71">
        <v>18274</v>
      </c>
      <c r="U94" s="71">
        <v>19519</v>
      </c>
      <c r="V94" s="71">
        <v>20415</v>
      </c>
    </row>
    <row r="95" spans="3:22">
      <c r="C95" s="103" t="s">
        <v>46</v>
      </c>
      <c r="D95" s="69">
        <v>12596</v>
      </c>
      <c r="E95" s="69">
        <v>13663</v>
      </c>
      <c r="F95" s="69">
        <v>14206</v>
      </c>
      <c r="G95" s="69">
        <v>15179</v>
      </c>
      <c r="H95" s="69">
        <v>15613</v>
      </c>
      <c r="I95" s="69">
        <v>17107</v>
      </c>
      <c r="J95" s="69">
        <v>18291</v>
      </c>
      <c r="K95" s="69">
        <v>19251</v>
      </c>
      <c r="L95" s="69">
        <v>19286</v>
      </c>
      <c r="M95" s="69">
        <v>18150</v>
      </c>
      <c r="N95" s="69">
        <v>17518</v>
      </c>
      <c r="O95" s="69">
        <v>16909</v>
      </c>
      <c r="P95" s="69">
        <v>16089</v>
      </c>
      <c r="Q95" s="69">
        <v>15997</v>
      </c>
      <c r="R95" s="69">
        <v>15937</v>
      </c>
      <c r="S95" s="69">
        <v>16620</v>
      </c>
      <c r="T95" s="71">
        <v>17428</v>
      </c>
      <c r="U95" s="71">
        <v>18022</v>
      </c>
      <c r="V95" s="71">
        <v>18617</v>
      </c>
    </row>
    <row r="96" spans="3:22">
      <c r="C96" s="103" t="s">
        <v>11</v>
      </c>
      <c r="D96" s="69">
        <v>19354</v>
      </c>
      <c r="E96" s="69">
        <v>20769</v>
      </c>
      <c r="F96" s="69">
        <v>21490</v>
      </c>
      <c r="G96" s="69">
        <v>22462</v>
      </c>
      <c r="H96" s="69">
        <v>23562</v>
      </c>
      <c r="I96" s="69">
        <v>25096</v>
      </c>
      <c r="J96" s="69">
        <v>26660</v>
      </c>
      <c r="K96" s="69">
        <v>28069</v>
      </c>
      <c r="L96" s="69">
        <v>28280</v>
      </c>
      <c r="M96" s="69">
        <v>26935</v>
      </c>
      <c r="N96" s="69">
        <v>26996</v>
      </c>
      <c r="O96" s="69">
        <v>26558</v>
      </c>
      <c r="P96" s="69">
        <v>25832</v>
      </c>
      <c r="Q96" s="69">
        <v>25848</v>
      </c>
      <c r="R96" s="69">
        <v>26491</v>
      </c>
      <c r="S96" s="69">
        <v>27688</v>
      </c>
      <c r="T96" s="71">
        <v>28713</v>
      </c>
      <c r="U96" s="71">
        <v>30065</v>
      </c>
      <c r="V96" s="71">
        <v>30947</v>
      </c>
    </row>
    <row r="97" spans="3:22">
      <c r="C97" s="103" t="s">
        <v>21</v>
      </c>
      <c r="D97" s="69">
        <v>19501</v>
      </c>
      <c r="E97" s="69">
        <v>21382</v>
      </c>
      <c r="F97" s="69">
        <v>22777</v>
      </c>
      <c r="G97" s="69">
        <v>23518</v>
      </c>
      <c r="H97" s="69">
        <v>24551</v>
      </c>
      <c r="I97" s="69">
        <v>25393</v>
      </c>
      <c r="J97" s="69">
        <v>27422</v>
      </c>
      <c r="K97" s="69">
        <v>28040</v>
      </c>
      <c r="L97" s="69">
        <v>27749</v>
      </c>
      <c r="M97" s="69">
        <v>26493</v>
      </c>
      <c r="N97" s="69">
        <v>26628</v>
      </c>
      <c r="O97" s="69">
        <v>26006</v>
      </c>
      <c r="P97" s="69">
        <v>25383</v>
      </c>
      <c r="Q97" s="69">
        <v>25042</v>
      </c>
      <c r="R97" s="69">
        <v>25522</v>
      </c>
      <c r="S97" s="69">
        <v>26532</v>
      </c>
      <c r="T97" s="71">
        <v>27978</v>
      </c>
      <c r="U97" s="71">
        <v>27561</v>
      </c>
      <c r="V97" s="71">
        <v>28184</v>
      </c>
    </row>
    <row r="98" spans="3:22">
      <c r="C98" s="103" t="s">
        <v>55</v>
      </c>
      <c r="D98" s="69">
        <v>19235</v>
      </c>
      <c r="E98" s="69">
        <v>21049</v>
      </c>
      <c r="F98" s="69">
        <v>22490</v>
      </c>
      <c r="G98" s="69">
        <v>23772</v>
      </c>
      <c r="H98" s="69">
        <v>24376</v>
      </c>
      <c r="I98" s="69">
        <v>24366</v>
      </c>
      <c r="J98" s="69">
        <v>26626</v>
      </c>
      <c r="K98" s="69">
        <v>27828</v>
      </c>
      <c r="L98" s="69">
        <v>28327</v>
      </c>
      <c r="M98" s="69">
        <v>27533</v>
      </c>
      <c r="N98" s="69">
        <v>27437</v>
      </c>
      <c r="O98" s="69">
        <v>27093</v>
      </c>
      <c r="P98" s="69">
        <v>26883</v>
      </c>
      <c r="Q98" s="69">
        <v>27291</v>
      </c>
      <c r="R98" s="69">
        <v>27571</v>
      </c>
      <c r="S98" s="69">
        <v>28792</v>
      </c>
      <c r="T98" s="71">
        <v>28403</v>
      </c>
      <c r="U98" s="71">
        <v>27544</v>
      </c>
      <c r="V98" s="71">
        <v>28456</v>
      </c>
    </row>
    <row r="99" spans="3:22">
      <c r="C99" s="103" t="s">
        <v>43</v>
      </c>
      <c r="D99" s="69">
        <v>20212</v>
      </c>
      <c r="E99" s="69">
        <v>21953</v>
      </c>
      <c r="F99" s="69">
        <v>23715</v>
      </c>
      <c r="G99" s="69">
        <v>24363</v>
      </c>
      <c r="H99" s="69">
        <v>25957</v>
      </c>
      <c r="I99" s="69">
        <v>25422</v>
      </c>
      <c r="J99" s="69">
        <v>26429</v>
      </c>
      <c r="K99" s="69">
        <v>27408</v>
      </c>
      <c r="L99" s="69">
        <v>27594</v>
      </c>
      <c r="M99" s="69">
        <v>26450</v>
      </c>
      <c r="N99" s="69">
        <v>26909</v>
      </c>
      <c r="O99" s="69">
        <v>26302</v>
      </c>
      <c r="P99" s="69">
        <v>25433</v>
      </c>
      <c r="Q99" s="69">
        <v>25325</v>
      </c>
      <c r="R99" s="69">
        <v>25984</v>
      </c>
      <c r="S99" s="69">
        <v>27628</v>
      </c>
      <c r="T99" s="71">
        <v>29264</v>
      </c>
      <c r="U99" s="71">
        <v>30614</v>
      </c>
      <c r="V99" s="71">
        <v>30810</v>
      </c>
    </row>
    <row r="100" spans="3:22">
      <c r="C100" s="103" t="s">
        <v>316</v>
      </c>
      <c r="D100" s="69">
        <v>14126</v>
      </c>
      <c r="E100" s="69">
        <v>15369</v>
      </c>
      <c r="F100" s="69">
        <v>15840</v>
      </c>
      <c r="G100" s="69">
        <v>16362</v>
      </c>
      <c r="H100" s="69">
        <v>17163</v>
      </c>
      <c r="I100" s="69">
        <v>17986</v>
      </c>
      <c r="J100" s="69">
        <v>18810</v>
      </c>
      <c r="K100" s="69">
        <v>19201</v>
      </c>
      <c r="L100" s="69">
        <v>19260</v>
      </c>
      <c r="M100" s="69">
        <v>18007</v>
      </c>
      <c r="N100" s="69">
        <v>17722</v>
      </c>
      <c r="O100" s="69">
        <v>17051</v>
      </c>
      <c r="P100" s="69">
        <v>16258</v>
      </c>
      <c r="Q100" s="69">
        <v>16141</v>
      </c>
      <c r="R100" s="69">
        <v>16625</v>
      </c>
      <c r="S100" s="69">
        <v>17343</v>
      </c>
      <c r="T100" s="71">
        <v>18340</v>
      </c>
      <c r="U100" s="71">
        <v>19205</v>
      </c>
      <c r="V100" s="71">
        <v>19757</v>
      </c>
    </row>
    <row r="101" spans="3:22">
      <c r="C101" s="103" t="s">
        <v>317</v>
      </c>
      <c r="D101" s="69">
        <v>18395</v>
      </c>
      <c r="E101" s="69">
        <v>19505</v>
      </c>
      <c r="F101" s="69">
        <v>20029</v>
      </c>
      <c r="G101" s="69">
        <v>20429</v>
      </c>
      <c r="H101" s="69">
        <v>20846</v>
      </c>
      <c r="I101" s="69">
        <v>22587</v>
      </c>
      <c r="J101" s="69">
        <v>24025</v>
      </c>
      <c r="K101" s="69">
        <v>23832</v>
      </c>
      <c r="L101" s="69">
        <v>23498</v>
      </c>
      <c r="M101" s="69">
        <v>22212</v>
      </c>
      <c r="N101" s="69">
        <v>22341</v>
      </c>
      <c r="O101" s="69">
        <v>22721</v>
      </c>
      <c r="P101" s="69">
        <v>21437</v>
      </c>
      <c r="Q101" s="69">
        <v>21645</v>
      </c>
      <c r="R101" s="69">
        <v>22034</v>
      </c>
      <c r="S101" s="69">
        <v>23697</v>
      </c>
      <c r="T101" s="71">
        <v>25147</v>
      </c>
      <c r="U101" s="71">
        <v>27519</v>
      </c>
      <c r="V101" s="71">
        <v>28367</v>
      </c>
    </row>
    <row r="102" spans="3:22">
      <c r="C102" s="103" t="s">
        <v>318</v>
      </c>
      <c r="D102" s="69">
        <v>15263</v>
      </c>
      <c r="E102" s="69">
        <v>16596</v>
      </c>
      <c r="F102" s="69">
        <v>17545</v>
      </c>
      <c r="G102" s="69">
        <v>18261</v>
      </c>
      <c r="H102" s="69">
        <v>19110</v>
      </c>
      <c r="I102" s="69">
        <v>19852</v>
      </c>
      <c r="J102" s="69">
        <v>21198</v>
      </c>
      <c r="K102" s="69">
        <v>22538</v>
      </c>
      <c r="L102" s="69">
        <v>22993</v>
      </c>
      <c r="M102" s="69">
        <v>21607</v>
      </c>
      <c r="N102" s="69">
        <v>21653</v>
      </c>
      <c r="O102" s="69">
        <v>21365</v>
      </c>
      <c r="P102" s="69">
        <v>20501</v>
      </c>
      <c r="Q102" s="69">
        <v>20455</v>
      </c>
      <c r="R102" s="69">
        <v>20967</v>
      </c>
      <c r="S102" s="69">
        <v>21691</v>
      </c>
      <c r="T102" s="71">
        <v>21903</v>
      </c>
      <c r="U102" s="71">
        <v>22527</v>
      </c>
      <c r="V102" s="71">
        <v>23363</v>
      </c>
    </row>
    <row r="103" spans="3:22">
      <c r="C103" s="103" t="s">
        <v>9</v>
      </c>
      <c r="D103" s="69">
        <v>10171</v>
      </c>
      <c r="E103" s="69">
        <v>10867</v>
      </c>
      <c r="F103" s="69">
        <v>11557</v>
      </c>
      <c r="G103" s="69">
        <v>12360</v>
      </c>
      <c r="H103" s="69">
        <v>12895</v>
      </c>
      <c r="I103" s="69">
        <v>14306</v>
      </c>
      <c r="J103" s="69">
        <v>15097</v>
      </c>
      <c r="K103" s="69">
        <v>16238</v>
      </c>
      <c r="L103" s="69">
        <v>16962</v>
      </c>
      <c r="M103" s="69">
        <v>16452</v>
      </c>
      <c r="N103" s="69">
        <v>16485</v>
      </c>
      <c r="O103" s="69">
        <v>16141</v>
      </c>
      <c r="P103" s="69">
        <v>15299</v>
      </c>
      <c r="Q103" s="69">
        <v>15357</v>
      </c>
      <c r="R103" s="69">
        <v>15322</v>
      </c>
      <c r="S103" s="69">
        <v>16299</v>
      </c>
      <c r="T103" s="71">
        <v>16831</v>
      </c>
      <c r="U103" s="71">
        <v>17803</v>
      </c>
      <c r="V103" s="71">
        <v>18453</v>
      </c>
    </row>
    <row r="104" spans="3:22">
      <c r="C104" s="103" t="s">
        <v>13</v>
      </c>
      <c r="D104" s="69">
        <v>10114</v>
      </c>
      <c r="E104" s="69">
        <v>10904</v>
      </c>
      <c r="F104" s="69">
        <v>11650</v>
      </c>
      <c r="G104" s="69">
        <v>12337</v>
      </c>
      <c r="H104" s="69">
        <v>13590</v>
      </c>
      <c r="I104" s="69">
        <v>14131</v>
      </c>
      <c r="J104" s="69">
        <v>15179</v>
      </c>
      <c r="K104" s="69">
        <v>16076</v>
      </c>
      <c r="L104" s="69">
        <v>16317</v>
      </c>
      <c r="M104" s="69">
        <v>15916</v>
      </c>
      <c r="N104" s="69">
        <v>16471</v>
      </c>
      <c r="O104" s="69">
        <v>15963</v>
      </c>
      <c r="P104" s="69">
        <v>15798</v>
      </c>
      <c r="Q104" s="69">
        <v>15826</v>
      </c>
      <c r="R104" s="69">
        <v>15974</v>
      </c>
      <c r="S104" s="69">
        <v>16733</v>
      </c>
      <c r="T104" s="71">
        <v>17602</v>
      </c>
      <c r="U104" s="71">
        <v>18886</v>
      </c>
      <c r="V104" s="71">
        <v>19464</v>
      </c>
    </row>
    <row r="105" spans="3:22">
      <c r="C105" s="103" t="s">
        <v>428</v>
      </c>
      <c r="D105" s="69">
        <v>12735</v>
      </c>
      <c r="E105" s="69">
        <v>13649</v>
      </c>
      <c r="F105" s="69">
        <v>14848</v>
      </c>
      <c r="G105" s="69">
        <v>15838</v>
      </c>
      <c r="H105" s="69">
        <v>16992</v>
      </c>
      <c r="I105" s="69">
        <v>18376</v>
      </c>
      <c r="J105" s="69">
        <v>19723</v>
      </c>
      <c r="K105" s="69">
        <v>21305</v>
      </c>
      <c r="L105" s="69">
        <v>22094</v>
      </c>
      <c r="M105" s="69">
        <v>21618</v>
      </c>
      <c r="N105" s="69">
        <v>21856</v>
      </c>
      <c r="O105" s="69">
        <v>21352</v>
      </c>
      <c r="P105" s="69">
        <v>20530</v>
      </c>
      <c r="Q105" s="69">
        <v>20575</v>
      </c>
      <c r="R105" s="69">
        <v>20513</v>
      </c>
      <c r="S105" s="69">
        <v>21698</v>
      </c>
      <c r="T105" s="71">
        <v>22351</v>
      </c>
      <c r="U105" s="71">
        <v>22941</v>
      </c>
      <c r="V105" s="71">
        <v>23816</v>
      </c>
    </row>
    <row r="106" spans="3:22">
      <c r="C106" s="103" t="s">
        <v>31</v>
      </c>
      <c r="D106" s="69">
        <v>11831</v>
      </c>
      <c r="E106" s="69">
        <v>12916</v>
      </c>
      <c r="F106" s="69">
        <v>13490</v>
      </c>
      <c r="G106" s="69">
        <v>14434</v>
      </c>
      <c r="H106" s="69">
        <v>15468</v>
      </c>
      <c r="I106" s="69">
        <v>17364</v>
      </c>
      <c r="J106" s="69">
        <v>18673</v>
      </c>
      <c r="K106" s="69">
        <v>19587</v>
      </c>
      <c r="L106" s="69">
        <v>19951</v>
      </c>
      <c r="M106" s="69">
        <v>19158</v>
      </c>
      <c r="N106" s="69">
        <v>19937</v>
      </c>
      <c r="O106" s="69">
        <v>20020</v>
      </c>
      <c r="P106" s="69">
        <v>19820</v>
      </c>
      <c r="Q106" s="69">
        <v>20092</v>
      </c>
      <c r="R106" s="69">
        <v>20783</v>
      </c>
      <c r="S106" s="69">
        <v>22047</v>
      </c>
      <c r="T106" s="71">
        <v>22329</v>
      </c>
      <c r="U106" s="71">
        <v>22486</v>
      </c>
      <c r="V106" s="71">
        <v>23320</v>
      </c>
    </row>
    <row r="107" spans="3:22">
      <c r="C107" s="103" t="s">
        <v>37</v>
      </c>
      <c r="D107" s="69">
        <v>11183</v>
      </c>
      <c r="E107" s="69">
        <v>12319</v>
      </c>
      <c r="F107" s="69">
        <v>13421</v>
      </c>
      <c r="G107" s="69">
        <v>14181</v>
      </c>
      <c r="H107" s="69">
        <v>14824</v>
      </c>
      <c r="I107" s="69">
        <v>15938</v>
      </c>
      <c r="J107" s="69">
        <v>17094</v>
      </c>
      <c r="K107" s="69">
        <v>18009</v>
      </c>
      <c r="L107" s="69">
        <v>18851</v>
      </c>
      <c r="M107" s="69">
        <v>17908</v>
      </c>
      <c r="N107" s="69">
        <v>18511</v>
      </c>
      <c r="O107" s="69">
        <v>18755</v>
      </c>
      <c r="P107" s="69">
        <v>18572</v>
      </c>
      <c r="Q107" s="69">
        <v>18366</v>
      </c>
      <c r="R107" s="69">
        <v>18410</v>
      </c>
      <c r="S107" s="69">
        <v>19159</v>
      </c>
      <c r="T107" s="71">
        <v>20259</v>
      </c>
      <c r="U107" s="71">
        <v>21139</v>
      </c>
      <c r="V107" s="71">
        <v>22120</v>
      </c>
    </row>
    <row r="108" spans="3:22">
      <c r="C108" s="103" t="s">
        <v>39</v>
      </c>
      <c r="D108" s="69">
        <v>12678</v>
      </c>
      <c r="E108" s="69">
        <v>13616</v>
      </c>
      <c r="F108" s="69">
        <v>14150</v>
      </c>
      <c r="G108" s="69">
        <v>15149</v>
      </c>
      <c r="H108" s="69">
        <v>16404</v>
      </c>
      <c r="I108" s="69">
        <v>17474</v>
      </c>
      <c r="J108" s="69">
        <v>19083</v>
      </c>
      <c r="K108" s="69">
        <v>20542</v>
      </c>
      <c r="L108" s="69">
        <v>21258</v>
      </c>
      <c r="M108" s="69">
        <v>20076</v>
      </c>
      <c r="N108" s="69">
        <v>19720</v>
      </c>
      <c r="O108" s="69">
        <v>19157</v>
      </c>
      <c r="P108" s="69">
        <v>18512</v>
      </c>
      <c r="Q108" s="69">
        <v>18638</v>
      </c>
      <c r="R108" s="69">
        <v>19016</v>
      </c>
      <c r="S108" s="69">
        <v>19819</v>
      </c>
      <c r="T108" s="71">
        <v>20553</v>
      </c>
      <c r="U108" s="71">
        <v>21969</v>
      </c>
      <c r="V108" s="71">
        <v>22586</v>
      </c>
    </row>
    <row r="109" spans="3:22">
      <c r="C109" s="104" t="s">
        <v>497</v>
      </c>
      <c r="D109" s="65">
        <v>21380</v>
      </c>
      <c r="E109" s="65">
        <v>23049</v>
      </c>
      <c r="F109" s="65">
        <v>24023</v>
      </c>
      <c r="G109" s="65">
        <v>25053</v>
      </c>
      <c r="H109" s="65">
        <v>26439</v>
      </c>
      <c r="I109" s="65">
        <v>28036</v>
      </c>
      <c r="J109" s="65">
        <v>30124</v>
      </c>
      <c r="K109" s="65">
        <v>31490</v>
      </c>
      <c r="L109" s="65">
        <v>32025</v>
      </c>
      <c r="M109" s="65">
        <v>31220</v>
      </c>
      <c r="N109" s="65">
        <v>30879</v>
      </c>
      <c r="O109" s="65">
        <v>30966</v>
      </c>
      <c r="P109" s="65">
        <v>30349</v>
      </c>
      <c r="Q109" s="65">
        <v>30131</v>
      </c>
      <c r="R109" s="65">
        <v>30574</v>
      </c>
      <c r="S109" s="65">
        <v>31907</v>
      </c>
      <c r="T109" s="65">
        <v>32840</v>
      </c>
      <c r="U109" s="65">
        <v>34133</v>
      </c>
      <c r="V109" s="65">
        <v>35091</v>
      </c>
    </row>
    <row r="110" spans="3:22">
      <c r="C110" s="104" t="s">
        <v>381</v>
      </c>
      <c r="D110" s="65">
        <v>13364</v>
      </c>
      <c r="E110" s="65">
        <v>14383</v>
      </c>
      <c r="F110" s="65">
        <v>15223</v>
      </c>
      <c r="G110" s="65">
        <v>16071</v>
      </c>
      <c r="H110" s="65">
        <v>16853</v>
      </c>
      <c r="I110" s="65">
        <v>17871</v>
      </c>
      <c r="J110" s="65">
        <v>18966</v>
      </c>
      <c r="K110" s="65">
        <v>19920</v>
      </c>
      <c r="L110" s="65">
        <v>20327</v>
      </c>
      <c r="M110" s="65">
        <v>19103</v>
      </c>
      <c r="N110" s="65">
        <v>19164</v>
      </c>
      <c r="O110" s="65">
        <v>18641</v>
      </c>
      <c r="P110" s="65">
        <v>18141</v>
      </c>
      <c r="Q110" s="65">
        <v>18181</v>
      </c>
      <c r="R110" s="65">
        <v>18260</v>
      </c>
      <c r="S110" s="65">
        <v>19462</v>
      </c>
      <c r="T110" s="65">
        <v>19997</v>
      </c>
      <c r="U110" s="65">
        <v>20724</v>
      </c>
      <c r="V110" s="65">
        <v>21094</v>
      </c>
    </row>
    <row r="111" spans="3:22">
      <c r="C111" s="104" t="s">
        <v>496</v>
      </c>
      <c r="D111" s="65">
        <v>20322</v>
      </c>
      <c r="E111" s="65">
        <v>21506</v>
      </c>
      <c r="F111" s="65">
        <v>22611</v>
      </c>
      <c r="G111" s="65">
        <v>23633</v>
      </c>
      <c r="H111" s="65">
        <v>24891</v>
      </c>
      <c r="I111" s="65">
        <v>26394</v>
      </c>
      <c r="J111" s="65">
        <v>27925</v>
      </c>
      <c r="K111" s="65">
        <v>29136</v>
      </c>
      <c r="L111" s="65">
        <v>29772</v>
      </c>
      <c r="M111" s="65">
        <v>28402</v>
      </c>
      <c r="N111" s="65">
        <v>28306</v>
      </c>
      <c r="O111" s="65">
        <v>28097</v>
      </c>
      <c r="P111" s="65">
        <v>27030</v>
      </c>
      <c r="Q111" s="65">
        <v>27060</v>
      </c>
      <c r="R111" s="65">
        <v>27524</v>
      </c>
      <c r="S111" s="65">
        <v>28520</v>
      </c>
      <c r="T111" s="65">
        <v>29375</v>
      </c>
      <c r="U111" s="65">
        <v>30468</v>
      </c>
      <c r="V111" s="65">
        <v>31026</v>
      </c>
    </row>
    <row r="112" spans="3:22">
      <c r="C112" s="103" t="s">
        <v>319</v>
      </c>
      <c r="D112" s="69">
        <v>22101</v>
      </c>
      <c r="E112" s="69">
        <v>23896</v>
      </c>
      <c r="F112" s="69">
        <v>25689</v>
      </c>
      <c r="G112" s="69">
        <v>26888</v>
      </c>
      <c r="H112" s="69">
        <v>28566</v>
      </c>
      <c r="I112" s="69">
        <v>30696</v>
      </c>
      <c r="J112" s="69">
        <v>33689</v>
      </c>
      <c r="K112" s="69">
        <v>36055</v>
      </c>
      <c r="L112" s="69">
        <v>37413</v>
      </c>
      <c r="M112" s="69">
        <v>34303</v>
      </c>
      <c r="N112" s="69">
        <v>33968</v>
      </c>
      <c r="O112" s="69">
        <v>34060</v>
      </c>
      <c r="P112" s="69">
        <v>33222</v>
      </c>
      <c r="Q112" s="69">
        <v>33531</v>
      </c>
      <c r="R112" s="69">
        <v>34436</v>
      </c>
      <c r="S112" s="69">
        <v>35182</v>
      </c>
      <c r="T112" s="71">
        <v>34619</v>
      </c>
      <c r="U112" s="71">
        <v>35542</v>
      </c>
      <c r="V112" s="71">
        <v>36404</v>
      </c>
    </row>
    <row r="113" spans="3:22">
      <c r="C113" s="103" t="s">
        <v>321</v>
      </c>
      <c r="D113" s="69">
        <v>18657</v>
      </c>
      <c r="E113" s="69">
        <v>19533</v>
      </c>
      <c r="F113" s="69">
        <v>20652</v>
      </c>
      <c r="G113" s="69">
        <v>21944</v>
      </c>
      <c r="H113" s="69">
        <v>23187</v>
      </c>
      <c r="I113" s="69">
        <v>24887</v>
      </c>
      <c r="J113" s="69">
        <v>26296</v>
      </c>
      <c r="K113" s="69">
        <v>27705</v>
      </c>
      <c r="L113" s="69">
        <v>28971</v>
      </c>
      <c r="M113" s="69">
        <v>28058</v>
      </c>
      <c r="N113" s="69">
        <v>28442</v>
      </c>
      <c r="O113" s="69">
        <v>27933</v>
      </c>
      <c r="P113" s="69">
        <v>27316</v>
      </c>
      <c r="Q113" s="69">
        <v>26939</v>
      </c>
      <c r="R113" s="69">
        <v>27646</v>
      </c>
      <c r="S113" s="69">
        <v>28931</v>
      </c>
      <c r="T113" s="71">
        <v>30098</v>
      </c>
      <c r="U113" s="71">
        <v>30681</v>
      </c>
      <c r="V113" s="71">
        <v>31792</v>
      </c>
    </row>
    <row r="114" spans="3:22">
      <c r="C114" s="103" t="s">
        <v>320</v>
      </c>
      <c r="D114" s="69">
        <v>20058</v>
      </c>
      <c r="E114" s="69">
        <v>22012</v>
      </c>
      <c r="F114" s="69">
        <v>22826</v>
      </c>
      <c r="G114" s="69">
        <v>23589</v>
      </c>
      <c r="H114" s="69">
        <v>25030</v>
      </c>
      <c r="I114" s="69">
        <v>26539</v>
      </c>
      <c r="J114" s="69">
        <v>29000</v>
      </c>
      <c r="K114" s="69">
        <v>30731</v>
      </c>
      <c r="L114" s="69">
        <v>30911</v>
      </c>
      <c r="M114" s="69">
        <v>29285</v>
      </c>
      <c r="N114" s="69">
        <v>29694</v>
      </c>
      <c r="O114" s="69">
        <v>29573</v>
      </c>
      <c r="P114" s="69">
        <v>28900</v>
      </c>
      <c r="Q114" s="69">
        <v>28405</v>
      </c>
      <c r="R114" s="69">
        <v>28550</v>
      </c>
      <c r="S114" s="69">
        <v>29504</v>
      </c>
      <c r="T114" s="71">
        <v>30808</v>
      </c>
      <c r="U114" s="71">
        <v>32905</v>
      </c>
      <c r="V114" s="71">
        <v>33851</v>
      </c>
    </row>
    <row r="115" spans="3:22">
      <c r="C115" s="104" t="s">
        <v>432</v>
      </c>
      <c r="D115" s="65">
        <v>17854</v>
      </c>
      <c r="E115" s="65">
        <v>18985</v>
      </c>
      <c r="F115" s="65">
        <v>19705</v>
      </c>
      <c r="G115" s="65">
        <v>20851</v>
      </c>
      <c r="H115" s="65">
        <v>21615</v>
      </c>
      <c r="I115" s="65">
        <v>22793</v>
      </c>
      <c r="J115" s="65">
        <v>24307</v>
      </c>
      <c r="K115" s="65">
        <v>25438</v>
      </c>
      <c r="L115" s="65">
        <v>25898</v>
      </c>
      <c r="M115" s="65">
        <v>24682</v>
      </c>
      <c r="N115" s="65">
        <v>24938</v>
      </c>
      <c r="O115" s="65">
        <v>24630</v>
      </c>
      <c r="P115" s="65">
        <v>23857</v>
      </c>
      <c r="Q115" s="65">
        <v>23796</v>
      </c>
      <c r="R115" s="65">
        <v>24471</v>
      </c>
      <c r="S115" s="65">
        <v>25453</v>
      </c>
      <c r="T115" s="65">
        <v>25636</v>
      </c>
      <c r="U115" s="65">
        <v>26554</v>
      </c>
      <c r="V115" s="65">
        <v>27482</v>
      </c>
    </row>
    <row r="116" spans="3:22">
      <c r="C116" s="104" t="s">
        <v>433</v>
      </c>
      <c r="D116" s="65">
        <v>14334</v>
      </c>
      <c r="E116" s="65">
        <v>14736</v>
      </c>
      <c r="F116" s="65">
        <v>15636</v>
      </c>
      <c r="G116" s="65">
        <v>16629</v>
      </c>
      <c r="H116" s="65">
        <v>17478</v>
      </c>
      <c r="I116" s="65">
        <v>18330</v>
      </c>
      <c r="J116" s="65">
        <v>19372</v>
      </c>
      <c r="K116" s="65">
        <v>20283</v>
      </c>
      <c r="L116" s="65">
        <v>20626</v>
      </c>
      <c r="M116" s="65">
        <v>19938</v>
      </c>
      <c r="N116" s="65">
        <v>19583</v>
      </c>
      <c r="O116" s="65">
        <v>19000</v>
      </c>
      <c r="P116" s="65">
        <v>18116</v>
      </c>
      <c r="Q116" s="65">
        <v>18365</v>
      </c>
      <c r="R116" s="65">
        <v>18236</v>
      </c>
      <c r="S116" s="65">
        <v>18907</v>
      </c>
      <c r="T116" s="65">
        <v>19316</v>
      </c>
      <c r="U116" s="65">
        <v>19529</v>
      </c>
      <c r="V116" s="65">
        <v>20251</v>
      </c>
    </row>
    <row r="117" spans="3:22">
      <c r="C117" s="105" t="s">
        <v>434</v>
      </c>
      <c r="D117" s="74">
        <v>14122</v>
      </c>
      <c r="E117" s="74">
        <v>14414</v>
      </c>
      <c r="F117" s="74">
        <v>15172</v>
      </c>
      <c r="G117" s="74">
        <v>16310</v>
      </c>
      <c r="H117" s="74">
        <v>17479</v>
      </c>
      <c r="I117" s="74">
        <v>18141</v>
      </c>
      <c r="J117" s="74">
        <v>18985</v>
      </c>
      <c r="K117" s="74">
        <v>19325</v>
      </c>
      <c r="L117" s="74">
        <v>19435</v>
      </c>
      <c r="M117" s="74">
        <v>18751</v>
      </c>
      <c r="N117" s="74">
        <v>18285</v>
      </c>
      <c r="O117" s="74">
        <v>17684</v>
      </c>
      <c r="P117" s="74">
        <v>16573</v>
      </c>
      <c r="Q117" s="74">
        <v>16613</v>
      </c>
      <c r="R117" s="74">
        <v>16684</v>
      </c>
      <c r="S117" s="74">
        <v>17257</v>
      </c>
      <c r="T117" s="74">
        <v>17783</v>
      </c>
      <c r="U117" s="74">
        <v>17921</v>
      </c>
      <c r="V117" s="74">
        <v>18700</v>
      </c>
    </row>
    <row r="118" spans="3:22">
      <c r="D118" s="77">
        <v>15975</v>
      </c>
      <c r="E118" s="77">
        <v>17196</v>
      </c>
      <c r="F118" s="77">
        <v>18095</v>
      </c>
      <c r="G118" s="77">
        <v>19013</v>
      </c>
      <c r="H118" s="77">
        <v>20053</v>
      </c>
      <c r="I118" s="77">
        <v>21239</v>
      </c>
      <c r="J118" s="77">
        <v>22629</v>
      </c>
      <c r="K118" s="77">
        <v>23776</v>
      </c>
      <c r="L118" s="77">
        <v>24129</v>
      </c>
      <c r="M118" s="77">
        <v>23062</v>
      </c>
      <c r="N118" s="77">
        <v>23038</v>
      </c>
      <c r="O118" s="77">
        <v>22761</v>
      </c>
      <c r="P118" s="77">
        <v>22048</v>
      </c>
      <c r="Q118" s="77">
        <v>21899</v>
      </c>
      <c r="R118" s="77">
        <v>22218</v>
      </c>
      <c r="S118" s="77">
        <v>23219</v>
      </c>
      <c r="T118" s="77">
        <v>23979</v>
      </c>
      <c r="U118" s="77">
        <v>24969</v>
      </c>
      <c r="V118" s="77">
        <v>25771</v>
      </c>
    </row>
  </sheetData>
  <autoFilter ref="D76:V76" xr:uid="{C3549ACC-FCB5-0747-8B36-E54D955B2F21}"/>
  <mergeCells count="21">
    <mergeCell ref="AO5:AQ5"/>
    <mergeCell ref="A5:A6"/>
    <mergeCell ref="B5:C5"/>
    <mergeCell ref="E5:G5"/>
    <mergeCell ref="I5:K5"/>
    <mergeCell ref="M5:O5"/>
    <mergeCell ref="Q5:S5"/>
    <mergeCell ref="U5:W5"/>
    <mergeCell ref="Y5:AA5"/>
    <mergeCell ref="AC5:AE5"/>
    <mergeCell ref="AG5:AI5"/>
    <mergeCell ref="AK5:AM5"/>
    <mergeCell ref="BQ5:BS5"/>
    <mergeCell ref="BU5:BW5"/>
    <mergeCell ref="BY5:CA5"/>
    <mergeCell ref="AS5:AU5"/>
    <mergeCell ref="AW5:AY5"/>
    <mergeCell ref="BA5:BC5"/>
    <mergeCell ref="BE5:BG5"/>
    <mergeCell ref="BI5:BK5"/>
    <mergeCell ref="BM5:BO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7497-E38C-4B48-8E4F-F46048B670DD}">
  <dimension ref="A1:X119"/>
  <sheetViews>
    <sheetView topLeftCell="A90" workbookViewId="0">
      <selection activeCell="D117" sqref="D117:X117"/>
    </sheetView>
  </sheetViews>
  <sheetFormatPr baseColWidth="10" defaultRowHeight="16"/>
  <cols>
    <col min="2" max="2" width="6.83203125" customWidth="1"/>
    <col min="3" max="3" width="19.6640625" customWidth="1"/>
  </cols>
  <sheetData>
    <row r="1" spans="1:22">
      <c r="A1" s="150" t="s">
        <v>489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</row>
    <row r="2" spans="1:22">
      <c r="A2" s="151" t="s">
        <v>490</v>
      </c>
      <c r="B2" s="151"/>
      <c r="C2" s="151"/>
      <c r="D2" s="151"/>
      <c r="E2" s="151"/>
      <c r="F2" s="151"/>
      <c r="G2" s="151"/>
      <c r="H2" s="151"/>
      <c r="I2" s="151"/>
      <c r="J2" s="151"/>
      <c r="K2" s="151"/>
    </row>
    <row r="3" spans="1:22">
      <c r="A3" s="152" t="s">
        <v>58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</row>
    <row r="4" spans="1:22">
      <c r="A4" s="153" t="s">
        <v>491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</row>
    <row r="5" spans="1:22">
      <c r="A5" s="154" t="s">
        <v>60</v>
      </c>
      <c r="B5" s="154"/>
      <c r="C5" s="154"/>
      <c r="D5" s="154"/>
      <c r="E5" s="154"/>
      <c r="F5" s="154"/>
      <c r="G5" s="154"/>
      <c r="H5" s="154"/>
      <c r="I5" s="154"/>
      <c r="J5" s="154"/>
      <c r="K5" s="154"/>
    </row>
    <row r="6" spans="1:22">
      <c r="A6" s="152" t="s">
        <v>58</v>
      </c>
      <c r="B6" s="152"/>
      <c r="C6" s="152"/>
      <c r="D6" s="152"/>
      <c r="E6" s="152"/>
      <c r="F6" s="152"/>
      <c r="G6" s="152"/>
      <c r="H6" s="152"/>
      <c r="I6" s="152"/>
      <c r="J6" s="152"/>
      <c r="K6" s="152"/>
    </row>
    <row r="7" spans="1:22">
      <c r="A7" s="19" t="s">
        <v>61</v>
      </c>
      <c r="B7" s="149" t="s">
        <v>492</v>
      </c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</row>
    <row r="8" spans="1:22">
      <c r="A8" s="19" t="s">
        <v>61</v>
      </c>
      <c r="B8" s="25" t="s">
        <v>63</v>
      </c>
      <c r="C8" s="25" t="s">
        <v>64</v>
      </c>
      <c r="D8" s="25" t="s">
        <v>65</v>
      </c>
      <c r="E8" s="25" t="s">
        <v>66</v>
      </c>
      <c r="F8" s="25" t="s">
        <v>67</v>
      </c>
      <c r="G8" s="25" t="s">
        <v>68</v>
      </c>
      <c r="H8" s="25" t="s">
        <v>69</v>
      </c>
      <c r="I8" s="25" t="s">
        <v>70</v>
      </c>
      <c r="J8" s="25" t="s">
        <v>71</v>
      </c>
      <c r="K8" s="25" t="s">
        <v>72</v>
      </c>
      <c r="L8" s="25" t="s">
        <v>73</v>
      </c>
      <c r="M8" s="25" t="s">
        <v>74</v>
      </c>
      <c r="N8" s="25" t="s">
        <v>75</v>
      </c>
      <c r="O8" s="25" t="s">
        <v>76</v>
      </c>
      <c r="P8" s="25" t="s">
        <v>77</v>
      </c>
      <c r="Q8" s="25" t="s">
        <v>78</v>
      </c>
      <c r="R8" s="25" t="s">
        <v>79</v>
      </c>
      <c r="S8" s="25" t="s">
        <v>80</v>
      </c>
      <c r="T8" s="25" t="s">
        <v>81</v>
      </c>
      <c r="U8" s="25" t="s">
        <v>82</v>
      </c>
      <c r="V8" s="25" t="s">
        <v>83</v>
      </c>
    </row>
    <row r="9" spans="1:22" ht="29">
      <c r="A9" s="25" t="s">
        <v>493</v>
      </c>
      <c r="B9" s="22">
        <v>26324</v>
      </c>
      <c r="C9" s="22">
        <v>24586</v>
      </c>
      <c r="D9" s="22">
        <v>23761</v>
      </c>
      <c r="E9" s="22">
        <v>22966</v>
      </c>
      <c r="F9" s="22">
        <v>23985</v>
      </c>
      <c r="G9" s="22">
        <v>25171</v>
      </c>
      <c r="H9" s="22">
        <v>27052</v>
      </c>
      <c r="I9" s="22">
        <v>30383</v>
      </c>
      <c r="J9" s="22">
        <v>32102</v>
      </c>
      <c r="K9" s="22">
        <v>32083</v>
      </c>
      <c r="L9" s="22">
        <v>32405</v>
      </c>
      <c r="M9" s="22">
        <v>32811</v>
      </c>
      <c r="N9" s="22">
        <v>31128</v>
      </c>
      <c r="O9" s="22">
        <v>26348</v>
      </c>
      <c r="P9" s="22">
        <v>22811</v>
      </c>
      <c r="Q9" s="22">
        <v>20552</v>
      </c>
      <c r="R9" s="22">
        <v>16065</v>
      </c>
      <c r="S9" s="22">
        <v>13318</v>
      </c>
      <c r="T9" s="22">
        <v>9487</v>
      </c>
      <c r="U9" s="22">
        <v>5084</v>
      </c>
      <c r="V9" s="22">
        <v>1854</v>
      </c>
    </row>
    <row r="10" spans="1:22" ht="29">
      <c r="A10" s="25" t="s">
        <v>493</v>
      </c>
      <c r="B10" s="22">
        <v>374618</v>
      </c>
      <c r="C10" s="22">
        <v>355454</v>
      </c>
      <c r="D10" s="22">
        <v>336902</v>
      </c>
      <c r="E10" s="22">
        <v>325120</v>
      </c>
      <c r="F10" s="22">
        <v>342686</v>
      </c>
      <c r="G10" s="22">
        <v>364382</v>
      </c>
      <c r="H10" s="22">
        <v>385225</v>
      </c>
      <c r="I10" s="22">
        <v>469417</v>
      </c>
      <c r="J10" s="22">
        <v>472610</v>
      </c>
      <c r="K10" s="22">
        <v>466684</v>
      </c>
      <c r="L10" s="22">
        <v>467099</v>
      </c>
      <c r="M10" s="22">
        <v>462974</v>
      </c>
      <c r="N10" s="22">
        <v>446368</v>
      </c>
      <c r="O10" s="22">
        <v>392907</v>
      </c>
      <c r="P10" s="22">
        <v>359150</v>
      </c>
      <c r="Q10" s="22">
        <v>321640</v>
      </c>
      <c r="R10" s="22">
        <v>260316</v>
      </c>
      <c r="S10" s="22">
        <v>245883</v>
      </c>
      <c r="T10" s="22">
        <v>185598</v>
      </c>
      <c r="U10" s="22">
        <v>132444</v>
      </c>
      <c r="V10" s="22">
        <v>118961</v>
      </c>
    </row>
    <row r="11" spans="1:22" ht="29">
      <c r="A11" s="25" t="s">
        <v>493</v>
      </c>
      <c r="B11" s="22">
        <v>154595</v>
      </c>
      <c r="C11" s="22">
        <v>145908</v>
      </c>
      <c r="D11" s="22">
        <v>139759</v>
      </c>
      <c r="E11" s="22">
        <v>137561</v>
      </c>
      <c r="F11" s="22">
        <v>138340</v>
      </c>
      <c r="G11" s="22">
        <v>138104</v>
      </c>
      <c r="H11" s="22">
        <v>142810</v>
      </c>
      <c r="I11" s="22">
        <v>146656</v>
      </c>
      <c r="J11" s="22">
        <v>154404</v>
      </c>
      <c r="K11" s="22">
        <v>155315</v>
      </c>
      <c r="L11" s="22">
        <v>151159</v>
      </c>
      <c r="M11" s="22">
        <v>143707</v>
      </c>
      <c r="N11" s="22">
        <v>131330</v>
      </c>
      <c r="O11" s="22">
        <v>116214</v>
      </c>
      <c r="P11" s="22">
        <v>110656</v>
      </c>
      <c r="Q11" s="22">
        <v>93058</v>
      </c>
      <c r="R11" s="22">
        <v>66181</v>
      </c>
      <c r="S11" s="22">
        <v>56276</v>
      </c>
      <c r="T11" s="22">
        <v>39403</v>
      </c>
      <c r="U11" s="22">
        <v>29912</v>
      </c>
      <c r="V11" s="22">
        <v>18957</v>
      </c>
    </row>
    <row r="12" spans="1:22" ht="29">
      <c r="A12" s="25" t="s">
        <v>493</v>
      </c>
      <c r="B12" s="22">
        <v>32416</v>
      </c>
      <c r="C12" s="22">
        <v>30335</v>
      </c>
      <c r="D12" s="22">
        <v>28271</v>
      </c>
      <c r="E12" s="22">
        <v>26634</v>
      </c>
      <c r="F12" s="22">
        <v>25547</v>
      </c>
      <c r="G12" s="22">
        <v>26013</v>
      </c>
      <c r="H12" s="22">
        <v>26693</v>
      </c>
      <c r="I12" s="22">
        <v>28325</v>
      </c>
      <c r="J12" s="22">
        <v>30228</v>
      </c>
      <c r="K12" s="22">
        <v>28821</v>
      </c>
      <c r="L12" s="22">
        <v>28210</v>
      </c>
      <c r="M12" s="22">
        <v>26021</v>
      </c>
      <c r="N12" s="22">
        <v>22840</v>
      </c>
      <c r="O12" s="22">
        <v>19392</v>
      </c>
      <c r="P12" s="22">
        <v>16857</v>
      </c>
      <c r="Q12" s="22">
        <v>15141</v>
      </c>
      <c r="R12" s="22">
        <v>12058</v>
      </c>
      <c r="S12" s="22">
        <v>10445</v>
      </c>
      <c r="T12" s="22">
        <v>8031</v>
      </c>
      <c r="U12" s="22">
        <v>5462</v>
      </c>
      <c r="V12" s="22">
        <v>3818</v>
      </c>
    </row>
    <row r="13" spans="1:22" ht="29">
      <c r="A13" s="25" t="s">
        <v>493</v>
      </c>
      <c r="B13" s="22">
        <v>45321</v>
      </c>
      <c r="C13" s="22">
        <v>41626</v>
      </c>
      <c r="D13" s="22">
        <v>40084</v>
      </c>
      <c r="E13" s="22">
        <v>38884</v>
      </c>
      <c r="F13" s="22">
        <v>40318</v>
      </c>
      <c r="G13" s="22">
        <v>41340</v>
      </c>
      <c r="H13" s="22">
        <v>45124</v>
      </c>
      <c r="I13" s="22">
        <v>48394</v>
      </c>
      <c r="J13" s="22">
        <v>50827</v>
      </c>
      <c r="K13" s="22">
        <v>50399</v>
      </c>
      <c r="L13" s="22">
        <v>49286</v>
      </c>
      <c r="M13" s="22">
        <v>47119</v>
      </c>
      <c r="N13" s="22">
        <v>40804</v>
      </c>
      <c r="O13" s="22">
        <v>32720</v>
      </c>
      <c r="P13" s="22">
        <v>30258</v>
      </c>
      <c r="Q13" s="22">
        <v>26797</v>
      </c>
      <c r="R13" s="22">
        <v>22429</v>
      </c>
      <c r="S13" s="22">
        <v>19691</v>
      </c>
      <c r="T13" s="22">
        <v>14846</v>
      </c>
      <c r="U13" s="22">
        <v>10848</v>
      </c>
      <c r="V13" s="22">
        <v>7859</v>
      </c>
    </row>
    <row r="14" spans="1:22" ht="29">
      <c r="A14" s="25" t="s">
        <v>493</v>
      </c>
      <c r="B14" s="22">
        <v>10472</v>
      </c>
      <c r="C14" s="22">
        <v>9449</v>
      </c>
      <c r="D14" s="22">
        <v>9141</v>
      </c>
      <c r="E14" s="22">
        <v>10284</v>
      </c>
      <c r="F14" s="22">
        <v>10739</v>
      </c>
      <c r="G14" s="22">
        <v>11500</v>
      </c>
      <c r="H14" s="22">
        <v>12601</v>
      </c>
      <c r="I14" s="22">
        <v>13520</v>
      </c>
      <c r="J14" s="22">
        <v>13912</v>
      </c>
      <c r="K14" s="22">
        <v>13574</v>
      </c>
      <c r="L14" s="22">
        <v>12613</v>
      </c>
      <c r="M14" s="22">
        <v>12423</v>
      </c>
      <c r="N14" s="22">
        <v>11782</v>
      </c>
      <c r="O14" s="22">
        <v>8500</v>
      </c>
      <c r="P14" s="22">
        <v>7026</v>
      </c>
      <c r="Q14" s="22">
        <v>6073</v>
      </c>
      <c r="R14" s="22">
        <v>4448</v>
      </c>
      <c r="S14" s="22">
        <v>3514</v>
      </c>
      <c r="T14" s="22">
        <v>2350</v>
      </c>
      <c r="U14" s="22">
        <v>1248</v>
      </c>
      <c r="V14" s="22">
        <v>890</v>
      </c>
    </row>
    <row r="15" spans="1:22" ht="29">
      <c r="A15" s="25" t="s">
        <v>493</v>
      </c>
      <c r="B15" s="22">
        <v>21030</v>
      </c>
      <c r="C15" s="22">
        <v>19459</v>
      </c>
      <c r="D15" s="22">
        <v>18810</v>
      </c>
      <c r="E15" s="22">
        <v>18765</v>
      </c>
      <c r="F15" s="22">
        <v>20098</v>
      </c>
      <c r="G15" s="22">
        <v>20325</v>
      </c>
      <c r="H15" s="22">
        <v>22689</v>
      </c>
      <c r="I15" s="22">
        <v>25622</v>
      </c>
      <c r="J15" s="22">
        <v>25975</v>
      </c>
      <c r="K15" s="22">
        <v>25413</v>
      </c>
      <c r="L15" s="22">
        <v>24040</v>
      </c>
      <c r="M15" s="22">
        <v>22760</v>
      </c>
      <c r="N15" s="22">
        <v>21569</v>
      </c>
      <c r="O15" s="22">
        <v>16771</v>
      </c>
      <c r="P15" s="22">
        <v>14566</v>
      </c>
      <c r="Q15" s="22">
        <v>12466</v>
      </c>
      <c r="R15" s="22">
        <v>8600</v>
      </c>
      <c r="S15" s="22">
        <v>7167</v>
      </c>
      <c r="T15" s="22">
        <v>5436</v>
      </c>
      <c r="U15" s="22">
        <v>4007</v>
      </c>
      <c r="V15" s="22">
        <v>2778</v>
      </c>
    </row>
    <row r="16" spans="1:22" ht="29">
      <c r="A16" s="25" t="s">
        <v>493</v>
      </c>
      <c r="B16" s="22">
        <v>220035</v>
      </c>
      <c r="C16" s="22">
        <v>204987</v>
      </c>
      <c r="D16" s="22">
        <v>192861</v>
      </c>
      <c r="E16" s="22">
        <v>186933</v>
      </c>
      <c r="F16" s="22">
        <v>188896</v>
      </c>
      <c r="G16" s="22">
        <v>192518</v>
      </c>
      <c r="H16" s="22">
        <v>203112</v>
      </c>
      <c r="I16" s="22">
        <v>224406</v>
      </c>
      <c r="J16" s="22">
        <v>242570</v>
      </c>
      <c r="K16" s="22">
        <v>242812</v>
      </c>
      <c r="L16" s="22">
        <v>242256</v>
      </c>
      <c r="M16" s="22">
        <v>237562</v>
      </c>
      <c r="N16" s="22">
        <v>223036</v>
      </c>
      <c r="O16" s="22">
        <v>190170</v>
      </c>
      <c r="P16" s="22">
        <v>167751</v>
      </c>
      <c r="Q16" s="22">
        <v>156270</v>
      </c>
      <c r="R16" s="22">
        <v>131423</v>
      </c>
      <c r="S16" s="22">
        <v>126505</v>
      </c>
      <c r="T16" s="22">
        <v>99744</v>
      </c>
      <c r="U16" s="22">
        <v>73614</v>
      </c>
      <c r="V16" s="22">
        <v>54729</v>
      </c>
    </row>
    <row r="17" spans="1:22" ht="29">
      <c r="A17" s="25" t="s">
        <v>493</v>
      </c>
      <c r="B17" s="22">
        <v>883558</v>
      </c>
      <c r="C17" s="22">
        <v>803709</v>
      </c>
      <c r="D17" s="22">
        <v>743781</v>
      </c>
      <c r="E17" s="22">
        <v>711314</v>
      </c>
      <c r="F17" s="22">
        <v>688463</v>
      </c>
      <c r="G17" s="22">
        <v>685843</v>
      </c>
      <c r="H17" s="22">
        <v>729667</v>
      </c>
      <c r="I17" s="22">
        <v>771990</v>
      </c>
      <c r="J17" s="22">
        <v>792071</v>
      </c>
      <c r="K17" s="22">
        <v>793720</v>
      </c>
      <c r="L17" s="22">
        <v>805487</v>
      </c>
      <c r="M17" s="22">
        <v>802006</v>
      </c>
      <c r="N17" s="22">
        <v>745216</v>
      </c>
      <c r="O17" s="22">
        <v>669263</v>
      </c>
      <c r="P17" s="22">
        <v>645737</v>
      </c>
      <c r="Q17" s="22">
        <v>569305</v>
      </c>
      <c r="R17" s="22">
        <v>469236</v>
      </c>
      <c r="S17" s="22">
        <v>398459</v>
      </c>
      <c r="T17" s="22">
        <v>275892</v>
      </c>
      <c r="U17" s="22">
        <v>182242</v>
      </c>
      <c r="V17" s="22">
        <v>121358</v>
      </c>
    </row>
    <row r="18" spans="1:22" ht="29">
      <c r="A18" s="25" t="s">
        <v>493</v>
      </c>
      <c r="B18" s="22">
        <v>87551</v>
      </c>
      <c r="C18" s="22">
        <v>78178</v>
      </c>
      <c r="D18" s="22">
        <v>72014</v>
      </c>
      <c r="E18" s="22">
        <v>67750</v>
      </c>
      <c r="F18" s="22">
        <v>66286</v>
      </c>
      <c r="G18" s="22">
        <v>65255</v>
      </c>
      <c r="H18" s="22">
        <v>68159</v>
      </c>
      <c r="I18" s="22">
        <v>73868</v>
      </c>
      <c r="J18" s="22">
        <v>75534</v>
      </c>
      <c r="K18" s="22">
        <v>72256</v>
      </c>
      <c r="L18" s="22">
        <v>68710</v>
      </c>
      <c r="M18" s="22">
        <v>65985</v>
      </c>
      <c r="N18" s="22">
        <v>58562</v>
      </c>
      <c r="O18" s="22">
        <v>50092</v>
      </c>
      <c r="P18" s="22">
        <v>43395</v>
      </c>
      <c r="Q18" s="22">
        <v>36217</v>
      </c>
      <c r="R18" s="22">
        <v>28876</v>
      </c>
      <c r="S18" s="22">
        <v>23908</v>
      </c>
      <c r="T18" s="22">
        <v>18661</v>
      </c>
      <c r="U18" s="22">
        <v>13120</v>
      </c>
      <c r="V18" s="22">
        <v>9419</v>
      </c>
    </row>
    <row r="19" spans="1:22" ht="29">
      <c r="A19" s="25" t="s">
        <v>493</v>
      </c>
      <c r="B19" s="22">
        <v>28626</v>
      </c>
      <c r="C19" s="22">
        <v>26470</v>
      </c>
      <c r="D19" s="22">
        <v>24917</v>
      </c>
      <c r="E19" s="22">
        <v>24289</v>
      </c>
      <c r="F19" s="22">
        <v>25675</v>
      </c>
      <c r="G19" s="22">
        <v>26765</v>
      </c>
      <c r="H19" s="22">
        <v>28604</v>
      </c>
      <c r="I19" s="22">
        <v>32522</v>
      </c>
      <c r="J19" s="22">
        <v>34618</v>
      </c>
      <c r="K19" s="22">
        <v>34853</v>
      </c>
      <c r="L19" s="22">
        <v>34566</v>
      </c>
      <c r="M19" s="22">
        <v>34671</v>
      </c>
      <c r="N19" s="22">
        <v>32073</v>
      </c>
      <c r="O19" s="22">
        <v>23680</v>
      </c>
      <c r="P19" s="22">
        <v>20875</v>
      </c>
      <c r="Q19" s="22">
        <v>17357</v>
      </c>
      <c r="R19" s="22">
        <v>13331</v>
      </c>
      <c r="S19" s="22">
        <v>10908</v>
      </c>
      <c r="T19" s="22">
        <v>7777</v>
      </c>
      <c r="U19" s="22">
        <v>4386</v>
      </c>
      <c r="V19" s="22">
        <v>2257</v>
      </c>
    </row>
    <row r="20" spans="1:22" ht="29">
      <c r="A20" s="25" t="s">
        <v>493</v>
      </c>
      <c r="B20" s="22">
        <v>13637</v>
      </c>
      <c r="C20" s="22">
        <v>13164</v>
      </c>
      <c r="D20" s="22">
        <v>12837</v>
      </c>
      <c r="E20" s="22">
        <v>12852</v>
      </c>
      <c r="F20" s="22">
        <v>13609</v>
      </c>
      <c r="G20" s="22">
        <v>14012</v>
      </c>
      <c r="H20" s="22">
        <v>15027</v>
      </c>
      <c r="I20" s="22">
        <v>16055</v>
      </c>
      <c r="J20" s="22">
        <v>16566</v>
      </c>
      <c r="K20" s="22">
        <v>16306</v>
      </c>
      <c r="L20" s="22">
        <v>15316</v>
      </c>
      <c r="M20" s="22">
        <v>14463</v>
      </c>
      <c r="N20" s="22">
        <v>13746</v>
      </c>
      <c r="O20" s="22">
        <v>12439</v>
      </c>
      <c r="P20" s="22">
        <v>12901</v>
      </c>
      <c r="Q20" s="22">
        <v>12875</v>
      </c>
      <c r="R20" s="22">
        <v>11466</v>
      </c>
      <c r="S20" s="22">
        <v>10718</v>
      </c>
      <c r="T20" s="22">
        <v>9689</v>
      </c>
      <c r="U20" s="22">
        <v>7620</v>
      </c>
      <c r="V20" s="22">
        <v>5935</v>
      </c>
    </row>
    <row r="21" spans="1:22" ht="29">
      <c r="A21" s="25" t="s">
        <v>493</v>
      </c>
      <c r="B21" s="22">
        <v>49470</v>
      </c>
      <c r="C21" s="22">
        <v>45325</v>
      </c>
      <c r="D21" s="22">
        <v>42552</v>
      </c>
      <c r="E21" s="22">
        <v>40938</v>
      </c>
      <c r="F21" s="22">
        <v>41299</v>
      </c>
      <c r="G21" s="22">
        <v>41782</v>
      </c>
      <c r="H21" s="22">
        <v>42894</v>
      </c>
      <c r="I21" s="22">
        <v>46620</v>
      </c>
      <c r="J21" s="22">
        <v>51900</v>
      </c>
      <c r="K21" s="22">
        <v>50374</v>
      </c>
      <c r="L21" s="22">
        <v>47767</v>
      </c>
      <c r="M21" s="22">
        <v>45687</v>
      </c>
      <c r="N21" s="22">
        <v>42804</v>
      </c>
      <c r="O21" s="22">
        <v>36888</v>
      </c>
      <c r="P21" s="22">
        <v>31869</v>
      </c>
      <c r="Q21" s="22">
        <v>27720</v>
      </c>
      <c r="R21" s="22">
        <v>21409</v>
      </c>
      <c r="S21" s="22">
        <v>19904</v>
      </c>
      <c r="T21" s="22">
        <v>15438</v>
      </c>
      <c r="U21" s="22">
        <v>11834</v>
      </c>
      <c r="V21" s="22">
        <v>10350</v>
      </c>
    </row>
    <row r="22" spans="1:22" ht="29">
      <c r="A22" s="25" t="s">
        <v>493</v>
      </c>
      <c r="B22" s="22">
        <v>35896</v>
      </c>
      <c r="C22" s="22">
        <v>32783</v>
      </c>
      <c r="D22" s="22">
        <v>30658</v>
      </c>
      <c r="E22" s="22">
        <v>29457</v>
      </c>
      <c r="F22" s="22">
        <v>30451</v>
      </c>
      <c r="G22" s="22">
        <v>31708</v>
      </c>
      <c r="H22" s="22">
        <v>34762</v>
      </c>
      <c r="I22" s="22">
        <v>38530</v>
      </c>
      <c r="J22" s="22">
        <v>39313</v>
      </c>
      <c r="K22" s="22">
        <v>38994</v>
      </c>
      <c r="L22" s="22">
        <v>39201</v>
      </c>
      <c r="M22" s="22">
        <v>38096</v>
      </c>
      <c r="N22" s="22">
        <v>33242</v>
      </c>
      <c r="O22" s="22">
        <v>26795</v>
      </c>
      <c r="P22" s="22">
        <v>23834</v>
      </c>
      <c r="Q22" s="22">
        <v>20547</v>
      </c>
      <c r="R22" s="22">
        <v>16364</v>
      </c>
      <c r="S22" s="22">
        <v>13677</v>
      </c>
      <c r="T22" s="22">
        <v>10334</v>
      </c>
      <c r="U22" s="22">
        <v>6833</v>
      </c>
      <c r="V22" s="22">
        <v>4273</v>
      </c>
    </row>
    <row r="23" spans="1:22" ht="29">
      <c r="A23" s="25" t="s">
        <v>493</v>
      </c>
      <c r="B23" s="22">
        <v>88992</v>
      </c>
      <c r="C23" s="22">
        <v>84111</v>
      </c>
      <c r="D23" s="22">
        <v>81343</v>
      </c>
      <c r="E23" s="22">
        <v>79636</v>
      </c>
      <c r="F23" s="22">
        <v>83681</v>
      </c>
      <c r="G23" s="22">
        <v>87112</v>
      </c>
      <c r="H23" s="22">
        <v>93534</v>
      </c>
      <c r="I23" s="22">
        <v>108443</v>
      </c>
      <c r="J23" s="22">
        <v>111598</v>
      </c>
      <c r="K23" s="22">
        <v>111402</v>
      </c>
      <c r="L23" s="22">
        <v>112265</v>
      </c>
      <c r="M23" s="22">
        <v>111221</v>
      </c>
      <c r="N23" s="22">
        <v>106125</v>
      </c>
      <c r="O23" s="22">
        <v>88221</v>
      </c>
      <c r="P23" s="22">
        <v>77841</v>
      </c>
      <c r="Q23" s="22">
        <v>65638</v>
      </c>
      <c r="R23" s="22">
        <v>52247</v>
      </c>
      <c r="S23" s="22">
        <v>43789</v>
      </c>
      <c r="T23" s="22">
        <v>30818</v>
      </c>
      <c r="U23" s="22">
        <v>17978</v>
      </c>
      <c r="V23" s="22">
        <v>10326</v>
      </c>
    </row>
    <row r="24" spans="1:22" ht="29">
      <c r="A24" s="25" t="s">
        <v>493</v>
      </c>
      <c r="B24" s="22">
        <v>31023</v>
      </c>
      <c r="C24" s="22">
        <v>28847</v>
      </c>
      <c r="D24" s="22">
        <v>28874</v>
      </c>
      <c r="E24" s="22">
        <v>28727</v>
      </c>
      <c r="F24" s="22">
        <v>31078</v>
      </c>
      <c r="G24" s="22">
        <v>34437</v>
      </c>
      <c r="H24" s="22">
        <v>38323</v>
      </c>
      <c r="I24" s="22">
        <v>43181</v>
      </c>
      <c r="J24" s="22">
        <v>46194</v>
      </c>
      <c r="K24" s="22">
        <v>45575</v>
      </c>
      <c r="L24" s="22">
        <v>46001</v>
      </c>
      <c r="M24" s="22">
        <v>44858</v>
      </c>
      <c r="N24" s="22">
        <v>41396</v>
      </c>
      <c r="O24" s="22">
        <v>30948</v>
      </c>
      <c r="P24" s="22">
        <v>27888</v>
      </c>
      <c r="Q24" s="22">
        <v>22532</v>
      </c>
      <c r="R24" s="22">
        <v>16945</v>
      </c>
      <c r="S24" s="22">
        <v>12742</v>
      </c>
      <c r="T24" s="22">
        <v>8128</v>
      </c>
      <c r="U24" s="22">
        <v>4054</v>
      </c>
      <c r="V24" s="22">
        <v>1715</v>
      </c>
    </row>
    <row r="25" spans="1:22" ht="29">
      <c r="A25" s="25" t="s">
        <v>493</v>
      </c>
      <c r="B25" s="22">
        <v>22512</v>
      </c>
      <c r="C25" s="22">
        <v>21103</v>
      </c>
      <c r="D25" s="22">
        <v>20601</v>
      </c>
      <c r="E25" s="22">
        <v>19943</v>
      </c>
      <c r="F25" s="22">
        <v>20388</v>
      </c>
      <c r="G25" s="22">
        <v>21301</v>
      </c>
      <c r="H25" s="22">
        <v>23476</v>
      </c>
      <c r="I25" s="22">
        <v>25497</v>
      </c>
      <c r="J25" s="22">
        <v>25817</v>
      </c>
      <c r="K25" s="22">
        <v>25894</v>
      </c>
      <c r="L25" s="22">
        <v>25259</v>
      </c>
      <c r="M25" s="22">
        <v>24801</v>
      </c>
      <c r="N25" s="22">
        <v>21937</v>
      </c>
      <c r="O25" s="22">
        <v>17087</v>
      </c>
      <c r="P25" s="22">
        <v>15397</v>
      </c>
      <c r="Q25" s="22">
        <v>13856</v>
      </c>
      <c r="R25" s="22">
        <v>10303</v>
      </c>
      <c r="S25" s="22">
        <v>8445</v>
      </c>
      <c r="T25" s="22">
        <v>5290</v>
      </c>
      <c r="U25" s="22">
        <v>3313</v>
      </c>
      <c r="V25" s="22">
        <v>2431</v>
      </c>
    </row>
    <row r="26" spans="1:22" ht="29">
      <c r="A26" s="25" t="s">
        <v>493</v>
      </c>
      <c r="B26" s="22">
        <v>43052</v>
      </c>
      <c r="C26" s="22">
        <v>38107</v>
      </c>
      <c r="D26" s="22">
        <v>34483</v>
      </c>
      <c r="E26" s="22">
        <v>31657</v>
      </c>
      <c r="F26" s="22">
        <v>31690</v>
      </c>
      <c r="G26" s="22">
        <v>32480</v>
      </c>
      <c r="H26" s="22">
        <v>35259</v>
      </c>
      <c r="I26" s="22">
        <v>39373</v>
      </c>
      <c r="J26" s="22">
        <v>39861</v>
      </c>
      <c r="K26" s="22">
        <v>39302</v>
      </c>
      <c r="L26" s="22">
        <v>38989</v>
      </c>
      <c r="M26" s="22">
        <v>37997</v>
      </c>
      <c r="N26" s="22">
        <v>33711</v>
      </c>
      <c r="O26" s="22">
        <v>28137</v>
      </c>
      <c r="P26" s="22">
        <v>25468</v>
      </c>
      <c r="Q26" s="22">
        <v>23855</v>
      </c>
      <c r="R26" s="22">
        <v>19945</v>
      </c>
      <c r="S26" s="22">
        <v>18212</v>
      </c>
      <c r="T26" s="22">
        <v>13885</v>
      </c>
      <c r="U26" s="22">
        <v>10360</v>
      </c>
      <c r="V26" s="22">
        <v>7367</v>
      </c>
    </row>
    <row r="27" spans="1:22" ht="29">
      <c r="A27" s="25" t="s">
        <v>493</v>
      </c>
      <c r="B27" s="22">
        <v>22131</v>
      </c>
      <c r="C27" s="22">
        <v>20571</v>
      </c>
      <c r="D27" s="22">
        <v>19706</v>
      </c>
      <c r="E27" s="22">
        <v>19441</v>
      </c>
      <c r="F27" s="22">
        <v>20041</v>
      </c>
      <c r="G27" s="22">
        <v>20832</v>
      </c>
      <c r="H27" s="22">
        <v>23270</v>
      </c>
      <c r="I27" s="22">
        <v>26824</v>
      </c>
      <c r="J27" s="22">
        <v>29924</v>
      </c>
      <c r="K27" s="22">
        <v>29233</v>
      </c>
      <c r="L27" s="22">
        <v>27969</v>
      </c>
      <c r="M27" s="22">
        <v>27107</v>
      </c>
      <c r="N27" s="22">
        <v>24348</v>
      </c>
      <c r="O27" s="22">
        <v>18774</v>
      </c>
      <c r="P27" s="22">
        <v>15324</v>
      </c>
      <c r="Q27" s="22">
        <v>14259</v>
      </c>
      <c r="R27" s="22">
        <v>10325</v>
      </c>
      <c r="S27" s="22">
        <v>8106</v>
      </c>
      <c r="T27" s="22">
        <v>5192</v>
      </c>
      <c r="U27" s="22">
        <v>3016</v>
      </c>
      <c r="V27" s="22">
        <v>1289</v>
      </c>
    </row>
    <row r="28" spans="1:22" ht="29">
      <c r="A28" s="25" t="s">
        <v>493</v>
      </c>
      <c r="B28" s="22">
        <v>60285</v>
      </c>
      <c r="C28" s="22">
        <v>55295</v>
      </c>
      <c r="D28" s="22">
        <v>51234</v>
      </c>
      <c r="E28" s="22">
        <v>48652</v>
      </c>
      <c r="F28" s="22">
        <v>47592</v>
      </c>
      <c r="G28" s="22">
        <v>46548</v>
      </c>
      <c r="H28" s="22">
        <v>46464</v>
      </c>
      <c r="I28" s="22">
        <v>46684</v>
      </c>
      <c r="J28" s="22">
        <v>46132</v>
      </c>
      <c r="K28" s="22">
        <v>44179</v>
      </c>
      <c r="L28" s="22">
        <v>42449</v>
      </c>
      <c r="M28" s="22">
        <v>40859</v>
      </c>
      <c r="N28" s="22">
        <v>35935</v>
      </c>
      <c r="O28" s="22">
        <v>29040</v>
      </c>
      <c r="P28" s="22">
        <v>25290</v>
      </c>
      <c r="Q28" s="22">
        <v>21536</v>
      </c>
      <c r="R28" s="22">
        <v>18232</v>
      </c>
      <c r="S28" s="22">
        <v>14878</v>
      </c>
      <c r="T28" s="22">
        <v>11716</v>
      </c>
      <c r="U28" s="22">
        <v>8856</v>
      </c>
      <c r="V28" s="22">
        <v>7903</v>
      </c>
    </row>
    <row r="29" spans="1:22" ht="29">
      <c r="A29" s="25" t="s">
        <v>493</v>
      </c>
      <c r="B29" s="22">
        <v>160435</v>
      </c>
      <c r="C29" s="22">
        <v>152308</v>
      </c>
      <c r="D29" s="22">
        <v>144720</v>
      </c>
      <c r="E29" s="22">
        <v>140890</v>
      </c>
      <c r="F29" s="22">
        <v>141902</v>
      </c>
      <c r="G29" s="22">
        <v>143757</v>
      </c>
      <c r="H29" s="22">
        <v>150309</v>
      </c>
      <c r="I29" s="22">
        <v>161025</v>
      </c>
      <c r="J29" s="22">
        <v>163068</v>
      </c>
      <c r="K29" s="22">
        <v>161666</v>
      </c>
      <c r="L29" s="22">
        <v>162247</v>
      </c>
      <c r="M29" s="22">
        <v>160279</v>
      </c>
      <c r="N29" s="22">
        <v>149236</v>
      </c>
      <c r="O29" s="22">
        <v>129183</v>
      </c>
      <c r="P29" s="22">
        <v>116284</v>
      </c>
      <c r="Q29" s="22">
        <v>100367</v>
      </c>
      <c r="R29" s="22">
        <v>79133</v>
      </c>
      <c r="S29" s="22">
        <v>69550</v>
      </c>
      <c r="T29" s="22">
        <v>53715</v>
      </c>
      <c r="U29" s="22">
        <v>40347</v>
      </c>
      <c r="V29" s="22">
        <v>34957</v>
      </c>
    </row>
    <row r="30" spans="1:22" ht="29">
      <c r="A30" s="25" t="s">
        <v>493</v>
      </c>
      <c r="B30" s="22">
        <v>65155</v>
      </c>
      <c r="C30" s="22">
        <v>60969</v>
      </c>
      <c r="D30" s="22">
        <v>57466</v>
      </c>
      <c r="E30" s="22">
        <v>56185</v>
      </c>
      <c r="F30" s="22">
        <v>57703</v>
      </c>
      <c r="G30" s="22">
        <v>59279</v>
      </c>
      <c r="H30" s="22">
        <v>62039</v>
      </c>
      <c r="I30" s="22">
        <v>64241</v>
      </c>
      <c r="J30" s="22">
        <v>68663</v>
      </c>
      <c r="K30" s="22">
        <v>67283</v>
      </c>
      <c r="L30" s="22">
        <v>64334</v>
      </c>
      <c r="M30" s="22">
        <v>61732</v>
      </c>
      <c r="N30" s="22">
        <v>58775</v>
      </c>
      <c r="O30" s="22">
        <v>48874</v>
      </c>
      <c r="P30" s="22">
        <v>43254</v>
      </c>
      <c r="Q30" s="22">
        <v>36318</v>
      </c>
      <c r="R30" s="22">
        <v>26876</v>
      </c>
      <c r="S30" s="22">
        <v>23113</v>
      </c>
      <c r="T30" s="22">
        <v>15857</v>
      </c>
      <c r="U30" s="22">
        <v>11115</v>
      </c>
      <c r="V30" s="22">
        <v>8243</v>
      </c>
    </row>
    <row r="31" spans="1:22" ht="29">
      <c r="A31" s="25" t="s">
        <v>493</v>
      </c>
      <c r="B31" s="22">
        <v>35509</v>
      </c>
      <c r="C31" s="22">
        <v>32866</v>
      </c>
      <c r="D31" s="22">
        <v>31007</v>
      </c>
      <c r="E31" s="22">
        <v>30408</v>
      </c>
      <c r="F31" s="22">
        <v>30921</v>
      </c>
      <c r="G31" s="22">
        <v>32043</v>
      </c>
      <c r="H31" s="22">
        <v>35155</v>
      </c>
      <c r="I31" s="22">
        <v>39368</v>
      </c>
      <c r="J31" s="22">
        <v>41125</v>
      </c>
      <c r="K31" s="22">
        <v>40421</v>
      </c>
      <c r="L31" s="22">
        <v>39204</v>
      </c>
      <c r="M31" s="22">
        <v>37852</v>
      </c>
      <c r="N31" s="22">
        <v>34310</v>
      </c>
      <c r="O31" s="22">
        <v>25647</v>
      </c>
      <c r="P31" s="22">
        <v>20459</v>
      </c>
      <c r="Q31" s="22">
        <v>17316</v>
      </c>
      <c r="R31" s="22">
        <v>13504</v>
      </c>
      <c r="S31" s="22">
        <v>10627</v>
      </c>
      <c r="T31" s="22">
        <v>7445</v>
      </c>
      <c r="U31" s="22">
        <v>4452</v>
      </c>
      <c r="V31" s="22">
        <v>2825</v>
      </c>
    </row>
    <row r="32" spans="1:22" ht="29">
      <c r="A32" s="25" t="s">
        <v>493</v>
      </c>
      <c r="B32" s="22">
        <v>47380</v>
      </c>
      <c r="C32" s="22">
        <v>44838</v>
      </c>
      <c r="D32" s="22">
        <v>42286</v>
      </c>
      <c r="E32" s="22">
        <v>40393</v>
      </c>
      <c r="F32" s="22">
        <v>41302</v>
      </c>
      <c r="G32" s="22">
        <v>42097</v>
      </c>
      <c r="H32" s="22">
        <v>43190</v>
      </c>
      <c r="I32" s="22">
        <v>46128</v>
      </c>
      <c r="J32" s="22">
        <v>47251</v>
      </c>
      <c r="K32" s="22">
        <v>45863</v>
      </c>
      <c r="L32" s="22">
        <v>42753</v>
      </c>
      <c r="M32" s="22">
        <v>39853</v>
      </c>
      <c r="N32" s="22">
        <v>37110</v>
      </c>
      <c r="O32" s="22">
        <v>28264</v>
      </c>
      <c r="P32" s="22">
        <v>24368</v>
      </c>
      <c r="Q32" s="22">
        <v>18809</v>
      </c>
      <c r="R32" s="22">
        <v>14428</v>
      </c>
      <c r="S32" s="22">
        <v>12128</v>
      </c>
      <c r="T32" s="22">
        <v>9063</v>
      </c>
      <c r="U32" s="22">
        <v>6196</v>
      </c>
      <c r="V32" s="22">
        <v>4228</v>
      </c>
    </row>
    <row r="33" spans="1:22" ht="29">
      <c r="A33" s="25" t="s">
        <v>493</v>
      </c>
      <c r="B33" s="22">
        <v>27825</v>
      </c>
      <c r="C33" s="22">
        <v>25076</v>
      </c>
      <c r="D33" s="22">
        <v>23190</v>
      </c>
      <c r="E33" s="22">
        <v>22533</v>
      </c>
      <c r="F33" s="22">
        <v>23216</v>
      </c>
      <c r="G33" s="22">
        <v>23870</v>
      </c>
      <c r="H33" s="22">
        <v>25437</v>
      </c>
      <c r="I33" s="22">
        <v>27495</v>
      </c>
      <c r="J33" s="22">
        <v>27840</v>
      </c>
      <c r="K33" s="22">
        <v>27807</v>
      </c>
      <c r="L33" s="22">
        <v>27810</v>
      </c>
      <c r="M33" s="22">
        <v>27329</v>
      </c>
      <c r="N33" s="22">
        <v>24363</v>
      </c>
      <c r="O33" s="22">
        <v>19420</v>
      </c>
      <c r="P33" s="22">
        <v>17100</v>
      </c>
      <c r="Q33" s="22">
        <v>15132</v>
      </c>
      <c r="R33" s="22">
        <v>11905</v>
      </c>
      <c r="S33" s="22">
        <v>9678</v>
      </c>
      <c r="T33" s="22">
        <v>6658</v>
      </c>
      <c r="U33" s="22">
        <v>3637</v>
      </c>
      <c r="V33" s="22">
        <v>2150</v>
      </c>
    </row>
    <row r="34" spans="1:22" ht="29">
      <c r="A34" s="25" t="s">
        <v>493</v>
      </c>
      <c r="B34" s="22">
        <v>16413</v>
      </c>
      <c r="C34" s="22">
        <v>15372</v>
      </c>
      <c r="D34" s="22">
        <v>15126</v>
      </c>
      <c r="E34" s="22">
        <v>15507</v>
      </c>
      <c r="F34" s="22">
        <v>16392</v>
      </c>
      <c r="G34" s="22">
        <v>17235</v>
      </c>
      <c r="H34" s="22">
        <v>19078</v>
      </c>
      <c r="I34" s="22">
        <v>22392</v>
      </c>
      <c r="J34" s="22">
        <v>24522</v>
      </c>
      <c r="K34" s="22">
        <v>22270</v>
      </c>
      <c r="L34" s="22">
        <v>20667</v>
      </c>
      <c r="M34" s="22">
        <v>19583</v>
      </c>
      <c r="N34" s="22">
        <v>18572</v>
      </c>
      <c r="O34" s="22">
        <v>14685</v>
      </c>
      <c r="P34" s="22">
        <v>13061</v>
      </c>
      <c r="Q34" s="22">
        <v>11388</v>
      </c>
      <c r="R34" s="22">
        <v>8745</v>
      </c>
      <c r="S34" s="22">
        <v>7149</v>
      </c>
      <c r="T34" s="22">
        <v>4759</v>
      </c>
      <c r="U34" s="22">
        <v>3001</v>
      </c>
      <c r="V34" s="22">
        <v>2091</v>
      </c>
    </row>
    <row r="35" spans="1:22" ht="29">
      <c r="A35" s="25" t="s">
        <v>493</v>
      </c>
      <c r="B35" s="22">
        <v>20345</v>
      </c>
      <c r="C35" s="22">
        <v>19109</v>
      </c>
      <c r="D35" s="22">
        <v>18493</v>
      </c>
      <c r="E35" s="22">
        <v>18245</v>
      </c>
      <c r="F35" s="22">
        <v>19129</v>
      </c>
      <c r="G35" s="22">
        <v>20613</v>
      </c>
      <c r="H35" s="22">
        <v>22782</v>
      </c>
      <c r="I35" s="22">
        <v>25255</v>
      </c>
      <c r="J35" s="22">
        <v>26161</v>
      </c>
      <c r="K35" s="22">
        <v>26260</v>
      </c>
      <c r="L35" s="22">
        <v>25963</v>
      </c>
      <c r="M35" s="22">
        <v>25080</v>
      </c>
      <c r="N35" s="22">
        <v>23380</v>
      </c>
      <c r="O35" s="22">
        <v>19265</v>
      </c>
      <c r="P35" s="22">
        <v>17201</v>
      </c>
      <c r="Q35" s="22">
        <v>14184</v>
      </c>
      <c r="R35" s="22">
        <v>11577</v>
      </c>
      <c r="S35" s="22">
        <v>11475</v>
      </c>
      <c r="T35" s="22">
        <v>9527</v>
      </c>
      <c r="U35" s="22">
        <v>7778</v>
      </c>
      <c r="V35" s="22">
        <v>7045</v>
      </c>
    </row>
    <row r="36" spans="1:22" ht="29">
      <c r="A36" s="25" t="s">
        <v>493</v>
      </c>
      <c r="B36" s="22">
        <v>79833</v>
      </c>
      <c r="C36" s="22">
        <v>75642</v>
      </c>
      <c r="D36" s="22">
        <v>72654</v>
      </c>
      <c r="E36" s="22">
        <v>71479</v>
      </c>
      <c r="F36" s="22">
        <v>73295</v>
      </c>
      <c r="G36" s="22">
        <v>74435</v>
      </c>
      <c r="H36" s="22">
        <v>77045</v>
      </c>
      <c r="I36" s="22">
        <v>81145</v>
      </c>
      <c r="J36" s="22">
        <v>82053</v>
      </c>
      <c r="K36" s="22">
        <v>81762</v>
      </c>
      <c r="L36" s="22">
        <v>80490</v>
      </c>
      <c r="M36" s="22">
        <v>77784</v>
      </c>
      <c r="N36" s="22">
        <v>69366</v>
      </c>
      <c r="O36" s="22">
        <v>57560</v>
      </c>
      <c r="P36" s="22">
        <v>52633</v>
      </c>
      <c r="Q36" s="22">
        <v>45144</v>
      </c>
      <c r="R36" s="22">
        <v>31370</v>
      </c>
      <c r="S36" s="22">
        <v>24107</v>
      </c>
      <c r="T36" s="22">
        <v>17111</v>
      </c>
      <c r="U36" s="22">
        <v>11033</v>
      </c>
      <c r="V36" s="22">
        <v>9451</v>
      </c>
    </row>
    <row r="37" spans="1:22" ht="29">
      <c r="A37" s="25" t="s">
        <v>493</v>
      </c>
      <c r="B37" s="22">
        <v>16153</v>
      </c>
      <c r="C37" s="22">
        <v>14584</v>
      </c>
      <c r="D37" s="22">
        <v>13398</v>
      </c>
      <c r="E37" s="22">
        <v>12636</v>
      </c>
      <c r="F37" s="22">
        <v>12666</v>
      </c>
      <c r="G37" s="22">
        <v>12640</v>
      </c>
      <c r="H37" s="22">
        <v>13604</v>
      </c>
      <c r="I37" s="22">
        <v>14764</v>
      </c>
      <c r="J37" s="22">
        <v>14738</v>
      </c>
      <c r="K37" s="22">
        <v>14502</v>
      </c>
      <c r="L37" s="22">
        <v>14176</v>
      </c>
      <c r="M37" s="22">
        <v>13597</v>
      </c>
      <c r="N37" s="22">
        <v>11582</v>
      </c>
      <c r="O37" s="22">
        <v>9076</v>
      </c>
      <c r="P37" s="22">
        <v>7992</v>
      </c>
      <c r="Q37" s="22">
        <v>6930</v>
      </c>
      <c r="R37" s="22">
        <v>5542</v>
      </c>
      <c r="S37" s="22">
        <v>5229</v>
      </c>
      <c r="T37" s="22">
        <v>4231</v>
      </c>
      <c r="U37" s="22">
        <v>3398</v>
      </c>
      <c r="V37" s="22">
        <v>3083</v>
      </c>
    </row>
    <row r="38" spans="1:22" ht="29">
      <c r="A38" s="25" t="s">
        <v>493</v>
      </c>
      <c r="B38" s="22">
        <v>955714</v>
      </c>
      <c r="C38" s="22">
        <v>881819</v>
      </c>
      <c r="D38" s="22">
        <v>826456</v>
      </c>
      <c r="E38" s="22">
        <v>795271</v>
      </c>
      <c r="F38" s="22">
        <v>792627</v>
      </c>
      <c r="G38" s="22">
        <v>811128</v>
      </c>
      <c r="H38" s="22">
        <v>879953</v>
      </c>
      <c r="I38" s="22">
        <v>960121</v>
      </c>
      <c r="J38" s="22">
        <v>1015054</v>
      </c>
      <c r="K38" s="22">
        <v>1067585</v>
      </c>
      <c r="L38" s="22">
        <v>1079944</v>
      </c>
      <c r="M38" s="22">
        <v>1063803</v>
      </c>
      <c r="N38" s="22">
        <v>1005381</v>
      </c>
      <c r="O38" s="22">
        <v>866910</v>
      </c>
      <c r="P38" s="22">
        <v>800512</v>
      </c>
      <c r="Q38" s="22">
        <v>780752</v>
      </c>
      <c r="R38" s="22">
        <v>664255</v>
      </c>
      <c r="S38" s="22">
        <v>589215</v>
      </c>
      <c r="T38" s="22">
        <v>444440</v>
      </c>
      <c r="U38" s="22">
        <v>305656</v>
      </c>
      <c r="V38" s="22">
        <v>165734</v>
      </c>
    </row>
    <row r="39" spans="1:22" ht="29">
      <c r="A39" s="25" t="s">
        <v>493</v>
      </c>
      <c r="B39" s="22">
        <v>270206</v>
      </c>
      <c r="C39" s="22">
        <v>253153</v>
      </c>
      <c r="D39" s="22">
        <v>238312</v>
      </c>
      <c r="E39" s="22">
        <v>232952</v>
      </c>
      <c r="F39" s="22">
        <v>239810</v>
      </c>
      <c r="G39" s="22">
        <v>247903</v>
      </c>
      <c r="H39" s="22">
        <v>253408</v>
      </c>
      <c r="I39" s="22">
        <v>296337</v>
      </c>
      <c r="J39" s="22">
        <v>292257</v>
      </c>
      <c r="K39" s="22">
        <v>283498</v>
      </c>
      <c r="L39" s="22">
        <v>275027</v>
      </c>
      <c r="M39" s="22">
        <v>267824</v>
      </c>
      <c r="N39" s="22">
        <v>250432</v>
      </c>
      <c r="O39" s="22">
        <v>219955</v>
      </c>
      <c r="P39" s="22">
        <v>203977</v>
      </c>
      <c r="Q39" s="22">
        <v>181589</v>
      </c>
      <c r="R39" s="22">
        <v>144462</v>
      </c>
      <c r="S39" s="22">
        <v>130146</v>
      </c>
      <c r="T39" s="22">
        <v>104128</v>
      </c>
      <c r="U39" s="22">
        <v>85480</v>
      </c>
      <c r="V39" s="22">
        <v>73419</v>
      </c>
    </row>
    <row r="40" spans="1:22" ht="29">
      <c r="A40" s="25" t="s">
        <v>493</v>
      </c>
      <c r="B40" s="22">
        <v>222217</v>
      </c>
      <c r="C40" s="22">
        <v>211239</v>
      </c>
      <c r="D40" s="22">
        <v>202432</v>
      </c>
      <c r="E40" s="22">
        <v>198265</v>
      </c>
      <c r="F40" s="22">
        <v>201255</v>
      </c>
      <c r="G40" s="22">
        <v>208355</v>
      </c>
      <c r="H40" s="22">
        <v>215869</v>
      </c>
      <c r="I40" s="22">
        <v>231022</v>
      </c>
      <c r="J40" s="22">
        <v>238393</v>
      </c>
      <c r="K40" s="22">
        <v>240863</v>
      </c>
      <c r="L40" s="22">
        <v>241865</v>
      </c>
      <c r="M40" s="22">
        <v>235991</v>
      </c>
      <c r="N40" s="22">
        <v>225625</v>
      </c>
      <c r="O40" s="22">
        <v>201700</v>
      </c>
      <c r="P40" s="22">
        <v>189053</v>
      </c>
      <c r="Q40" s="22">
        <v>165016</v>
      </c>
      <c r="R40" s="22">
        <v>132918</v>
      </c>
      <c r="S40" s="22">
        <v>113912</v>
      </c>
      <c r="T40" s="22">
        <v>83511</v>
      </c>
      <c r="U40" s="22">
        <v>55458</v>
      </c>
      <c r="V40" s="22">
        <v>26189</v>
      </c>
    </row>
    <row r="41" spans="1:22" ht="29">
      <c r="A41" s="25" t="s">
        <v>493</v>
      </c>
      <c r="B41" s="22">
        <v>70666</v>
      </c>
      <c r="C41" s="22">
        <v>64219</v>
      </c>
      <c r="D41" s="22">
        <v>58782</v>
      </c>
      <c r="E41" s="22">
        <v>54653</v>
      </c>
      <c r="F41" s="22">
        <v>54826</v>
      </c>
      <c r="G41" s="22">
        <v>55893</v>
      </c>
      <c r="H41" s="22">
        <v>59550</v>
      </c>
      <c r="I41" s="22">
        <v>67892</v>
      </c>
      <c r="J41" s="22">
        <v>69623</v>
      </c>
      <c r="K41" s="22">
        <v>71600</v>
      </c>
      <c r="L41" s="22">
        <v>71369</v>
      </c>
      <c r="M41" s="22">
        <v>70627</v>
      </c>
      <c r="N41" s="22">
        <v>65045</v>
      </c>
      <c r="O41" s="22">
        <v>55921</v>
      </c>
      <c r="P41" s="22">
        <v>55444</v>
      </c>
      <c r="Q41" s="22">
        <v>49882</v>
      </c>
      <c r="R41" s="22">
        <v>43376</v>
      </c>
      <c r="S41" s="22">
        <v>38741</v>
      </c>
      <c r="T41" s="22">
        <v>30686</v>
      </c>
      <c r="U41" s="22">
        <v>19497</v>
      </c>
      <c r="V41" s="22">
        <v>9188</v>
      </c>
    </row>
    <row r="42" spans="1:22" ht="29">
      <c r="A42" s="25" t="s">
        <v>493</v>
      </c>
      <c r="B42" s="22">
        <v>15633</v>
      </c>
      <c r="C42" s="22">
        <v>14171</v>
      </c>
      <c r="D42" s="22">
        <v>13264</v>
      </c>
      <c r="E42" s="22">
        <v>12765</v>
      </c>
      <c r="F42" s="22">
        <v>13052</v>
      </c>
      <c r="G42" s="22">
        <v>13554</v>
      </c>
      <c r="H42" s="22">
        <v>14586</v>
      </c>
      <c r="I42" s="22">
        <v>16417</v>
      </c>
      <c r="J42" s="22">
        <v>16946</v>
      </c>
      <c r="K42" s="22">
        <v>16750</v>
      </c>
      <c r="L42" s="22">
        <v>16711</v>
      </c>
      <c r="M42" s="22">
        <v>15558</v>
      </c>
      <c r="N42" s="22">
        <v>14006</v>
      </c>
      <c r="O42" s="22">
        <v>12424</v>
      </c>
      <c r="P42" s="22">
        <v>12116</v>
      </c>
      <c r="Q42" s="22">
        <v>11343</v>
      </c>
      <c r="R42" s="22">
        <v>10283</v>
      </c>
      <c r="S42" s="22">
        <v>10055</v>
      </c>
      <c r="T42" s="22">
        <v>9132</v>
      </c>
      <c r="U42" s="22">
        <v>7927</v>
      </c>
      <c r="V42" s="22">
        <v>6644</v>
      </c>
    </row>
    <row r="43" spans="1:22" ht="29">
      <c r="A43" s="25" t="s">
        <v>493</v>
      </c>
      <c r="B43" s="22">
        <v>7166</v>
      </c>
      <c r="C43" s="22">
        <v>6612</v>
      </c>
      <c r="D43" s="22">
        <v>6288</v>
      </c>
      <c r="E43" s="22">
        <v>6080</v>
      </c>
      <c r="F43" s="22">
        <v>6190</v>
      </c>
      <c r="G43" s="22">
        <v>6300</v>
      </c>
      <c r="H43" s="22">
        <v>6586</v>
      </c>
      <c r="I43" s="22">
        <v>7244</v>
      </c>
      <c r="J43" s="22">
        <v>7603</v>
      </c>
      <c r="K43" s="22">
        <v>7454</v>
      </c>
      <c r="L43" s="22">
        <v>7209</v>
      </c>
      <c r="M43" s="22">
        <v>6873</v>
      </c>
      <c r="N43" s="22">
        <v>5998</v>
      </c>
      <c r="O43" s="22">
        <v>4631</v>
      </c>
      <c r="P43" s="22">
        <v>4029</v>
      </c>
      <c r="Q43" s="22">
        <v>3524</v>
      </c>
      <c r="R43" s="22">
        <v>2765</v>
      </c>
      <c r="S43" s="22">
        <v>2237</v>
      </c>
      <c r="T43" s="22">
        <v>1724</v>
      </c>
      <c r="U43" s="22">
        <v>1177</v>
      </c>
      <c r="V43" s="22">
        <v>790</v>
      </c>
    </row>
    <row r="44" spans="1:22" ht="29">
      <c r="A44" s="25" t="s">
        <v>493</v>
      </c>
      <c r="B44" s="22">
        <v>146721</v>
      </c>
      <c r="C44" s="22">
        <v>138560</v>
      </c>
      <c r="D44" s="22">
        <v>131478</v>
      </c>
      <c r="E44" s="22">
        <v>125716</v>
      </c>
      <c r="F44" s="22">
        <v>126817</v>
      </c>
      <c r="G44" s="22">
        <v>131298</v>
      </c>
      <c r="H44" s="22">
        <v>139912</v>
      </c>
      <c r="I44" s="22">
        <v>154789</v>
      </c>
      <c r="J44" s="22">
        <v>157867</v>
      </c>
      <c r="K44" s="22">
        <v>156395</v>
      </c>
      <c r="L44" s="22">
        <v>154052</v>
      </c>
      <c r="M44" s="22">
        <v>151294</v>
      </c>
      <c r="N44" s="22">
        <v>142757</v>
      </c>
      <c r="O44" s="22">
        <v>123899</v>
      </c>
      <c r="P44" s="22">
        <v>113782</v>
      </c>
      <c r="Q44" s="22">
        <v>108793</v>
      </c>
      <c r="R44" s="22">
        <v>91080</v>
      </c>
      <c r="S44" s="22">
        <v>89370</v>
      </c>
      <c r="T44" s="22">
        <v>69484</v>
      </c>
      <c r="U44" s="22">
        <v>52379</v>
      </c>
      <c r="V44" s="22">
        <v>37608</v>
      </c>
    </row>
    <row r="45" spans="1:22" ht="29">
      <c r="A45" s="25" t="s">
        <v>493</v>
      </c>
      <c r="B45" s="22">
        <v>37800</v>
      </c>
      <c r="C45" s="22">
        <v>34006</v>
      </c>
      <c r="D45" s="22">
        <v>31413</v>
      </c>
      <c r="E45" s="22">
        <v>30131</v>
      </c>
      <c r="F45" s="22">
        <v>30558</v>
      </c>
      <c r="G45" s="22">
        <v>31967</v>
      </c>
      <c r="H45" s="22">
        <v>34796</v>
      </c>
      <c r="I45" s="22">
        <v>39408</v>
      </c>
      <c r="J45" s="22">
        <v>40638</v>
      </c>
      <c r="K45" s="22">
        <v>39914</v>
      </c>
      <c r="L45" s="22">
        <v>39794</v>
      </c>
      <c r="M45" s="22">
        <v>39485</v>
      </c>
      <c r="N45" s="22">
        <v>36269</v>
      </c>
      <c r="O45" s="22">
        <v>31805</v>
      </c>
      <c r="P45" s="22">
        <v>28180</v>
      </c>
      <c r="Q45" s="22">
        <v>27235</v>
      </c>
      <c r="R45" s="22">
        <v>22617</v>
      </c>
      <c r="S45" s="22">
        <v>20312</v>
      </c>
      <c r="T45" s="22">
        <v>15214</v>
      </c>
      <c r="U45" s="22">
        <v>11373</v>
      </c>
      <c r="V45" s="22">
        <v>8508</v>
      </c>
    </row>
    <row r="46" spans="1:22" ht="29">
      <c r="A46" s="25" t="s">
        <v>493</v>
      </c>
      <c r="B46" s="22">
        <v>40210</v>
      </c>
      <c r="C46" s="22">
        <v>37230</v>
      </c>
      <c r="D46" s="22">
        <v>35657</v>
      </c>
      <c r="E46" s="22">
        <v>35046</v>
      </c>
      <c r="F46" s="22">
        <v>35602</v>
      </c>
      <c r="G46" s="22">
        <v>36816</v>
      </c>
      <c r="H46" s="22">
        <v>40018</v>
      </c>
      <c r="I46" s="22">
        <v>44404</v>
      </c>
      <c r="J46" s="22">
        <v>46373</v>
      </c>
      <c r="K46" s="22">
        <v>46288</v>
      </c>
      <c r="L46" s="22">
        <v>46680</v>
      </c>
      <c r="M46" s="22">
        <v>46931</v>
      </c>
      <c r="N46" s="22">
        <v>43856</v>
      </c>
      <c r="O46" s="22">
        <v>36825</v>
      </c>
      <c r="P46" s="22">
        <v>35037</v>
      </c>
      <c r="Q46" s="22">
        <v>31075</v>
      </c>
      <c r="R46" s="22">
        <v>24988</v>
      </c>
      <c r="S46" s="22">
        <v>20570</v>
      </c>
      <c r="T46" s="22">
        <v>15288</v>
      </c>
      <c r="U46" s="22">
        <v>8193</v>
      </c>
      <c r="V46" s="22">
        <v>4397</v>
      </c>
    </row>
    <row r="47" spans="1:22" ht="29">
      <c r="A47" s="25" t="s">
        <v>493</v>
      </c>
      <c r="B47" s="22">
        <v>14893</v>
      </c>
      <c r="C47" s="22">
        <v>13287</v>
      </c>
      <c r="D47" s="22">
        <v>12336</v>
      </c>
      <c r="E47" s="22">
        <v>11752</v>
      </c>
      <c r="F47" s="22">
        <v>12215</v>
      </c>
      <c r="G47" s="22">
        <v>12798</v>
      </c>
      <c r="H47" s="22">
        <v>13937</v>
      </c>
      <c r="I47" s="22">
        <v>16271</v>
      </c>
      <c r="J47" s="22">
        <v>17831</v>
      </c>
      <c r="K47" s="22">
        <v>17669</v>
      </c>
      <c r="L47" s="22">
        <v>17506</v>
      </c>
      <c r="M47" s="22">
        <v>17319</v>
      </c>
      <c r="N47" s="22">
        <v>15355</v>
      </c>
      <c r="O47" s="22">
        <v>12307</v>
      </c>
      <c r="P47" s="22">
        <v>12504</v>
      </c>
      <c r="Q47" s="22">
        <v>11080</v>
      </c>
      <c r="R47" s="22">
        <v>8838</v>
      </c>
      <c r="S47" s="22">
        <v>7034</v>
      </c>
      <c r="T47" s="22">
        <v>4867</v>
      </c>
      <c r="U47" s="22">
        <v>3684</v>
      </c>
      <c r="V47" s="22">
        <v>2371</v>
      </c>
    </row>
    <row r="48" spans="1:22" ht="29">
      <c r="A48" s="25" t="s">
        <v>493</v>
      </c>
      <c r="B48" s="22">
        <v>145821</v>
      </c>
      <c r="C48" s="22">
        <v>138474</v>
      </c>
      <c r="D48" s="22">
        <v>128713</v>
      </c>
      <c r="E48" s="22">
        <v>121042</v>
      </c>
      <c r="F48" s="22">
        <v>122597</v>
      </c>
      <c r="G48" s="22">
        <v>121809</v>
      </c>
      <c r="H48" s="22">
        <v>127226</v>
      </c>
      <c r="I48" s="22">
        <v>146445</v>
      </c>
      <c r="J48" s="22">
        <v>152974</v>
      </c>
      <c r="K48" s="22">
        <v>150614</v>
      </c>
      <c r="L48" s="22">
        <v>153327</v>
      </c>
      <c r="M48" s="22">
        <v>149910</v>
      </c>
      <c r="N48" s="22">
        <v>141090</v>
      </c>
      <c r="O48" s="22">
        <v>126837</v>
      </c>
      <c r="P48" s="22">
        <v>119665</v>
      </c>
      <c r="Q48" s="22">
        <v>113467</v>
      </c>
      <c r="R48" s="22">
        <v>94701</v>
      </c>
      <c r="S48" s="22">
        <v>90123</v>
      </c>
      <c r="T48" s="22">
        <v>73654</v>
      </c>
      <c r="U48" s="22">
        <v>55551</v>
      </c>
      <c r="V48" s="22">
        <v>39588</v>
      </c>
    </row>
    <row r="49" spans="1:22" ht="29">
      <c r="A49" s="25" t="s">
        <v>493</v>
      </c>
      <c r="B49" s="22">
        <v>17965</v>
      </c>
      <c r="C49" s="22">
        <v>16864</v>
      </c>
      <c r="D49" s="22">
        <v>16140</v>
      </c>
      <c r="E49" s="22">
        <v>16016</v>
      </c>
      <c r="F49" s="22">
        <v>16774</v>
      </c>
      <c r="G49" s="22">
        <v>17625</v>
      </c>
      <c r="H49" s="22">
        <v>18948</v>
      </c>
      <c r="I49" s="22">
        <v>20797</v>
      </c>
      <c r="J49" s="22">
        <v>21730</v>
      </c>
      <c r="K49" s="22">
        <v>21206</v>
      </c>
      <c r="L49" s="22">
        <v>21074</v>
      </c>
      <c r="M49" s="22">
        <v>21512</v>
      </c>
      <c r="N49" s="22">
        <v>20451</v>
      </c>
      <c r="O49" s="22">
        <v>15729</v>
      </c>
      <c r="P49" s="22">
        <v>12810</v>
      </c>
      <c r="Q49" s="22">
        <v>11933</v>
      </c>
      <c r="R49" s="22">
        <v>9370</v>
      </c>
      <c r="S49" s="22">
        <v>7470</v>
      </c>
      <c r="T49" s="22">
        <v>5335</v>
      </c>
      <c r="U49" s="22">
        <v>2480</v>
      </c>
      <c r="V49" s="22">
        <v>1492</v>
      </c>
    </row>
    <row r="50" spans="1:22" ht="29">
      <c r="A50" s="25" t="s">
        <v>493</v>
      </c>
      <c r="B50" s="22">
        <v>76287</v>
      </c>
      <c r="C50" s="22">
        <v>68887</v>
      </c>
      <c r="D50" s="22">
        <v>65294</v>
      </c>
      <c r="E50" s="22">
        <v>62796</v>
      </c>
      <c r="F50" s="22">
        <v>64772</v>
      </c>
      <c r="G50" s="22">
        <v>68504</v>
      </c>
      <c r="H50" s="22">
        <v>74625</v>
      </c>
      <c r="I50" s="22">
        <v>81854</v>
      </c>
      <c r="J50" s="22">
        <v>82296</v>
      </c>
      <c r="K50" s="22">
        <v>79658</v>
      </c>
      <c r="L50" s="22">
        <v>77090</v>
      </c>
      <c r="M50" s="22">
        <v>71993</v>
      </c>
      <c r="N50" s="22">
        <v>62319</v>
      </c>
      <c r="O50" s="22">
        <v>49860</v>
      </c>
      <c r="P50" s="22">
        <v>46346</v>
      </c>
      <c r="Q50" s="22">
        <v>37469</v>
      </c>
      <c r="R50" s="22">
        <v>29166</v>
      </c>
      <c r="S50" s="22">
        <v>25740</v>
      </c>
      <c r="T50" s="22">
        <v>18265</v>
      </c>
      <c r="U50" s="22">
        <v>13295</v>
      </c>
      <c r="V50" s="22">
        <v>9197</v>
      </c>
    </row>
    <row r="51" spans="1:22" ht="29">
      <c r="A51" s="25" t="s">
        <v>493</v>
      </c>
      <c r="B51" s="22">
        <v>8271</v>
      </c>
      <c r="C51" s="22">
        <v>7438</v>
      </c>
      <c r="D51" s="22">
        <v>6973</v>
      </c>
      <c r="E51" s="22">
        <v>6754</v>
      </c>
      <c r="F51" s="22">
        <v>7196</v>
      </c>
      <c r="G51" s="22">
        <v>7424</v>
      </c>
      <c r="H51" s="22">
        <v>8337</v>
      </c>
      <c r="I51" s="22">
        <v>9277</v>
      </c>
      <c r="J51" s="22">
        <v>9904</v>
      </c>
      <c r="K51" s="22">
        <v>10137</v>
      </c>
      <c r="L51" s="22">
        <v>9870</v>
      </c>
      <c r="M51" s="22">
        <v>9483</v>
      </c>
      <c r="N51" s="22">
        <v>8420</v>
      </c>
      <c r="O51" s="22">
        <v>6855</v>
      </c>
      <c r="P51" s="22">
        <v>6233</v>
      </c>
      <c r="Q51" s="22">
        <v>5370</v>
      </c>
      <c r="R51" s="22">
        <v>4209</v>
      </c>
      <c r="S51" s="22">
        <v>3375</v>
      </c>
      <c r="T51" s="22">
        <v>2329</v>
      </c>
      <c r="U51" s="22">
        <v>1394</v>
      </c>
      <c r="V51" s="22">
        <v>619</v>
      </c>
    </row>
    <row r="52" spans="1:22" ht="29">
      <c r="A52" s="25" t="s">
        <v>493</v>
      </c>
      <c r="B52" s="22">
        <v>136793</v>
      </c>
      <c r="C52" s="22">
        <v>127768</v>
      </c>
      <c r="D52" s="22">
        <v>120944</v>
      </c>
      <c r="E52" s="22">
        <v>117679</v>
      </c>
      <c r="F52" s="22">
        <v>119738</v>
      </c>
      <c r="G52" s="22">
        <v>124034</v>
      </c>
      <c r="H52" s="22">
        <v>132193</v>
      </c>
      <c r="I52" s="22">
        <v>144312</v>
      </c>
      <c r="J52" s="22">
        <v>149587</v>
      </c>
      <c r="K52" s="22">
        <v>148704</v>
      </c>
      <c r="L52" s="22">
        <v>150314</v>
      </c>
      <c r="M52" s="22">
        <v>149210</v>
      </c>
      <c r="N52" s="22">
        <v>139972</v>
      </c>
      <c r="O52" s="22">
        <v>116501</v>
      </c>
      <c r="P52" s="22">
        <v>99103</v>
      </c>
      <c r="Q52" s="22">
        <v>84088</v>
      </c>
      <c r="R52" s="22">
        <v>63107</v>
      </c>
      <c r="S52" s="22">
        <v>50892</v>
      </c>
      <c r="T52" s="22">
        <v>35349</v>
      </c>
      <c r="U52" s="22">
        <v>23731</v>
      </c>
      <c r="V52" s="22">
        <v>15831</v>
      </c>
    </row>
    <row r="53" spans="1:22" ht="29">
      <c r="A53" s="25" t="s">
        <v>493</v>
      </c>
      <c r="B53" s="22">
        <v>14756</v>
      </c>
      <c r="C53" s="22">
        <v>13845</v>
      </c>
      <c r="D53" s="22">
        <v>13523</v>
      </c>
      <c r="E53" s="22">
        <v>13414</v>
      </c>
      <c r="F53" s="22">
        <v>13878</v>
      </c>
      <c r="G53" s="22">
        <v>14702</v>
      </c>
      <c r="H53" s="22">
        <v>15515</v>
      </c>
      <c r="I53" s="22">
        <v>17293</v>
      </c>
      <c r="J53" s="22">
        <v>17798</v>
      </c>
      <c r="K53" s="22">
        <v>17573</v>
      </c>
      <c r="L53" s="22">
        <v>17634</v>
      </c>
      <c r="M53" s="22">
        <v>18369</v>
      </c>
      <c r="N53" s="22">
        <v>17043</v>
      </c>
      <c r="O53" s="22">
        <v>13858</v>
      </c>
      <c r="P53" s="22">
        <v>11414</v>
      </c>
      <c r="Q53" s="22">
        <v>9756</v>
      </c>
      <c r="R53" s="22">
        <v>7428</v>
      </c>
      <c r="S53" s="22">
        <v>6016</v>
      </c>
      <c r="T53" s="22">
        <v>3526</v>
      </c>
      <c r="U53" s="22">
        <v>1621</v>
      </c>
      <c r="V53" s="22">
        <v>893</v>
      </c>
    </row>
    <row r="54" spans="1:22" ht="29">
      <c r="A54" s="25" t="s">
        <v>493</v>
      </c>
      <c r="B54" s="22">
        <v>71967</v>
      </c>
      <c r="C54" s="22">
        <v>65226</v>
      </c>
      <c r="D54" s="22">
        <v>60472</v>
      </c>
      <c r="E54" s="22">
        <v>59626</v>
      </c>
      <c r="F54" s="22">
        <v>62087</v>
      </c>
      <c r="G54" s="22">
        <v>65605</v>
      </c>
      <c r="H54" s="22">
        <v>72233</v>
      </c>
      <c r="I54" s="22">
        <v>81163</v>
      </c>
      <c r="J54" s="22">
        <v>86704</v>
      </c>
      <c r="K54" s="22">
        <v>85423</v>
      </c>
      <c r="L54" s="22">
        <v>83975</v>
      </c>
      <c r="M54" s="22">
        <v>83260</v>
      </c>
      <c r="N54" s="22">
        <v>74826</v>
      </c>
      <c r="O54" s="22">
        <v>57920</v>
      </c>
      <c r="P54" s="22">
        <v>46243</v>
      </c>
      <c r="Q54" s="22">
        <v>40564</v>
      </c>
      <c r="R54" s="22">
        <v>32019</v>
      </c>
      <c r="S54" s="22">
        <v>26106</v>
      </c>
      <c r="T54" s="22">
        <v>17871</v>
      </c>
      <c r="U54" s="22">
        <v>11281</v>
      </c>
      <c r="V54" s="22">
        <v>6171</v>
      </c>
    </row>
    <row r="55" spans="1:22" ht="29">
      <c r="A55" s="25" t="s">
        <v>493</v>
      </c>
      <c r="B55" s="22">
        <v>288521</v>
      </c>
      <c r="C55" s="22">
        <v>263848</v>
      </c>
      <c r="D55" s="22">
        <v>246676</v>
      </c>
      <c r="E55" s="22">
        <v>237624</v>
      </c>
      <c r="F55" s="22">
        <v>246012</v>
      </c>
      <c r="G55" s="22">
        <v>248717</v>
      </c>
      <c r="H55" s="22">
        <v>260871</v>
      </c>
      <c r="I55" s="22">
        <v>286031</v>
      </c>
      <c r="J55" s="22">
        <v>298804</v>
      </c>
      <c r="K55" s="22">
        <v>302696</v>
      </c>
      <c r="L55" s="22">
        <v>314395</v>
      </c>
      <c r="M55" s="22">
        <v>315145</v>
      </c>
      <c r="N55" s="22">
        <v>294846</v>
      </c>
      <c r="O55" s="22">
        <v>250974</v>
      </c>
      <c r="P55" s="22">
        <v>231084</v>
      </c>
      <c r="Q55" s="22">
        <v>194707</v>
      </c>
      <c r="R55" s="22">
        <v>151754</v>
      </c>
      <c r="S55" s="22">
        <v>124088</v>
      </c>
      <c r="T55" s="22">
        <v>84727</v>
      </c>
      <c r="U55" s="22">
        <v>49151</v>
      </c>
      <c r="V55" s="22">
        <v>26920</v>
      </c>
    </row>
    <row r="56" spans="1:22" ht="29">
      <c r="A56" s="25" t="s">
        <v>493</v>
      </c>
      <c r="B56" s="22">
        <v>27322</v>
      </c>
      <c r="C56" s="22">
        <v>24783</v>
      </c>
      <c r="D56" s="22">
        <v>23559</v>
      </c>
      <c r="E56" s="22">
        <v>22987</v>
      </c>
      <c r="F56" s="22">
        <v>24343</v>
      </c>
      <c r="G56" s="22">
        <v>25325</v>
      </c>
      <c r="H56" s="22">
        <v>27860</v>
      </c>
      <c r="I56" s="22">
        <v>31789</v>
      </c>
      <c r="J56" s="22">
        <v>32947</v>
      </c>
      <c r="K56" s="22">
        <v>33257</v>
      </c>
      <c r="L56" s="22">
        <v>32656</v>
      </c>
      <c r="M56" s="22">
        <v>32288</v>
      </c>
      <c r="N56" s="22">
        <v>29674</v>
      </c>
      <c r="O56" s="22">
        <v>23087</v>
      </c>
      <c r="P56" s="22">
        <v>20793</v>
      </c>
      <c r="Q56" s="22">
        <v>18080</v>
      </c>
      <c r="R56" s="22">
        <v>14139</v>
      </c>
      <c r="S56" s="22">
        <v>11325</v>
      </c>
      <c r="T56" s="22">
        <v>7178</v>
      </c>
      <c r="U56" s="22">
        <v>3230</v>
      </c>
      <c r="V56" s="22">
        <v>1953</v>
      </c>
    </row>
    <row r="57" spans="1:22" ht="29">
      <c r="A57" s="25" t="s">
        <v>493</v>
      </c>
      <c r="B57" s="22">
        <v>6097</v>
      </c>
      <c r="C57" s="22">
        <v>5782</v>
      </c>
      <c r="D57" s="22">
        <v>5728</v>
      </c>
      <c r="E57" s="22">
        <v>5871</v>
      </c>
      <c r="F57" s="22">
        <v>6372</v>
      </c>
      <c r="G57" s="22">
        <v>6786</v>
      </c>
      <c r="H57" s="22">
        <v>7163</v>
      </c>
      <c r="I57" s="22">
        <v>8105</v>
      </c>
      <c r="J57" s="22">
        <v>8803</v>
      </c>
      <c r="K57" s="22">
        <v>8406</v>
      </c>
      <c r="L57" s="22">
        <v>8041</v>
      </c>
      <c r="M57" s="22">
        <v>7992</v>
      </c>
      <c r="N57" s="22">
        <v>7669</v>
      </c>
      <c r="O57" s="22">
        <v>5727</v>
      </c>
      <c r="P57" s="22">
        <v>4688</v>
      </c>
      <c r="Q57" s="22">
        <v>3717</v>
      </c>
      <c r="R57" s="22">
        <v>2623</v>
      </c>
      <c r="S57" s="22">
        <v>2102</v>
      </c>
      <c r="T57" s="22">
        <v>1553</v>
      </c>
      <c r="U57" s="22">
        <v>1195</v>
      </c>
      <c r="V57" s="22">
        <v>963</v>
      </c>
    </row>
    <row r="58" spans="1:22" ht="29">
      <c r="A58" s="25" t="s">
        <v>493</v>
      </c>
      <c r="B58" s="22">
        <v>119467</v>
      </c>
      <c r="C58" s="22">
        <v>110378</v>
      </c>
      <c r="D58" s="22">
        <v>99979</v>
      </c>
      <c r="E58" s="22">
        <v>97290</v>
      </c>
      <c r="F58" s="22">
        <v>95719</v>
      </c>
      <c r="G58" s="22">
        <v>101611</v>
      </c>
      <c r="H58" s="22">
        <v>108279</v>
      </c>
      <c r="I58" s="22">
        <v>128865</v>
      </c>
      <c r="J58" s="22">
        <v>127473</v>
      </c>
      <c r="K58" s="22">
        <v>125813</v>
      </c>
      <c r="L58" s="22">
        <v>127642</v>
      </c>
      <c r="M58" s="22">
        <v>126440</v>
      </c>
      <c r="N58" s="22">
        <v>113486</v>
      </c>
      <c r="O58" s="22">
        <v>91126</v>
      </c>
      <c r="P58" s="22">
        <v>76847</v>
      </c>
      <c r="Q58" s="22">
        <v>71960</v>
      </c>
      <c r="R58" s="22">
        <v>58212</v>
      </c>
      <c r="S58" s="22">
        <v>46202</v>
      </c>
      <c r="T58" s="22">
        <v>33844</v>
      </c>
      <c r="U58" s="22">
        <v>19874</v>
      </c>
      <c r="V58" s="22">
        <v>9008</v>
      </c>
    </row>
    <row r="59" spans="1:22" ht="29">
      <c r="A59" s="25" t="s">
        <v>493</v>
      </c>
      <c r="B59" s="22">
        <v>5705</v>
      </c>
      <c r="C59" s="22">
        <v>5792</v>
      </c>
      <c r="D59" s="22">
        <v>5842</v>
      </c>
      <c r="E59" s="22">
        <v>5643</v>
      </c>
      <c r="F59" s="22">
        <v>5433</v>
      </c>
      <c r="G59" s="22">
        <v>5149</v>
      </c>
      <c r="H59" s="22">
        <v>5536</v>
      </c>
      <c r="I59" s="22">
        <v>5668</v>
      </c>
      <c r="J59" s="22">
        <v>5812</v>
      </c>
      <c r="K59" s="22">
        <v>4928</v>
      </c>
      <c r="L59" s="22">
        <v>3995</v>
      </c>
      <c r="M59" s="22">
        <v>3550</v>
      </c>
      <c r="N59" s="22">
        <v>3124</v>
      </c>
      <c r="O59" s="22">
        <v>3016</v>
      </c>
      <c r="P59" s="22">
        <v>3078</v>
      </c>
      <c r="Q59" s="22">
        <v>3037</v>
      </c>
      <c r="R59" s="22">
        <v>2863</v>
      </c>
      <c r="S59" s="22">
        <v>3203</v>
      </c>
      <c r="T59" s="22">
        <v>3334</v>
      </c>
      <c r="U59" s="22">
        <v>3281</v>
      </c>
      <c r="V59" s="22">
        <v>3050</v>
      </c>
    </row>
    <row r="60" spans="1:22" ht="29">
      <c r="A60" s="25" t="s">
        <v>493</v>
      </c>
      <c r="B60" s="22">
        <v>13363</v>
      </c>
      <c r="C60" s="22">
        <v>13266</v>
      </c>
      <c r="D60" s="22">
        <v>13501</v>
      </c>
      <c r="E60" s="22">
        <v>13355</v>
      </c>
      <c r="F60" s="22">
        <v>13320</v>
      </c>
      <c r="G60" s="22">
        <v>12944</v>
      </c>
      <c r="H60" s="22">
        <v>12702</v>
      </c>
      <c r="I60" s="22">
        <v>12611</v>
      </c>
      <c r="J60" s="22">
        <v>11264</v>
      </c>
      <c r="K60" s="22">
        <v>10033</v>
      </c>
      <c r="L60" s="22">
        <v>8873</v>
      </c>
      <c r="M60" s="22">
        <v>7597</v>
      </c>
      <c r="N60" s="22">
        <v>6472</v>
      </c>
      <c r="O60" s="22">
        <v>5327</v>
      </c>
      <c r="P60" s="22">
        <v>3982</v>
      </c>
      <c r="Q60" s="22">
        <v>2891</v>
      </c>
      <c r="R60" s="22">
        <v>5874</v>
      </c>
      <c r="S60" s="22">
        <v>6333</v>
      </c>
      <c r="T60" s="22">
        <v>6425</v>
      </c>
      <c r="U60" s="22">
        <v>6561</v>
      </c>
      <c r="V60" s="22">
        <v>4803</v>
      </c>
    </row>
    <row r="63" spans="1:22">
      <c r="A63" s="23" t="s">
        <v>136</v>
      </c>
    </row>
    <row r="67" spans="3:24">
      <c r="D67" s="89">
        <v>2000</v>
      </c>
      <c r="E67" s="89">
        <v>2001</v>
      </c>
      <c r="F67" s="89">
        <v>2002</v>
      </c>
      <c r="G67" s="89">
        <v>2003</v>
      </c>
      <c r="H67" s="89">
        <v>2004</v>
      </c>
      <c r="I67" s="89">
        <v>2005</v>
      </c>
      <c r="J67" s="89">
        <v>2006</v>
      </c>
      <c r="K67" s="89">
        <v>2007</v>
      </c>
      <c r="L67" s="89">
        <v>2008</v>
      </c>
      <c r="M67" s="89">
        <v>2009</v>
      </c>
      <c r="N67" s="89">
        <v>2010</v>
      </c>
      <c r="O67" s="89">
        <v>2011</v>
      </c>
      <c r="P67" s="89">
        <v>2012</v>
      </c>
      <c r="Q67" s="89">
        <v>2013</v>
      </c>
      <c r="R67" s="89">
        <v>2014</v>
      </c>
      <c r="S67" s="89">
        <v>2015</v>
      </c>
      <c r="T67" s="89">
        <v>2016</v>
      </c>
      <c r="U67" s="89">
        <v>2017</v>
      </c>
      <c r="V67" s="89">
        <v>2018</v>
      </c>
      <c r="W67" s="89">
        <v>2019</v>
      </c>
      <c r="X67" s="89">
        <v>2020</v>
      </c>
    </row>
    <row r="68" spans="3:24">
      <c r="C68" s="99" t="s">
        <v>84</v>
      </c>
      <c r="D68" s="22">
        <v>1854</v>
      </c>
      <c r="E68" s="22">
        <v>5084</v>
      </c>
      <c r="F68" s="22">
        <v>9487</v>
      </c>
      <c r="G68" s="22">
        <v>13318</v>
      </c>
      <c r="H68" s="22">
        <v>16065</v>
      </c>
      <c r="I68" s="22">
        <v>20552</v>
      </c>
      <c r="J68" s="22">
        <v>22811</v>
      </c>
      <c r="K68" s="22">
        <v>26348</v>
      </c>
      <c r="L68" s="22">
        <v>31128</v>
      </c>
      <c r="M68" s="22">
        <v>32811</v>
      </c>
      <c r="N68" s="22">
        <v>32405</v>
      </c>
      <c r="O68" s="22">
        <v>32083</v>
      </c>
      <c r="P68" s="22">
        <v>32102</v>
      </c>
      <c r="Q68" s="22">
        <v>30383</v>
      </c>
      <c r="R68" s="22">
        <v>27052</v>
      </c>
      <c r="S68" s="22">
        <v>25171</v>
      </c>
      <c r="T68" s="22">
        <v>23985</v>
      </c>
      <c r="U68" s="22">
        <v>22966</v>
      </c>
      <c r="V68" s="22">
        <v>23761</v>
      </c>
      <c r="W68" s="22">
        <v>24586</v>
      </c>
      <c r="X68" s="22">
        <v>26324</v>
      </c>
    </row>
    <row r="69" spans="3:24">
      <c r="C69" s="99" t="s">
        <v>85</v>
      </c>
      <c r="D69" s="22">
        <v>118961</v>
      </c>
      <c r="E69" s="22">
        <v>132444</v>
      </c>
      <c r="F69" s="22">
        <v>185598</v>
      </c>
      <c r="G69" s="22">
        <v>245883</v>
      </c>
      <c r="H69" s="22">
        <v>260316</v>
      </c>
      <c r="I69" s="22">
        <v>321640</v>
      </c>
      <c r="J69" s="22">
        <v>359150</v>
      </c>
      <c r="K69" s="22">
        <v>392907</v>
      </c>
      <c r="L69" s="22">
        <v>446368</v>
      </c>
      <c r="M69" s="22">
        <v>462974</v>
      </c>
      <c r="N69" s="22">
        <v>467099</v>
      </c>
      <c r="O69" s="22">
        <v>466684</v>
      </c>
      <c r="P69" s="22">
        <v>472610</v>
      </c>
      <c r="Q69" s="22">
        <v>469417</v>
      </c>
      <c r="R69" s="22">
        <v>385225</v>
      </c>
      <c r="S69" s="22">
        <v>364382</v>
      </c>
      <c r="T69" s="22">
        <v>342686</v>
      </c>
      <c r="U69" s="22">
        <v>325120</v>
      </c>
      <c r="V69" s="22">
        <v>336902</v>
      </c>
      <c r="W69" s="22">
        <v>355454</v>
      </c>
      <c r="X69" s="22">
        <v>374618</v>
      </c>
    </row>
    <row r="70" spans="3:24">
      <c r="C70" s="99" t="s">
        <v>86</v>
      </c>
      <c r="D70" s="22">
        <v>18957</v>
      </c>
      <c r="E70" s="22">
        <v>29912</v>
      </c>
      <c r="F70" s="22">
        <v>39403</v>
      </c>
      <c r="G70" s="22">
        <v>56276</v>
      </c>
      <c r="H70" s="22">
        <v>66181</v>
      </c>
      <c r="I70" s="22">
        <v>93058</v>
      </c>
      <c r="J70" s="22">
        <v>110656</v>
      </c>
      <c r="K70" s="22">
        <v>116214</v>
      </c>
      <c r="L70" s="22">
        <v>131330</v>
      </c>
      <c r="M70" s="22">
        <v>143707</v>
      </c>
      <c r="N70" s="22">
        <v>151159</v>
      </c>
      <c r="O70" s="22">
        <v>155315</v>
      </c>
      <c r="P70" s="22">
        <v>154404</v>
      </c>
      <c r="Q70" s="22">
        <v>146656</v>
      </c>
      <c r="R70" s="22">
        <v>142810</v>
      </c>
      <c r="S70" s="22">
        <v>138104</v>
      </c>
      <c r="T70" s="22">
        <v>138340</v>
      </c>
      <c r="U70" s="22">
        <v>137561</v>
      </c>
      <c r="V70" s="22">
        <v>139759</v>
      </c>
      <c r="W70" s="22">
        <v>145908</v>
      </c>
      <c r="X70" s="22">
        <v>154595</v>
      </c>
    </row>
    <row r="71" spans="3:24">
      <c r="C71" s="99" t="s">
        <v>87</v>
      </c>
      <c r="D71" s="22">
        <v>3818</v>
      </c>
      <c r="E71" s="22">
        <v>5462</v>
      </c>
      <c r="F71" s="22">
        <v>8031</v>
      </c>
      <c r="G71" s="22">
        <v>10445</v>
      </c>
      <c r="H71" s="22">
        <v>12058</v>
      </c>
      <c r="I71" s="22">
        <v>15141</v>
      </c>
      <c r="J71" s="22">
        <v>16857</v>
      </c>
      <c r="K71" s="22">
        <v>19392</v>
      </c>
      <c r="L71" s="22">
        <v>22840</v>
      </c>
      <c r="M71" s="22">
        <v>26021</v>
      </c>
      <c r="N71" s="22">
        <v>28210</v>
      </c>
      <c r="O71" s="22">
        <v>28821</v>
      </c>
      <c r="P71" s="22">
        <v>30228</v>
      </c>
      <c r="Q71" s="22">
        <v>28325</v>
      </c>
      <c r="R71" s="22">
        <v>26693</v>
      </c>
      <c r="S71" s="22">
        <v>26013</v>
      </c>
      <c r="T71" s="22">
        <v>25547</v>
      </c>
      <c r="U71" s="22">
        <v>26634</v>
      </c>
      <c r="V71" s="22">
        <v>28271</v>
      </c>
      <c r="W71" s="22">
        <v>30335</v>
      </c>
      <c r="X71" s="22">
        <v>32416</v>
      </c>
    </row>
    <row r="72" spans="3:24">
      <c r="C72" s="99" t="s">
        <v>88</v>
      </c>
      <c r="D72" s="22">
        <v>7859</v>
      </c>
      <c r="E72" s="22">
        <v>10848</v>
      </c>
      <c r="F72" s="22">
        <v>14846</v>
      </c>
      <c r="G72" s="22">
        <v>19691</v>
      </c>
      <c r="H72" s="22">
        <v>22429</v>
      </c>
      <c r="I72" s="22">
        <v>26797</v>
      </c>
      <c r="J72" s="22">
        <v>30258</v>
      </c>
      <c r="K72" s="22">
        <v>32720</v>
      </c>
      <c r="L72" s="22">
        <v>40804</v>
      </c>
      <c r="M72" s="22">
        <v>47119</v>
      </c>
      <c r="N72" s="22">
        <v>49286</v>
      </c>
      <c r="O72" s="22">
        <v>50399</v>
      </c>
      <c r="P72" s="22">
        <v>50827</v>
      </c>
      <c r="Q72" s="22">
        <v>48394</v>
      </c>
      <c r="R72" s="22">
        <v>45124</v>
      </c>
      <c r="S72" s="22">
        <v>41340</v>
      </c>
      <c r="T72" s="22">
        <v>40318</v>
      </c>
      <c r="U72" s="22">
        <v>38884</v>
      </c>
      <c r="V72" s="22">
        <v>40084</v>
      </c>
      <c r="W72" s="22">
        <v>41626</v>
      </c>
      <c r="X72" s="22">
        <v>45321</v>
      </c>
    </row>
    <row r="73" spans="3:24">
      <c r="C73" s="99" t="s">
        <v>89</v>
      </c>
      <c r="D73" s="22">
        <v>890</v>
      </c>
      <c r="E73" s="22">
        <v>1248</v>
      </c>
      <c r="F73" s="22">
        <v>2350</v>
      </c>
      <c r="G73" s="22">
        <v>3514</v>
      </c>
      <c r="H73" s="22">
        <v>4448</v>
      </c>
      <c r="I73" s="22">
        <v>6073</v>
      </c>
      <c r="J73" s="22">
        <v>7026</v>
      </c>
      <c r="K73" s="22">
        <v>8500</v>
      </c>
      <c r="L73" s="22">
        <v>11782</v>
      </c>
      <c r="M73" s="22">
        <v>12423</v>
      </c>
      <c r="N73" s="22">
        <v>12613</v>
      </c>
      <c r="O73" s="22">
        <v>13574</v>
      </c>
      <c r="P73" s="22">
        <v>13912</v>
      </c>
      <c r="Q73" s="22">
        <v>13520</v>
      </c>
      <c r="R73" s="22">
        <v>12601</v>
      </c>
      <c r="S73" s="22">
        <v>11500</v>
      </c>
      <c r="T73" s="22">
        <v>10739</v>
      </c>
      <c r="U73" s="22">
        <v>10284</v>
      </c>
      <c r="V73" s="22">
        <v>9141</v>
      </c>
      <c r="W73" s="22">
        <v>9449</v>
      </c>
      <c r="X73" s="22">
        <v>10472</v>
      </c>
    </row>
    <row r="74" spans="3:24">
      <c r="C74" s="99" t="s">
        <v>90</v>
      </c>
      <c r="D74" s="22">
        <v>2778</v>
      </c>
      <c r="E74" s="22">
        <v>4007</v>
      </c>
      <c r="F74" s="22">
        <v>5436</v>
      </c>
      <c r="G74" s="22">
        <v>7167</v>
      </c>
      <c r="H74" s="22">
        <v>8600</v>
      </c>
      <c r="I74" s="22">
        <v>12466</v>
      </c>
      <c r="J74" s="22">
        <v>14566</v>
      </c>
      <c r="K74" s="22">
        <v>16771</v>
      </c>
      <c r="L74" s="22">
        <v>21569</v>
      </c>
      <c r="M74" s="22">
        <v>22760</v>
      </c>
      <c r="N74" s="22">
        <v>24040</v>
      </c>
      <c r="O74" s="22">
        <v>25413</v>
      </c>
      <c r="P74" s="22">
        <v>25975</v>
      </c>
      <c r="Q74" s="22">
        <v>25622</v>
      </c>
      <c r="R74" s="22">
        <v>22689</v>
      </c>
      <c r="S74" s="22">
        <v>20325</v>
      </c>
      <c r="T74" s="22">
        <v>20098</v>
      </c>
      <c r="U74" s="22">
        <v>18765</v>
      </c>
      <c r="V74" s="22">
        <v>18810</v>
      </c>
      <c r="W74" s="22">
        <v>19459</v>
      </c>
      <c r="X74" s="22">
        <v>21030</v>
      </c>
    </row>
    <row r="75" spans="3:24">
      <c r="C75" s="99" t="s">
        <v>91</v>
      </c>
      <c r="D75" s="22">
        <v>54729</v>
      </c>
      <c r="E75" s="22">
        <v>73614</v>
      </c>
      <c r="F75" s="22">
        <v>99744</v>
      </c>
      <c r="G75" s="22">
        <v>126505</v>
      </c>
      <c r="H75" s="22">
        <v>131423</v>
      </c>
      <c r="I75" s="22">
        <v>156270</v>
      </c>
      <c r="J75" s="22">
        <v>167751</v>
      </c>
      <c r="K75" s="22">
        <v>190170</v>
      </c>
      <c r="L75" s="22">
        <v>223036</v>
      </c>
      <c r="M75" s="22">
        <v>237562</v>
      </c>
      <c r="N75" s="22">
        <v>242256</v>
      </c>
      <c r="O75" s="22">
        <v>242812</v>
      </c>
      <c r="P75" s="22">
        <v>242570</v>
      </c>
      <c r="Q75" s="22">
        <v>224406</v>
      </c>
      <c r="R75" s="22">
        <v>203112</v>
      </c>
      <c r="S75" s="22">
        <v>192518</v>
      </c>
      <c r="T75" s="22">
        <v>188896</v>
      </c>
      <c r="U75" s="22">
        <v>186933</v>
      </c>
      <c r="V75" s="22">
        <v>192861</v>
      </c>
      <c r="W75" s="22">
        <v>204987</v>
      </c>
      <c r="X75" s="22">
        <v>220035</v>
      </c>
    </row>
    <row r="76" spans="3:24">
      <c r="C76" s="99" t="s">
        <v>92</v>
      </c>
      <c r="D76" s="22">
        <v>121358</v>
      </c>
      <c r="E76" s="22">
        <v>182242</v>
      </c>
      <c r="F76" s="22">
        <v>275892</v>
      </c>
      <c r="G76" s="22">
        <v>398459</v>
      </c>
      <c r="H76" s="22">
        <v>469236</v>
      </c>
      <c r="I76" s="22">
        <v>569305</v>
      </c>
      <c r="J76" s="22">
        <v>645737</v>
      </c>
      <c r="K76" s="22">
        <v>669263</v>
      </c>
      <c r="L76" s="22">
        <v>745216</v>
      </c>
      <c r="M76" s="22">
        <v>802006</v>
      </c>
      <c r="N76" s="22">
        <v>805487</v>
      </c>
      <c r="O76" s="22">
        <v>793720</v>
      </c>
      <c r="P76" s="22">
        <v>792071</v>
      </c>
      <c r="Q76" s="22">
        <v>771990</v>
      </c>
      <c r="R76" s="22">
        <v>729667</v>
      </c>
      <c r="S76" s="22">
        <v>685843</v>
      </c>
      <c r="T76" s="22">
        <v>688463</v>
      </c>
      <c r="U76" s="22">
        <v>711314</v>
      </c>
      <c r="V76" s="22">
        <v>743781</v>
      </c>
      <c r="W76" s="22">
        <v>803709</v>
      </c>
      <c r="X76" s="22">
        <v>883558</v>
      </c>
    </row>
    <row r="77" spans="3:24">
      <c r="C77" s="99" t="s">
        <v>93</v>
      </c>
      <c r="D77" s="22">
        <v>9419</v>
      </c>
      <c r="E77" s="22">
        <v>13120</v>
      </c>
      <c r="F77" s="22">
        <v>18661</v>
      </c>
      <c r="G77" s="22">
        <v>23908</v>
      </c>
      <c r="H77" s="22">
        <v>28876</v>
      </c>
      <c r="I77" s="22">
        <v>36217</v>
      </c>
      <c r="J77" s="22">
        <v>43395</v>
      </c>
      <c r="K77" s="22">
        <v>50092</v>
      </c>
      <c r="L77" s="22">
        <v>58562</v>
      </c>
      <c r="M77" s="22">
        <v>65985</v>
      </c>
      <c r="N77" s="22">
        <v>68710</v>
      </c>
      <c r="O77" s="22">
        <v>72256</v>
      </c>
      <c r="P77" s="22">
        <v>75534</v>
      </c>
      <c r="Q77" s="22">
        <v>73868</v>
      </c>
      <c r="R77" s="22">
        <v>68159</v>
      </c>
      <c r="S77" s="22">
        <v>65255</v>
      </c>
      <c r="T77" s="22">
        <v>66286</v>
      </c>
      <c r="U77" s="22">
        <v>67750</v>
      </c>
      <c r="V77" s="22">
        <v>72014</v>
      </c>
      <c r="W77" s="22">
        <v>78178</v>
      </c>
      <c r="X77" s="22">
        <v>87551</v>
      </c>
    </row>
    <row r="78" spans="3:24">
      <c r="C78" s="99" t="s">
        <v>94</v>
      </c>
      <c r="D78" s="22">
        <v>2257</v>
      </c>
      <c r="E78" s="22">
        <v>4386</v>
      </c>
      <c r="F78" s="22">
        <v>7777</v>
      </c>
      <c r="G78" s="22">
        <v>10908</v>
      </c>
      <c r="H78" s="22">
        <v>13331</v>
      </c>
      <c r="I78" s="22">
        <v>17357</v>
      </c>
      <c r="J78" s="22">
        <v>20875</v>
      </c>
      <c r="K78" s="22">
        <v>23680</v>
      </c>
      <c r="L78" s="22">
        <v>32073</v>
      </c>
      <c r="M78" s="22">
        <v>34671</v>
      </c>
      <c r="N78" s="22">
        <v>34566</v>
      </c>
      <c r="O78" s="22">
        <v>34853</v>
      </c>
      <c r="P78" s="22">
        <v>34618</v>
      </c>
      <c r="Q78" s="22">
        <v>32522</v>
      </c>
      <c r="R78" s="22">
        <v>28604</v>
      </c>
      <c r="S78" s="22">
        <v>26765</v>
      </c>
      <c r="T78" s="22">
        <v>25675</v>
      </c>
      <c r="U78" s="22">
        <v>24289</v>
      </c>
      <c r="V78" s="22">
        <v>24917</v>
      </c>
      <c r="W78" s="22">
        <v>26470</v>
      </c>
      <c r="X78" s="22">
        <v>28626</v>
      </c>
    </row>
    <row r="79" spans="3:24">
      <c r="C79" s="99" t="s">
        <v>95</v>
      </c>
      <c r="D79" s="22">
        <v>5935</v>
      </c>
      <c r="E79" s="22">
        <v>7620</v>
      </c>
      <c r="F79" s="22">
        <v>9689</v>
      </c>
      <c r="G79" s="22">
        <v>10718</v>
      </c>
      <c r="H79" s="22">
        <v>11466</v>
      </c>
      <c r="I79" s="22">
        <v>12875</v>
      </c>
      <c r="J79" s="22">
        <v>12901</v>
      </c>
      <c r="K79" s="22">
        <v>12439</v>
      </c>
      <c r="L79" s="22">
        <v>13746</v>
      </c>
      <c r="M79" s="22">
        <v>14463</v>
      </c>
      <c r="N79" s="22">
        <v>15316</v>
      </c>
      <c r="O79" s="22">
        <v>16306</v>
      </c>
      <c r="P79" s="22">
        <v>16566</v>
      </c>
      <c r="Q79" s="22">
        <v>16055</v>
      </c>
      <c r="R79" s="22">
        <v>15027</v>
      </c>
      <c r="S79" s="22">
        <v>14012</v>
      </c>
      <c r="T79" s="22">
        <v>13609</v>
      </c>
      <c r="U79" s="22">
        <v>12852</v>
      </c>
      <c r="V79" s="22">
        <v>12837</v>
      </c>
      <c r="W79" s="22">
        <v>13164</v>
      </c>
      <c r="X79" s="22">
        <v>13637</v>
      </c>
    </row>
    <row r="80" spans="3:24">
      <c r="C80" s="99" t="s">
        <v>96</v>
      </c>
      <c r="D80" s="22">
        <v>10350</v>
      </c>
      <c r="E80" s="22">
        <v>11834</v>
      </c>
      <c r="F80" s="22">
        <v>15438</v>
      </c>
      <c r="G80" s="22">
        <v>19904</v>
      </c>
      <c r="H80" s="22">
        <v>21409</v>
      </c>
      <c r="I80" s="22">
        <v>27720</v>
      </c>
      <c r="J80" s="22">
        <v>31869</v>
      </c>
      <c r="K80" s="22">
        <v>36888</v>
      </c>
      <c r="L80" s="22">
        <v>42804</v>
      </c>
      <c r="M80" s="22">
        <v>45687</v>
      </c>
      <c r="N80" s="22">
        <v>47767</v>
      </c>
      <c r="O80" s="22">
        <v>50374</v>
      </c>
      <c r="P80" s="22">
        <v>51900</v>
      </c>
      <c r="Q80" s="22">
        <v>46620</v>
      </c>
      <c r="R80" s="22">
        <v>42894</v>
      </c>
      <c r="S80" s="22">
        <v>41782</v>
      </c>
      <c r="T80" s="22">
        <v>41299</v>
      </c>
      <c r="U80" s="22">
        <v>40938</v>
      </c>
      <c r="V80" s="22">
        <v>42552</v>
      </c>
      <c r="W80" s="22">
        <v>45325</v>
      </c>
      <c r="X80" s="22">
        <v>49470</v>
      </c>
    </row>
    <row r="81" spans="3:24">
      <c r="C81" s="99" t="s">
        <v>97</v>
      </c>
      <c r="D81" s="22">
        <v>4273</v>
      </c>
      <c r="E81" s="22">
        <v>6833</v>
      </c>
      <c r="F81" s="22">
        <v>10334</v>
      </c>
      <c r="G81" s="22">
        <v>13677</v>
      </c>
      <c r="H81" s="22">
        <v>16364</v>
      </c>
      <c r="I81" s="22">
        <v>20547</v>
      </c>
      <c r="J81" s="22">
        <v>23834</v>
      </c>
      <c r="K81" s="22">
        <v>26795</v>
      </c>
      <c r="L81" s="22">
        <v>33242</v>
      </c>
      <c r="M81" s="22">
        <v>38096</v>
      </c>
      <c r="N81" s="22">
        <v>39201</v>
      </c>
      <c r="O81" s="22">
        <v>38994</v>
      </c>
      <c r="P81" s="22">
        <v>39313</v>
      </c>
      <c r="Q81" s="22">
        <v>38530</v>
      </c>
      <c r="R81" s="22">
        <v>34762</v>
      </c>
      <c r="S81" s="22">
        <v>31708</v>
      </c>
      <c r="T81" s="22">
        <v>30451</v>
      </c>
      <c r="U81" s="22">
        <v>29457</v>
      </c>
      <c r="V81" s="22">
        <v>30658</v>
      </c>
      <c r="W81" s="22">
        <v>32783</v>
      </c>
      <c r="X81" s="22">
        <v>35896</v>
      </c>
    </row>
    <row r="82" spans="3:24">
      <c r="C82" s="99" t="s">
        <v>98</v>
      </c>
      <c r="D82" s="22">
        <v>10326</v>
      </c>
      <c r="E82" s="22">
        <v>17978</v>
      </c>
      <c r="F82" s="22">
        <v>30818</v>
      </c>
      <c r="G82" s="22">
        <v>43789</v>
      </c>
      <c r="H82" s="22">
        <v>52247</v>
      </c>
      <c r="I82" s="22">
        <v>65638</v>
      </c>
      <c r="J82" s="22">
        <v>77841</v>
      </c>
      <c r="K82" s="22">
        <v>88221</v>
      </c>
      <c r="L82" s="22">
        <v>106125</v>
      </c>
      <c r="M82" s="22">
        <v>111221</v>
      </c>
      <c r="N82" s="22">
        <v>112265</v>
      </c>
      <c r="O82" s="22">
        <v>111402</v>
      </c>
      <c r="P82" s="22">
        <v>111598</v>
      </c>
      <c r="Q82" s="22">
        <v>108443</v>
      </c>
      <c r="R82" s="22">
        <v>93534</v>
      </c>
      <c r="S82" s="22">
        <v>87112</v>
      </c>
      <c r="T82" s="22">
        <v>83681</v>
      </c>
      <c r="U82" s="22">
        <v>79636</v>
      </c>
      <c r="V82" s="22">
        <v>81343</v>
      </c>
      <c r="W82" s="22">
        <v>84111</v>
      </c>
      <c r="X82" s="22">
        <v>88992</v>
      </c>
    </row>
    <row r="83" spans="3:24">
      <c r="C83" s="99" t="s">
        <v>99</v>
      </c>
      <c r="D83" s="22">
        <v>1715</v>
      </c>
      <c r="E83" s="22">
        <v>4054</v>
      </c>
      <c r="F83" s="22">
        <v>8128</v>
      </c>
      <c r="G83" s="22">
        <v>12742</v>
      </c>
      <c r="H83" s="22">
        <v>16945</v>
      </c>
      <c r="I83" s="22">
        <v>22532</v>
      </c>
      <c r="J83" s="22">
        <v>27888</v>
      </c>
      <c r="K83" s="22">
        <v>30948</v>
      </c>
      <c r="L83" s="22">
        <v>41396</v>
      </c>
      <c r="M83" s="22">
        <v>44858</v>
      </c>
      <c r="N83" s="22">
        <v>46001</v>
      </c>
      <c r="O83" s="22">
        <v>45575</v>
      </c>
      <c r="P83" s="22">
        <v>46194</v>
      </c>
      <c r="Q83" s="22">
        <v>43181</v>
      </c>
      <c r="R83" s="22">
        <v>38323</v>
      </c>
      <c r="S83" s="22">
        <v>34437</v>
      </c>
      <c r="T83" s="22">
        <v>31078</v>
      </c>
      <c r="U83" s="22">
        <v>28727</v>
      </c>
      <c r="V83" s="22">
        <v>28874</v>
      </c>
      <c r="W83" s="22">
        <v>28847</v>
      </c>
      <c r="X83" s="22">
        <v>31023</v>
      </c>
    </row>
    <row r="84" spans="3:24">
      <c r="C84" s="99" t="s">
        <v>100</v>
      </c>
      <c r="D84" s="22">
        <v>2431</v>
      </c>
      <c r="E84" s="22">
        <v>3313</v>
      </c>
      <c r="F84" s="22">
        <v>5290</v>
      </c>
      <c r="G84" s="22">
        <v>8445</v>
      </c>
      <c r="H84" s="22">
        <v>10303</v>
      </c>
      <c r="I84" s="22">
        <v>13856</v>
      </c>
      <c r="J84" s="22">
        <v>15397</v>
      </c>
      <c r="K84" s="22">
        <v>17087</v>
      </c>
      <c r="L84" s="22">
        <v>21937</v>
      </c>
      <c r="M84" s="22">
        <v>24801</v>
      </c>
      <c r="N84" s="22">
        <v>25259</v>
      </c>
      <c r="O84" s="22">
        <v>25894</v>
      </c>
      <c r="P84" s="22">
        <v>25817</v>
      </c>
      <c r="Q84" s="22">
        <v>25497</v>
      </c>
      <c r="R84" s="22">
        <v>23476</v>
      </c>
      <c r="S84" s="22">
        <v>21301</v>
      </c>
      <c r="T84" s="22">
        <v>20388</v>
      </c>
      <c r="U84" s="22">
        <v>19943</v>
      </c>
      <c r="V84" s="22">
        <v>20601</v>
      </c>
      <c r="W84" s="22">
        <v>21103</v>
      </c>
      <c r="X84" s="22">
        <v>22512</v>
      </c>
    </row>
    <row r="85" spans="3:24">
      <c r="C85" s="99" t="s">
        <v>101</v>
      </c>
      <c r="D85" s="22">
        <v>7367</v>
      </c>
      <c r="E85" s="22">
        <v>10360</v>
      </c>
      <c r="F85" s="22">
        <v>13885</v>
      </c>
      <c r="G85" s="22">
        <v>18212</v>
      </c>
      <c r="H85" s="22">
        <v>19945</v>
      </c>
      <c r="I85" s="22">
        <v>23855</v>
      </c>
      <c r="J85" s="22">
        <v>25468</v>
      </c>
      <c r="K85" s="22">
        <v>28137</v>
      </c>
      <c r="L85" s="22">
        <v>33711</v>
      </c>
      <c r="M85" s="22">
        <v>37997</v>
      </c>
      <c r="N85" s="22">
        <v>38989</v>
      </c>
      <c r="O85" s="22">
        <v>39302</v>
      </c>
      <c r="P85" s="22">
        <v>39861</v>
      </c>
      <c r="Q85" s="22">
        <v>39373</v>
      </c>
      <c r="R85" s="22">
        <v>35259</v>
      </c>
      <c r="S85" s="22">
        <v>32480</v>
      </c>
      <c r="T85" s="22">
        <v>31690</v>
      </c>
      <c r="U85" s="22">
        <v>31657</v>
      </c>
      <c r="V85" s="22">
        <v>34483</v>
      </c>
      <c r="W85" s="22">
        <v>38107</v>
      </c>
      <c r="X85" s="22">
        <v>43052</v>
      </c>
    </row>
    <row r="86" spans="3:24">
      <c r="C86" s="99" t="s">
        <v>102</v>
      </c>
      <c r="D86" s="22">
        <v>1289</v>
      </c>
      <c r="E86" s="22">
        <v>3016</v>
      </c>
      <c r="F86" s="22">
        <v>5192</v>
      </c>
      <c r="G86" s="22">
        <v>8106</v>
      </c>
      <c r="H86" s="22">
        <v>10325</v>
      </c>
      <c r="I86" s="22">
        <v>14259</v>
      </c>
      <c r="J86" s="22">
        <v>15324</v>
      </c>
      <c r="K86" s="22">
        <v>18774</v>
      </c>
      <c r="L86" s="22">
        <v>24348</v>
      </c>
      <c r="M86" s="22">
        <v>27107</v>
      </c>
      <c r="N86" s="22">
        <v>27969</v>
      </c>
      <c r="O86" s="22">
        <v>29233</v>
      </c>
      <c r="P86" s="22">
        <v>29924</v>
      </c>
      <c r="Q86" s="22">
        <v>26824</v>
      </c>
      <c r="R86" s="22">
        <v>23270</v>
      </c>
      <c r="S86" s="22">
        <v>20832</v>
      </c>
      <c r="T86" s="22">
        <v>20041</v>
      </c>
      <c r="U86" s="22">
        <v>19441</v>
      </c>
      <c r="V86" s="22">
        <v>19706</v>
      </c>
      <c r="W86" s="22">
        <v>20571</v>
      </c>
      <c r="X86" s="22">
        <v>22131</v>
      </c>
    </row>
    <row r="87" spans="3:24">
      <c r="C87" s="99" t="s">
        <v>103</v>
      </c>
      <c r="D87" s="22">
        <v>7903</v>
      </c>
      <c r="E87" s="22">
        <v>8856</v>
      </c>
      <c r="F87" s="22">
        <v>11716</v>
      </c>
      <c r="G87" s="22">
        <v>14878</v>
      </c>
      <c r="H87" s="22">
        <v>18232</v>
      </c>
      <c r="I87" s="22">
        <v>21536</v>
      </c>
      <c r="J87" s="22">
        <v>25290</v>
      </c>
      <c r="K87" s="22">
        <v>29040</v>
      </c>
      <c r="L87" s="22">
        <v>35935</v>
      </c>
      <c r="M87" s="22">
        <v>40859</v>
      </c>
      <c r="N87" s="22">
        <v>42449</v>
      </c>
      <c r="O87" s="22">
        <v>44179</v>
      </c>
      <c r="P87" s="22">
        <v>46132</v>
      </c>
      <c r="Q87" s="22">
        <v>46684</v>
      </c>
      <c r="R87" s="22">
        <v>46464</v>
      </c>
      <c r="S87" s="22">
        <v>46548</v>
      </c>
      <c r="T87" s="22">
        <v>47592</v>
      </c>
      <c r="U87" s="22">
        <v>48652</v>
      </c>
      <c r="V87" s="22">
        <v>51234</v>
      </c>
      <c r="W87" s="22">
        <v>55295</v>
      </c>
      <c r="X87" s="22">
        <v>60285</v>
      </c>
    </row>
    <row r="88" spans="3:24">
      <c r="C88" s="99" t="s">
        <v>104</v>
      </c>
      <c r="D88" s="22">
        <v>34957</v>
      </c>
      <c r="E88" s="22">
        <v>40347</v>
      </c>
      <c r="F88" s="22">
        <v>53715</v>
      </c>
      <c r="G88" s="22">
        <v>69550</v>
      </c>
      <c r="H88" s="22">
        <v>79133</v>
      </c>
      <c r="I88" s="22">
        <v>100367</v>
      </c>
      <c r="J88" s="22">
        <v>116284</v>
      </c>
      <c r="K88" s="22">
        <v>129183</v>
      </c>
      <c r="L88" s="22">
        <v>149236</v>
      </c>
      <c r="M88" s="22">
        <v>160279</v>
      </c>
      <c r="N88" s="22">
        <v>162247</v>
      </c>
      <c r="O88" s="22">
        <v>161666</v>
      </c>
      <c r="P88" s="22">
        <v>163068</v>
      </c>
      <c r="Q88" s="22">
        <v>161025</v>
      </c>
      <c r="R88" s="22">
        <v>150309</v>
      </c>
      <c r="S88" s="22">
        <v>143757</v>
      </c>
      <c r="T88" s="22">
        <v>141902</v>
      </c>
      <c r="U88" s="22">
        <v>140890</v>
      </c>
      <c r="V88" s="22">
        <v>144720</v>
      </c>
      <c r="W88" s="22">
        <v>152308</v>
      </c>
      <c r="X88" s="22">
        <v>160435</v>
      </c>
    </row>
    <row r="89" spans="3:24">
      <c r="C89" s="99" t="s">
        <v>105</v>
      </c>
      <c r="D89" s="22">
        <v>8243</v>
      </c>
      <c r="E89" s="22">
        <v>11115</v>
      </c>
      <c r="F89" s="22">
        <v>15857</v>
      </c>
      <c r="G89" s="22">
        <v>23113</v>
      </c>
      <c r="H89" s="22">
        <v>26876</v>
      </c>
      <c r="I89" s="22">
        <v>36318</v>
      </c>
      <c r="J89" s="22">
        <v>43254</v>
      </c>
      <c r="K89" s="22">
        <v>48874</v>
      </c>
      <c r="L89" s="22">
        <v>58775</v>
      </c>
      <c r="M89" s="22">
        <v>61732</v>
      </c>
      <c r="N89" s="22">
        <v>64334</v>
      </c>
      <c r="O89" s="22">
        <v>67283</v>
      </c>
      <c r="P89" s="22">
        <v>68663</v>
      </c>
      <c r="Q89" s="22">
        <v>64241</v>
      </c>
      <c r="R89" s="22">
        <v>62039</v>
      </c>
      <c r="S89" s="22">
        <v>59279</v>
      </c>
      <c r="T89" s="22">
        <v>57703</v>
      </c>
      <c r="U89" s="22">
        <v>56185</v>
      </c>
      <c r="V89" s="22">
        <v>57466</v>
      </c>
      <c r="W89" s="22">
        <v>60969</v>
      </c>
      <c r="X89" s="22">
        <v>65155</v>
      </c>
    </row>
    <row r="90" spans="3:24">
      <c r="C90" s="99" t="s">
        <v>106</v>
      </c>
      <c r="D90" s="22">
        <v>2825</v>
      </c>
      <c r="E90" s="22">
        <v>4452</v>
      </c>
      <c r="F90" s="22">
        <v>7445</v>
      </c>
      <c r="G90" s="22">
        <v>10627</v>
      </c>
      <c r="H90" s="22">
        <v>13504</v>
      </c>
      <c r="I90" s="22">
        <v>17316</v>
      </c>
      <c r="J90" s="22">
        <v>20459</v>
      </c>
      <c r="K90" s="22">
        <v>25647</v>
      </c>
      <c r="L90" s="22">
        <v>34310</v>
      </c>
      <c r="M90" s="22">
        <v>37852</v>
      </c>
      <c r="N90" s="22">
        <v>39204</v>
      </c>
      <c r="O90" s="22">
        <v>40421</v>
      </c>
      <c r="P90" s="22">
        <v>41125</v>
      </c>
      <c r="Q90" s="22">
        <v>39368</v>
      </c>
      <c r="R90" s="22">
        <v>35155</v>
      </c>
      <c r="S90" s="22">
        <v>32043</v>
      </c>
      <c r="T90" s="22">
        <v>30921</v>
      </c>
      <c r="U90" s="22">
        <v>30408</v>
      </c>
      <c r="V90" s="22">
        <v>31007</v>
      </c>
      <c r="W90" s="22">
        <v>32866</v>
      </c>
      <c r="X90" s="22">
        <v>35509</v>
      </c>
    </row>
    <row r="91" spans="3:24">
      <c r="C91" s="99" t="s">
        <v>107</v>
      </c>
      <c r="D91" s="22">
        <v>4228</v>
      </c>
      <c r="E91" s="22">
        <v>6196</v>
      </c>
      <c r="F91" s="22">
        <v>9063</v>
      </c>
      <c r="G91" s="22">
        <v>12128</v>
      </c>
      <c r="H91" s="22">
        <v>14428</v>
      </c>
      <c r="I91" s="22">
        <v>18809</v>
      </c>
      <c r="J91" s="22">
        <v>24368</v>
      </c>
      <c r="K91" s="22">
        <v>28264</v>
      </c>
      <c r="L91" s="22">
        <v>37110</v>
      </c>
      <c r="M91" s="22">
        <v>39853</v>
      </c>
      <c r="N91" s="22">
        <v>42753</v>
      </c>
      <c r="O91" s="22">
        <v>45863</v>
      </c>
      <c r="P91" s="22">
        <v>47251</v>
      </c>
      <c r="Q91" s="22">
        <v>46128</v>
      </c>
      <c r="R91" s="22">
        <v>43190</v>
      </c>
      <c r="S91" s="22">
        <v>42097</v>
      </c>
      <c r="T91" s="22">
        <v>41302</v>
      </c>
      <c r="U91" s="22">
        <v>40393</v>
      </c>
      <c r="V91" s="22">
        <v>42286</v>
      </c>
      <c r="W91" s="22">
        <v>44838</v>
      </c>
      <c r="X91" s="22">
        <v>47380</v>
      </c>
    </row>
    <row r="92" spans="3:24">
      <c r="C92" s="99" t="s">
        <v>108</v>
      </c>
      <c r="D92" s="22">
        <v>2150</v>
      </c>
      <c r="E92" s="22">
        <v>3637</v>
      </c>
      <c r="F92" s="22">
        <v>6658</v>
      </c>
      <c r="G92" s="22">
        <v>9678</v>
      </c>
      <c r="H92" s="22">
        <v>11905</v>
      </c>
      <c r="I92" s="22">
        <v>15132</v>
      </c>
      <c r="J92" s="22">
        <v>17100</v>
      </c>
      <c r="K92" s="22">
        <v>19420</v>
      </c>
      <c r="L92" s="22">
        <v>24363</v>
      </c>
      <c r="M92" s="22">
        <v>27329</v>
      </c>
      <c r="N92" s="22">
        <v>27810</v>
      </c>
      <c r="O92" s="22">
        <v>27807</v>
      </c>
      <c r="P92" s="22">
        <v>27840</v>
      </c>
      <c r="Q92" s="22">
        <v>27495</v>
      </c>
      <c r="R92" s="22">
        <v>25437</v>
      </c>
      <c r="S92" s="22">
        <v>23870</v>
      </c>
      <c r="T92" s="22">
        <v>23216</v>
      </c>
      <c r="U92" s="22">
        <v>22533</v>
      </c>
      <c r="V92" s="22">
        <v>23190</v>
      </c>
      <c r="W92" s="22">
        <v>25076</v>
      </c>
      <c r="X92" s="22">
        <v>27825</v>
      </c>
    </row>
    <row r="93" spans="3:24">
      <c r="C93" s="99" t="s">
        <v>109</v>
      </c>
      <c r="D93" s="22">
        <v>2091</v>
      </c>
      <c r="E93" s="22">
        <v>3001</v>
      </c>
      <c r="F93" s="22">
        <v>4759</v>
      </c>
      <c r="G93" s="22">
        <v>7149</v>
      </c>
      <c r="H93" s="22">
        <v>8745</v>
      </c>
      <c r="I93" s="22">
        <v>11388</v>
      </c>
      <c r="J93" s="22">
        <v>13061</v>
      </c>
      <c r="K93" s="22">
        <v>14685</v>
      </c>
      <c r="L93" s="22">
        <v>18572</v>
      </c>
      <c r="M93" s="22">
        <v>19583</v>
      </c>
      <c r="N93" s="22">
        <v>20667</v>
      </c>
      <c r="O93" s="22">
        <v>22270</v>
      </c>
      <c r="P93" s="22">
        <v>24522</v>
      </c>
      <c r="Q93" s="22">
        <v>22392</v>
      </c>
      <c r="R93" s="22">
        <v>19078</v>
      </c>
      <c r="S93" s="22">
        <v>17235</v>
      </c>
      <c r="T93" s="22">
        <v>16392</v>
      </c>
      <c r="U93" s="22">
        <v>15507</v>
      </c>
      <c r="V93" s="22">
        <v>15126</v>
      </c>
      <c r="W93" s="22">
        <v>15372</v>
      </c>
      <c r="X93" s="22">
        <v>16413</v>
      </c>
    </row>
    <row r="94" spans="3:24">
      <c r="C94" s="99" t="s">
        <v>110</v>
      </c>
      <c r="D94" s="22">
        <v>7045</v>
      </c>
      <c r="E94" s="22">
        <v>7778</v>
      </c>
      <c r="F94" s="22">
        <v>9527</v>
      </c>
      <c r="G94" s="22">
        <v>11475</v>
      </c>
      <c r="H94" s="22">
        <v>11577</v>
      </c>
      <c r="I94" s="22">
        <v>14184</v>
      </c>
      <c r="J94" s="22">
        <v>17201</v>
      </c>
      <c r="K94" s="22">
        <v>19265</v>
      </c>
      <c r="L94" s="22">
        <v>23380</v>
      </c>
      <c r="M94" s="22">
        <v>25080</v>
      </c>
      <c r="N94" s="22">
        <v>25963</v>
      </c>
      <c r="O94" s="22">
        <v>26260</v>
      </c>
      <c r="P94" s="22">
        <v>26161</v>
      </c>
      <c r="Q94" s="22">
        <v>25255</v>
      </c>
      <c r="R94" s="22">
        <v>22782</v>
      </c>
      <c r="S94" s="22">
        <v>20613</v>
      </c>
      <c r="T94" s="22">
        <v>19129</v>
      </c>
      <c r="U94" s="22">
        <v>18245</v>
      </c>
      <c r="V94" s="22">
        <v>18493</v>
      </c>
      <c r="W94" s="22">
        <v>19109</v>
      </c>
      <c r="X94" s="22">
        <v>20345</v>
      </c>
    </row>
    <row r="95" spans="3:24">
      <c r="C95" s="99" t="s">
        <v>111</v>
      </c>
      <c r="D95" s="22">
        <v>9451</v>
      </c>
      <c r="E95" s="22">
        <v>11033</v>
      </c>
      <c r="F95" s="22">
        <v>17111</v>
      </c>
      <c r="G95" s="22">
        <v>24107</v>
      </c>
      <c r="H95" s="22">
        <v>31370</v>
      </c>
      <c r="I95" s="22">
        <v>45144</v>
      </c>
      <c r="J95" s="22">
        <v>52633</v>
      </c>
      <c r="K95" s="22">
        <v>57560</v>
      </c>
      <c r="L95" s="22">
        <v>69366</v>
      </c>
      <c r="M95" s="22">
        <v>77784</v>
      </c>
      <c r="N95" s="22">
        <v>80490</v>
      </c>
      <c r="O95" s="22">
        <v>81762</v>
      </c>
      <c r="P95" s="22">
        <v>82053</v>
      </c>
      <c r="Q95" s="22">
        <v>81145</v>
      </c>
      <c r="R95" s="22">
        <v>77045</v>
      </c>
      <c r="S95" s="22">
        <v>74435</v>
      </c>
      <c r="T95" s="22">
        <v>73295</v>
      </c>
      <c r="U95" s="22">
        <v>71479</v>
      </c>
      <c r="V95" s="22">
        <v>72654</v>
      </c>
      <c r="W95" s="22">
        <v>75642</v>
      </c>
      <c r="X95" s="22">
        <v>79833</v>
      </c>
    </row>
    <row r="96" spans="3:24">
      <c r="C96" s="99" t="s">
        <v>112</v>
      </c>
      <c r="D96" s="22">
        <v>3083</v>
      </c>
      <c r="E96" s="22">
        <v>3398</v>
      </c>
      <c r="F96" s="22">
        <v>4231</v>
      </c>
      <c r="G96" s="22">
        <v>5229</v>
      </c>
      <c r="H96" s="22">
        <v>5542</v>
      </c>
      <c r="I96" s="22">
        <v>6930</v>
      </c>
      <c r="J96" s="22">
        <v>7992</v>
      </c>
      <c r="K96" s="22">
        <v>9076</v>
      </c>
      <c r="L96" s="22">
        <v>11582</v>
      </c>
      <c r="M96" s="22">
        <v>13597</v>
      </c>
      <c r="N96" s="22">
        <v>14176</v>
      </c>
      <c r="O96" s="22">
        <v>14502</v>
      </c>
      <c r="P96" s="22">
        <v>14738</v>
      </c>
      <c r="Q96" s="22">
        <v>14764</v>
      </c>
      <c r="R96" s="22">
        <v>13604</v>
      </c>
      <c r="S96" s="22">
        <v>12640</v>
      </c>
      <c r="T96" s="22">
        <v>12666</v>
      </c>
      <c r="U96" s="22">
        <v>12636</v>
      </c>
      <c r="V96" s="22">
        <v>13398</v>
      </c>
      <c r="W96" s="22">
        <v>14584</v>
      </c>
      <c r="X96" s="22">
        <v>16153</v>
      </c>
    </row>
    <row r="97" spans="3:24">
      <c r="C97" s="99" t="s">
        <v>113</v>
      </c>
      <c r="D97" s="22">
        <v>165734</v>
      </c>
      <c r="E97" s="22">
        <v>305656</v>
      </c>
      <c r="F97" s="22">
        <v>444440</v>
      </c>
      <c r="G97" s="22">
        <v>589215</v>
      </c>
      <c r="H97" s="22">
        <v>664255</v>
      </c>
      <c r="I97" s="22">
        <v>780752</v>
      </c>
      <c r="J97" s="22">
        <v>800512</v>
      </c>
      <c r="K97" s="22">
        <v>866910</v>
      </c>
      <c r="L97" s="22">
        <v>1005381</v>
      </c>
      <c r="M97" s="22">
        <v>1063803</v>
      </c>
      <c r="N97" s="22">
        <v>1079944</v>
      </c>
      <c r="O97" s="22">
        <v>1067585</v>
      </c>
      <c r="P97" s="22">
        <v>1015054</v>
      </c>
      <c r="Q97" s="22">
        <v>960121</v>
      </c>
      <c r="R97" s="22">
        <v>879953</v>
      </c>
      <c r="S97" s="22">
        <v>811128</v>
      </c>
      <c r="T97" s="22">
        <v>792627</v>
      </c>
      <c r="U97" s="22">
        <v>795271</v>
      </c>
      <c r="V97" s="22">
        <v>826456</v>
      </c>
      <c r="W97" s="22">
        <v>881819</v>
      </c>
      <c r="X97" s="22">
        <v>955714</v>
      </c>
    </row>
    <row r="98" spans="3:24">
      <c r="C98" s="99" t="s">
        <v>114</v>
      </c>
      <c r="D98" s="22">
        <v>73419</v>
      </c>
      <c r="E98" s="22">
        <v>85480</v>
      </c>
      <c r="F98" s="22">
        <v>104128</v>
      </c>
      <c r="G98" s="22">
        <v>130146</v>
      </c>
      <c r="H98" s="22">
        <v>144462</v>
      </c>
      <c r="I98" s="22">
        <v>181589</v>
      </c>
      <c r="J98" s="22">
        <v>203977</v>
      </c>
      <c r="K98" s="22">
        <v>219955</v>
      </c>
      <c r="L98" s="22">
        <v>250432</v>
      </c>
      <c r="M98" s="22">
        <v>267824</v>
      </c>
      <c r="N98" s="22">
        <v>275027</v>
      </c>
      <c r="O98" s="22">
        <v>283498</v>
      </c>
      <c r="P98" s="22">
        <v>292257</v>
      </c>
      <c r="Q98" s="22">
        <v>296337</v>
      </c>
      <c r="R98" s="22">
        <v>253408</v>
      </c>
      <c r="S98" s="22">
        <v>247903</v>
      </c>
      <c r="T98" s="22">
        <v>239810</v>
      </c>
      <c r="U98" s="22">
        <v>232952</v>
      </c>
      <c r="V98" s="22">
        <v>238312</v>
      </c>
      <c r="W98" s="22">
        <v>253153</v>
      </c>
      <c r="X98" s="22">
        <v>270206</v>
      </c>
    </row>
    <row r="99" spans="3:24">
      <c r="C99" s="99" t="s">
        <v>115</v>
      </c>
      <c r="D99" s="22">
        <v>26189</v>
      </c>
      <c r="E99" s="22">
        <v>55458</v>
      </c>
      <c r="F99" s="22">
        <v>83511</v>
      </c>
      <c r="G99" s="22">
        <v>113912</v>
      </c>
      <c r="H99" s="22">
        <v>132918</v>
      </c>
      <c r="I99" s="22">
        <v>165016</v>
      </c>
      <c r="J99" s="22">
        <v>189053</v>
      </c>
      <c r="K99" s="22">
        <v>201700</v>
      </c>
      <c r="L99" s="22">
        <v>225625</v>
      </c>
      <c r="M99" s="22">
        <v>235991</v>
      </c>
      <c r="N99" s="22">
        <v>241865</v>
      </c>
      <c r="O99" s="22">
        <v>240863</v>
      </c>
      <c r="P99" s="22">
        <v>238393</v>
      </c>
      <c r="Q99" s="22">
        <v>231022</v>
      </c>
      <c r="R99" s="22">
        <v>215869</v>
      </c>
      <c r="S99" s="22">
        <v>208355</v>
      </c>
      <c r="T99" s="22">
        <v>201255</v>
      </c>
      <c r="U99" s="22">
        <v>198265</v>
      </c>
      <c r="V99" s="22">
        <v>202432</v>
      </c>
      <c r="W99" s="22">
        <v>211239</v>
      </c>
      <c r="X99" s="22">
        <v>222217</v>
      </c>
    </row>
    <row r="100" spans="3:24">
      <c r="C100" s="99" t="s">
        <v>116</v>
      </c>
      <c r="D100" s="22">
        <v>9188</v>
      </c>
      <c r="E100" s="22">
        <v>19497</v>
      </c>
      <c r="F100" s="22">
        <v>30686</v>
      </c>
      <c r="G100" s="22">
        <v>38741</v>
      </c>
      <c r="H100" s="22">
        <v>43376</v>
      </c>
      <c r="I100" s="22">
        <v>49882</v>
      </c>
      <c r="J100" s="22">
        <v>55444</v>
      </c>
      <c r="K100" s="22">
        <v>55921</v>
      </c>
      <c r="L100" s="22">
        <v>65045</v>
      </c>
      <c r="M100" s="22">
        <v>70627</v>
      </c>
      <c r="N100" s="22">
        <v>71369</v>
      </c>
      <c r="O100" s="22">
        <v>71600</v>
      </c>
      <c r="P100" s="22">
        <v>69623</v>
      </c>
      <c r="Q100" s="22">
        <v>67892</v>
      </c>
      <c r="R100" s="22">
        <v>59550</v>
      </c>
      <c r="S100" s="22">
        <v>55893</v>
      </c>
      <c r="T100" s="22">
        <v>54826</v>
      </c>
      <c r="U100" s="22">
        <v>54653</v>
      </c>
      <c r="V100" s="22">
        <v>58782</v>
      </c>
      <c r="W100" s="22">
        <v>64219</v>
      </c>
      <c r="X100" s="22">
        <v>70666</v>
      </c>
    </row>
    <row r="101" spans="3:24">
      <c r="C101" s="99" t="s">
        <v>117</v>
      </c>
      <c r="D101" s="22">
        <v>6644</v>
      </c>
      <c r="E101" s="22">
        <v>7927</v>
      </c>
      <c r="F101" s="22">
        <v>9132</v>
      </c>
      <c r="G101" s="22">
        <v>10055</v>
      </c>
      <c r="H101" s="22">
        <v>10283</v>
      </c>
      <c r="I101" s="22">
        <v>11343</v>
      </c>
      <c r="J101" s="22">
        <v>12116</v>
      </c>
      <c r="K101" s="22">
        <v>12424</v>
      </c>
      <c r="L101" s="22">
        <v>14006</v>
      </c>
      <c r="M101" s="22">
        <v>15558</v>
      </c>
      <c r="N101" s="22">
        <v>16711</v>
      </c>
      <c r="O101" s="22">
        <v>16750</v>
      </c>
      <c r="P101" s="22">
        <v>16946</v>
      </c>
      <c r="Q101" s="22">
        <v>16417</v>
      </c>
      <c r="R101" s="22">
        <v>14586</v>
      </c>
      <c r="S101" s="22">
        <v>13554</v>
      </c>
      <c r="T101" s="22">
        <v>13052</v>
      </c>
      <c r="U101" s="22">
        <v>12765</v>
      </c>
      <c r="V101" s="22">
        <v>13264</v>
      </c>
      <c r="W101" s="22">
        <v>14171</v>
      </c>
      <c r="X101" s="22">
        <v>15633</v>
      </c>
    </row>
    <row r="102" spans="3:24">
      <c r="C102" s="99" t="s">
        <v>118</v>
      </c>
      <c r="D102" s="22">
        <v>790</v>
      </c>
      <c r="E102" s="22">
        <v>1177</v>
      </c>
      <c r="F102" s="22">
        <v>1724</v>
      </c>
      <c r="G102" s="22">
        <v>2237</v>
      </c>
      <c r="H102" s="22">
        <v>2765</v>
      </c>
      <c r="I102" s="22">
        <v>3524</v>
      </c>
      <c r="J102" s="22">
        <v>4029</v>
      </c>
      <c r="K102" s="22">
        <v>4631</v>
      </c>
      <c r="L102" s="22">
        <v>5998</v>
      </c>
      <c r="M102" s="22">
        <v>6873</v>
      </c>
      <c r="N102" s="22">
        <v>7209</v>
      </c>
      <c r="O102" s="22">
        <v>7454</v>
      </c>
      <c r="P102" s="22">
        <v>7603</v>
      </c>
      <c r="Q102" s="22">
        <v>7244</v>
      </c>
      <c r="R102" s="22">
        <v>6586</v>
      </c>
      <c r="S102" s="22">
        <v>6300</v>
      </c>
      <c r="T102" s="22">
        <v>6190</v>
      </c>
      <c r="U102" s="22">
        <v>6080</v>
      </c>
      <c r="V102" s="22">
        <v>6288</v>
      </c>
      <c r="W102" s="22">
        <v>6612</v>
      </c>
      <c r="X102" s="22">
        <v>7166</v>
      </c>
    </row>
    <row r="103" spans="3:24">
      <c r="C103" s="99" t="s">
        <v>119</v>
      </c>
      <c r="D103" s="22">
        <v>37608</v>
      </c>
      <c r="E103" s="22">
        <v>52379</v>
      </c>
      <c r="F103" s="22">
        <v>69484</v>
      </c>
      <c r="G103" s="22">
        <v>89370</v>
      </c>
      <c r="H103" s="22">
        <v>91080</v>
      </c>
      <c r="I103" s="22">
        <v>108793</v>
      </c>
      <c r="J103" s="22">
        <v>113782</v>
      </c>
      <c r="K103" s="22">
        <v>123899</v>
      </c>
      <c r="L103" s="22">
        <v>142757</v>
      </c>
      <c r="M103" s="22">
        <v>151294</v>
      </c>
      <c r="N103" s="22">
        <v>154052</v>
      </c>
      <c r="O103" s="22">
        <v>156395</v>
      </c>
      <c r="P103" s="22">
        <v>157867</v>
      </c>
      <c r="Q103" s="22">
        <v>154789</v>
      </c>
      <c r="R103" s="22">
        <v>139912</v>
      </c>
      <c r="S103" s="22">
        <v>131298</v>
      </c>
      <c r="T103" s="22">
        <v>126817</v>
      </c>
      <c r="U103" s="22">
        <v>125716</v>
      </c>
      <c r="V103" s="22">
        <v>131478</v>
      </c>
      <c r="W103" s="22">
        <v>138560</v>
      </c>
      <c r="X103" s="22">
        <v>146721</v>
      </c>
    </row>
    <row r="104" spans="3:24">
      <c r="C104" s="99" t="s">
        <v>120</v>
      </c>
      <c r="D104" s="22">
        <v>8508</v>
      </c>
      <c r="E104" s="22">
        <v>11373</v>
      </c>
      <c r="F104" s="22">
        <v>15214</v>
      </c>
      <c r="G104" s="22">
        <v>20312</v>
      </c>
      <c r="H104" s="22">
        <v>22617</v>
      </c>
      <c r="I104" s="22">
        <v>27235</v>
      </c>
      <c r="J104" s="22">
        <v>28180</v>
      </c>
      <c r="K104" s="22">
        <v>31805</v>
      </c>
      <c r="L104" s="22">
        <v>36269</v>
      </c>
      <c r="M104" s="22">
        <v>39485</v>
      </c>
      <c r="N104" s="22">
        <v>39794</v>
      </c>
      <c r="O104" s="22">
        <v>39914</v>
      </c>
      <c r="P104" s="22">
        <v>40638</v>
      </c>
      <c r="Q104" s="22">
        <v>39408</v>
      </c>
      <c r="R104" s="22">
        <v>34796</v>
      </c>
      <c r="S104" s="22">
        <v>31967</v>
      </c>
      <c r="T104" s="22">
        <v>30558</v>
      </c>
      <c r="U104" s="22">
        <v>30131</v>
      </c>
      <c r="V104" s="22">
        <v>31413</v>
      </c>
      <c r="W104" s="22">
        <v>34006</v>
      </c>
      <c r="X104" s="22">
        <v>37800</v>
      </c>
    </row>
    <row r="105" spans="3:24">
      <c r="C105" s="99" t="s">
        <v>121</v>
      </c>
      <c r="D105" s="22">
        <v>4397</v>
      </c>
      <c r="E105" s="22">
        <v>8193</v>
      </c>
      <c r="F105" s="22">
        <v>15288</v>
      </c>
      <c r="G105" s="22">
        <v>20570</v>
      </c>
      <c r="H105" s="22">
        <v>24988</v>
      </c>
      <c r="I105" s="22">
        <v>31075</v>
      </c>
      <c r="J105" s="22">
        <v>35037</v>
      </c>
      <c r="K105" s="22">
        <v>36825</v>
      </c>
      <c r="L105" s="22">
        <v>43856</v>
      </c>
      <c r="M105" s="22">
        <v>46931</v>
      </c>
      <c r="N105" s="22">
        <v>46680</v>
      </c>
      <c r="O105" s="22">
        <v>46288</v>
      </c>
      <c r="P105" s="22">
        <v>46373</v>
      </c>
      <c r="Q105" s="22">
        <v>44404</v>
      </c>
      <c r="R105" s="22">
        <v>40018</v>
      </c>
      <c r="S105" s="22">
        <v>36816</v>
      </c>
      <c r="T105" s="22">
        <v>35602</v>
      </c>
      <c r="U105" s="22">
        <v>35046</v>
      </c>
      <c r="V105" s="22">
        <v>35657</v>
      </c>
      <c r="W105" s="22">
        <v>37230</v>
      </c>
      <c r="X105" s="22">
        <v>40210</v>
      </c>
    </row>
    <row r="106" spans="3:24">
      <c r="C106" s="99" t="s">
        <v>122</v>
      </c>
      <c r="D106" s="22">
        <v>2371</v>
      </c>
      <c r="E106" s="22">
        <v>3684</v>
      </c>
      <c r="F106" s="22">
        <v>4867</v>
      </c>
      <c r="G106" s="22">
        <v>7034</v>
      </c>
      <c r="H106" s="22">
        <v>8838</v>
      </c>
      <c r="I106" s="22">
        <v>11080</v>
      </c>
      <c r="J106" s="22">
        <v>12504</v>
      </c>
      <c r="K106" s="22">
        <v>12307</v>
      </c>
      <c r="L106" s="22">
        <v>15355</v>
      </c>
      <c r="M106" s="22">
        <v>17319</v>
      </c>
      <c r="N106" s="22">
        <v>17506</v>
      </c>
      <c r="O106" s="22">
        <v>17669</v>
      </c>
      <c r="P106" s="22">
        <v>17831</v>
      </c>
      <c r="Q106" s="22">
        <v>16271</v>
      </c>
      <c r="R106" s="22">
        <v>13937</v>
      </c>
      <c r="S106" s="22">
        <v>12798</v>
      </c>
      <c r="T106" s="22">
        <v>12215</v>
      </c>
      <c r="U106" s="22">
        <v>11752</v>
      </c>
      <c r="V106" s="22">
        <v>12336</v>
      </c>
      <c r="W106" s="22">
        <v>13287</v>
      </c>
      <c r="X106" s="22">
        <v>14893</v>
      </c>
    </row>
    <row r="107" spans="3:24" ht="29">
      <c r="C107" s="99" t="s">
        <v>123</v>
      </c>
      <c r="D107" s="22">
        <v>39588</v>
      </c>
      <c r="E107" s="22">
        <v>55551</v>
      </c>
      <c r="F107" s="22">
        <v>73654</v>
      </c>
      <c r="G107" s="22">
        <v>90123</v>
      </c>
      <c r="H107" s="22">
        <v>94701</v>
      </c>
      <c r="I107" s="22">
        <v>113467</v>
      </c>
      <c r="J107" s="22">
        <v>119665</v>
      </c>
      <c r="K107" s="22">
        <v>126837</v>
      </c>
      <c r="L107" s="22">
        <v>141090</v>
      </c>
      <c r="M107" s="22">
        <v>149910</v>
      </c>
      <c r="N107" s="22">
        <v>153327</v>
      </c>
      <c r="O107" s="22">
        <v>150614</v>
      </c>
      <c r="P107" s="22">
        <v>152974</v>
      </c>
      <c r="Q107" s="22">
        <v>146445</v>
      </c>
      <c r="R107" s="22">
        <v>127226</v>
      </c>
      <c r="S107" s="22">
        <v>121809</v>
      </c>
      <c r="T107" s="22">
        <v>122597</v>
      </c>
      <c r="U107" s="22">
        <v>121042</v>
      </c>
      <c r="V107" s="22">
        <v>128713</v>
      </c>
      <c r="W107" s="22">
        <v>138474</v>
      </c>
      <c r="X107" s="22">
        <v>145821</v>
      </c>
    </row>
    <row r="108" spans="3:24">
      <c r="C108" s="99" t="s">
        <v>124</v>
      </c>
      <c r="D108" s="22">
        <v>1492</v>
      </c>
      <c r="E108" s="22">
        <v>2480</v>
      </c>
      <c r="F108" s="22">
        <v>5335</v>
      </c>
      <c r="G108" s="22">
        <v>7470</v>
      </c>
      <c r="H108" s="22">
        <v>9370</v>
      </c>
      <c r="I108" s="22">
        <v>11933</v>
      </c>
      <c r="J108" s="22">
        <v>12810</v>
      </c>
      <c r="K108" s="22">
        <v>15729</v>
      </c>
      <c r="L108" s="22">
        <v>20451</v>
      </c>
      <c r="M108" s="22">
        <v>21512</v>
      </c>
      <c r="N108" s="22">
        <v>21074</v>
      </c>
      <c r="O108" s="22">
        <v>21206</v>
      </c>
      <c r="P108" s="22">
        <v>21730</v>
      </c>
      <c r="Q108" s="22">
        <v>20797</v>
      </c>
      <c r="R108" s="22">
        <v>18948</v>
      </c>
      <c r="S108" s="22">
        <v>17625</v>
      </c>
      <c r="T108" s="22">
        <v>16774</v>
      </c>
      <c r="U108" s="22">
        <v>16016</v>
      </c>
      <c r="V108" s="22">
        <v>16140</v>
      </c>
      <c r="W108" s="22">
        <v>16864</v>
      </c>
      <c r="X108" s="22">
        <v>17965</v>
      </c>
    </row>
    <row r="109" spans="3:24">
      <c r="C109" s="99" t="s">
        <v>125</v>
      </c>
      <c r="D109" s="22">
        <v>9197</v>
      </c>
      <c r="E109" s="22">
        <v>13295</v>
      </c>
      <c r="F109" s="22">
        <v>18265</v>
      </c>
      <c r="G109" s="22">
        <v>25740</v>
      </c>
      <c r="H109" s="22">
        <v>29166</v>
      </c>
      <c r="I109" s="22">
        <v>37469</v>
      </c>
      <c r="J109" s="22">
        <v>46346</v>
      </c>
      <c r="K109" s="22">
        <v>49860</v>
      </c>
      <c r="L109" s="22">
        <v>62319</v>
      </c>
      <c r="M109" s="22">
        <v>71993</v>
      </c>
      <c r="N109" s="22">
        <v>77090</v>
      </c>
      <c r="O109" s="22">
        <v>79658</v>
      </c>
      <c r="P109" s="22">
        <v>82296</v>
      </c>
      <c r="Q109" s="22">
        <v>81854</v>
      </c>
      <c r="R109" s="22">
        <v>74625</v>
      </c>
      <c r="S109" s="22">
        <v>68504</v>
      </c>
      <c r="T109" s="22">
        <v>64772</v>
      </c>
      <c r="U109" s="22">
        <v>62796</v>
      </c>
      <c r="V109" s="22">
        <v>65294</v>
      </c>
      <c r="W109" s="22">
        <v>68887</v>
      </c>
      <c r="X109" s="22">
        <v>76287</v>
      </c>
    </row>
    <row r="110" spans="3:24">
      <c r="C110" s="99" t="s">
        <v>126</v>
      </c>
      <c r="D110" s="22">
        <v>619</v>
      </c>
      <c r="E110" s="22">
        <v>1394</v>
      </c>
      <c r="F110" s="22">
        <v>2329</v>
      </c>
      <c r="G110" s="22">
        <v>3375</v>
      </c>
      <c r="H110" s="22">
        <v>4209</v>
      </c>
      <c r="I110" s="22">
        <v>5370</v>
      </c>
      <c r="J110" s="22">
        <v>6233</v>
      </c>
      <c r="K110" s="22">
        <v>6855</v>
      </c>
      <c r="L110" s="22">
        <v>8420</v>
      </c>
      <c r="M110" s="22">
        <v>9483</v>
      </c>
      <c r="N110" s="22">
        <v>9870</v>
      </c>
      <c r="O110" s="22">
        <v>10137</v>
      </c>
      <c r="P110" s="22">
        <v>9904</v>
      </c>
      <c r="Q110" s="22">
        <v>9277</v>
      </c>
      <c r="R110" s="22">
        <v>8337</v>
      </c>
      <c r="S110" s="22">
        <v>7424</v>
      </c>
      <c r="T110" s="22">
        <v>7196</v>
      </c>
      <c r="U110" s="22">
        <v>6754</v>
      </c>
      <c r="V110" s="22">
        <v>6973</v>
      </c>
      <c r="W110" s="22">
        <v>7438</v>
      </c>
      <c r="X110" s="22">
        <v>8271</v>
      </c>
    </row>
    <row r="111" spans="3:24">
      <c r="C111" s="99" t="s">
        <v>127</v>
      </c>
      <c r="D111" s="22">
        <v>15831</v>
      </c>
      <c r="E111" s="22">
        <v>23731</v>
      </c>
      <c r="F111" s="22">
        <v>35349</v>
      </c>
      <c r="G111" s="22">
        <v>50892</v>
      </c>
      <c r="H111" s="22">
        <v>63107</v>
      </c>
      <c r="I111" s="22">
        <v>84088</v>
      </c>
      <c r="J111" s="22">
        <v>99103</v>
      </c>
      <c r="K111" s="22">
        <v>116501</v>
      </c>
      <c r="L111" s="22">
        <v>139972</v>
      </c>
      <c r="M111" s="22">
        <v>149210</v>
      </c>
      <c r="N111" s="22">
        <v>150314</v>
      </c>
      <c r="O111" s="22">
        <v>148704</v>
      </c>
      <c r="P111" s="22">
        <v>149587</v>
      </c>
      <c r="Q111" s="22">
        <v>144312</v>
      </c>
      <c r="R111" s="22">
        <v>132193</v>
      </c>
      <c r="S111" s="22">
        <v>124034</v>
      </c>
      <c r="T111" s="22">
        <v>119738</v>
      </c>
      <c r="U111" s="22">
        <v>117679</v>
      </c>
      <c r="V111" s="22">
        <v>120944</v>
      </c>
      <c r="W111" s="22">
        <v>127768</v>
      </c>
      <c r="X111" s="22">
        <v>136793</v>
      </c>
    </row>
    <row r="112" spans="3:24">
      <c r="C112" s="99" t="s">
        <v>128</v>
      </c>
      <c r="D112" s="22">
        <v>893</v>
      </c>
      <c r="E112" s="22">
        <v>1621</v>
      </c>
      <c r="F112" s="22">
        <v>3526</v>
      </c>
      <c r="G112" s="22">
        <v>6016</v>
      </c>
      <c r="H112" s="22">
        <v>7428</v>
      </c>
      <c r="I112" s="22">
        <v>9756</v>
      </c>
      <c r="J112" s="22">
        <v>11414</v>
      </c>
      <c r="K112" s="22">
        <v>13858</v>
      </c>
      <c r="L112" s="22">
        <v>17043</v>
      </c>
      <c r="M112" s="22">
        <v>18369</v>
      </c>
      <c r="N112" s="22">
        <v>17634</v>
      </c>
      <c r="O112" s="22">
        <v>17573</v>
      </c>
      <c r="P112" s="22">
        <v>17798</v>
      </c>
      <c r="Q112" s="22">
        <v>17293</v>
      </c>
      <c r="R112" s="22">
        <v>15515</v>
      </c>
      <c r="S112" s="22">
        <v>14702</v>
      </c>
      <c r="T112" s="22">
        <v>13878</v>
      </c>
      <c r="U112" s="22">
        <v>13414</v>
      </c>
      <c r="V112" s="22">
        <v>13523</v>
      </c>
      <c r="W112" s="22">
        <v>13845</v>
      </c>
      <c r="X112" s="22">
        <v>14756</v>
      </c>
    </row>
    <row r="113" spans="3:24">
      <c r="C113" s="99" t="s">
        <v>129</v>
      </c>
      <c r="D113" s="22">
        <v>6171</v>
      </c>
      <c r="E113" s="22">
        <v>11281</v>
      </c>
      <c r="F113" s="22">
        <v>17871</v>
      </c>
      <c r="G113" s="22">
        <v>26106</v>
      </c>
      <c r="H113" s="22">
        <v>32019</v>
      </c>
      <c r="I113" s="22">
        <v>40564</v>
      </c>
      <c r="J113" s="22">
        <v>46243</v>
      </c>
      <c r="K113" s="22">
        <v>57920</v>
      </c>
      <c r="L113" s="22">
        <v>74826</v>
      </c>
      <c r="M113" s="22">
        <v>83260</v>
      </c>
      <c r="N113" s="22">
        <v>83975</v>
      </c>
      <c r="O113" s="22">
        <v>85423</v>
      </c>
      <c r="P113" s="22">
        <v>86704</v>
      </c>
      <c r="Q113" s="22">
        <v>81163</v>
      </c>
      <c r="R113" s="22">
        <v>72233</v>
      </c>
      <c r="S113" s="22">
        <v>65605</v>
      </c>
      <c r="T113" s="22">
        <v>62087</v>
      </c>
      <c r="U113" s="22">
        <v>59626</v>
      </c>
      <c r="V113" s="22">
        <v>60472</v>
      </c>
      <c r="W113" s="22">
        <v>65226</v>
      </c>
      <c r="X113" s="22">
        <v>71967</v>
      </c>
    </row>
    <row r="114" spans="3:24">
      <c r="C114" s="99" t="s">
        <v>130</v>
      </c>
      <c r="D114" s="22">
        <v>26920</v>
      </c>
      <c r="E114" s="22">
        <v>49151</v>
      </c>
      <c r="F114" s="22">
        <v>84727</v>
      </c>
      <c r="G114" s="22">
        <v>124088</v>
      </c>
      <c r="H114" s="22">
        <v>151754</v>
      </c>
      <c r="I114" s="22">
        <v>194707</v>
      </c>
      <c r="J114" s="22">
        <v>231084</v>
      </c>
      <c r="K114" s="22">
        <v>250974</v>
      </c>
      <c r="L114" s="22">
        <v>294846</v>
      </c>
      <c r="M114" s="22">
        <v>315145</v>
      </c>
      <c r="N114" s="22">
        <v>314395</v>
      </c>
      <c r="O114" s="22">
        <v>302696</v>
      </c>
      <c r="P114" s="22">
        <v>298804</v>
      </c>
      <c r="Q114" s="22">
        <v>286031</v>
      </c>
      <c r="R114" s="22">
        <v>260871</v>
      </c>
      <c r="S114" s="22">
        <v>248717</v>
      </c>
      <c r="T114" s="22">
        <v>246012</v>
      </c>
      <c r="U114" s="22">
        <v>237624</v>
      </c>
      <c r="V114" s="22">
        <v>246676</v>
      </c>
      <c r="W114" s="22">
        <v>263848</v>
      </c>
      <c r="X114" s="22">
        <v>288521</v>
      </c>
    </row>
    <row r="115" spans="3:24">
      <c r="C115" s="99" t="s">
        <v>131</v>
      </c>
      <c r="D115" s="22">
        <v>1953</v>
      </c>
      <c r="E115" s="22">
        <v>3230</v>
      </c>
      <c r="F115" s="22">
        <v>7178</v>
      </c>
      <c r="G115" s="22">
        <v>11325</v>
      </c>
      <c r="H115" s="22">
        <v>14139</v>
      </c>
      <c r="I115" s="22">
        <v>18080</v>
      </c>
      <c r="J115" s="22">
        <v>20793</v>
      </c>
      <c r="K115" s="22">
        <v>23087</v>
      </c>
      <c r="L115" s="22">
        <v>29674</v>
      </c>
      <c r="M115" s="22">
        <v>32288</v>
      </c>
      <c r="N115" s="22">
        <v>32656</v>
      </c>
      <c r="O115" s="22">
        <v>33257</v>
      </c>
      <c r="P115" s="22">
        <v>32947</v>
      </c>
      <c r="Q115" s="22">
        <v>31789</v>
      </c>
      <c r="R115" s="22">
        <v>27860</v>
      </c>
      <c r="S115" s="22">
        <v>25325</v>
      </c>
      <c r="T115" s="22">
        <v>24343</v>
      </c>
      <c r="U115" s="22">
        <v>22987</v>
      </c>
      <c r="V115" s="22">
        <v>23559</v>
      </c>
      <c r="W115" s="22">
        <v>24783</v>
      </c>
      <c r="X115" s="22">
        <v>27322</v>
      </c>
    </row>
    <row r="116" spans="3:24">
      <c r="C116" s="99" t="s">
        <v>132</v>
      </c>
      <c r="D116" s="22">
        <v>963</v>
      </c>
      <c r="E116" s="22">
        <v>1195</v>
      </c>
      <c r="F116" s="22">
        <v>1553</v>
      </c>
      <c r="G116" s="22">
        <v>2102</v>
      </c>
      <c r="H116" s="22">
        <v>2623</v>
      </c>
      <c r="I116" s="22">
        <v>3717</v>
      </c>
      <c r="J116" s="22">
        <v>4688</v>
      </c>
      <c r="K116" s="22">
        <v>5727</v>
      </c>
      <c r="L116" s="22">
        <v>7669</v>
      </c>
      <c r="M116" s="22">
        <v>7992</v>
      </c>
      <c r="N116" s="22">
        <v>8041</v>
      </c>
      <c r="O116" s="22">
        <v>8406</v>
      </c>
      <c r="P116" s="22">
        <v>8803</v>
      </c>
      <c r="Q116" s="22">
        <v>8105</v>
      </c>
      <c r="R116" s="22">
        <v>7163</v>
      </c>
      <c r="S116" s="22">
        <v>6786</v>
      </c>
      <c r="T116" s="22">
        <v>6372</v>
      </c>
      <c r="U116" s="22">
        <v>5871</v>
      </c>
      <c r="V116" s="22">
        <v>5728</v>
      </c>
      <c r="W116" s="22">
        <v>5782</v>
      </c>
      <c r="X116" s="22">
        <v>6097</v>
      </c>
    </row>
    <row r="117" spans="3:24">
      <c r="C117" s="99" t="s">
        <v>133</v>
      </c>
      <c r="D117" s="22">
        <v>9008</v>
      </c>
      <c r="E117" s="22">
        <v>19874</v>
      </c>
      <c r="F117" s="22">
        <v>33844</v>
      </c>
      <c r="G117" s="22">
        <v>46202</v>
      </c>
      <c r="H117" s="22">
        <v>58212</v>
      </c>
      <c r="I117" s="22">
        <v>71960</v>
      </c>
      <c r="J117" s="22">
        <v>76847</v>
      </c>
      <c r="K117" s="22">
        <v>91126</v>
      </c>
      <c r="L117" s="22">
        <v>113486</v>
      </c>
      <c r="M117" s="22">
        <v>126440</v>
      </c>
      <c r="N117" s="22">
        <v>127642</v>
      </c>
      <c r="O117" s="22">
        <v>125813</v>
      </c>
      <c r="P117" s="22">
        <v>127473</v>
      </c>
      <c r="Q117" s="22">
        <v>128865</v>
      </c>
      <c r="R117" s="22">
        <v>108279</v>
      </c>
      <c r="S117" s="22">
        <v>101611</v>
      </c>
      <c r="T117" s="22">
        <v>95719</v>
      </c>
      <c r="U117" s="22">
        <v>97290</v>
      </c>
      <c r="V117" s="22">
        <v>99979</v>
      </c>
      <c r="W117" s="22">
        <v>110378</v>
      </c>
      <c r="X117" s="22">
        <v>119467</v>
      </c>
    </row>
    <row r="118" spans="3:24">
      <c r="C118" s="99" t="s">
        <v>134</v>
      </c>
      <c r="D118" s="22">
        <v>3050</v>
      </c>
      <c r="E118" s="22">
        <v>3281</v>
      </c>
      <c r="F118" s="22">
        <v>3334</v>
      </c>
      <c r="G118" s="22">
        <v>3203</v>
      </c>
      <c r="H118" s="22">
        <v>2863</v>
      </c>
      <c r="I118" s="22">
        <v>3037</v>
      </c>
      <c r="J118" s="22">
        <v>3078</v>
      </c>
      <c r="K118" s="22">
        <v>3016</v>
      </c>
      <c r="L118" s="22">
        <v>3124</v>
      </c>
      <c r="M118" s="22">
        <v>3550</v>
      </c>
      <c r="N118" s="22">
        <v>3995</v>
      </c>
      <c r="O118" s="22">
        <v>4928</v>
      </c>
      <c r="P118" s="22">
        <v>5812</v>
      </c>
      <c r="Q118" s="22">
        <v>5668</v>
      </c>
      <c r="R118" s="22">
        <v>5536</v>
      </c>
      <c r="S118" s="22">
        <v>5149</v>
      </c>
      <c r="T118" s="22">
        <v>5433</v>
      </c>
      <c r="U118" s="22">
        <v>5643</v>
      </c>
      <c r="V118" s="22">
        <v>5842</v>
      </c>
      <c r="W118" s="22">
        <v>5792</v>
      </c>
      <c r="X118" s="22">
        <v>5705</v>
      </c>
    </row>
    <row r="119" spans="3:24">
      <c r="C119" s="99" t="s">
        <v>135</v>
      </c>
      <c r="D119" s="22">
        <v>4803</v>
      </c>
      <c r="E119" s="22">
        <v>6561</v>
      </c>
      <c r="F119" s="22">
        <v>6425</v>
      </c>
      <c r="G119" s="22">
        <v>6333</v>
      </c>
      <c r="H119" s="22">
        <v>5874</v>
      </c>
      <c r="I119" s="22">
        <v>2891</v>
      </c>
      <c r="J119" s="22">
        <v>3982</v>
      </c>
      <c r="K119" s="22">
        <v>5327</v>
      </c>
      <c r="L119" s="22">
        <v>6472</v>
      </c>
      <c r="M119" s="22">
        <v>7597</v>
      </c>
      <c r="N119" s="22">
        <v>8873</v>
      </c>
      <c r="O119" s="22">
        <v>10033</v>
      </c>
      <c r="P119" s="22">
        <v>11264</v>
      </c>
      <c r="Q119" s="22">
        <v>12611</v>
      </c>
      <c r="R119" s="22">
        <v>12702</v>
      </c>
      <c r="S119" s="22">
        <v>12944</v>
      </c>
      <c r="T119" s="22">
        <v>13320</v>
      </c>
      <c r="U119" s="22">
        <v>13355</v>
      </c>
      <c r="V119" s="22">
        <v>13501</v>
      </c>
      <c r="W119" s="22">
        <v>13266</v>
      </c>
      <c r="X119" s="22">
        <v>13363</v>
      </c>
    </row>
  </sheetData>
  <mergeCells count="7">
    <mergeCell ref="B7:V7"/>
    <mergeCell ref="A1:K1"/>
    <mergeCell ref="A2:K2"/>
    <mergeCell ref="A3:K3"/>
    <mergeCell ref="A4:K4"/>
    <mergeCell ref="A5:K5"/>
    <mergeCell ref="A6:K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DC65C-3CF3-5546-A90D-0059F1445373}">
  <dimension ref="A1:JZ247"/>
  <sheetViews>
    <sheetView topLeftCell="A244" workbookViewId="0">
      <selection activeCell="H264" sqref="H264"/>
    </sheetView>
  </sheetViews>
  <sheetFormatPr baseColWidth="10" defaultRowHeight="16"/>
  <sheetData>
    <row r="1" spans="1:286">
      <c r="A1" s="150" t="s">
        <v>142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</row>
    <row r="2" spans="1:286">
      <c r="A2" s="151" t="s">
        <v>143</v>
      </c>
      <c r="B2" s="151"/>
      <c r="C2" s="151"/>
      <c r="D2" s="151"/>
      <c r="E2" s="151"/>
      <c r="F2" s="151"/>
      <c r="G2" s="151"/>
      <c r="H2" s="151"/>
      <c r="I2" s="151"/>
      <c r="J2" s="151"/>
      <c r="K2" s="151"/>
      <c r="L2" s="151"/>
      <c r="M2" s="151"/>
    </row>
    <row r="3" spans="1:286">
      <c r="A3" s="152" t="s">
        <v>58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</row>
    <row r="4" spans="1:286">
      <c r="A4" s="153" t="s">
        <v>144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</row>
    <row r="5" spans="1:286">
      <c r="A5" s="154" t="s">
        <v>145</v>
      </c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</row>
    <row r="6" spans="1:286">
      <c r="A6" s="152" t="s">
        <v>58</v>
      </c>
      <c r="B6" s="152"/>
      <c r="C6" s="152"/>
      <c r="D6" s="152"/>
      <c r="E6" s="152"/>
      <c r="F6" s="152"/>
      <c r="G6" s="152"/>
      <c r="H6" s="152"/>
      <c r="I6" s="152"/>
      <c r="J6" s="152"/>
      <c r="K6" s="152"/>
      <c r="L6" s="152"/>
      <c r="M6" s="152"/>
    </row>
    <row r="7" spans="1:286">
      <c r="A7" s="19" t="s">
        <v>61</v>
      </c>
      <c r="B7" s="149" t="s">
        <v>146</v>
      </c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49"/>
      <c r="CG7" s="149"/>
      <c r="CH7" s="149"/>
      <c r="CI7" s="149"/>
      <c r="CJ7" s="149"/>
      <c r="CK7" s="149"/>
      <c r="CL7" s="149"/>
      <c r="CM7" s="149"/>
      <c r="CN7" s="149"/>
      <c r="CO7" s="149"/>
      <c r="CP7" s="149"/>
      <c r="CQ7" s="149"/>
      <c r="CR7" s="21"/>
      <c r="CS7" s="149" t="s">
        <v>147</v>
      </c>
      <c r="CT7" s="149"/>
      <c r="CU7" s="149"/>
      <c r="CV7" s="149"/>
      <c r="CW7" s="149"/>
      <c r="CX7" s="149"/>
      <c r="CY7" s="149"/>
      <c r="CZ7" s="149"/>
      <c r="DA7" s="149"/>
      <c r="DB7" s="149"/>
      <c r="DC7" s="149"/>
      <c r="DD7" s="149"/>
      <c r="DE7" s="149"/>
      <c r="DF7" s="149"/>
      <c r="DG7" s="149"/>
      <c r="DH7" s="149"/>
      <c r="DI7" s="149"/>
      <c r="DJ7" s="149"/>
      <c r="DK7" s="149"/>
      <c r="DL7" s="149"/>
      <c r="DM7" s="149"/>
      <c r="DN7" s="149"/>
      <c r="DO7" s="149"/>
      <c r="DP7" s="149"/>
      <c r="DQ7" s="149"/>
      <c r="DR7" s="149"/>
      <c r="DS7" s="149"/>
      <c r="DT7" s="149"/>
      <c r="DU7" s="149"/>
      <c r="DV7" s="149"/>
      <c r="DW7" s="149"/>
      <c r="DX7" s="149"/>
      <c r="DY7" s="149"/>
      <c r="DZ7" s="149"/>
      <c r="EA7" s="149"/>
      <c r="EB7" s="149"/>
      <c r="EC7" s="149"/>
      <c r="ED7" s="149"/>
      <c r="EE7" s="149"/>
      <c r="EF7" s="149"/>
      <c r="EG7" s="149"/>
      <c r="EH7" s="149"/>
      <c r="EI7" s="149"/>
      <c r="EJ7" s="149"/>
      <c r="EK7" s="149"/>
      <c r="EL7" s="149"/>
      <c r="EM7" s="149"/>
      <c r="EN7" s="149"/>
      <c r="EO7" s="149"/>
      <c r="EP7" s="149"/>
      <c r="EQ7" s="149"/>
      <c r="ER7" s="149"/>
      <c r="ES7" s="149"/>
      <c r="ET7" s="149"/>
      <c r="EU7" s="149"/>
      <c r="EV7" s="149"/>
      <c r="EW7" s="149"/>
      <c r="EX7" s="149"/>
      <c r="EY7" s="149"/>
      <c r="EZ7" s="149"/>
      <c r="FA7" s="149"/>
      <c r="FB7" s="149"/>
      <c r="FC7" s="149"/>
      <c r="FD7" s="149"/>
      <c r="FE7" s="149"/>
      <c r="FF7" s="149"/>
      <c r="FG7" s="149"/>
      <c r="FH7" s="149"/>
      <c r="FI7" s="149"/>
      <c r="FJ7" s="149"/>
      <c r="FK7" s="149"/>
      <c r="FL7" s="149"/>
      <c r="FM7" s="149"/>
      <c r="FN7" s="149"/>
      <c r="FO7" s="149"/>
      <c r="FP7" s="149"/>
      <c r="FQ7" s="149"/>
      <c r="FR7" s="149"/>
      <c r="FS7" s="149"/>
      <c r="FT7" s="149"/>
      <c r="FU7" s="149"/>
      <c r="FV7" s="149"/>
      <c r="FW7" s="149"/>
      <c r="FX7" s="149"/>
      <c r="FY7" s="149"/>
      <c r="FZ7" s="149"/>
      <c r="GA7" s="149"/>
      <c r="GB7" s="149"/>
      <c r="GC7" s="149"/>
      <c r="GD7" s="149"/>
      <c r="GE7" s="149"/>
      <c r="GF7" s="149"/>
      <c r="GG7" s="149"/>
      <c r="GH7" s="149"/>
      <c r="GI7" s="21"/>
      <c r="GJ7" s="149" t="s">
        <v>148</v>
      </c>
      <c r="GK7" s="149"/>
      <c r="GL7" s="149"/>
      <c r="GM7" s="149"/>
      <c r="GN7" s="149"/>
      <c r="GO7" s="149"/>
      <c r="GP7" s="149"/>
      <c r="GQ7" s="149"/>
      <c r="GR7" s="149"/>
      <c r="GS7" s="149"/>
      <c r="GT7" s="149"/>
      <c r="GU7" s="149"/>
      <c r="GV7" s="149"/>
      <c r="GW7" s="149"/>
      <c r="GX7" s="149"/>
      <c r="GY7" s="149"/>
      <c r="GZ7" s="149"/>
      <c r="HA7" s="149"/>
      <c r="HB7" s="149"/>
      <c r="HC7" s="149"/>
      <c r="HD7" s="149"/>
      <c r="HE7" s="149"/>
      <c r="HF7" s="149"/>
      <c r="HG7" s="149"/>
      <c r="HH7" s="149"/>
      <c r="HI7" s="149"/>
      <c r="HJ7" s="149"/>
      <c r="HK7" s="149"/>
      <c r="HL7" s="149"/>
      <c r="HM7" s="149"/>
      <c r="HN7" s="149"/>
      <c r="HO7" s="149"/>
      <c r="HP7" s="149"/>
      <c r="HQ7" s="149"/>
      <c r="HR7" s="149"/>
      <c r="HS7" s="149"/>
      <c r="HT7" s="149"/>
      <c r="HU7" s="149"/>
      <c r="HV7" s="149"/>
      <c r="HW7" s="149"/>
      <c r="HX7" s="149"/>
      <c r="HY7" s="149"/>
      <c r="HZ7" s="149"/>
      <c r="IA7" s="149"/>
      <c r="IB7" s="149"/>
      <c r="IC7" s="149"/>
      <c r="ID7" s="149"/>
      <c r="IE7" s="149"/>
      <c r="IF7" s="149"/>
      <c r="IG7" s="149"/>
      <c r="IH7" s="149"/>
      <c r="II7" s="149"/>
      <c r="IJ7" s="149"/>
      <c r="IK7" s="149"/>
      <c r="IL7" s="149"/>
      <c r="IM7" s="149"/>
      <c r="IN7" s="149"/>
      <c r="IO7" s="149"/>
      <c r="IP7" s="149"/>
      <c r="IQ7" s="149"/>
      <c r="IR7" s="149"/>
      <c r="IS7" s="149"/>
      <c r="IT7" s="149"/>
      <c r="IU7" s="149"/>
      <c r="IV7" s="149"/>
      <c r="IW7" s="149"/>
      <c r="IX7" s="149"/>
      <c r="IY7" s="149"/>
      <c r="IZ7" s="149"/>
      <c r="JA7" s="149"/>
      <c r="JB7" s="149"/>
      <c r="JC7" s="149"/>
      <c r="JD7" s="149"/>
      <c r="JE7" s="149"/>
      <c r="JF7" s="149"/>
      <c r="JG7" s="149"/>
      <c r="JH7" s="149"/>
      <c r="JI7" s="149"/>
      <c r="JJ7" s="149"/>
      <c r="JK7" s="149"/>
      <c r="JL7" s="149"/>
      <c r="JM7" s="149"/>
      <c r="JN7" s="149"/>
      <c r="JO7" s="149"/>
      <c r="JP7" s="149"/>
      <c r="JQ7" s="149"/>
      <c r="JR7" s="149"/>
      <c r="JS7" s="149"/>
      <c r="JT7" s="149"/>
      <c r="JU7" s="149"/>
      <c r="JV7" s="149"/>
      <c r="JW7" s="149"/>
      <c r="JX7" s="149"/>
      <c r="JY7" s="149"/>
      <c r="JZ7" s="24"/>
    </row>
    <row r="8" spans="1:286" ht="29">
      <c r="A8" s="19" t="s">
        <v>61</v>
      </c>
      <c r="B8" s="25" t="s">
        <v>149</v>
      </c>
      <c r="C8" s="25" t="s">
        <v>150</v>
      </c>
      <c r="D8" s="25" t="s">
        <v>151</v>
      </c>
      <c r="E8" s="25" t="s">
        <v>152</v>
      </c>
      <c r="F8" s="26" t="s">
        <v>153</v>
      </c>
      <c r="G8" s="25" t="s">
        <v>154</v>
      </c>
      <c r="H8" s="25" t="s">
        <v>155</v>
      </c>
      <c r="I8" s="25" t="s">
        <v>156</v>
      </c>
      <c r="J8" s="25" t="s">
        <v>157</v>
      </c>
      <c r="K8" s="26" t="s">
        <v>158</v>
      </c>
      <c r="L8" s="25" t="s">
        <v>159</v>
      </c>
      <c r="M8" s="25" t="s">
        <v>160</v>
      </c>
      <c r="N8" s="25" t="s">
        <v>161</v>
      </c>
      <c r="O8" s="25" t="s">
        <v>162</v>
      </c>
      <c r="P8" s="26" t="s">
        <v>163</v>
      </c>
      <c r="Q8" s="25" t="s">
        <v>164</v>
      </c>
      <c r="R8" s="25" t="s">
        <v>165</v>
      </c>
      <c r="S8" s="25" t="s">
        <v>166</v>
      </c>
      <c r="T8" s="25" t="s">
        <v>167</v>
      </c>
      <c r="U8" s="26" t="s">
        <v>168</v>
      </c>
      <c r="V8" s="25" t="s">
        <v>169</v>
      </c>
      <c r="W8" s="25" t="s">
        <v>170</v>
      </c>
      <c r="X8" s="25" t="s">
        <v>171</v>
      </c>
      <c r="Y8" s="25" t="s">
        <v>172</v>
      </c>
      <c r="Z8" s="26" t="s">
        <v>173</v>
      </c>
      <c r="AA8" s="25" t="s">
        <v>174</v>
      </c>
      <c r="AB8" s="25" t="s">
        <v>175</v>
      </c>
      <c r="AC8" s="25" t="s">
        <v>176</v>
      </c>
      <c r="AD8" s="25" t="s">
        <v>177</v>
      </c>
      <c r="AE8" s="26" t="s">
        <v>178</v>
      </c>
      <c r="AF8" s="25" t="s">
        <v>179</v>
      </c>
      <c r="AG8" s="25" t="s">
        <v>180</v>
      </c>
      <c r="AH8" s="25" t="s">
        <v>181</v>
      </c>
      <c r="AI8" s="25" t="s">
        <v>182</v>
      </c>
      <c r="AJ8" s="26" t="s">
        <v>183</v>
      </c>
      <c r="AK8" s="25" t="s">
        <v>184</v>
      </c>
      <c r="AL8" s="25" t="s">
        <v>185</v>
      </c>
      <c r="AM8" s="25" t="s">
        <v>186</v>
      </c>
      <c r="AN8" s="25" t="s">
        <v>187</v>
      </c>
      <c r="AO8" s="26" t="s">
        <v>188</v>
      </c>
      <c r="AP8" s="25" t="s">
        <v>189</v>
      </c>
      <c r="AQ8" s="25" t="s">
        <v>190</v>
      </c>
      <c r="AR8" s="25" t="s">
        <v>191</v>
      </c>
      <c r="AS8" s="25" t="s">
        <v>192</v>
      </c>
      <c r="AT8" s="26" t="s">
        <v>193</v>
      </c>
      <c r="AU8" s="25" t="s">
        <v>194</v>
      </c>
      <c r="AV8" s="25" t="s">
        <v>195</v>
      </c>
      <c r="AW8" s="25" t="s">
        <v>196</v>
      </c>
      <c r="AX8" s="25" t="s">
        <v>197</v>
      </c>
      <c r="AY8" s="26" t="s">
        <v>198</v>
      </c>
      <c r="AZ8" s="25" t="s">
        <v>199</v>
      </c>
      <c r="BA8" s="25" t="s">
        <v>200</v>
      </c>
      <c r="BB8" s="25" t="s">
        <v>201</v>
      </c>
      <c r="BC8" s="25" t="s">
        <v>202</v>
      </c>
      <c r="BD8" s="26" t="s">
        <v>203</v>
      </c>
      <c r="BE8" s="25" t="s">
        <v>204</v>
      </c>
      <c r="BF8" s="25" t="s">
        <v>205</v>
      </c>
      <c r="BG8" s="25" t="s">
        <v>206</v>
      </c>
      <c r="BH8" s="25" t="s">
        <v>207</v>
      </c>
      <c r="BI8" s="26" t="s">
        <v>208</v>
      </c>
      <c r="BJ8" s="25" t="s">
        <v>209</v>
      </c>
      <c r="BK8" s="25" t="s">
        <v>210</v>
      </c>
      <c r="BL8" s="25" t="s">
        <v>211</v>
      </c>
      <c r="BM8" s="25" t="s">
        <v>212</v>
      </c>
      <c r="BN8" s="26" t="s">
        <v>213</v>
      </c>
      <c r="BO8" s="25" t="s">
        <v>214</v>
      </c>
      <c r="BP8" s="25" t="s">
        <v>215</v>
      </c>
      <c r="BQ8" s="25" t="s">
        <v>216</v>
      </c>
      <c r="BR8" s="25" t="s">
        <v>217</v>
      </c>
      <c r="BS8" s="26" t="s">
        <v>218</v>
      </c>
      <c r="BT8" s="25" t="s">
        <v>219</v>
      </c>
      <c r="BU8" s="25" t="s">
        <v>220</v>
      </c>
      <c r="BV8" s="25" t="s">
        <v>221</v>
      </c>
      <c r="BW8" s="25" t="s">
        <v>222</v>
      </c>
      <c r="BX8" s="26" t="s">
        <v>223</v>
      </c>
      <c r="BY8" s="25" t="s">
        <v>224</v>
      </c>
      <c r="BZ8" s="25" t="s">
        <v>225</v>
      </c>
      <c r="CA8" s="25" t="s">
        <v>226</v>
      </c>
      <c r="CB8" s="25" t="s">
        <v>227</v>
      </c>
      <c r="CC8" s="26" t="s">
        <v>228</v>
      </c>
      <c r="CD8" s="25" t="s">
        <v>229</v>
      </c>
      <c r="CE8" s="25" t="s">
        <v>230</v>
      </c>
      <c r="CF8" s="25" t="s">
        <v>231</v>
      </c>
      <c r="CG8" s="25" t="s">
        <v>232</v>
      </c>
      <c r="CH8" s="26" t="s">
        <v>233</v>
      </c>
      <c r="CI8" s="25" t="s">
        <v>234</v>
      </c>
      <c r="CJ8" s="25" t="s">
        <v>235</v>
      </c>
      <c r="CK8" s="25" t="s">
        <v>236</v>
      </c>
      <c r="CL8" s="25" t="s">
        <v>237</v>
      </c>
      <c r="CM8" s="26" t="s">
        <v>238</v>
      </c>
      <c r="CN8" s="25" t="s">
        <v>239</v>
      </c>
      <c r="CO8" s="25" t="s">
        <v>240</v>
      </c>
      <c r="CP8" s="25" t="s">
        <v>241</v>
      </c>
      <c r="CQ8" s="25" t="s">
        <v>242</v>
      </c>
      <c r="CR8" s="26" t="s">
        <v>243</v>
      </c>
      <c r="CS8" s="25" t="s">
        <v>149</v>
      </c>
      <c r="CT8" s="25" t="s">
        <v>150</v>
      </c>
      <c r="CU8" s="25" t="s">
        <v>151</v>
      </c>
      <c r="CV8" s="25" t="s">
        <v>152</v>
      </c>
      <c r="CW8" s="27" t="s">
        <v>153</v>
      </c>
      <c r="CX8" s="25" t="s">
        <v>154</v>
      </c>
      <c r="CY8" s="25" t="s">
        <v>155</v>
      </c>
      <c r="CZ8" s="25" t="s">
        <v>156</v>
      </c>
      <c r="DA8" s="25" t="s">
        <v>157</v>
      </c>
      <c r="DB8" s="27" t="s">
        <v>158</v>
      </c>
      <c r="DC8" s="25" t="s">
        <v>159</v>
      </c>
      <c r="DD8" s="25" t="s">
        <v>160</v>
      </c>
      <c r="DE8" s="25" t="s">
        <v>161</v>
      </c>
      <c r="DF8" s="25" t="s">
        <v>162</v>
      </c>
      <c r="DG8" s="27" t="s">
        <v>163</v>
      </c>
      <c r="DH8" s="25" t="s">
        <v>164</v>
      </c>
      <c r="DI8" s="25" t="s">
        <v>165</v>
      </c>
      <c r="DJ8" s="25" t="s">
        <v>166</v>
      </c>
      <c r="DK8" s="25" t="s">
        <v>167</v>
      </c>
      <c r="DL8" s="27" t="s">
        <v>168</v>
      </c>
      <c r="DM8" s="25" t="s">
        <v>169</v>
      </c>
      <c r="DN8" s="25" t="s">
        <v>170</v>
      </c>
      <c r="DO8" s="25" t="s">
        <v>171</v>
      </c>
      <c r="DP8" s="25" t="s">
        <v>172</v>
      </c>
      <c r="DQ8" s="27" t="s">
        <v>173</v>
      </c>
      <c r="DR8" s="25" t="s">
        <v>174</v>
      </c>
      <c r="DS8" s="25" t="s">
        <v>175</v>
      </c>
      <c r="DT8" s="25" t="s">
        <v>176</v>
      </c>
      <c r="DU8" s="25" t="s">
        <v>177</v>
      </c>
      <c r="DV8" s="27" t="s">
        <v>178</v>
      </c>
      <c r="DW8" s="25" t="s">
        <v>179</v>
      </c>
      <c r="DX8" s="25" t="s">
        <v>180</v>
      </c>
      <c r="DY8" s="25" t="s">
        <v>181</v>
      </c>
      <c r="DZ8" s="25" t="s">
        <v>182</v>
      </c>
      <c r="EA8" s="27" t="s">
        <v>183</v>
      </c>
      <c r="EB8" s="25" t="s">
        <v>184</v>
      </c>
      <c r="EC8" s="25" t="s">
        <v>185</v>
      </c>
      <c r="ED8" s="25" t="s">
        <v>186</v>
      </c>
      <c r="EE8" s="25" t="s">
        <v>187</v>
      </c>
      <c r="EF8" s="27" t="s">
        <v>188</v>
      </c>
      <c r="EG8" s="25" t="s">
        <v>189</v>
      </c>
      <c r="EH8" s="25" t="s">
        <v>190</v>
      </c>
      <c r="EI8" s="25" t="s">
        <v>191</v>
      </c>
      <c r="EJ8" s="25" t="s">
        <v>192</v>
      </c>
      <c r="EK8" s="27" t="s">
        <v>193</v>
      </c>
      <c r="EL8" s="25" t="s">
        <v>194</v>
      </c>
      <c r="EM8" s="25" t="s">
        <v>195</v>
      </c>
      <c r="EN8" s="25" t="s">
        <v>196</v>
      </c>
      <c r="EO8" s="25" t="s">
        <v>197</v>
      </c>
      <c r="EP8" s="27" t="s">
        <v>198</v>
      </c>
      <c r="EQ8" s="25" t="s">
        <v>199</v>
      </c>
      <c r="ER8" s="25" t="s">
        <v>200</v>
      </c>
      <c r="ES8" s="25" t="s">
        <v>201</v>
      </c>
      <c r="ET8" s="25" t="s">
        <v>202</v>
      </c>
      <c r="EU8" s="27" t="s">
        <v>203</v>
      </c>
      <c r="EV8" s="25" t="s">
        <v>204</v>
      </c>
      <c r="EW8" s="25" t="s">
        <v>205</v>
      </c>
      <c r="EX8" s="25" t="s">
        <v>206</v>
      </c>
      <c r="EY8" s="25" t="s">
        <v>207</v>
      </c>
      <c r="EZ8" s="27" t="s">
        <v>208</v>
      </c>
      <c r="FA8" s="25" t="s">
        <v>209</v>
      </c>
      <c r="FB8" s="25" t="s">
        <v>210</v>
      </c>
      <c r="FC8" s="25" t="s">
        <v>211</v>
      </c>
      <c r="FD8" s="25" t="s">
        <v>212</v>
      </c>
      <c r="FE8" s="27" t="s">
        <v>213</v>
      </c>
      <c r="FF8" s="25" t="s">
        <v>214</v>
      </c>
      <c r="FG8" s="25" t="s">
        <v>215</v>
      </c>
      <c r="FH8" s="25" t="s">
        <v>216</v>
      </c>
      <c r="FI8" s="25" t="s">
        <v>217</v>
      </c>
      <c r="FJ8" s="27" t="s">
        <v>218</v>
      </c>
      <c r="FK8" s="25" t="s">
        <v>219</v>
      </c>
      <c r="FL8" s="25" t="s">
        <v>220</v>
      </c>
      <c r="FM8" s="25" t="s">
        <v>221</v>
      </c>
      <c r="FN8" s="25" t="s">
        <v>222</v>
      </c>
      <c r="FO8" s="27" t="s">
        <v>223</v>
      </c>
      <c r="FP8" s="25" t="s">
        <v>224</v>
      </c>
      <c r="FQ8" s="25" t="s">
        <v>225</v>
      </c>
      <c r="FR8" s="25" t="s">
        <v>226</v>
      </c>
      <c r="FS8" s="25" t="s">
        <v>227</v>
      </c>
      <c r="FT8" s="27" t="s">
        <v>228</v>
      </c>
      <c r="FU8" s="25" t="s">
        <v>229</v>
      </c>
      <c r="FV8" s="25" t="s">
        <v>230</v>
      </c>
      <c r="FW8" s="25" t="s">
        <v>231</v>
      </c>
      <c r="FX8" s="25" t="s">
        <v>232</v>
      </c>
      <c r="FY8" s="27" t="s">
        <v>233</v>
      </c>
      <c r="FZ8" s="25" t="s">
        <v>234</v>
      </c>
      <c r="GA8" s="25" t="s">
        <v>235</v>
      </c>
      <c r="GB8" s="25" t="s">
        <v>236</v>
      </c>
      <c r="GC8" s="25" t="s">
        <v>237</v>
      </c>
      <c r="GD8" s="27" t="s">
        <v>238</v>
      </c>
      <c r="GE8" s="25" t="s">
        <v>239</v>
      </c>
      <c r="GF8" s="25" t="s">
        <v>240</v>
      </c>
      <c r="GG8" s="25" t="s">
        <v>241</v>
      </c>
      <c r="GH8" s="25" t="s">
        <v>242</v>
      </c>
      <c r="GI8" s="27" t="s">
        <v>243</v>
      </c>
      <c r="GJ8" s="25" t="s">
        <v>149</v>
      </c>
      <c r="GK8" s="25" t="s">
        <v>150</v>
      </c>
      <c r="GL8" s="25" t="s">
        <v>151</v>
      </c>
      <c r="GM8" s="25" t="s">
        <v>152</v>
      </c>
      <c r="GN8" s="28" t="s">
        <v>153</v>
      </c>
      <c r="GO8" s="25" t="s">
        <v>154</v>
      </c>
      <c r="GP8" s="25" t="s">
        <v>155</v>
      </c>
      <c r="GQ8" s="25" t="s">
        <v>156</v>
      </c>
      <c r="GR8" s="25" t="s">
        <v>157</v>
      </c>
      <c r="GS8" s="28" t="s">
        <v>158</v>
      </c>
      <c r="GT8" s="25" t="s">
        <v>159</v>
      </c>
      <c r="GU8" s="25" t="s">
        <v>160</v>
      </c>
      <c r="GV8" s="25" t="s">
        <v>161</v>
      </c>
      <c r="GW8" s="25" t="s">
        <v>162</v>
      </c>
      <c r="GX8" s="28" t="s">
        <v>163</v>
      </c>
      <c r="GY8" s="25" t="s">
        <v>164</v>
      </c>
      <c r="GZ8" s="25" t="s">
        <v>165</v>
      </c>
      <c r="HA8" s="25" t="s">
        <v>166</v>
      </c>
      <c r="HB8" s="25" t="s">
        <v>167</v>
      </c>
      <c r="HC8" s="28" t="s">
        <v>168</v>
      </c>
      <c r="HD8" s="25" t="s">
        <v>169</v>
      </c>
      <c r="HE8" s="25" t="s">
        <v>170</v>
      </c>
      <c r="HF8" s="25" t="s">
        <v>171</v>
      </c>
      <c r="HG8" s="25" t="s">
        <v>172</v>
      </c>
      <c r="HH8" s="28" t="s">
        <v>173</v>
      </c>
      <c r="HI8" s="25" t="s">
        <v>174</v>
      </c>
      <c r="HJ8" s="25" t="s">
        <v>175</v>
      </c>
      <c r="HK8" s="25" t="s">
        <v>176</v>
      </c>
      <c r="HL8" s="25" t="s">
        <v>177</v>
      </c>
      <c r="HM8" s="28" t="s">
        <v>178</v>
      </c>
      <c r="HN8" s="25" t="s">
        <v>179</v>
      </c>
      <c r="HO8" s="25" t="s">
        <v>180</v>
      </c>
      <c r="HP8" s="25" t="s">
        <v>181</v>
      </c>
      <c r="HQ8" s="25" t="s">
        <v>182</v>
      </c>
      <c r="HR8" s="28" t="s">
        <v>183</v>
      </c>
      <c r="HS8" s="25" t="s">
        <v>184</v>
      </c>
      <c r="HT8" s="25" t="s">
        <v>185</v>
      </c>
      <c r="HU8" s="25" t="s">
        <v>186</v>
      </c>
      <c r="HV8" s="25" t="s">
        <v>187</v>
      </c>
      <c r="HW8" s="28" t="s">
        <v>188</v>
      </c>
      <c r="HX8" s="25" t="s">
        <v>189</v>
      </c>
      <c r="HY8" s="25" t="s">
        <v>190</v>
      </c>
      <c r="HZ8" s="25" t="s">
        <v>191</v>
      </c>
      <c r="IA8" s="25" t="s">
        <v>192</v>
      </c>
      <c r="IB8" s="28" t="s">
        <v>193</v>
      </c>
      <c r="IC8" s="25" t="s">
        <v>194</v>
      </c>
      <c r="ID8" s="25" t="s">
        <v>195</v>
      </c>
      <c r="IE8" s="25" t="s">
        <v>196</v>
      </c>
      <c r="IF8" s="25" t="s">
        <v>197</v>
      </c>
      <c r="IG8" s="28" t="s">
        <v>198</v>
      </c>
      <c r="IH8" s="25" t="s">
        <v>199</v>
      </c>
      <c r="II8" s="25" t="s">
        <v>200</v>
      </c>
      <c r="IJ8" s="25" t="s">
        <v>201</v>
      </c>
      <c r="IK8" s="25" t="s">
        <v>202</v>
      </c>
      <c r="IL8" s="28" t="s">
        <v>203</v>
      </c>
      <c r="IM8" s="25" t="s">
        <v>204</v>
      </c>
      <c r="IN8" s="25" t="s">
        <v>205</v>
      </c>
      <c r="IO8" s="25" t="s">
        <v>206</v>
      </c>
      <c r="IP8" s="25" t="s">
        <v>207</v>
      </c>
      <c r="IQ8" s="28" t="s">
        <v>208</v>
      </c>
      <c r="IR8" s="25" t="s">
        <v>209</v>
      </c>
      <c r="IS8" s="25" t="s">
        <v>210</v>
      </c>
      <c r="IT8" s="25" t="s">
        <v>211</v>
      </c>
      <c r="IU8" s="25" t="s">
        <v>212</v>
      </c>
      <c r="IV8" s="28" t="s">
        <v>213</v>
      </c>
      <c r="IW8" s="25" t="s">
        <v>214</v>
      </c>
      <c r="IX8" s="25" t="s">
        <v>215</v>
      </c>
      <c r="IY8" s="25" t="s">
        <v>216</v>
      </c>
      <c r="IZ8" s="25" t="s">
        <v>217</v>
      </c>
      <c r="JA8" s="28" t="s">
        <v>218</v>
      </c>
      <c r="JB8" s="25" t="s">
        <v>219</v>
      </c>
      <c r="JC8" s="25" t="s">
        <v>220</v>
      </c>
      <c r="JD8" s="25" t="s">
        <v>221</v>
      </c>
      <c r="JE8" s="25" t="s">
        <v>222</v>
      </c>
      <c r="JF8" s="28" t="s">
        <v>223</v>
      </c>
      <c r="JG8" s="25" t="s">
        <v>224</v>
      </c>
      <c r="JH8" s="25" t="s">
        <v>225</v>
      </c>
      <c r="JI8" s="25" t="s">
        <v>226</v>
      </c>
      <c r="JJ8" s="25" t="s">
        <v>227</v>
      </c>
      <c r="JK8" s="28" t="s">
        <v>228</v>
      </c>
      <c r="JL8" s="25" t="s">
        <v>229</v>
      </c>
      <c r="JM8" s="25" t="s">
        <v>230</v>
      </c>
      <c r="JN8" s="25" t="s">
        <v>231</v>
      </c>
      <c r="JO8" s="25" t="s">
        <v>232</v>
      </c>
      <c r="JP8" s="28" t="s">
        <v>233</v>
      </c>
      <c r="JQ8" s="25" t="s">
        <v>234</v>
      </c>
      <c r="JR8" s="25" t="s">
        <v>235</v>
      </c>
      <c r="JS8" s="25" t="s">
        <v>236</v>
      </c>
      <c r="JT8" s="25" t="s">
        <v>237</v>
      </c>
      <c r="JU8" s="28" t="s">
        <v>238</v>
      </c>
      <c r="JV8" s="25" t="s">
        <v>239</v>
      </c>
      <c r="JW8" s="25" t="s">
        <v>240</v>
      </c>
      <c r="JX8" s="25" t="s">
        <v>241</v>
      </c>
      <c r="JY8" s="25" t="s">
        <v>242</v>
      </c>
      <c r="JZ8" s="29" t="s">
        <v>243</v>
      </c>
    </row>
    <row r="9" spans="1:286">
      <c r="A9" s="149" t="s">
        <v>244</v>
      </c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49"/>
      <c r="BS9" s="149"/>
      <c r="BT9" s="149"/>
      <c r="BU9" s="149"/>
      <c r="BV9" s="149"/>
      <c r="BW9" s="149"/>
      <c r="BX9" s="149"/>
      <c r="BY9" s="149"/>
      <c r="BZ9" s="149"/>
      <c r="CA9" s="149"/>
      <c r="CB9" s="149"/>
      <c r="CC9" s="149"/>
      <c r="CD9" s="149"/>
      <c r="CE9" s="149"/>
      <c r="CF9" s="149"/>
      <c r="CG9" s="149"/>
      <c r="CH9" s="149"/>
      <c r="CI9" s="149"/>
      <c r="CJ9" s="149"/>
      <c r="CK9" s="149"/>
      <c r="CL9" s="149"/>
      <c r="CM9" s="149"/>
      <c r="CN9" s="149"/>
      <c r="CO9" s="149"/>
      <c r="CP9" s="149"/>
      <c r="CQ9" s="149"/>
      <c r="CR9" s="149"/>
      <c r="CS9" s="149"/>
      <c r="CT9" s="149"/>
      <c r="CU9" s="149"/>
      <c r="CV9" s="149"/>
      <c r="CW9" s="149"/>
      <c r="CX9" s="149"/>
      <c r="CY9" s="149"/>
      <c r="CZ9" s="149"/>
      <c r="DA9" s="149"/>
      <c r="DB9" s="149"/>
      <c r="DC9" s="149"/>
      <c r="DD9" s="149"/>
      <c r="DE9" s="149"/>
      <c r="DF9" s="149"/>
      <c r="DG9" s="149"/>
      <c r="DH9" s="149"/>
      <c r="DI9" s="149"/>
      <c r="DJ9" s="149"/>
      <c r="DK9" s="149"/>
      <c r="DL9" s="149"/>
      <c r="DM9" s="149"/>
      <c r="DN9" s="149"/>
      <c r="DO9" s="149"/>
      <c r="DP9" s="149"/>
      <c r="DQ9" s="149"/>
      <c r="DR9" s="149"/>
      <c r="DS9" s="149"/>
      <c r="DT9" s="149"/>
      <c r="DU9" s="149"/>
      <c r="DV9" s="149"/>
      <c r="DW9" s="149"/>
      <c r="DX9" s="149"/>
      <c r="DY9" s="149"/>
      <c r="DZ9" s="149"/>
      <c r="EA9" s="149"/>
      <c r="EB9" s="149"/>
      <c r="EC9" s="149"/>
      <c r="ED9" s="149"/>
      <c r="EE9" s="149"/>
      <c r="EF9" s="149"/>
      <c r="EG9" s="149"/>
      <c r="EH9" s="149"/>
      <c r="EI9" s="149"/>
      <c r="EJ9" s="149"/>
      <c r="EK9" s="149"/>
      <c r="EL9" s="149"/>
      <c r="EM9" s="149"/>
      <c r="EN9" s="149"/>
      <c r="EO9" s="149"/>
      <c r="EP9" s="149"/>
      <c r="EQ9" s="149"/>
      <c r="ER9" s="149"/>
      <c r="ES9" s="149"/>
      <c r="ET9" s="149"/>
      <c r="EU9" s="149"/>
      <c r="EV9" s="149"/>
      <c r="EW9" s="149"/>
      <c r="EX9" s="149"/>
      <c r="EY9" s="149"/>
      <c r="EZ9" s="149"/>
      <c r="FA9" s="149"/>
      <c r="FB9" s="149"/>
      <c r="FC9" s="149"/>
      <c r="FD9" s="149"/>
      <c r="FE9" s="149"/>
      <c r="FF9" s="149"/>
      <c r="FG9" s="149"/>
      <c r="FH9" s="149"/>
      <c r="FI9" s="149"/>
      <c r="FJ9" s="149"/>
      <c r="FK9" s="149"/>
      <c r="FL9" s="149"/>
      <c r="FM9" s="149"/>
      <c r="FN9" s="149"/>
      <c r="FO9" s="149"/>
      <c r="FP9" s="149"/>
      <c r="FQ9" s="149"/>
      <c r="FR9" s="149"/>
      <c r="FS9" s="149"/>
      <c r="FT9" s="149"/>
      <c r="FU9" s="149"/>
      <c r="FV9" s="149"/>
      <c r="FW9" s="149"/>
      <c r="FX9" s="149"/>
      <c r="FY9" s="149"/>
      <c r="FZ9" s="149"/>
      <c r="GA9" s="149"/>
      <c r="GB9" s="149"/>
      <c r="GC9" s="149"/>
      <c r="GD9" s="149"/>
      <c r="GE9" s="149"/>
      <c r="GF9" s="149"/>
      <c r="GG9" s="149"/>
      <c r="GH9" s="149"/>
      <c r="GI9" s="149"/>
      <c r="GJ9" s="149"/>
      <c r="GK9" s="149"/>
      <c r="GL9" s="149"/>
      <c r="GM9" s="149"/>
      <c r="GN9" s="149"/>
      <c r="GO9" s="149"/>
      <c r="GP9" s="149"/>
      <c r="GQ9" s="149"/>
      <c r="GR9" s="149"/>
      <c r="GS9" s="149"/>
      <c r="GT9" s="149"/>
      <c r="GU9" s="149"/>
      <c r="GV9" s="149"/>
      <c r="GW9" s="149"/>
      <c r="GX9" s="149"/>
      <c r="GY9" s="149"/>
      <c r="GZ9" s="149"/>
      <c r="HA9" s="149"/>
      <c r="HB9" s="149"/>
      <c r="HC9" s="149"/>
      <c r="HD9" s="149"/>
      <c r="HE9" s="149"/>
      <c r="HF9" s="149"/>
      <c r="HG9" s="149"/>
      <c r="HH9" s="149"/>
      <c r="HI9" s="149"/>
      <c r="HJ9" s="149"/>
      <c r="HK9" s="149"/>
      <c r="HL9" s="149"/>
      <c r="HM9" s="149"/>
      <c r="HN9" s="149"/>
      <c r="HO9" s="149"/>
      <c r="HP9" s="149"/>
      <c r="HQ9" s="149"/>
      <c r="HR9" s="149"/>
      <c r="HS9" s="149"/>
      <c r="HT9" s="149"/>
      <c r="HU9" s="149"/>
      <c r="HV9" s="149"/>
      <c r="HW9" s="149"/>
      <c r="HX9" s="149"/>
      <c r="HY9" s="149"/>
      <c r="HZ9" s="149"/>
      <c r="IA9" s="149"/>
      <c r="IB9" s="149"/>
      <c r="IC9" s="149"/>
      <c r="ID9" s="149"/>
      <c r="IE9" s="149"/>
      <c r="IF9" s="149"/>
      <c r="IG9" s="149"/>
      <c r="IH9" s="149"/>
      <c r="II9" s="149"/>
      <c r="IJ9" s="149"/>
      <c r="IK9" s="149"/>
      <c r="IL9" s="149"/>
      <c r="IM9" s="149"/>
      <c r="IN9" s="149"/>
      <c r="IO9" s="149"/>
      <c r="IP9" s="149"/>
      <c r="IQ9" s="149"/>
      <c r="IR9" s="149"/>
      <c r="IS9" s="149"/>
      <c r="IT9" s="149"/>
      <c r="IU9" s="149"/>
      <c r="IV9" s="149"/>
      <c r="IW9" s="149"/>
      <c r="IX9" s="149"/>
      <c r="IY9" s="149"/>
      <c r="IZ9" s="149"/>
      <c r="JA9" s="149"/>
      <c r="JB9" s="149"/>
      <c r="JC9" s="149"/>
      <c r="JD9" s="149"/>
      <c r="JE9" s="149"/>
      <c r="JF9" s="149"/>
      <c r="JG9" s="149"/>
      <c r="JH9" s="149"/>
      <c r="JI9" s="149"/>
      <c r="JJ9" s="149"/>
      <c r="JK9" s="149"/>
      <c r="JL9" s="149"/>
      <c r="JM9" s="149"/>
      <c r="JN9" s="149"/>
      <c r="JO9" s="149"/>
      <c r="JP9" s="149"/>
      <c r="JQ9" s="149"/>
      <c r="JR9" s="149"/>
      <c r="JS9" s="149"/>
      <c r="JT9" s="149"/>
      <c r="JU9" s="149"/>
      <c r="JV9" s="149"/>
      <c r="JW9" s="149"/>
      <c r="JX9" s="149"/>
      <c r="JY9" s="149"/>
      <c r="JZ9" s="24"/>
    </row>
    <row r="10" spans="1:286" ht="29">
      <c r="A10" s="25" t="s">
        <v>245</v>
      </c>
      <c r="B10" s="30">
        <v>63.3</v>
      </c>
      <c r="C10" s="30">
        <v>63.44</v>
      </c>
      <c r="D10" s="30">
        <v>61.35</v>
      </c>
      <c r="E10" s="30">
        <v>63.63</v>
      </c>
      <c r="F10" s="31">
        <f>SUM(B10:E10)/4</f>
        <v>62.93</v>
      </c>
      <c r="G10" s="30">
        <v>64.239999999999995</v>
      </c>
      <c r="H10" s="30">
        <v>64.459999999999994</v>
      </c>
      <c r="I10" s="30">
        <v>64.42</v>
      </c>
      <c r="J10" s="30">
        <v>63.99</v>
      </c>
      <c r="K10" s="31">
        <f>SUM(G10:J10)/4</f>
        <v>64.277500000000003</v>
      </c>
      <c r="L10" s="30">
        <v>64.45</v>
      </c>
      <c r="M10" s="30">
        <v>64.86</v>
      </c>
      <c r="N10" s="30">
        <v>64.62</v>
      </c>
      <c r="O10" s="30">
        <v>64.290000000000006</v>
      </c>
      <c r="P10" s="31">
        <f>SUM(L10:O10)/4</f>
        <v>64.555000000000007</v>
      </c>
      <c r="Q10" s="30">
        <v>64.569999999999993</v>
      </c>
      <c r="R10" s="30">
        <v>65.040000000000006</v>
      </c>
      <c r="S10" s="30">
        <v>64.7</v>
      </c>
      <c r="T10" s="30">
        <v>64.62</v>
      </c>
      <c r="U10" s="31">
        <f>SUM(Q10:T10)/4</f>
        <v>64.732500000000002</v>
      </c>
      <c r="V10" s="30">
        <v>64.8</v>
      </c>
      <c r="W10" s="30">
        <v>65.260000000000005</v>
      </c>
      <c r="X10" s="30">
        <v>65.209999999999994</v>
      </c>
      <c r="Y10" s="30">
        <v>65.25</v>
      </c>
      <c r="Z10" s="31">
        <f>SUM(V10:Y10)/4</f>
        <v>65.13</v>
      </c>
      <c r="AA10" s="30">
        <v>65.37</v>
      </c>
      <c r="AB10" s="30">
        <v>65.900000000000006</v>
      </c>
      <c r="AC10" s="30">
        <v>65.84</v>
      </c>
      <c r="AD10" s="30">
        <v>65.66</v>
      </c>
      <c r="AE10" s="31">
        <f>SUM(AA10:AD10)/4</f>
        <v>65.692499999999995</v>
      </c>
      <c r="AF10" s="30">
        <v>65.95</v>
      </c>
      <c r="AG10" s="30">
        <v>66.02</v>
      </c>
      <c r="AH10" s="30">
        <v>65.86</v>
      </c>
      <c r="AI10" s="30">
        <v>65.48</v>
      </c>
      <c r="AJ10" s="31">
        <f>SUM(AF10:AI10)/4</f>
        <v>65.827500000000001</v>
      </c>
      <c r="AK10" s="30">
        <v>66.05</v>
      </c>
      <c r="AL10" s="30">
        <v>66.61</v>
      </c>
      <c r="AM10" s="30">
        <v>66.319999999999993</v>
      </c>
      <c r="AN10" s="30">
        <v>66.569999999999993</v>
      </c>
      <c r="AO10" s="31">
        <f>SUM(AK10:AN10)/4</f>
        <v>66.387499999999989</v>
      </c>
      <c r="AP10" s="30">
        <v>66.72</v>
      </c>
      <c r="AQ10" s="30">
        <v>67.37</v>
      </c>
      <c r="AR10" s="30">
        <v>67.319999999999993</v>
      </c>
      <c r="AS10" s="30">
        <v>66.989999999999995</v>
      </c>
      <c r="AT10" s="31">
        <f>SUM(AP10:AS10)/4</f>
        <v>67.099999999999994</v>
      </c>
      <c r="AU10" s="30">
        <v>67.42</v>
      </c>
      <c r="AV10" s="30">
        <v>67.77</v>
      </c>
      <c r="AW10" s="30">
        <v>67.55</v>
      </c>
      <c r="AX10" s="30">
        <v>67.5</v>
      </c>
      <c r="AY10" s="31">
        <f>SUM(AU10:AX10)/4</f>
        <v>67.56</v>
      </c>
      <c r="AZ10" s="30">
        <v>67.760000000000005</v>
      </c>
      <c r="BA10" s="30">
        <v>68.349999999999994</v>
      </c>
      <c r="BB10" s="30">
        <v>68.459999999999994</v>
      </c>
      <c r="BC10" s="30">
        <v>68.02</v>
      </c>
      <c r="BD10" s="31">
        <f>SUM(AZ10:BC10)/4</f>
        <v>68.147499999999994</v>
      </c>
      <c r="BE10" s="30">
        <v>68.16</v>
      </c>
      <c r="BF10" s="30">
        <v>68.430000000000007</v>
      </c>
      <c r="BG10" s="30">
        <v>68.88</v>
      </c>
      <c r="BH10" s="30">
        <v>69.11</v>
      </c>
      <c r="BI10" s="31">
        <f>SUM(BE10:BH10)/4</f>
        <v>68.644999999999996</v>
      </c>
      <c r="BJ10" s="30">
        <v>69.209999999999994</v>
      </c>
      <c r="BK10" s="30">
        <v>69.83</v>
      </c>
      <c r="BL10" s="30">
        <v>69.709999999999994</v>
      </c>
      <c r="BM10" s="30">
        <v>69.42</v>
      </c>
      <c r="BN10" s="31">
        <f>SUM(BJ10:BM10)/4</f>
        <v>69.542500000000004</v>
      </c>
      <c r="BO10" s="30">
        <v>69.34</v>
      </c>
      <c r="BP10" s="30">
        <v>69.739999999999995</v>
      </c>
      <c r="BQ10" s="30">
        <v>69.48</v>
      </c>
      <c r="BR10" s="30">
        <v>69.040000000000006</v>
      </c>
      <c r="BS10" s="31">
        <f>SUM(BO10:BR10)/4</f>
        <v>69.400000000000006</v>
      </c>
      <c r="BT10" s="30">
        <v>69.08</v>
      </c>
      <c r="BU10" s="30">
        <v>69.569999999999993</v>
      </c>
      <c r="BV10" s="30">
        <v>69.2</v>
      </c>
      <c r="BW10" s="30">
        <v>69.03</v>
      </c>
      <c r="BX10" s="31">
        <f>SUM(BT10:BW10)/4</f>
        <v>69.22</v>
      </c>
      <c r="BY10" s="30">
        <v>69.08</v>
      </c>
      <c r="BZ10" s="30">
        <v>69.23</v>
      </c>
      <c r="CA10" s="30">
        <v>69</v>
      </c>
      <c r="CB10" s="30">
        <v>68.67</v>
      </c>
      <c r="CC10" s="31">
        <f>SUM(BY10:CB10)/4</f>
        <v>68.995000000000005</v>
      </c>
      <c r="CD10" s="30">
        <v>68.37</v>
      </c>
      <c r="CE10" s="30">
        <v>68.540000000000006</v>
      </c>
      <c r="CF10" s="30">
        <v>68.05</v>
      </c>
      <c r="CG10" s="30">
        <v>67.83</v>
      </c>
      <c r="CH10" s="31">
        <f>SUM(CD10:CG10)/4</f>
        <v>68.197500000000005</v>
      </c>
      <c r="CI10" s="30">
        <v>68.069999999999993</v>
      </c>
      <c r="CJ10" s="30">
        <v>68.23</v>
      </c>
      <c r="CK10" s="30">
        <v>67.72</v>
      </c>
      <c r="CL10" s="30">
        <v>67.41</v>
      </c>
      <c r="CM10" s="31">
        <f>SUM(CI10:CL10)/4</f>
        <v>67.857500000000002</v>
      </c>
      <c r="CN10" s="30">
        <v>67.260000000000005</v>
      </c>
      <c r="CO10" s="30">
        <v>67.47</v>
      </c>
      <c r="CP10" s="30">
        <v>66.900000000000006</v>
      </c>
      <c r="CQ10" s="30">
        <v>66.69</v>
      </c>
      <c r="CR10" s="31">
        <f>SUM(CN10:CQ10)/4</f>
        <v>67.080000000000013</v>
      </c>
      <c r="CS10" s="30">
        <v>14.17</v>
      </c>
      <c r="CT10" s="30">
        <v>14.39</v>
      </c>
      <c r="CU10" s="30">
        <v>14.13</v>
      </c>
      <c r="CV10" s="30">
        <v>12.79</v>
      </c>
      <c r="CW10" s="32">
        <f>SUM(CS10:CV10)/4</f>
        <v>13.870000000000001</v>
      </c>
      <c r="CX10" s="30">
        <v>12.23</v>
      </c>
      <c r="CY10" s="30">
        <v>12.17</v>
      </c>
      <c r="CZ10" s="30">
        <v>12.49</v>
      </c>
      <c r="DA10" s="30">
        <v>12.9</v>
      </c>
      <c r="DB10" s="32">
        <f>SUM(CX10:DA10)/4</f>
        <v>12.4475</v>
      </c>
      <c r="DC10" s="30">
        <v>12.87</v>
      </c>
      <c r="DD10" s="30">
        <v>13.12</v>
      </c>
      <c r="DE10" s="30">
        <v>13.72</v>
      </c>
      <c r="DF10" s="30">
        <v>15.18</v>
      </c>
      <c r="DG10" s="32">
        <f>SUM(DC10:DF10)/4</f>
        <v>13.7225</v>
      </c>
      <c r="DH10" s="30">
        <v>14.97</v>
      </c>
      <c r="DI10" s="30">
        <v>14.8</v>
      </c>
      <c r="DJ10" s="30">
        <v>15.64</v>
      </c>
      <c r="DK10" s="30">
        <v>17.22</v>
      </c>
      <c r="DL10" s="32">
        <f>SUM(DH10:DK10)/4</f>
        <v>15.657500000000001</v>
      </c>
      <c r="DM10" s="30">
        <v>17.22</v>
      </c>
      <c r="DN10" s="30">
        <v>17.39</v>
      </c>
      <c r="DO10" s="30">
        <v>18.41</v>
      </c>
      <c r="DP10" s="30">
        <v>19.45</v>
      </c>
      <c r="DQ10" s="32">
        <f>SUM(DM10:DP10)/4</f>
        <v>18.1175</v>
      </c>
      <c r="DR10" s="30">
        <v>19.489999999999998</v>
      </c>
      <c r="DS10" s="30">
        <v>19.899999999999999</v>
      </c>
      <c r="DT10" s="30">
        <v>20.96</v>
      </c>
      <c r="DU10" s="30">
        <v>22.74</v>
      </c>
      <c r="DV10" s="32">
        <f>SUM(DR10:DU10)/4</f>
        <v>20.772500000000001</v>
      </c>
      <c r="DW10" s="30">
        <v>22.8</v>
      </c>
      <c r="DX10" s="30">
        <v>22.53</v>
      </c>
      <c r="DY10" s="30">
        <v>23.7</v>
      </c>
      <c r="DZ10" s="30">
        <v>25.37</v>
      </c>
      <c r="EA10" s="32">
        <f>SUM(DW10:DZ10)/4</f>
        <v>23.6</v>
      </c>
      <c r="EB10" s="30">
        <v>25.04</v>
      </c>
      <c r="EC10" s="30">
        <v>25.19</v>
      </c>
      <c r="ED10" s="30">
        <v>25.5</v>
      </c>
      <c r="EE10" s="30">
        <v>26.66</v>
      </c>
      <c r="EF10" s="32">
        <f>SUM(EB10:EE10)/4</f>
        <v>25.5975</v>
      </c>
      <c r="EG10" s="30">
        <v>25.4</v>
      </c>
      <c r="EH10" s="30">
        <v>24.54</v>
      </c>
      <c r="EI10" s="30">
        <v>24.43</v>
      </c>
      <c r="EJ10" s="30">
        <v>23.96</v>
      </c>
      <c r="EK10" s="32">
        <f>SUM(EG10:EJ10)/4</f>
        <v>24.582500000000003</v>
      </c>
      <c r="EL10" s="30">
        <v>22.26</v>
      </c>
      <c r="EM10" s="30">
        <v>20.9</v>
      </c>
      <c r="EN10" s="30">
        <v>20.420000000000002</v>
      </c>
      <c r="EO10" s="30">
        <v>20.6</v>
      </c>
      <c r="EP10" s="32">
        <f>SUM(EL10:EO10)/4</f>
        <v>21.045000000000002</v>
      </c>
      <c r="EQ10" s="30">
        <v>19.8</v>
      </c>
      <c r="ER10" s="30">
        <v>19.12</v>
      </c>
      <c r="ES10" s="30">
        <v>19.559999999999999</v>
      </c>
      <c r="ET10" s="30">
        <v>19.8</v>
      </c>
      <c r="EU10" s="32">
        <f>SUM(EQ10:ET10)/4</f>
        <v>19.57</v>
      </c>
      <c r="EV10" s="30">
        <v>18.559999999999999</v>
      </c>
      <c r="EW10" s="30">
        <v>17.62</v>
      </c>
      <c r="EX10" s="30">
        <v>17.559999999999999</v>
      </c>
      <c r="EY10" s="30">
        <v>16.850000000000001</v>
      </c>
      <c r="EZ10" s="32">
        <f>SUM(EV10:EY10)/4</f>
        <v>17.647500000000001</v>
      </c>
      <c r="FA10" s="30">
        <v>12.96</v>
      </c>
      <c r="FB10" s="30">
        <v>10.29</v>
      </c>
      <c r="FC10" s="30">
        <v>9.06</v>
      </c>
      <c r="FD10" s="30">
        <v>7.9</v>
      </c>
      <c r="FE10" s="32">
        <f>SUM(FA10:FD10)/4</f>
        <v>10.0525</v>
      </c>
      <c r="FF10" s="30">
        <v>6.89</v>
      </c>
      <c r="FG10" s="30">
        <v>6.25</v>
      </c>
      <c r="FH10" s="30">
        <v>6.15</v>
      </c>
      <c r="FI10" s="30">
        <v>6.34</v>
      </c>
      <c r="FJ10" s="32">
        <f>SUM(FF10:FI10)/4</f>
        <v>6.4074999999999998</v>
      </c>
      <c r="FK10" s="30">
        <v>6.12</v>
      </c>
      <c r="FL10" s="30">
        <v>6.05</v>
      </c>
      <c r="FM10" s="30">
        <v>6.38</v>
      </c>
      <c r="FN10" s="30">
        <v>6.86</v>
      </c>
      <c r="FO10" s="32">
        <f>SUM(FK10:FN10)/4</f>
        <v>6.3525</v>
      </c>
      <c r="FP10" s="30">
        <v>6.73</v>
      </c>
      <c r="FQ10" s="30">
        <v>6.56</v>
      </c>
      <c r="FR10" s="30">
        <v>7.41</v>
      </c>
      <c r="FS10" s="30">
        <v>7.84</v>
      </c>
      <c r="FT10" s="32">
        <f>SUM(FP10:FS10)/4</f>
        <v>7.1349999999999998</v>
      </c>
      <c r="FU10" s="30">
        <v>7.83</v>
      </c>
      <c r="FV10" s="30">
        <v>8.1999999999999993</v>
      </c>
      <c r="FW10" s="30">
        <v>8.33</v>
      </c>
      <c r="FX10" s="30">
        <v>8.68</v>
      </c>
      <c r="FY10" s="32">
        <f>SUM(FU10:FX10)/4</f>
        <v>8.26</v>
      </c>
      <c r="FZ10" s="30">
        <v>8.58</v>
      </c>
      <c r="GA10" s="30">
        <v>8.39</v>
      </c>
      <c r="GB10" s="30">
        <v>8.27</v>
      </c>
      <c r="GC10" s="30">
        <v>8.76</v>
      </c>
      <c r="GD10" s="32">
        <f>SUM(FZ10:GC10)/4</f>
        <v>8.5</v>
      </c>
      <c r="GE10" s="30">
        <v>8.65</v>
      </c>
      <c r="GF10" s="30">
        <v>8.33</v>
      </c>
      <c r="GG10" s="30">
        <v>7.86</v>
      </c>
      <c r="GH10" s="30">
        <v>8.36</v>
      </c>
      <c r="GI10" s="32">
        <f>SUM(GE10:GH10)/4</f>
        <v>8.3000000000000007</v>
      </c>
      <c r="GJ10" s="30">
        <v>54.33</v>
      </c>
      <c r="GK10" s="30">
        <v>54.31</v>
      </c>
      <c r="GL10" s="30">
        <v>52.68</v>
      </c>
      <c r="GM10" s="30">
        <v>55.49</v>
      </c>
      <c r="GN10" s="33">
        <f>SUM(GJ10:GM10)/4</f>
        <v>54.202500000000001</v>
      </c>
      <c r="GO10" s="30">
        <v>56.38</v>
      </c>
      <c r="GP10" s="30">
        <v>56.61</v>
      </c>
      <c r="GQ10" s="30">
        <v>56.38</v>
      </c>
      <c r="GR10" s="30">
        <v>55.73</v>
      </c>
      <c r="GS10" s="33">
        <f>SUM(GO10:GR10)/4</f>
        <v>56.274999999999999</v>
      </c>
      <c r="GT10" s="30">
        <v>56.15</v>
      </c>
      <c r="GU10" s="30">
        <v>56.35</v>
      </c>
      <c r="GV10" s="30">
        <v>55.75</v>
      </c>
      <c r="GW10" s="30">
        <v>54.53</v>
      </c>
      <c r="GX10" s="33">
        <f>SUM(GT10:GW10)/4</f>
        <v>55.695</v>
      </c>
      <c r="GY10" s="30">
        <v>54.91</v>
      </c>
      <c r="GZ10" s="30">
        <v>55.41</v>
      </c>
      <c r="HA10" s="30">
        <v>54.58</v>
      </c>
      <c r="HB10" s="30">
        <v>53.49</v>
      </c>
      <c r="HC10" s="33">
        <f>SUM(GY10:HB10)/4</f>
        <v>54.597499999999997</v>
      </c>
      <c r="HD10" s="30">
        <v>53.64</v>
      </c>
      <c r="HE10" s="30">
        <v>53.91</v>
      </c>
      <c r="HF10" s="30">
        <v>53.2</v>
      </c>
      <c r="HG10" s="30">
        <v>52.55</v>
      </c>
      <c r="HH10" s="33">
        <f>SUM(HD10:HG10)/4</f>
        <v>53.325000000000003</v>
      </c>
      <c r="HI10" s="30">
        <v>52.63</v>
      </c>
      <c r="HJ10" s="30">
        <v>52.79</v>
      </c>
      <c r="HK10" s="30">
        <v>52.04</v>
      </c>
      <c r="HL10" s="30">
        <v>50.73</v>
      </c>
      <c r="HM10" s="33">
        <f>SUM(HI10:HL10)/4</f>
        <v>52.047499999999999</v>
      </c>
      <c r="HN10" s="30">
        <v>50.91</v>
      </c>
      <c r="HO10" s="30">
        <v>51.15</v>
      </c>
      <c r="HP10" s="30">
        <v>50.25</v>
      </c>
      <c r="HQ10" s="30">
        <v>48.86</v>
      </c>
      <c r="HR10" s="33">
        <f>SUM(HN10:HQ10)/4</f>
        <v>50.292500000000004</v>
      </c>
      <c r="HS10" s="30">
        <v>49.51</v>
      </c>
      <c r="HT10" s="30">
        <v>49.82</v>
      </c>
      <c r="HU10" s="30">
        <v>49.41</v>
      </c>
      <c r="HV10" s="30">
        <v>48.82</v>
      </c>
      <c r="HW10" s="33">
        <f>SUM(HS10:HV10)/4</f>
        <v>49.39</v>
      </c>
      <c r="HX10" s="30">
        <v>49.78</v>
      </c>
      <c r="HY10" s="30">
        <v>50.84</v>
      </c>
      <c r="HZ10" s="30">
        <v>50.87</v>
      </c>
      <c r="IA10" s="30">
        <v>50.94</v>
      </c>
      <c r="IB10" s="33">
        <f>SUM(HX10:IA10)/4</f>
        <v>50.607500000000002</v>
      </c>
      <c r="IC10" s="30">
        <v>52.41</v>
      </c>
      <c r="ID10" s="30">
        <v>53.61</v>
      </c>
      <c r="IE10" s="30">
        <v>53.76</v>
      </c>
      <c r="IF10" s="30">
        <v>53.59</v>
      </c>
      <c r="IG10" s="33">
        <f>SUM(IC10:IF10)/4</f>
        <v>53.342500000000001</v>
      </c>
      <c r="IH10" s="30">
        <v>54.35</v>
      </c>
      <c r="II10" s="30">
        <v>55.29</v>
      </c>
      <c r="IJ10" s="30">
        <v>55.07</v>
      </c>
      <c r="IK10" s="30">
        <v>54.55</v>
      </c>
      <c r="IL10" s="33">
        <f>SUM(IH10:IK10)/4</f>
        <v>54.814999999999998</v>
      </c>
      <c r="IM10" s="30">
        <v>55.51</v>
      </c>
      <c r="IN10" s="30">
        <v>56.37</v>
      </c>
      <c r="IO10" s="30">
        <v>56.78</v>
      </c>
      <c r="IP10" s="30">
        <v>57.47</v>
      </c>
      <c r="IQ10" s="33">
        <f>SUM(IM10:IP10)/4</f>
        <v>56.532499999999999</v>
      </c>
      <c r="IR10" s="30">
        <v>60.24</v>
      </c>
      <c r="IS10" s="30">
        <v>62.64</v>
      </c>
      <c r="IT10" s="30">
        <v>63.4</v>
      </c>
      <c r="IU10" s="30">
        <v>63.94</v>
      </c>
      <c r="IV10" s="33">
        <f>SUM(IR10:IU10)/4</f>
        <v>62.555</v>
      </c>
      <c r="IW10" s="30">
        <v>64.56</v>
      </c>
      <c r="IX10" s="30">
        <v>65.38</v>
      </c>
      <c r="IY10" s="30">
        <v>65.2</v>
      </c>
      <c r="IZ10" s="30">
        <v>64.66</v>
      </c>
      <c r="JA10" s="33">
        <f>SUM(IW10:IZ10)/4</f>
        <v>64.949999999999989</v>
      </c>
      <c r="JB10" s="30">
        <v>64.849999999999994</v>
      </c>
      <c r="JC10" s="30">
        <v>65.36</v>
      </c>
      <c r="JD10" s="30">
        <v>64.790000000000006</v>
      </c>
      <c r="JE10" s="30">
        <v>64.290000000000006</v>
      </c>
      <c r="JF10" s="33">
        <f>SUM(JB10:JE10)/4</f>
        <v>64.822500000000005</v>
      </c>
      <c r="JG10" s="30">
        <v>64.430000000000007</v>
      </c>
      <c r="JH10" s="30">
        <v>64.69</v>
      </c>
      <c r="JI10" s="30">
        <v>63.89</v>
      </c>
      <c r="JJ10" s="30">
        <v>63.28</v>
      </c>
      <c r="JK10" s="33">
        <f>SUM(JG10:JJ10)/4</f>
        <v>64.072499999999991</v>
      </c>
      <c r="JL10" s="30">
        <v>63.02</v>
      </c>
      <c r="JM10" s="30">
        <v>62.92</v>
      </c>
      <c r="JN10" s="30">
        <v>62.38</v>
      </c>
      <c r="JO10" s="30">
        <v>61.94</v>
      </c>
      <c r="JP10" s="33">
        <f>SUM(JL10:JO10)/4</f>
        <v>62.564999999999998</v>
      </c>
      <c r="JQ10" s="30">
        <v>62.23</v>
      </c>
      <c r="JR10" s="30">
        <v>62.51</v>
      </c>
      <c r="JS10" s="30">
        <v>62.12</v>
      </c>
      <c r="JT10" s="30">
        <v>61.5</v>
      </c>
      <c r="JU10" s="33">
        <f>SUM(JQ10:JT10)/4</f>
        <v>62.089999999999996</v>
      </c>
      <c r="JV10" s="30">
        <v>61.45</v>
      </c>
      <c r="JW10" s="30">
        <v>61.85</v>
      </c>
      <c r="JX10" s="30">
        <v>61.65</v>
      </c>
      <c r="JY10" s="30">
        <v>61.11</v>
      </c>
      <c r="JZ10" s="34">
        <f>SUM(JV10:JY10)/4</f>
        <v>61.515000000000001</v>
      </c>
    </row>
    <row r="11" spans="1:286" ht="29">
      <c r="A11" s="25" t="s">
        <v>246</v>
      </c>
      <c r="B11" s="30">
        <v>63.95</v>
      </c>
      <c r="C11" s="30">
        <v>62.4</v>
      </c>
      <c r="D11" s="30">
        <v>59.98</v>
      </c>
      <c r="E11" s="30">
        <v>62.81</v>
      </c>
      <c r="F11" s="31">
        <f t="shared" ref="F11:F62" si="0">SUM(B11:E11)/4</f>
        <v>62.284999999999997</v>
      </c>
      <c r="G11" s="30">
        <v>61.03</v>
      </c>
      <c r="H11" s="30">
        <v>63.04</v>
      </c>
      <c r="I11" s="30">
        <v>65.66</v>
      </c>
      <c r="J11" s="30">
        <v>65.92</v>
      </c>
      <c r="K11" s="31">
        <f t="shared" ref="K11:K62" si="1">SUM(G11:J11)/4</f>
        <v>63.912499999999994</v>
      </c>
      <c r="L11" s="30">
        <v>67.400000000000006</v>
      </c>
      <c r="M11" s="30">
        <v>68.53</v>
      </c>
      <c r="N11" s="30">
        <v>67.41</v>
      </c>
      <c r="O11" s="30">
        <v>65.569999999999993</v>
      </c>
      <c r="P11" s="31">
        <f t="shared" ref="P11:P62" si="2">SUM(L11:O11)/4</f>
        <v>67.227499999999992</v>
      </c>
      <c r="Q11" s="30">
        <v>65.61</v>
      </c>
      <c r="R11" s="30">
        <v>64.22</v>
      </c>
      <c r="S11" s="30">
        <v>65.87</v>
      </c>
      <c r="T11" s="30">
        <v>62.24</v>
      </c>
      <c r="U11" s="31">
        <f t="shared" ref="U11:U62" si="3">SUM(Q11:T11)/4</f>
        <v>64.484999999999999</v>
      </c>
      <c r="V11" s="30">
        <v>60.83</v>
      </c>
      <c r="W11" s="30">
        <v>58.06</v>
      </c>
      <c r="X11" s="30">
        <v>61.55</v>
      </c>
      <c r="Y11" s="30">
        <v>59.89</v>
      </c>
      <c r="Z11" s="31">
        <f t="shared" ref="Z11:Z62" si="4">SUM(V11:Y11)/4</f>
        <v>60.082499999999996</v>
      </c>
      <c r="AA11" s="30">
        <v>63.17</v>
      </c>
      <c r="AB11" s="30">
        <v>63.97</v>
      </c>
      <c r="AC11" s="30">
        <v>63.97</v>
      </c>
      <c r="AD11" s="30">
        <v>64.150000000000006</v>
      </c>
      <c r="AE11" s="31">
        <f t="shared" ref="AE11:AE62" si="5">SUM(AA11:AD11)/4</f>
        <v>63.815000000000005</v>
      </c>
      <c r="AF11" s="30">
        <v>63.72</v>
      </c>
      <c r="AG11" s="30">
        <v>63.41</v>
      </c>
      <c r="AH11" s="30">
        <v>63.28</v>
      </c>
      <c r="AI11" s="30">
        <v>63.23</v>
      </c>
      <c r="AJ11" s="31">
        <f t="shared" ref="AJ11:AJ62" si="6">SUM(AF11:AI11)/4</f>
        <v>63.41</v>
      </c>
      <c r="AK11" s="30">
        <v>64.08</v>
      </c>
      <c r="AL11" s="30">
        <v>66.55</v>
      </c>
      <c r="AM11" s="30">
        <v>65.34</v>
      </c>
      <c r="AN11" s="30">
        <v>64.489999999999995</v>
      </c>
      <c r="AO11" s="31">
        <f t="shared" ref="AO11:AO62" si="7">SUM(AK11:AN11)/4</f>
        <v>65.114999999999995</v>
      </c>
      <c r="AP11" s="30">
        <v>63.43</v>
      </c>
      <c r="AQ11" s="30">
        <v>64.62</v>
      </c>
      <c r="AR11" s="30">
        <v>65.040000000000006</v>
      </c>
      <c r="AS11" s="30">
        <v>63.51</v>
      </c>
      <c r="AT11" s="31">
        <f t="shared" ref="AT11:AT62" si="8">SUM(AP11:AS11)/4</f>
        <v>64.150000000000006</v>
      </c>
      <c r="AU11" s="30">
        <v>64.37</v>
      </c>
      <c r="AV11" s="30">
        <v>66.45</v>
      </c>
      <c r="AW11" s="30">
        <v>66.87</v>
      </c>
      <c r="AX11" s="30">
        <v>65.64</v>
      </c>
      <c r="AY11" s="31">
        <f t="shared" ref="AY11:AY62" si="9">SUM(AU11:AX11)/4</f>
        <v>65.832499999999996</v>
      </c>
      <c r="AZ11" s="30">
        <v>68</v>
      </c>
      <c r="BA11" s="30">
        <v>67.099999999999994</v>
      </c>
      <c r="BB11" s="30">
        <v>68.27</v>
      </c>
      <c r="BC11" s="30">
        <v>67.28</v>
      </c>
      <c r="BD11" s="31">
        <f t="shared" ref="BD11:BD62" si="10">SUM(AZ11:BC11)/4</f>
        <v>67.662499999999994</v>
      </c>
      <c r="BE11" s="30">
        <v>66.8</v>
      </c>
      <c r="BF11" s="30">
        <v>68.209999999999994</v>
      </c>
      <c r="BG11" s="30">
        <v>67.52</v>
      </c>
      <c r="BH11" s="30">
        <v>68.94</v>
      </c>
      <c r="BI11" s="31">
        <f t="shared" ref="BI11:BI62" si="11">SUM(BE11:BH11)/4</f>
        <v>67.867499999999993</v>
      </c>
      <c r="BJ11" s="30">
        <v>67.44</v>
      </c>
      <c r="BK11" s="30">
        <v>68.56</v>
      </c>
      <c r="BL11" s="30">
        <v>67.3</v>
      </c>
      <c r="BM11" s="30">
        <v>67.06</v>
      </c>
      <c r="BN11" s="31">
        <f t="shared" ref="BN11:BN62" si="12">SUM(BJ11:BM11)/4</f>
        <v>67.59</v>
      </c>
      <c r="BO11" s="30">
        <v>69.66</v>
      </c>
      <c r="BP11" s="30">
        <v>69.599999999999994</v>
      </c>
      <c r="BQ11" s="30">
        <v>68.3</v>
      </c>
      <c r="BR11" s="30">
        <v>69.91</v>
      </c>
      <c r="BS11" s="31">
        <f t="shared" ref="BS11:BS62" si="13">SUM(BO11:BR11)/4</f>
        <v>69.367500000000007</v>
      </c>
      <c r="BT11" s="30">
        <v>68.66</v>
      </c>
      <c r="BU11" s="30">
        <v>69.05</v>
      </c>
      <c r="BV11" s="30">
        <v>70.290000000000006</v>
      </c>
      <c r="BW11" s="30">
        <v>67.650000000000006</v>
      </c>
      <c r="BX11" s="31">
        <f t="shared" ref="BX11:BX62" si="14">SUM(BT11:BW11)/4</f>
        <v>68.912499999999994</v>
      </c>
      <c r="BY11" s="30">
        <v>69.010000000000005</v>
      </c>
      <c r="BZ11" s="30">
        <v>69.11</v>
      </c>
      <c r="CA11" s="30">
        <v>67.239999999999995</v>
      </c>
      <c r="CB11" s="30">
        <v>67.33</v>
      </c>
      <c r="CC11" s="31">
        <f t="shared" ref="CC11:CC62" si="15">SUM(BY11:CB11)/4</f>
        <v>68.172499999999999</v>
      </c>
      <c r="CD11" s="30">
        <v>66.349999999999994</v>
      </c>
      <c r="CE11" s="30">
        <v>66.06</v>
      </c>
      <c r="CF11" s="30">
        <v>66.19</v>
      </c>
      <c r="CG11" s="30">
        <v>67.2</v>
      </c>
      <c r="CH11" s="31">
        <f t="shared" ref="CH11:CH62" si="16">SUM(CD11:CG11)/4</f>
        <v>66.45</v>
      </c>
      <c r="CI11" s="30">
        <v>64.16</v>
      </c>
      <c r="CJ11" s="30">
        <v>65.77</v>
      </c>
      <c r="CK11" s="30">
        <v>65.59</v>
      </c>
      <c r="CL11" s="30">
        <v>63.52</v>
      </c>
      <c r="CM11" s="31">
        <f t="shared" ref="CM11:CM62" si="17">SUM(CI11:CL11)/4</f>
        <v>64.760000000000005</v>
      </c>
      <c r="CN11" s="30">
        <v>65.709999999999994</v>
      </c>
      <c r="CO11" s="30">
        <v>64.63</v>
      </c>
      <c r="CP11" s="30">
        <v>65.13</v>
      </c>
      <c r="CQ11" s="30">
        <v>63.39</v>
      </c>
      <c r="CR11" s="31">
        <f t="shared" ref="CR11:CR62" si="18">SUM(CN11:CQ11)/4</f>
        <v>64.714999999999989</v>
      </c>
      <c r="CS11" s="30">
        <v>11.41</v>
      </c>
      <c r="CT11" s="30">
        <v>13.72</v>
      </c>
      <c r="CU11" s="30">
        <v>13.63</v>
      </c>
      <c r="CV11" s="30">
        <v>17.739999999999998</v>
      </c>
      <c r="CW11" s="32">
        <f t="shared" ref="CW11:CW62" si="19">SUM(CS11:CV11)/4</f>
        <v>14.125</v>
      </c>
      <c r="CX11" s="30">
        <v>13.48</v>
      </c>
      <c r="CY11" s="30">
        <v>11.33</v>
      </c>
      <c r="CZ11" s="30">
        <v>13.57</v>
      </c>
      <c r="DA11" s="30">
        <v>14.24</v>
      </c>
      <c r="DB11" s="32">
        <f t="shared" ref="DB11:DB62" si="20">SUM(CX11:DA11)/4</f>
        <v>13.155000000000001</v>
      </c>
      <c r="DC11" s="30">
        <v>14.09</v>
      </c>
      <c r="DD11" s="30">
        <v>15.98</v>
      </c>
      <c r="DE11" s="30">
        <v>16.59</v>
      </c>
      <c r="DF11" s="30">
        <v>18.170000000000002</v>
      </c>
      <c r="DG11" s="32">
        <f t="shared" ref="DG11:DG62" si="21">SUM(DC11:DF11)/4</f>
        <v>16.2075</v>
      </c>
      <c r="DH11" s="30">
        <v>20.04</v>
      </c>
      <c r="DI11" s="30">
        <v>16.920000000000002</v>
      </c>
      <c r="DJ11" s="30">
        <v>22.29</v>
      </c>
      <c r="DK11" s="30">
        <v>19.190000000000001</v>
      </c>
      <c r="DL11" s="32">
        <f t="shared" ref="DL11:DL62" si="22">SUM(DH11:DK11)/4</f>
        <v>19.61</v>
      </c>
      <c r="DM11" s="30">
        <v>20.239999999999998</v>
      </c>
      <c r="DN11" s="30">
        <v>21.73</v>
      </c>
      <c r="DO11" s="30">
        <v>21.66</v>
      </c>
      <c r="DP11" s="30">
        <v>21.96</v>
      </c>
      <c r="DQ11" s="32">
        <f t="shared" ref="DQ11:DQ62" si="23">SUM(DM11:DP11)/4</f>
        <v>21.397500000000001</v>
      </c>
      <c r="DR11" s="30">
        <v>18.5</v>
      </c>
      <c r="DS11" s="30">
        <v>21.18</v>
      </c>
      <c r="DT11" s="30">
        <v>20.98</v>
      </c>
      <c r="DU11" s="30">
        <v>26.36</v>
      </c>
      <c r="DV11" s="32">
        <f t="shared" ref="DV11:DV62" si="24">SUM(DR11:DU11)/4</f>
        <v>21.754999999999999</v>
      </c>
      <c r="DW11" s="30">
        <v>23.9</v>
      </c>
      <c r="DX11" s="30">
        <v>30.01</v>
      </c>
      <c r="DY11" s="30">
        <v>27.45</v>
      </c>
      <c r="DZ11" s="30">
        <v>27.01</v>
      </c>
      <c r="EA11" s="32">
        <f t="shared" ref="EA11:EA62" si="25">SUM(DW11:DZ11)/4</f>
        <v>27.092500000000001</v>
      </c>
      <c r="EB11" s="30">
        <v>25.08</v>
      </c>
      <c r="EC11" s="30">
        <v>27.33</v>
      </c>
      <c r="ED11" s="30">
        <v>28.44</v>
      </c>
      <c r="EE11" s="30">
        <v>31.23</v>
      </c>
      <c r="EF11" s="32">
        <f t="shared" ref="EF11:EF62" si="26">SUM(EB11:EE11)/4</f>
        <v>28.02</v>
      </c>
      <c r="EG11" s="30">
        <v>28.25</v>
      </c>
      <c r="EH11" s="30">
        <v>29.04</v>
      </c>
      <c r="EI11" s="30">
        <v>28.01</v>
      </c>
      <c r="EJ11" s="30">
        <v>25.89</v>
      </c>
      <c r="EK11" s="32">
        <f t="shared" ref="EK11:EK62" si="27">SUM(EG11:EJ11)/4</f>
        <v>27.797499999999999</v>
      </c>
      <c r="EL11" s="30">
        <v>24.11</v>
      </c>
      <c r="EM11" s="30">
        <v>24.45</v>
      </c>
      <c r="EN11" s="30">
        <v>21.66</v>
      </c>
      <c r="EO11" s="30">
        <v>20.74</v>
      </c>
      <c r="EP11" s="32">
        <f t="shared" ref="EP11:EP62" si="28">SUM(EL11:EO11)/4</f>
        <v>22.74</v>
      </c>
      <c r="EQ11" s="30">
        <v>21.11</v>
      </c>
      <c r="ER11" s="30">
        <v>21.11</v>
      </c>
      <c r="ES11" s="30">
        <v>24.59</v>
      </c>
      <c r="ET11" s="30">
        <v>22.32</v>
      </c>
      <c r="EU11" s="32">
        <f t="shared" ref="EU11:EU62" si="29">SUM(EQ11:ET11)/4</f>
        <v>22.282499999999999</v>
      </c>
      <c r="EV11" s="30">
        <v>21.13</v>
      </c>
      <c r="EW11" s="30">
        <v>17.88</v>
      </c>
      <c r="EX11" s="30">
        <v>20.440000000000001</v>
      </c>
      <c r="EY11" s="30">
        <v>16.87</v>
      </c>
      <c r="EZ11" s="32">
        <f t="shared" ref="EZ11:EZ62" si="30">SUM(EV11:EY11)/4</f>
        <v>19.080000000000002</v>
      </c>
      <c r="FA11" s="30">
        <v>15.54</v>
      </c>
      <c r="FB11" s="30">
        <v>11.49</v>
      </c>
      <c r="FC11" s="30">
        <v>9.3000000000000007</v>
      </c>
      <c r="FD11" s="30">
        <v>7.2</v>
      </c>
      <c r="FE11" s="32">
        <f t="shared" ref="FE11:FE62" si="31">SUM(FA11:FD11)/4</f>
        <v>10.8825</v>
      </c>
      <c r="FF11" s="30">
        <v>7.82</v>
      </c>
      <c r="FG11" s="30">
        <v>5.92</v>
      </c>
      <c r="FH11" s="30">
        <v>6.55</v>
      </c>
      <c r="FI11" s="30">
        <v>7.83</v>
      </c>
      <c r="FJ11" s="32">
        <f t="shared" ref="FJ11:FJ62" si="32">SUM(FF11:FI11)/4</f>
        <v>7.0299999999999994</v>
      </c>
      <c r="FK11" s="30">
        <v>6.13</v>
      </c>
      <c r="FL11" s="30">
        <v>8.8000000000000007</v>
      </c>
      <c r="FM11" s="30">
        <v>7.14</v>
      </c>
      <c r="FN11" s="30">
        <v>5.99</v>
      </c>
      <c r="FO11" s="32">
        <f t="shared" ref="FO11:FO62" si="33">SUM(FK11:FN11)/4</f>
        <v>7.0150000000000006</v>
      </c>
      <c r="FP11" s="30">
        <v>7.39</v>
      </c>
      <c r="FQ11" s="30">
        <v>6.89</v>
      </c>
      <c r="FR11" s="30">
        <v>3.97</v>
      </c>
      <c r="FS11" s="30">
        <v>7.5</v>
      </c>
      <c r="FT11" s="32">
        <f t="shared" ref="FT11:FT62" si="34">SUM(FP11:FS11)/4</f>
        <v>6.4375</v>
      </c>
      <c r="FU11" s="30">
        <v>5.55</v>
      </c>
      <c r="FV11" s="30">
        <v>4.7300000000000004</v>
      </c>
      <c r="FW11" s="30">
        <v>4.96</v>
      </c>
      <c r="FX11" s="30">
        <v>6.34</v>
      </c>
      <c r="FY11" s="32">
        <f t="shared" ref="FY11:FY62" si="35">SUM(FU11:FX11)/4</f>
        <v>5.3950000000000005</v>
      </c>
      <c r="FZ11" s="30">
        <v>4.57</v>
      </c>
      <c r="GA11" s="30">
        <v>5.29</v>
      </c>
      <c r="GB11" s="30">
        <v>6.96</v>
      </c>
      <c r="GC11" s="30">
        <v>6.33</v>
      </c>
      <c r="GD11" s="32">
        <f t="shared" ref="GD11:GD62" si="36">SUM(FZ11:GC11)/4</f>
        <v>5.7874999999999996</v>
      </c>
      <c r="GE11" s="30">
        <v>5.26</v>
      </c>
      <c r="GF11" s="30">
        <v>4.6399999999999997</v>
      </c>
      <c r="GG11" s="30">
        <v>4</v>
      </c>
      <c r="GH11" s="30">
        <v>3.49</v>
      </c>
      <c r="GI11" s="32">
        <f t="shared" ref="GI11:GI62" si="37">SUM(GE11:GH11)/4</f>
        <v>4.3475000000000001</v>
      </c>
      <c r="GJ11" s="30">
        <v>56.65</v>
      </c>
      <c r="GK11" s="30">
        <v>53.84</v>
      </c>
      <c r="GL11" s="30">
        <v>51.8</v>
      </c>
      <c r="GM11" s="30">
        <v>51.67</v>
      </c>
      <c r="GN11" s="33">
        <f t="shared" ref="GN11:GN62" si="38">SUM(GJ11:GM11)/4</f>
        <v>53.490000000000009</v>
      </c>
      <c r="GO11" s="30">
        <v>52.81</v>
      </c>
      <c r="GP11" s="30">
        <v>55.9</v>
      </c>
      <c r="GQ11" s="30">
        <v>56.75</v>
      </c>
      <c r="GR11" s="30">
        <v>56.53</v>
      </c>
      <c r="GS11" s="33">
        <f t="shared" ref="GS11:GS62" si="39">SUM(GO11:GR11)/4</f>
        <v>55.497500000000002</v>
      </c>
      <c r="GT11" s="30">
        <v>57.9</v>
      </c>
      <c r="GU11" s="30">
        <v>57.58</v>
      </c>
      <c r="GV11" s="30">
        <v>56.23</v>
      </c>
      <c r="GW11" s="30">
        <v>53.65</v>
      </c>
      <c r="GX11" s="33">
        <f t="shared" ref="GX11:GX62" si="40">SUM(GT11:GW11)/4</f>
        <v>56.339999999999996</v>
      </c>
      <c r="GY11" s="30">
        <v>52.46</v>
      </c>
      <c r="GZ11" s="30">
        <v>53.35</v>
      </c>
      <c r="HA11" s="30">
        <v>51.19</v>
      </c>
      <c r="HB11" s="30">
        <v>50.3</v>
      </c>
      <c r="HC11" s="33">
        <f t="shared" ref="HC11:HC62" si="41">SUM(GY11:HB11)/4</f>
        <v>51.825000000000003</v>
      </c>
      <c r="HD11" s="30">
        <v>48.52</v>
      </c>
      <c r="HE11" s="30">
        <v>45.44</v>
      </c>
      <c r="HF11" s="30">
        <v>48.21</v>
      </c>
      <c r="HG11" s="30">
        <v>46.74</v>
      </c>
      <c r="HH11" s="33">
        <f t="shared" ref="HH11:HH62" si="42">SUM(HD11:HG11)/4</f>
        <v>47.227500000000006</v>
      </c>
      <c r="HI11" s="30">
        <v>51.49</v>
      </c>
      <c r="HJ11" s="30">
        <v>50.42</v>
      </c>
      <c r="HK11" s="30">
        <v>50.55</v>
      </c>
      <c r="HL11" s="30">
        <v>47.24</v>
      </c>
      <c r="HM11" s="33">
        <f t="shared" ref="HM11:HM62" si="43">SUM(HI11:HL11)/4</f>
        <v>49.924999999999997</v>
      </c>
      <c r="HN11" s="30">
        <v>48.49</v>
      </c>
      <c r="HO11" s="30">
        <v>44.38</v>
      </c>
      <c r="HP11" s="30">
        <v>45.91</v>
      </c>
      <c r="HQ11" s="30">
        <v>46.15</v>
      </c>
      <c r="HR11" s="33">
        <f t="shared" ref="HR11:HR62" si="44">SUM(HN11:HQ11)/4</f>
        <v>46.232500000000002</v>
      </c>
      <c r="HS11" s="30">
        <v>48.01</v>
      </c>
      <c r="HT11" s="30">
        <v>48.36</v>
      </c>
      <c r="HU11" s="30">
        <v>46.76</v>
      </c>
      <c r="HV11" s="30">
        <v>44.35</v>
      </c>
      <c r="HW11" s="33">
        <f t="shared" ref="HW11:HW62" si="45">SUM(HS11:HV11)/4</f>
        <v>46.87</v>
      </c>
      <c r="HX11" s="30">
        <v>45.52</v>
      </c>
      <c r="HY11" s="30">
        <v>45.86</v>
      </c>
      <c r="HZ11" s="30">
        <v>46.82</v>
      </c>
      <c r="IA11" s="30">
        <v>47.07</v>
      </c>
      <c r="IB11" s="33">
        <f t="shared" ref="IB11:IB62" si="46">SUM(HX11:IA11)/4</f>
        <v>46.317499999999995</v>
      </c>
      <c r="IC11" s="30">
        <v>48.85</v>
      </c>
      <c r="ID11" s="30">
        <v>50.2</v>
      </c>
      <c r="IE11" s="30">
        <v>52.39</v>
      </c>
      <c r="IF11" s="30">
        <v>52.03</v>
      </c>
      <c r="IG11" s="33">
        <f t="shared" ref="IG11:IG62" si="47">SUM(IC11:IF11)/4</f>
        <v>50.8675</v>
      </c>
      <c r="IH11" s="30">
        <v>53.64</v>
      </c>
      <c r="II11" s="30">
        <v>52.94</v>
      </c>
      <c r="IJ11" s="30">
        <v>51.48</v>
      </c>
      <c r="IK11" s="30">
        <v>52.27</v>
      </c>
      <c r="IL11" s="33">
        <f t="shared" ref="IL11:IL62" si="48">SUM(IH11:IK11)/4</f>
        <v>52.582500000000003</v>
      </c>
      <c r="IM11" s="30">
        <v>52.69</v>
      </c>
      <c r="IN11" s="30">
        <v>56.01</v>
      </c>
      <c r="IO11" s="30">
        <v>53.72</v>
      </c>
      <c r="IP11" s="30">
        <v>57.31</v>
      </c>
      <c r="IQ11" s="33">
        <f t="shared" ref="IQ11:IQ62" si="49">SUM(IM11:IP11)/4</f>
        <v>54.932499999999997</v>
      </c>
      <c r="IR11" s="30">
        <v>56.96</v>
      </c>
      <c r="IS11" s="30">
        <v>60.68</v>
      </c>
      <c r="IT11" s="30">
        <v>61.04</v>
      </c>
      <c r="IU11" s="30">
        <v>62.23</v>
      </c>
      <c r="IV11" s="33">
        <f t="shared" ref="IV11:IV62" si="50">SUM(IR11:IU11)/4</f>
        <v>60.227499999999999</v>
      </c>
      <c r="IW11" s="30">
        <v>64.209999999999994</v>
      </c>
      <c r="IX11" s="30">
        <v>65.48</v>
      </c>
      <c r="IY11" s="30">
        <v>63.83</v>
      </c>
      <c r="IZ11" s="30">
        <v>64.44</v>
      </c>
      <c r="JA11" s="33">
        <f t="shared" ref="JA11:JA62" si="51">SUM(IW11:IZ11)/4</f>
        <v>64.489999999999995</v>
      </c>
      <c r="JB11" s="30">
        <v>64.44</v>
      </c>
      <c r="JC11" s="30">
        <v>62.97</v>
      </c>
      <c r="JD11" s="30">
        <v>65.27</v>
      </c>
      <c r="JE11" s="30">
        <v>63.6</v>
      </c>
      <c r="JF11" s="33">
        <f t="shared" ref="JF11:JF62" si="52">SUM(JB11:JE11)/4</f>
        <v>64.070000000000007</v>
      </c>
      <c r="JG11" s="30">
        <v>63.91</v>
      </c>
      <c r="JH11" s="30">
        <v>64.34</v>
      </c>
      <c r="JI11" s="30">
        <v>64.569999999999993</v>
      </c>
      <c r="JJ11" s="30">
        <v>62.28</v>
      </c>
      <c r="JK11" s="33">
        <f t="shared" ref="JK11:JK62" si="53">SUM(JG11:JJ11)/4</f>
        <v>63.774999999999999</v>
      </c>
      <c r="JL11" s="30">
        <v>62.67</v>
      </c>
      <c r="JM11" s="30">
        <v>62.93</v>
      </c>
      <c r="JN11" s="30">
        <v>62.9</v>
      </c>
      <c r="JO11" s="30">
        <v>62.94</v>
      </c>
      <c r="JP11" s="33">
        <f t="shared" ref="JP11:JP62" si="54">SUM(JL11:JO11)/4</f>
        <v>62.86</v>
      </c>
      <c r="JQ11" s="30">
        <v>61.23</v>
      </c>
      <c r="JR11" s="30">
        <v>62.3</v>
      </c>
      <c r="JS11" s="30">
        <v>61.02</v>
      </c>
      <c r="JT11" s="30">
        <v>59.49</v>
      </c>
      <c r="JU11" s="33">
        <f t="shared" ref="JU11:JU62" si="55">SUM(JQ11:JT11)/4</f>
        <v>61.010000000000005</v>
      </c>
      <c r="JV11" s="30">
        <v>62.26</v>
      </c>
      <c r="JW11" s="30">
        <v>61.64</v>
      </c>
      <c r="JX11" s="30">
        <v>62.53</v>
      </c>
      <c r="JY11" s="30">
        <v>61.17</v>
      </c>
      <c r="JZ11" s="34">
        <f t="shared" ref="JZ11:JZ62" si="56">SUM(JV11:JY11)/4</f>
        <v>61.900000000000006</v>
      </c>
    </row>
    <row r="12" spans="1:286" ht="43">
      <c r="A12" s="25" t="s">
        <v>247</v>
      </c>
      <c r="B12" s="30">
        <v>62.66</v>
      </c>
      <c r="C12" s="30">
        <v>64.17</v>
      </c>
      <c r="D12" s="30">
        <v>61.69</v>
      </c>
      <c r="E12" s="30">
        <v>64</v>
      </c>
      <c r="F12" s="31">
        <f t="shared" si="0"/>
        <v>63.129999999999995</v>
      </c>
      <c r="G12" s="30">
        <v>65.2</v>
      </c>
      <c r="H12" s="30">
        <v>64.59</v>
      </c>
      <c r="I12" s="30">
        <v>64.67</v>
      </c>
      <c r="J12" s="30">
        <v>63.03</v>
      </c>
      <c r="K12" s="31">
        <f t="shared" si="1"/>
        <v>64.372500000000002</v>
      </c>
      <c r="L12" s="30">
        <v>63.13</v>
      </c>
      <c r="M12" s="30">
        <v>64.5</v>
      </c>
      <c r="N12" s="30">
        <v>63.58</v>
      </c>
      <c r="O12" s="30">
        <v>63.8</v>
      </c>
      <c r="P12" s="31">
        <f t="shared" si="2"/>
        <v>63.752499999999998</v>
      </c>
      <c r="Q12" s="30">
        <v>63.17</v>
      </c>
      <c r="R12" s="30">
        <v>64.44</v>
      </c>
      <c r="S12" s="30">
        <v>65.16</v>
      </c>
      <c r="T12" s="30">
        <v>64.44</v>
      </c>
      <c r="U12" s="31">
        <f t="shared" si="3"/>
        <v>64.302499999999995</v>
      </c>
      <c r="V12" s="30">
        <v>63.6</v>
      </c>
      <c r="W12" s="30">
        <v>65.63</v>
      </c>
      <c r="X12" s="30">
        <v>66.260000000000005</v>
      </c>
      <c r="Y12" s="30">
        <v>63.91</v>
      </c>
      <c r="Z12" s="31">
        <f t="shared" si="4"/>
        <v>64.849999999999994</v>
      </c>
      <c r="AA12" s="30">
        <v>63.7</v>
      </c>
      <c r="AB12" s="30">
        <v>64.28</v>
      </c>
      <c r="AC12" s="30">
        <v>63.98</v>
      </c>
      <c r="AD12" s="30">
        <v>63.86</v>
      </c>
      <c r="AE12" s="31">
        <f t="shared" si="5"/>
        <v>63.954999999999998</v>
      </c>
      <c r="AF12" s="30">
        <v>63.99</v>
      </c>
      <c r="AG12" s="30">
        <v>63.17</v>
      </c>
      <c r="AH12" s="30">
        <v>63.92</v>
      </c>
      <c r="AI12" s="30">
        <v>63.44</v>
      </c>
      <c r="AJ12" s="31">
        <f t="shared" si="6"/>
        <v>63.629999999999995</v>
      </c>
      <c r="AK12" s="30">
        <v>65.34</v>
      </c>
      <c r="AL12" s="30">
        <v>65.38</v>
      </c>
      <c r="AM12" s="30">
        <v>65.77</v>
      </c>
      <c r="AN12" s="30">
        <v>64.34</v>
      </c>
      <c r="AO12" s="31">
        <f t="shared" si="7"/>
        <v>65.20750000000001</v>
      </c>
      <c r="AP12" s="30">
        <v>66.13</v>
      </c>
      <c r="AQ12" s="30">
        <v>66.39</v>
      </c>
      <c r="AR12" s="30">
        <v>67.010000000000005</v>
      </c>
      <c r="AS12" s="30">
        <v>66.23</v>
      </c>
      <c r="AT12" s="31">
        <f t="shared" si="8"/>
        <v>66.44</v>
      </c>
      <c r="AU12" s="30">
        <v>66.72</v>
      </c>
      <c r="AV12" s="30">
        <v>65.2</v>
      </c>
      <c r="AW12" s="30">
        <v>64.38</v>
      </c>
      <c r="AX12" s="30">
        <v>63.13</v>
      </c>
      <c r="AY12" s="31">
        <f t="shared" si="9"/>
        <v>64.857500000000002</v>
      </c>
      <c r="AZ12" s="30">
        <v>65.05</v>
      </c>
      <c r="BA12" s="30">
        <v>66.680000000000007</v>
      </c>
      <c r="BB12" s="30">
        <v>66.56</v>
      </c>
      <c r="BC12" s="30">
        <v>65.69</v>
      </c>
      <c r="BD12" s="31">
        <f t="shared" si="10"/>
        <v>65.995000000000005</v>
      </c>
      <c r="BE12" s="30">
        <v>68.22</v>
      </c>
      <c r="BF12" s="30">
        <v>68.61</v>
      </c>
      <c r="BG12" s="30">
        <v>68.760000000000005</v>
      </c>
      <c r="BH12" s="30">
        <v>66.72</v>
      </c>
      <c r="BI12" s="31">
        <f t="shared" si="11"/>
        <v>68.077499999999986</v>
      </c>
      <c r="BJ12" s="30">
        <v>67.17</v>
      </c>
      <c r="BK12" s="30">
        <v>68.540000000000006</v>
      </c>
      <c r="BL12" s="30">
        <v>68.73</v>
      </c>
      <c r="BM12" s="30">
        <v>67.37</v>
      </c>
      <c r="BN12" s="31">
        <f t="shared" si="12"/>
        <v>67.952500000000001</v>
      </c>
      <c r="BO12" s="30">
        <v>67.569999999999993</v>
      </c>
      <c r="BP12" s="30">
        <v>67.69</v>
      </c>
      <c r="BQ12" s="30">
        <v>68.06</v>
      </c>
      <c r="BR12" s="30">
        <v>67.33</v>
      </c>
      <c r="BS12" s="31">
        <f t="shared" si="13"/>
        <v>67.662499999999994</v>
      </c>
      <c r="BT12" s="30">
        <v>67.510000000000005</v>
      </c>
      <c r="BU12" s="30">
        <v>68.7</v>
      </c>
      <c r="BV12" s="30">
        <v>67.89</v>
      </c>
      <c r="BW12" s="30">
        <v>68.89</v>
      </c>
      <c r="BX12" s="31">
        <f t="shared" si="14"/>
        <v>68.247500000000002</v>
      </c>
      <c r="BY12" s="30">
        <v>67.37</v>
      </c>
      <c r="BZ12" s="30">
        <v>69.319999999999993</v>
      </c>
      <c r="CA12" s="30">
        <v>68.72</v>
      </c>
      <c r="CB12" s="30">
        <v>70.44</v>
      </c>
      <c r="CC12" s="31">
        <f t="shared" si="15"/>
        <v>68.962500000000006</v>
      </c>
      <c r="CD12" s="30">
        <v>69.010000000000005</v>
      </c>
      <c r="CE12" s="30">
        <v>69.09</v>
      </c>
      <c r="CF12" s="30">
        <v>68.8</v>
      </c>
      <c r="CG12" s="30">
        <v>68.37</v>
      </c>
      <c r="CH12" s="31">
        <f t="shared" si="16"/>
        <v>68.81750000000001</v>
      </c>
      <c r="CI12" s="30">
        <v>69.41</v>
      </c>
      <c r="CJ12" s="30">
        <v>69.209999999999994</v>
      </c>
      <c r="CK12" s="30">
        <v>67.27</v>
      </c>
      <c r="CL12" s="30">
        <v>67.569999999999993</v>
      </c>
      <c r="CM12" s="31">
        <f t="shared" si="17"/>
        <v>68.364999999999995</v>
      </c>
      <c r="CN12" s="30">
        <v>67.83</v>
      </c>
      <c r="CO12" s="30">
        <v>68.03</v>
      </c>
      <c r="CP12" s="30">
        <v>67.02</v>
      </c>
      <c r="CQ12" s="30">
        <v>66.5</v>
      </c>
      <c r="CR12" s="31">
        <f t="shared" si="18"/>
        <v>67.344999999999999</v>
      </c>
      <c r="CS12" s="30">
        <v>17.45</v>
      </c>
      <c r="CT12" s="30">
        <v>16.54</v>
      </c>
      <c r="CU12" s="30">
        <v>16.02</v>
      </c>
      <c r="CV12" s="30">
        <v>13.47</v>
      </c>
      <c r="CW12" s="32">
        <f t="shared" si="19"/>
        <v>15.869999999999997</v>
      </c>
      <c r="CX12" s="30">
        <v>13.34</v>
      </c>
      <c r="CY12" s="30">
        <v>10.31</v>
      </c>
      <c r="CZ12" s="30">
        <v>12.32</v>
      </c>
      <c r="DA12" s="30">
        <v>13.41</v>
      </c>
      <c r="DB12" s="32">
        <f t="shared" si="20"/>
        <v>12.344999999999999</v>
      </c>
      <c r="DC12" s="30">
        <v>15.34</v>
      </c>
      <c r="DD12" s="30">
        <v>14.6</v>
      </c>
      <c r="DE12" s="30">
        <v>15.39</v>
      </c>
      <c r="DF12" s="30">
        <v>17.489999999999998</v>
      </c>
      <c r="DG12" s="32">
        <f t="shared" si="21"/>
        <v>15.704999999999998</v>
      </c>
      <c r="DH12" s="30">
        <v>16.5</v>
      </c>
      <c r="DI12" s="30">
        <v>15.38</v>
      </c>
      <c r="DJ12" s="30">
        <v>15.81</v>
      </c>
      <c r="DK12" s="30">
        <v>19.579999999999998</v>
      </c>
      <c r="DL12" s="32">
        <f t="shared" si="22"/>
        <v>16.817500000000003</v>
      </c>
      <c r="DM12" s="30">
        <v>17.72</v>
      </c>
      <c r="DN12" s="30">
        <v>17.14</v>
      </c>
      <c r="DO12" s="30">
        <v>20.57</v>
      </c>
      <c r="DP12" s="30">
        <v>21.66</v>
      </c>
      <c r="DQ12" s="32">
        <f t="shared" si="23"/>
        <v>19.272500000000001</v>
      </c>
      <c r="DR12" s="30">
        <v>22.25</v>
      </c>
      <c r="DS12" s="30">
        <v>22.22</v>
      </c>
      <c r="DT12" s="30">
        <v>22.79</v>
      </c>
      <c r="DU12" s="30">
        <v>26.76</v>
      </c>
      <c r="DV12" s="32">
        <f t="shared" si="24"/>
        <v>23.504999999999999</v>
      </c>
      <c r="DW12" s="30">
        <v>23.92</v>
      </c>
      <c r="DX12" s="30">
        <v>23.02</v>
      </c>
      <c r="DY12" s="30">
        <v>25.02</v>
      </c>
      <c r="DZ12" s="30">
        <v>26.73</v>
      </c>
      <c r="EA12" s="32">
        <f t="shared" si="25"/>
        <v>24.672499999999999</v>
      </c>
      <c r="EB12" s="30">
        <v>26.33</v>
      </c>
      <c r="EC12" s="30">
        <v>24.65</v>
      </c>
      <c r="ED12" s="30">
        <v>24.04</v>
      </c>
      <c r="EE12" s="30">
        <v>26.58</v>
      </c>
      <c r="EF12" s="32">
        <f t="shared" si="26"/>
        <v>25.4</v>
      </c>
      <c r="EG12" s="30">
        <v>26.53</v>
      </c>
      <c r="EH12" s="30">
        <v>25.93</v>
      </c>
      <c r="EI12" s="30">
        <v>27.09</v>
      </c>
      <c r="EJ12" s="30">
        <v>29.14</v>
      </c>
      <c r="EK12" s="32">
        <f t="shared" si="27"/>
        <v>27.172499999999999</v>
      </c>
      <c r="EL12" s="30">
        <v>25.76</v>
      </c>
      <c r="EM12" s="30">
        <v>22.21</v>
      </c>
      <c r="EN12" s="30">
        <v>23.28</v>
      </c>
      <c r="EO12" s="30">
        <v>24.52</v>
      </c>
      <c r="EP12" s="32">
        <f t="shared" si="28"/>
        <v>23.942499999999999</v>
      </c>
      <c r="EQ12" s="30">
        <v>24.57</v>
      </c>
      <c r="ER12" s="30">
        <v>24.22</v>
      </c>
      <c r="ES12" s="30">
        <v>24.41</v>
      </c>
      <c r="ET12" s="30">
        <v>23.88</v>
      </c>
      <c r="EU12" s="32">
        <f t="shared" si="29"/>
        <v>24.27</v>
      </c>
      <c r="EV12" s="30">
        <v>24.28</v>
      </c>
      <c r="EW12" s="30">
        <v>22.87</v>
      </c>
      <c r="EX12" s="30">
        <v>20.25</v>
      </c>
      <c r="EY12" s="30">
        <v>19.649999999999999</v>
      </c>
      <c r="EZ12" s="32">
        <f t="shared" si="30"/>
        <v>21.762500000000003</v>
      </c>
      <c r="FA12" s="30">
        <v>13.87</v>
      </c>
      <c r="FB12" s="30">
        <v>12.99</v>
      </c>
      <c r="FC12" s="30">
        <v>12.36</v>
      </c>
      <c r="FD12" s="30">
        <v>10.28</v>
      </c>
      <c r="FE12" s="32">
        <f t="shared" si="31"/>
        <v>12.375</v>
      </c>
      <c r="FF12" s="30">
        <v>10.18</v>
      </c>
      <c r="FG12" s="30">
        <v>7.44</v>
      </c>
      <c r="FH12" s="30">
        <v>8.26</v>
      </c>
      <c r="FI12" s="30">
        <v>8.23</v>
      </c>
      <c r="FJ12" s="32">
        <f t="shared" si="32"/>
        <v>8.5274999999999999</v>
      </c>
      <c r="FK12" s="30">
        <v>7.38</v>
      </c>
      <c r="FL12" s="30">
        <v>6.03</v>
      </c>
      <c r="FM12" s="30">
        <v>5.93</v>
      </c>
      <c r="FN12" s="30">
        <v>8.64</v>
      </c>
      <c r="FO12" s="32">
        <f t="shared" si="33"/>
        <v>6.9950000000000001</v>
      </c>
      <c r="FP12" s="30">
        <v>7.7</v>
      </c>
      <c r="FQ12" s="30">
        <v>6.34</v>
      </c>
      <c r="FR12" s="30">
        <v>7.78</v>
      </c>
      <c r="FS12" s="30">
        <v>8.3800000000000008</v>
      </c>
      <c r="FT12" s="32">
        <f t="shared" si="34"/>
        <v>7.5500000000000007</v>
      </c>
      <c r="FU12" s="30">
        <v>7.89</v>
      </c>
      <c r="FV12" s="30">
        <v>8.6999999999999993</v>
      </c>
      <c r="FW12" s="30">
        <v>8.8699999999999992</v>
      </c>
      <c r="FX12" s="30">
        <v>8.64</v>
      </c>
      <c r="FY12" s="32">
        <f t="shared" si="35"/>
        <v>8.5250000000000004</v>
      </c>
      <c r="FZ12" s="30">
        <v>10.08</v>
      </c>
      <c r="GA12" s="30">
        <v>11.1</v>
      </c>
      <c r="GB12" s="30">
        <v>9.08</v>
      </c>
      <c r="GC12" s="30">
        <v>9.34</v>
      </c>
      <c r="GD12" s="32">
        <f t="shared" si="36"/>
        <v>9.8999999999999986</v>
      </c>
      <c r="GE12" s="30">
        <v>8.2100000000000009</v>
      </c>
      <c r="GF12" s="30">
        <v>8.7100000000000009</v>
      </c>
      <c r="GG12" s="30">
        <v>8.93</v>
      </c>
      <c r="GH12" s="30">
        <v>6.5</v>
      </c>
      <c r="GI12" s="32">
        <f t="shared" si="37"/>
        <v>8.0875000000000004</v>
      </c>
      <c r="GJ12" s="30">
        <v>51.73</v>
      </c>
      <c r="GK12" s="30">
        <v>53.55</v>
      </c>
      <c r="GL12" s="30">
        <v>51.81</v>
      </c>
      <c r="GM12" s="30">
        <v>55.38</v>
      </c>
      <c r="GN12" s="33">
        <f t="shared" si="38"/>
        <v>53.1175</v>
      </c>
      <c r="GO12" s="30">
        <v>56.5</v>
      </c>
      <c r="GP12" s="30">
        <v>57.93</v>
      </c>
      <c r="GQ12" s="30">
        <v>56.7</v>
      </c>
      <c r="GR12" s="30">
        <v>54.58</v>
      </c>
      <c r="GS12" s="33">
        <f t="shared" si="39"/>
        <v>56.427499999999995</v>
      </c>
      <c r="GT12" s="30">
        <v>53.45</v>
      </c>
      <c r="GU12" s="30">
        <v>55.08</v>
      </c>
      <c r="GV12" s="30">
        <v>53.79</v>
      </c>
      <c r="GW12" s="30">
        <v>52.64</v>
      </c>
      <c r="GX12" s="33">
        <f t="shared" si="40"/>
        <v>53.739999999999995</v>
      </c>
      <c r="GY12" s="30">
        <v>52.75</v>
      </c>
      <c r="GZ12" s="30">
        <v>54.53</v>
      </c>
      <c r="HA12" s="30">
        <v>54.86</v>
      </c>
      <c r="HB12" s="30">
        <v>51.82</v>
      </c>
      <c r="HC12" s="33">
        <f t="shared" si="41"/>
        <v>53.489999999999995</v>
      </c>
      <c r="HD12" s="30">
        <v>52.33</v>
      </c>
      <c r="HE12" s="30">
        <v>54.39</v>
      </c>
      <c r="HF12" s="30">
        <v>52.63</v>
      </c>
      <c r="HG12" s="30">
        <v>50.07</v>
      </c>
      <c r="HH12" s="33">
        <f t="shared" si="42"/>
        <v>52.354999999999997</v>
      </c>
      <c r="HI12" s="30">
        <v>49.52</v>
      </c>
      <c r="HJ12" s="30">
        <v>50</v>
      </c>
      <c r="HK12" s="30">
        <v>49.4</v>
      </c>
      <c r="HL12" s="30">
        <v>46.77</v>
      </c>
      <c r="HM12" s="33">
        <f t="shared" si="43"/>
        <v>48.922500000000007</v>
      </c>
      <c r="HN12" s="30">
        <v>48.68</v>
      </c>
      <c r="HO12" s="30">
        <v>48.63</v>
      </c>
      <c r="HP12" s="30">
        <v>47.93</v>
      </c>
      <c r="HQ12" s="30">
        <v>46.49</v>
      </c>
      <c r="HR12" s="33">
        <f t="shared" si="44"/>
        <v>47.932500000000005</v>
      </c>
      <c r="HS12" s="30">
        <v>48.14</v>
      </c>
      <c r="HT12" s="30">
        <v>49.26</v>
      </c>
      <c r="HU12" s="30">
        <v>49.96</v>
      </c>
      <c r="HV12" s="30">
        <v>47.24</v>
      </c>
      <c r="HW12" s="33">
        <f t="shared" si="45"/>
        <v>48.650000000000006</v>
      </c>
      <c r="HX12" s="30">
        <v>48.58</v>
      </c>
      <c r="HY12" s="30">
        <v>49.18</v>
      </c>
      <c r="HZ12" s="30">
        <v>48.86</v>
      </c>
      <c r="IA12" s="30">
        <v>46.93</v>
      </c>
      <c r="IB12" s="33">
        <f t="shared" si="46"/>
        <v>48.387500000000003</v>
      </c>
      <c r="IC12" s="30">
        <v>49.53</v>
      </c>
      <c r="ID12" s="30">
        <v>50.72</v>
      </c>
      <c r="IE12" s="30">
        <v>49.39</v>
      </c>
      <c r="IF12" s="30">
        <v>47.65</v>
      </c>
      <c r="IG12" s="33">
        <f t="shared" si="47"/>
        <v>49.322499999999998</v>
      </c>
      <c r="IH12" s="30">
        <v>49.07</v>
      </c>
      <c r="II12" s="30">
        <v>50.53</v>
      </c>
      <c r="IJ12" s="30">
        <v>50.31</v>
      </c>
      <c r="IK12" s="30">
        <v>50</v>
      </c>
      <c r="IL12" s="33">
        <f t="shared" si="48"/>
        <v>49.977499999999999</v>
      </c>
      <c r="IM12" s="30">
        <v>51.66</v>
      </c>
      <c r="IN12" s="30">
        <v>52.92</v>
      </c>
      <c r="IO12" s="30">
        <v>54.84</v>
      </c>
      <c r="IP12" s="30">
        <v>53.61</v>
      </c>
      <c r="IQ12" s="33">
        <f t="shared" si="49"/>
        <v>53.257500000000007</v>
      </c>
      <c r="IR12" s="30">
        <v>57.85</v>
      </c>
      <c r="IS12" s="30">
        <v>59.63</v>
      </c>
      <c r="IT12" s="30">
        <v>60.23</v>
      </c>
      <c r="IU12" s="30">
        <v>60.45</v>
      </c>
      <c r="IV12" s="33">
        <f t="shared" si="50"/>
        <v>59.540000000000006</v>
      </c>
      <c r="IW12" s="30">
        <v>60.69</v>
      </c>
      <c r="IX12" s="30">
        <v>62.66</v>
      </c>
      <c r="IY12" s="30">
        <v>62.44</v>
      </c>
      <c r="IZ12" s="30">
        <v>61.78</v>
      </c>
      <c r="JA12" s="33">
        <f t="shared" si="51"/>
        <v>61.892499999999998</v>
      </c>
      <c r="JB12" s="30">
        <v>62.53</v>
      </c>
      <c r="JC12" s="30">
        <v>64.56</v>
      </c>
      <c r="JD12" s="30">
        <v>63.87</v>
      </c>
      <c r="JE12" s="30">
        <v>62.93</v>
      </c>
      <c r="JF12" s="33">
        <f t="shared" si="52"/>
        <v>63.472500000000004</v>
      </c>
      <c r="JG12" s="30">
        <v>62.18</v>
      </c>
      <c r="JH12" s="30">
        <v>64.930000000000007</v>
      </c>
      <c r="JI12" s="30">
        <v>63.38</v>
      </c>
      <c r="JJ12" s="30">
        <v>64.540000000000006</v>
      </c>
      <c r="JK12" s="33">
        <f t="shared" si="53"/>
        <v>63.757500000000007</v>
      </c>
      <c r="JL12" s="30">
        <v>63.56</v>
      </c>
      <c r="JM12" s="30">
        <v>63.08</v>
      </c>
      <c r="JN12" s="30">
        <v>62.7</v>
      </c>
      <c r="JO12" s="30">
        <v>62.46</v>
      </c>
      <c r="JP12" s="33">
        <f t="shared" si="54"/>
        <v>62.95</v>
      </c>
      <c r="JQ12" s="30">
        <v>62.42</v>
      </c>
      <c r="JR12" s="30">
        <v>61.53</v>
      </c>
      <c r="JS12" s="30">
        <v>61.17</v>
      </c>
      <c r="JT12" s="30">
        <v>61.26</v>
      </c>
      <c r="JU12" s="33">
        <f t="shared" si="55"/>
        <v>61.594999999999999</v>
      </c>
      <c r="JV12" s="30">
        <v>62.26</v>
      </c>
      <c r="JW12" s="30">
        <v>62.11</v>
      </c>
      <c r="JX12" s="30">
        <v>61.03</v>
      </c>
      <c r="JY12" s="30">
        <v>62.18</v>
      </c>
      <c r="JZ12" s="34">
        <f t="shared" si="56"/>
        <v>61.895000000000003</v>
      </c>
    </row>
    <row r="13" spans="1:286" ht="29">
      <c r="A13" s="25" t="s">
        <v>248</v>
      </c>
      <c r="B13" s="30">
        <v>67.89</v>
      </c>
      <c r="C13" s="30">
        <v>68.400000000000006</v>
      </c>
      <c r="D13" s="30">
        <v>62.72</v>
      </c>
      <c r="E13" s="30">
        <v>68.84</v>
      </c>
      <c r="F13" s="31">
        <f t="shared" si="0"/>
        <v>66.962500000000006</v>
      </c>
      <c r="G13" s="30">
        <v>67.22</v>
      </c>
      <c r="H13" s="30">
        <v>64.45</v>
      </c>
      <c r="I13" s="30">
        <v>66.349999999999994</v>
      </c>
      <c r="J13" s="30">
        <v>65.069999999999993</v>
      </c>
      <c r="K13" s="31">
        <f t="shared" si="1"/>
        <v>65.772500000000008</v>
      </c>
      <c r="L13" s="30">
        <v>66.790000000000006</v>
      </c>
      <c r="M13" s="30">
        <v>67.260000000000005</v>
      </c>
      <c r="N13" s="30">
        <v>67.010000000000005</v>
      </c>
      <c r="O13" s="30">
        <v>68.959999999999994</v>
      </c>
      <c r="P13" s="31">
        <f t="shared" si="2"/>
        <v>67.504999999999995</v>
      </c>
      <c r="Q13" s="30">
        <v>71.63</v>
      </c>
      <c r="R13" s="30">
        <v>69.510000000000005</v>
      </c>
      <c r="S13" s="30">
        <v>68.69</v>
      </c>
      <c r="T13" s="30">
        <v>69.19</v>
      </c>
      <c r="U13" s="31">
        <f t="shared" si="3"/>
        <v>69.754999999999995</v>
      </c>
      <c r="V13" s="30">
        <v>68.42</v>
      </c>
      <c r="W13" s="30">
        <v>67.260000000000005</v>
      </c>
      <c r="X13" s="30">
        <v>66.23</v>
      </c>
      <c r="Y13" s="30">
        <v>66.319999999999993</v>
      </c>
      <c r="Z13" s="31">
        <f t="shared" si="4"/>
        <v>67.057500000000005</v>
      </c>
      <c r="AA13" s="30">
        <v>65.930000000000007</v>
      </c>
      <c r="AB13" s="30">
        <v>66.38</v>
      </c>
      <c r="AC13" s="30">
        <v>67.22</v>
      </c>
      <c r="AD13" s="30">
        <v>68.81</v>
      </c>
      <c r="AE13" s="31">
        <f t="shared" si="5"/>
        <v>67.085000000000008</v>
      </c>
      <c r="AF13" s="30">
        <v>70.84</v>
      </c>
      <c r="AG13" s="30">
        <v>71.2</v>
      </c>
      <c r="AH13" s="30">
        <v>72.12</v>
      </c>
      <c r="AI13" s="30">
        <v>74</v>
      </c>
      <c r="AJ13" s="31">
        <f t="shared" si="6"/>
        <v>72.040000000000006</v>
      </c>
      <c r="AK13" s="30">
        <v>73.099999999999994</v>
      </c>
      <c r="AL13" s="30">
        <v>72.599999999999994</v>
      </c>
      <c r="AM13" s="30">
        <v>73.489999999999995</v>
      </c>
      <c r="AN13" s="30">
        <v>70.8</v>
      </c>
      <c r="AO13" s="31">
        <f t="shared" si="7"/>
        <v>72.497500000000002</v>
      </c>
      <c r="AP13" s="30">
        <v>71.81</v>
      </c>
      <c r="AQ13" s="30">
        <v>71.739999999999995</v>
      </c>
      <c r="AR13" s="30">
        <v>70.650000000000006</v>
      </c>
      <c r="AS13" s="30">
        <v>69.31</v>
      </c>
      <c r="AT13" s="31">
        <f t="shared" si="8"/>
        <v>70.877499999999998</v>
      </c>
      <c r="AU13" s="30">
        <v>70.209999999999994</v>
      </c>
      <c r="AV13" s="30">
        <v>72.33</v>
      </c>
      <c r="AW13" s="30">
        <v>71.38</v>
      </c>
      <c r="AX13" s="30">
        <v>72.209999999999994</v>
      </c>
      <c r="AY13" s="31">
        <f t="shared" si="9"/>
        <v>71.532499999999999</v>
      </c>
      <c r="AZ13" s="30">
        <v>70.92</v>
      </c>
      <c r="BA13" s="30">
        <v>69.739999999999995</v>
      </c>
      <c r="BB13" s="30">
        <v>70.37</v>
      </c>
      <c r="BC13" s="30">
        <v>72.150000000000006</v>
      </c>
      <c r="BD13" s="31">
        <f t="shared" si="10"/>
        <v>70.795000000000002</v>
      </c>
      <c r="BE13" s="30">
        <v>70</v>
      </c>
      <c r="BF13" s="30">
        <v>73.27</v>
      </c>
      <c r="BG13" s="30">
        <v>71.47</v>
      </c>
      <c r="BH13" s="30">
        <v>71.739999999999995</v>
      </c>
      <c r="BI13" s="31">
        <f t="shared" si="11"/>
        <v>71.61999999999999</v>
      </c>
      <c r="BJ13" s="30">
        <v>74.400000000000006</v>
      </c>
      <c r="BK13" s="30">
        <v>72.260000000000005</v>
      </c>
      <c r="BL13" s="30">
        <v>69.81</v>
      </c>
      <c r="BM13" s="30">
        <v>72.540000000000006</v>
      </c>
      <c r="BN13" s="31">
        <f t="shared" si="12"/>
        <v>72.252500000000012</v>
      </c>
      <c r="BO13" s="30">
        <v>72.39</v>
      </c>
      <c r="BP13" s="30">
        <v>72.53</v>
      </c>
      <c r="BQ13" s="30">
        <v>71.44</v>
      </c>
      <c r="BR13" s="30">
        <v>71.84</v>
      </c>
      <c r="BS13" s="31">
        <f t="shared" si="13"/>
        <v>72.050000000000011</v>
      </c>
      <c r="BT13" s="30">
        <v>74.62</v>
      </c>
      <c r="BU13" s="30">
        <v>75.849999999999994</v>
      </c>
      <c r="BV13" s="30">
        <v>74.8</v>
      </c>
      <c r="BW13" s="30">
        <v>75.069999999999993</v>
      </c>
      <c r="BX13" s="31">
        <f t="shared" si="14"/>
        <v>75.084999999999994</v>
      </c>
      <c r="BY13" s="30">
        <v>74.84</v>
      </c>
      <c r="BZ13" s="30">
        <v>79</v>
      </c>
      <c r="CA13" s="30">
        <v>73.760000000000005</v>
      </c>
      <c r="CB13" s="30">
        <v>72.98</v>
      </c>
      <c r="CC13" s="31">
        <f t="shared" si="15"/>
        <v>75.14500000000001</v>
      </c>
      <c r="CD13" s="30">
        <v>75.58</v>
      </c>
      <c r="CE13" s="30">
        <v>75.08</v>
      </c>
      <c r="CF13" s="30">
        <v>72.06</v>
      </c>
      <c r="CG13" s="30">
        <v>72.19</v>
      </c>
      <c r="CH13" s="31">
        <f t="shared" si="16"/>
        <v>73.727499999999992</v>
      </c>
      <c r="CI13" s="30">
        <v>74.27</v>
      </c>
      <c r="CJ13" s="30">
        <v>74.31</v>
      </c>
      <c r="CK13" s="30">
        <v>70.08</v>
      </c>
      <c r="CL13" s="30">
        <v>70.8</v>
      </c>
      <c r="CM13" s="31">
        <f t="shared" si="17"/>
        <v>72.364999999999995</v>
      </c>
      <c r="CN13" s="30">
        <v>70.87</v>
      </c>
      <c r="CO13" s="30">
        <v>69.62</v>
      </c>
      <c r="CP13" s="30">
        <v>69.75</v>
      </c>
      <c r="CQ13" s="30">
        <v>68.41</v>
      </c>
      <c r="CR13" s="31">
        <f t="shared" si="18"/>
        <v>69.662499999999994</v>
      </c>
      <c r="CS13" s="30">
        <v>17.100000000000001</v>
      </c>
      <c r="CT13" s="30">
        <v>20.22</v>
      </c>
      <c r="CU13" s="30">
        <v>15.78</v>
      </c>
      <c r="CV13" s="30">
        <v>15.56</v>
      </c>
      <c r="CW13" s="32">
        <f t="shared" si="19"/>
        <v>17.164999999999999</v>
      </c>
      <c r="CX13" s="30">
        <v>15.08</v>
      </c>
      <c r="CY13" s="30">
        <v>15.38</v>
      </c>
      <c r="CZ13" s="30">
        <v>15.56</v>
      </c>
      <c r="DA13" s="30">
        <v>14.33</v>
      </c>
      <c r="DB13" s="32">
        <f t="shared" si="20"/>
        <v>15.0875</v>
      </c>
      <c r="DC13" s="30">
        <v>18.38</v>
      </c>
      <c r="DD13" s="30">
        <v>22.1</v>
      </c>
      <c r="DE13" s="30">
        <v>20.329999999999998</v>
      </c>
      <c r="DF13" s="30">
        <v>22.66</v>
      </c>
      <c r="DG13" s="32">
        <f t="shared" si="21"/>
        <v>20.8675</v>
      </c>
      <c r="DH13" s="30">
        <v>22.26</v>
      </c>
      <c r="DI13" s="30">
        <v>21.4</v>
      </c>
      <c r="DJ13" s="30">
        <v>22.13</v>
      </c>
      <c r="DK13" s="30">
        <v>21.43</v>
      </c>
      <c r="DL13" s="32">
        <f t="shared" si="22"/>
        <v>21.805</v>
      </c>
      <c r="DM13" s="30">
        <v>24.59</v>
      </c>
      <c r="DN13" s="30">
        <v>19.54</v>
      </c>
      <c r="DO13" s="30">
        <v>22.99</v>
      </c>
      <c r="DP13" s="30">
        <v>23.9</v>
      </c>
      <c r="DQ13" s="32">
        <f t="shared" si="23"/>
        <v>22.754999999999995</v>
      </c>
      <c r="DR13" s="30">
        <v>21.59</v>
      </c>
      <c r="DS13" s="30">
        <v>26.95</v>
      </c>
      <c r="DT13" s="30">
        <v>27.36</v>
      </c>
      <c r="DU13" s="30">
        <v>28.05</v>
      </c>
      <c r="DV13" s="32">
        <f t="shared" si="24"/>
        <v>25.987500000000001</v>
      </c>
      <c r="DW13" s="30">
        <v>33.42</v>
      </c>
      <c r="DX13" s="30">
        <v>34.56</v>
      </c>
      <c r="DY13" s="30">
        <v>31.81</v>
      </c>
      <c r="DZ13" s="30">
        <v>32.81</v>
      </c>
      <c r="EA13" s="32">
        <f t="shared" si="25"/>
        <v>33.150000000000006</v>
      </c>
      <c r="EB13" s="30">
        <v>33.799999999999997</v>
      </c>
      <c r="EC13" s="30">
        <v>36.04</v>
      </c>
      <c r="ED13" s="30">
        <v>34.24</v>
      </c>
      <c r="EE13" s="30">
        <v>36.17</v>
      </c>
      <c r="EF13" s="32">
        <f t="shared" si="26"/>
        <v>35.0625</v>
      </c>
      <c r="EG13" s="30">
        <v>34</v>
      </c>
      <c r="EH13" s="30">
        <v>37.97</v>
      </c>
      <c r="EI13" s="30">
        <v>34.28</v>
      </c>
      <c r="EJ13" s="30">
        <v>34.96</v>
      </c>
      <c r="EK13" s="32">
        <f t="shared" si="27"/>
        <v>35.302500000000002</v>
      </c>
      <c r="EL13" s="30">
        <v>33.08</v>
      </c>
      <c r="EM13" s="30">
        <v>33.090000000000003</v>
      </c>
      <c r="EN13" s="30">
        <v>32.14</v>
      </c>
      <c r="EO13" s="30">
        <v>30.61</v>
      </c>
      <c r="EP13" s="32">
        <f t="shared" si="28"/>
        <v>32.230000000000004</v>
      </c>
      <c r="EQ13" s="30">
        <v>25.84</v>
      </c>
      <c r="ER13" s="30">
        <v>24.28</v>
      </c>
      <c r="ES13" s="30">
        <v>30.95</v>
      </c>
      <c r="ET13" s="30">
        <v>32.76</v>
      </c>
      <c r="EU13" s="32">
        <f t="shared" si="29"/>
        <v>28.457500000000003</v>
      </c>
      <c r="EV13" s="30">
        <v>26.1</v>
      </c>
      <c r="EW13" s="30">
        <v>31.58</v>
      </c>
      <c r="EX13" s="30">
        <v>25.02</v>
      </c>
      <c r="EY13" s="30">
        <v>22.64</v>
      </c>
      <c r="EZ13" s="32">
        <f t="shared" si="30"/>
        <v>26.335000000000001</v>
      </c>
      <c r="FA13" s="30">
        <v>23.5</v>
      </c>
      <c r="FB13" s="30">
        <v>17.87</v>
      </c>
      <c r="FC13" s="30">
        <v>14.77</v>
      </c>
      <c r="FD13" s="30">
        <v>12.67</v>
      </c>
      <c r="FE13" s="32">
        <f t="shared" si="31"/>
        <v>17.202500000000001</v>
      </c>
      <c r="FF13" s="30">
        <v>7.58</v>
      </c>
      <c r="FG13" s="30">
        <v>8.4499999999999993</v>
      </c>
      <c r="FH13" s="30">
        <v>8.5500000000000007</v>
      </c>
      <c r="FI13" s="30">
        <v>11.11</v>
      </c>
      <c r="FJ13" s="32">
        <f t="shared" si="32"/>
        <v>8.9224999999999994</v>
      </c>
      <c r="FK13" s="30">
        <v>6.09</v>
      </c>
      <c r="FL13" s="30">
        <v>8.77</v>
      </c>
      <c r="FM13" s="30">
        <v>6.34</v>
      </c>
      <c r="FN13" s="30">
        <v>7.83</v>
      </c>
      <c r="FO13" s="32">
        <f t="shared" si="33"/>
        <v>7.2575000000000003</v>
      </c>
      <c r="FP13" s="30">
        <v>8.23</v>
      </c>
      <c r="FQ13" s="30">
        <v>6.5</v>
      </c>
      <c r="FR13" s="30">
        <v>9.25</v>
      </c>
      <c r="FS13" s="30">
        <v>6.26</v>
      </c>
      <c r="FT13" s="32">
        <f t="shared" si="34"/>
        <v>7.5600000000000005</v>
      </c>
      <c r="FU13" s="30">
        <v>5.9</v>
      </c>
      <c r="FV13" s="30">
        <v>8.25</v>
      </c>
      <c r="FW13" s="30">
        <v>5.51</v>
      </c>
      <c r="FX13" s="30">
        <v>4.68</v>
      </c>
      <c r="FY13" s="32">
        <f t="shared" si="35"/>
        <v>6.085</v>
      </c>
      <c r="FZ13" s="30">
        <v>8.5</v>
      </c>
      <c r="GA13" s="30">
        <v>11.81</v>
      </c>
      <c r="GB13" s="30">
        <v>5.98</v>
      </c>
      <c r="GC13" s="30">
        <v>7.79</v>
      </c>
      <c r="GD13" s="32">
        <f t="shared" si="36"/>
        <v>8.5200000000000014</v>
      </c>
      <c r="GE13" s="30">
        <v>6.81</v>
      </c>
      <c r="GF13" s="30">
        <v>11.06</v>
      </c>
      <c r="GG13" s="30">
        <v>4.51</v>
      </c>
      <c r="GH13" s="30">
        <v>8.77</v>
      </c>
      <c r="GI13" s="32">
        <f t="shared" si="37"/>
        <v>7.7875000000000005</v>
      </c>
      <c r="GJ13" s="30">
        <v>56.28</v>
      </c>
      <c r="GK13" s="30">
        <v>54.57</v>
      </c>
      <c r="GL13" s="30">
        <v>52.82</v>
      </c>
      <c r="GM13" s="30">
        <v>58.12</v>
      </c>
      <c r="GN13" s="33">
        <f t="shared" si="38"/>
        <v>55.447499999999998</v>
      </c>
      <c r="GO13" s="30">
        <v>57.08</v>
      </c>
      <c r="GP13" s="30">
        <v>54.54</v>
      </c>
      <c r="GQ13" s="30">
        <v>56.02</v>
      </c>
      <c r="GR13" s="30">
        <v>55.75</v>
      </c>
      <c r="GS13" s="33">
        <f t="shared" si="39"/>
        <v>55.847500000000004</v>
      </c>
      <c r="GT13" s="30">
        <v>54.52</v>
      </c>
      <c r="GU13" s="30">
        <v>52.39</v>
      </c>
      <c r="GV13" s="30">
        <v>53.39</v>
      </c>
      <c r="GW13" s="30">
        <v>53.34</v>
      </c>
      <c r="GX13" s="33">
        <f t="shared" si="40"/>
        <v>53.410000000000004</v>
      </c>
      <c r="GY13" s="30">
        <v>55.69</v>
      </c>
      <c r="GZ13" s="30">
        <v>54.63</v>
      </c>
      <c r="HA13" s="30">
        <v>53.49</v>
      </c>
      <c r="HB13" s="30">
        <v>54.36</v>
      </c>
      <c r="HC13" s="33">
        <f t="shared" si="41"/>
        <v>54.542500000000004</v>
      </c>
      <c r="HD13" s="30">
        <v>51.6</v>
      </c>
      <c r="HE13" s="30">
        <v>54.12</v>
      </c>
      <c r="HF13" s="30">
        <v>51</v>
      </c>
      <c r="HG13" s="30">
        <v>50.47</v>
      </c>
      <c r="HH13" s="33">
        <f t="shared" si="42"/>
        <v>51.797499999999999</v>
      </c>
      <c r="HI13" s="30">
        <v>51.69</v>
      </c>
      <c r="HJ13" s="30">
        <v>48.49</v>
      </c>
      <c r="HK13" s="30">
        <v>48.83</v>
      </c>
      <c r="HL13" s="30">
        <v>49.51</v>
      </c>
      <c r="HM13" s="33">
        <f t="shared" si="43"/>
        <v>49.629999999999995</v>
      </c>
      <c r="HN13" s="30">
        <v>47.16</v>
      </c>
      <c r="HO13" s="30">
        <v>46.59</v>
      </c>
      <c r="HP13" s="30">
        <v>49.18</v>
      </c>
      <c r="HQ13" s="30">
        <v>49.72</v>
      </c>
      <c r="HR13" s="33">
        <f t="shared" si="44"/>
        <v>48.162500000000001</v>
      </c>
      <c r="HS13" s="30">
        <v>48.39</v>
      </c>
      <c r="HT13" s="30">
        <v>46.44</v>
      </c>
      <c r="HU13" s="30">
        <v>48.33</v>
      </c>
      <c r="HV13" s="30">
        <v>45.19</v>
      </c>
      <c r="HW13" s="33">
        <f t="shared" si="45"/>
        <v>47.087499999999999</v>
      </c>
      <c r="HX13" s="30">
        <v>47.4</v>
      </c>
      <c r="HY13" s="30">
        <v>44.49</v>
      </c>
      <c r="HZ13" s="30">
        <v>46.43</v>
      </c>
      <c r="IA13" s="30">
        <v>45.07</v>
      </c>
      <c r="IB13" s="33">
        <f t="shared" si="46"/>
        <v>45.847499999999997</v>
      </c>
      <c r="IC13" s="30">
        <v>46.99</v>
      </c>
      <c r="ID13" s="30">
        <v>48.39</v>
      </c>
      <c r="IE13" s="30">
        <v>48.44</v>
      </c>
      <c r="IF13" s="30">
        <v>50.1</v>
      </c>
      <c r="IG13" s="33">
        <f t="shared" si="47"/>
        <v>48.48</v>
      </c>
      <c r="IH13" s="30">
        <v>52.6</v>
      </c>
      <c r="II13" s="30">
        <v>52.81</v>
      </c>
      <c r="IJ13" s="30">
        <v>48.59</v>
      </c>
      <c r="IK13" s="30">
        <v>48.51</v>
      </c>
      <c r="IL13" s="33">
        <f t="shared" si="48"/>
        <v>50.627499999999998</v>
      </c>
      <c r="IM13" s="30">
        <v>51.73</v>
      </c>
      <c r="IN13" s="30">
        <v>50.13</v>
      </c>
      <c r="IO13" s="30">
        <v>53.59</v>
      </c>
      <c r="IP13" s="30">
        <v>55.5</v>
      </c>
      <c r="IQ13" s="33">
        <f t="shared" si="49"/>
        <v>52.737499999999997</v>
      </c>
      <c r="IR13" s="30">
        <v>56.92</v>
      </c>
      <c r="IS13" s="30">
        <v>59.35</v>
      </c>
      <c r="IT13" s="30">
        <v>59.5</v>
      </c>
      <c r="IU13" s="30">
        <v>63.35</v>
      </c>
      <c r="IV13" s="33">
        <f t="shared" si="50"/>
        <v>59.78</v>
      </c>
      <c r="IW13" s="30">
        <v>66.900000000000006</v>
      </c>
      <c r="IX13" s="30">
        <v>66.400000000000006</v>
      </c>
      <c r="IY13" s="30">
        <v>65.33</v>
      </c>
      <c r="IZ13" s="30">
        <v>63.86</v>
      </c>
      <c r="JA13" s="33">
        <f t="shared" si="51"/>
        <v>65.622500000000002</v>
      </c>
      <c r="JB13" s="30">
        <v>70.08</v>
      </c>
      <c r="JC13" s="30">
        <v>69.2</v>
      </c>
      <c r="JD13" s="30">
        <v>70.06</v>
      </c>
      <c r="JE13" s="30">
        <v>69.19</v>
      </c>
      <c r="JF13" s="33">
        <f t="shared" si="52"/>
        <v>69.632499999999993</v>
      </c>
      <c r="JG13" s="30">
        <v>68.680000000000007</v>
      </c>
      <c r="JH13" s="30">
        <v>73.86</v>
      </c>
      <c r="JI13" s="30">
        <v>66.94</v>
      </c>
      <c r="JJ13" s="30">
        <v>68.41</v>
      </c>
      <c r="JK13" s="33">
        <f t="shared" si="53"/>
        <v>69.472499999999997</v>
      </c>
      <c r="JL13" s="30">
        <v>71.12</v>
      </c>
      <c r="JM13" s="30">
        <v>68.89</v>
      </c>
      <c r="JN13" s="30">
        <v>68.09</v>
      </c>
      <c r="JO13" s="30">
        <v>68.81</v>
      </c>
      <c r="JP13" s="33">
        <f t="shared" si="54"/>
        <v>69.227499999999992</v>
      </c>
      <c r="JQ13" s="30">
        <v>67.959999999999994</v>
      </c>
      <c r="JR13" s="30">
        <v>65.53</v>
      </c>
      <c r="JS13" s="30">
        <v>65.89</v>
      </c>
      <c r="JT13" s="30">
        <v>65.290000000000006</v>
      </c>
      <c r="JU13" s="33">
        <f t="shared" si="55"/>
        <v>66.167500000000004</v>
      </c>
      <c r="JV13" s="30">
        <v>66.040000000000006</v>
      </c>
      <c r="JW13" s="30">
        <v>61.92</v>
      </c>
      <c r="JX13" s="30">
        <v>66.61</v>
      </c>
      <c r="JY13" s="30">
        <v>62.4</v>
      </c>
      <c r="JZ13" s="34">
        <f t="shared" si="56"/>
        <v>64.242499999999993</v>
      </c>
    </row>
    <row r="14" spans="1:286" ht="43">
      <c r="A14" s="25" t="s">
        <v>249</v>
      </c>
      <c r="B14" s="30">
        <v>58.96</v>
      </c>
      <c r="C14" s="30">
        <v>59.02</v>
      </c>
      <c r="D14" s="30">
        <v>57.85</v>
      </c>
      <c r="E14" s="30">
        <v>60.01</v>
      </c>
      <c r="F14" s="31">
        <f t="shared" si="0"/>
        <v>58.96</v>
      </c>
      <c r="G14" s="30">
        <v>60.41</v>
      </c>
      <c r="H14" s="30">
        <v>61.21</v>
      </c>
      <c r="I14" s="30">
        <v>61.81</v>
      </c>
      <c r="J14" s="30">
        <v>63.21</v>
      </c>
      <c r="K14" s="31">
        <f t="shared" si="1"/>
        <v>61.660000000000004</v>
      </c>
      <c r="L14" s="30">
        <v>64.16</v>
      </c>
      <c r="M14" s="30">
        <v>64.27</v>
      </c>
      <c r="N14" s="30">
        <v>62.77</v>
      </c>
      <c r="O14" s="30">
        <v>63.04</v>
      </c>
      <c r="P14" s="31">
        <f t="shared" si="2"/>
        <v>63.56</v>
      </c>
      <c r="Q14" s="30">
        <v>63.56</v>
      </c>
      <c r="R14" s="30">
        <v>62.1</v>
      </c>
      <c r="S14" s="30">
        <v>60.26</v>
      </c>
      <c r="T14" s="30">
        <v>61.62</v>
      </c>
      <c r="U14" s="31">
        <f t="shared" si="3"/>
        <v>61.884999999999998</v>
      </c>
      <c r="V14" s="30">
        <v>63.18</v>
      </c>
      <c r="W14" s="30">
        <v>63.15</v>
      </c>
      <c r="X14" s="30">
        <v>62.3</v>
      </c>
      <c r="Y14" s="30">
        <v>62.64</v>
      </c>
      <c r="Z14" s="31">
        <f t="shared" si="4"/>
        <v>62.817499999999995</v>
      </c>
      <c r="AA14" s="30">
        <v>64.430000000000007</v>
      </c>
      <c r="AB14" s="30">
        <v>63.39</v>
      </c>
      <c r="AC14" s="30">
        <v>64.08</v>
      </c>
      <c r="AD14" s="30">
        <v>65.06</v>
      </c>
      <c r="AE14" s="31">
        <f t="shared" si="5"/>
        <v>64.240000000000009</v>
      </c>
      <c r="AF14" s="30">
        <v>65.39</v>
      </c>
      <c r="AG14" s="30">
        <v>64.62</v>
      </c>
      <c r="AH14" s="30">
        <v>66.69</v>
      </c>
      <c r="AI14" s="30">
        <v>65.8</v>
      </c>
      <c r="AJ14" s="31">
        <f t="shared" si="6"/>
        <v>65.625</v>
      </c>
      <c r="AK14" s="30">
        <v>67.97</v>
      </c>
      <c r="AL14" s="30">
        <v>68.41</v>
      </c>
      <c r="AM14" s="30">
        <v>68.53</v>
      </c>
      <c r="AN14" s="30">
        <v>68.459999999999994</v>
      </c>
      <c r="AO14" s="31">
        <f t="shared" si="7"/>
        <v>68.342500000000001</v>
      </c>
      <c r="AP14" s="30">
        <v>67.52</v>
      </c>
      <c r="AQ14" s="30">
        <v>68.400000000000006</v>
      </c>
      <c r="AR14" s="30">
        <v>68.099999999999994</v>
      </c>
      <c r="AS14" s="30">
        <v>69.849999999999994</v>
      </c>
      <c r="AT14" s="31">
        <f t="shared" si="8"/>
        <v>68.467500000000001</v>
      </c>
      <c r="AU14" s="30">
        <v>71.349999999999994</v>
      </c>
      <c r="AV14" s="30">
        <v>71.5</v>
      </c>
      <c r="AW14" s="30">
        <v>70.44</v>
      </c>
      <c r="AX14" s="30">
        <v>70.260000000000005</v>
      </c>
      <c r="AY14" s="31">
        <f t="shared" si="9"/>
        <v>70.887500000000003</v>
      </c>
      <c r="AZ14" s="30">
        <v>69.290000000000006</v>
      </c>
      <c r="BA14" s="30">
        <v>68.7</v>
      </c>
      <c r="BB14" s="30">
        <v>70.099999999999994</v>
      </c>
      <c r="BC14" s="30">
        <v>68.27</v>
      </c>
      <c r="BD14" s="31">
        <f t="shared" si="10"/>
        <v>69.09</v>
      </c>
      <c r="BE14" s="30">
        <v>67.56</v>
      </c>
      <c r="BF14" s="30">
        <v>67.81</v>
      </c>
      <c r="BG14" s="30">
        <v>67.86</v>
      </c>
      <c r="BH14" s="30">
        <v>70.11</v>
      </c>
      <c r="BI14" s="31">
        <f t="shared" si="11"/>
        <v>68.335000000000008</v>
      </c>
      <c r="BJ14" s="30">
        <v>71.290000000000006</v>
      </c>
      <c r="BK14" s="30">
        <v>70.739999999999995</v>
      </c>
      <c r="BL14" s="30">
        <v>70.459999999999994</v>
      </c>
      <c r="BM14" s="30">
        <v>69.400000000000006</v>
      </c>
      <c r="BN14" s="31">
        <f t="shared" si="12"/>
        <v>70.472499999999997</v>
      </c>
      <c r="BO14" s="30">
        <v>69.88</v>
      </c>
      <c r="BP14" s="30">
        <v>68.3</v>
      </c>
      <c r="BQ14" s="30">
        <v>70.3</v>
      </c>
      <c r="BR14" s="30">
        <v>69.62</v>
      </c>
      <c r="BS14" s="31">
        <f t="shared" si="13"/>
        <v>69.525000000000006</v>
      </c>
      <c r="BT14" s="30">
        <v>69.290000000000006</v>
      </c>
      <c r="BU14" s="30">
        <v>72.25</v>
      </c>
      <c r="BV14" s="30">
        <v>70.930000000000007</v>
      </c>
      <c r="BW14" s="30">
        <v>70.58</v>
      </c>
      <c r="BX14" s="31">
        <f t="shared" si="14"/>
        <v>70.762500000000003</v>
      </c>
      <c r="BY14" s="30">
        <v>69.47</v>
      </c>
      <c r="BZ14" s="30">
        <v>68.47</v>
      </c>
      <c r="CA14" s="30">
        <v>69.42</v>
      </c>
      <c r="CB14" s="30">
        <v>69.67</v>
      </c>
      <c r="CC14" s="31">
        <f t="shared" si="15"/>
        <v>69.257500000000007</v>
      </c>
      <c r="CD14" s="30">
        <v>70.05</v>
      </c>
      <c r="CE14" s="30">
        <v>70.510000000000005</v>
      </c>
      <c r="CF14" s="30">
        <v>70.150000000000006</v>
      </c>
      <c r="CG14" s="30">
        <v>70.86</v>
      </c>
      <c r="CH14" s="31">
        <f t="shared" si="16"/>
        <v>70.392499999999998</v>
      </c>
      <c r="CI14" s="30">
        <v>70.69</v>
      </c>
      <c r="CJ14" s="30">
        <v>71.31</v>
      </c>
      <c r="CK14" s="30">
        <v>71.34</v>
      </c>
      <c r="CL14" s="30">
        <v>70.099999999999994</v>
      </c>
      <c r="CM14" s="31">
        <f t="shared" si="17"/>
        <v>70.86</v>
      </c>
      <c r="CN14" s="30">
        <v>71.63</v>
      </c>
      <c r="CO14" s="30">
        <v>70.48</v>
      </c>
      <c r="CP14" s="30">
        <v>70.63</v>
      </c>
      <c r="CQ14" s="30">
        <v>70.58</v>
      </c>
      <c r="CR14" s="31">
        <f t="shared" si="18"/>
        <v>70.83</v>
      </c>
      <c r="CS14" s="30">
        <v>8.76</v>
      </c>
      <c r="CT14" s="30">
        <v>6.25</v>
      </c>
      <c r="CU14" s="30">
        <v>6.19</v>
      </c>
      <c r="CV14" s="30">
        <v>6.12</v>
      </c>
      <c r="CW14" s="32">
        <f t="shared" si="19"/>
        <v>6.83</v>
      </c>
      <c r="CX14" s="30">
        <v>6.26</v>
      </c>
      <c r="CY14" s="30">
        <v>9.36</v>
      </c>
      <c r="CZ14" s="30">
        <v>8.3800000000000008</v>
      </c>
      <c r="DA14" s="30">
        <v>6.56</v>
      </c>
      <c r="DB14" s="32">
        <f t="shared" si="20"/>
        <v>7.64</v>
      </c>
      <c r="DC14" s="30">
        <v>6.92</v>
      </c>
      <c r="DD14" s="30">
        <v>7.61</v>
      </c>
      <c r="DE14" s="30">
        <v>9.44</v>
      </c>
      <c r="DF14" s="30">
        <v>8.27</v>
      </c>
      <c r="DG14" s="32">
        <f t="shared" si="21"/>
        <v>8.0599999999999987</v>
      </c>
      <c r="DH14" s="30">
        <v>7.94</v>
      </c>
      <c r="DI14" s="30">
        <v>8.43</v>
      </c>
      <c r="DJ14" s="30">
        <v>10.210000000000001</v>
      </c>
      <c r="DK14" s="30">
        <v>10.34</v>
      </c>
      <c r="DL14" s="32">
        <f t="shared" si="22"/>
        <v>9.23</v>
      </c>
      <c r="DM14" s="30">
        <v>10.73</v>
      </c>
      <c r="DN14" s="30">
        <v>11.53</v>
      </c>
      <c r="DO14" s="30">
        <v>12.4</v>
      </c>
      <c r="DP14" s="30">
        <v>10.92</v>
      </c>
      <c r="DQ14" s="32">
        <f t="shared" si="23"/>
        <v>11.395</v>
      </c>
      <c r="DR14" s="30">
        <v>10.43</v>
      </c>
      <c r="DS14" s="30">
        <v>12.93</v>
      </c>
      <c r="DT14" s="30">
        <v>15.45</v>
      </c>
      <c r="DU14" s="30">
        <v>18.899999999999999</v>
      </c>
      <c r="DV14" s="32">
        <f t="shared" si="24"/>
        <v>14.4275</v>
      </c>
      <c r="DW14" s="30">
        <v>15.02</v>
      </c>
      <c r="DX14" s="30">
        <v>13.64</v>
      </c>
      <c r="DY14" s="30">
        <v>16.559999999999999</v>
      </c>
      <c r="DZ14" s="30">
        <v>18.22</v>
      </c>
      <c r="EA14" s="32">
        <f t="shared" si="25"/>
        <v>15.86</v>
      </c>
      <c r="EB14" s="30">
        <v>19.690000000000001</v>
      </c>
      <c r="EC14" s="30">
        <v>17.22</v>
      </c>
      <c r="ED14" s="30">
        <v>17.41</v>
      </c>
      <c r="EE14" s="30">
        <v>16.899999999999999</v>
      </c>
      <c r="EF14" s="32">
        <f t="shared" si="26"/>
        <v>17.805</v>
      </c>
      <c r="EG14" s="30">
        <v>20.149999999999999</v>
      </c>
      <c r="EH14" s="30">
        <v>14.33</v>
      </c>
      <c r="EI14" s="30">
        <v>16.21</v>
      </c>
      <c r="EJ14" s="30">
        <v>16.37</v>
      </c>
      <c r="EK14" s="32">
        <f t="shared" si="27"/>
        <v>16.765000000000001</v>
      </c>
      <c r="EL14" s="30">
        <v>10.83</v>
      </c>
      <c r="EM14" s="30">
        <v>9.68</v>
      </c>
      <c r="EN14" s="30">
        <v>8.8000000000000007</v>
      </c>
      <c r="EO14" s="30">
        <v>12.87</v>
      </c>
      <c r="EP14" s="32">
        <f t="shared" si="28"/>
        <v>10.545</v>
      </c>
      <c r="EQ14" s="30">
        <v>11.1</v>
      </c>
      <c r="ER14" s="30">
        <v>9.25</v>
      </c>
      <c r="ES14" s="30">
        <v>11.06</v>
      </c>
      <c r="ET14" s="30">
        <v>12.98</v>
      </c>
      <c r="EU14" s="32">
        <f t="shared" si="29"/>
        <v>11.0975</v>
      </c>
      <c r="EV14" s="30">
        <v>15.19</v>
      </c>
      <c r="EW14" s="30">
        <v>13.93</v>
      </c>
      <c r="EX14" s="30">
        <v>9.4600000000000009</v>
      </c>
      <c r="EY14" s="30">
        <v>8.61</v>
      </c>
      <c r="EZ14" s="32">
        <f t="shared" si="30"/>
        <v>11.797499999999999</v>
      </c>
      <c r="FA14" s="30">
        <v>7.76</v>
      </c>
      <c r="FB14" s="30">
        <v>5.0199999999999996</v>
      </c>
      <c r="FC14" s="30">
        <v>3.17</v>
      </c>
      <c r="FD14" s="30">
        <v>2</v>
      </c>
      <c r="FE14" s="32">
        <f t="shared" si="31"/>
        <v>4.4874999999999998</v>
      </c>
      <c r="FF14" s="30">
        <v>2.92</v>
      </c>
      <c r="FG14" s="30">
        <v>3.48</v>
      </c>
      <c r="FH14" s="30">
        <v>2.95</v>
      </c>
      <c r="FI14" s="30">
        <v>3.37</v>
      </c>
      <c r="FJ14" s="32">
        <f t="shared" si="32"/>
        <v>3.1800000000000006</v>
      </c>
      <c r="FK14" s="30">
        <v>4.68</v>
      </c>
      <c r="FL14" s="30">
        <v>4.75</v>
      </c>
      <c r="FM14" s="30">
        <v>4.9400000000000004</v>
      </c>
      <c r="FN14" s="30">
        <v>8.0299999999999994</v>
      </c>
      <c r="FO14" s="32">
        <f t="shared" si="33"/>
        <v>5.6</v>
      </c>
      <c r="FP14" s="30">
        <v>5.03</v>
      </c>
      <c r="FQ14" s="30">
        <v>7.26</v>
      </c>
      <c r="FR14" s="30">
        <v>4.18</v>
      </c>
      <c r="FS14" s="30">
        <v>5.53</v>
      </c>
      <c r="FT14" s="32">
        <f t="shared" si="34"/>
        <v>5.5</v>
      </c>
      <c r="FU14" s="30">
        <v>6.61</v>
      </c>
      <c r="FV14" s="30">
        <v>6.97</v>
      </c>
      <c r="FW14" s="30">
        <v>5.65</v>
      </c>
      <c r="FX14" s="30">
        <v>5.52</v>
      </c>
      <c r="FY14" s="32">
        <f t="shared" si="35"/>
        <v>6.1875</v>
      </c>
      <c r="FZ14" s="30">
        <v>6.76</v>
      </c>
      <c r="GA14" s="30">
        <v>6.64</v>
      </c>
      <c r="GB14" s="30">
        <v>5.38</v>
      </c>
      <c r="GC14" s="30">
        <v>7.13</v>
      </c>
      <c r="GD14" s="32">
        <f t="shared" si="36"/>
        <v>6.4774999999999991</v>
      </c>
      <c r="GE14" s="30">
        <v>8.07</v>
      </c>
      <c r="GF14" s="30">
        <v>8.25</v>
      </c>
      <c r="GG14" s="30">
        <v>6.65</v>
      </c>
      <c r="GH14" s="30">
        <v>3.72</v>
      </c>
      <c r="GI14" s="32">
        <f t="shared" si="37"/>
        <v>6.6724999999999994</v>
      </c>
      <c r="GJ14" s="30">
        <v>53.79</v>
      </c>
      <c r="GK14" s="30">
        <v>55.33</v>
      </c>
      <c r="GL14" s="30">
        <v>54.27</v>
      </c>
      <c r="GM14" s="30">
        <v>56.34</v>
      </c>
      <c r="GN14" s="33">
        <f t="shared" si="38"/>
        <v>54.932500000000005</v>
      </c>
      <c r="GO14" s="30">
        <v>56.63</v>
      </c>
      <c r="GP14" s="30">
        <v>55.48</v>
      </c>
      <c r="GQ14" s="30">
        <v>56.64</v>
      </c>
      <c r="GR14" s="30">
        <v>59.06</v>
      </c>
      <c r="GS14" s="33">
        <f t="shared" si="39"/>
        <v>56.952500000000001</v>
      </c>
      <c r="GT14" s="30">
        <v>59.72</v>
      </c>
      <c r="GU14" s="30">
        <v>59.38</v>
      </c>
      <c r="GV14" s="30">
        <v>56.85</v>
      </c>
      <c r="GW14" s="30">
        <v>57.83</v>
      </c>
      <c r="GX14" s="33">
        <f t="shared" si="40"/>
        <v>58.444999999999993</v>
      </c>
      <c r="GY14" s="30">
        <v>58.52</v>
      </c>
      <c r="GZ14" s="30">
        <v>56.87</v>
      </c>
      <c r="HA14" s="30">
        <v>54.11</v>
      </c>
      <c r="HB14" s="30">
        <v>55.25</v>
      </c>
      <c r="HC14" s="33">
        <f t="shared" si="41"/>
        <v>56.1875</v>
      </c>
      <c r="HD14" s="30">
        <v>56.4</v>
      </c>
      <c r="HE14" s="30">
        <v>55.87</v>
      </c>
      <c r="HF14" s="30">
        <v>54.57</v>
      </c>
      <c r="HG14" s="30">
        <v>55.8</v>
      </c>
      <c r="HH14" s="33">
        <f t="shared" si="42"/>
        <v>55.66</v>
      </c>
      <c r="HI14" s="30">
        <v>57.71</v>
      </c>
      <c r="HJ14" s="30">
        <v>55.19</v>
      </c>
      <c r="HK14" s="30">
        <v>54.18</v>
      </c>
      <c r="HL14" s="30">
        <v>52.76</v>
      </c>
      <c r="HM14" s="33">
        <f t="shared" si="43"/>
        <v>54.96</v>
      </c>
      <c r="HN14" s="30">
        <v>55.56</v>
      </c>
      <c r="HO14" s="30">
        <v>55.81</v>
      </c>
      <c r="HP14" s="30">
        <v>55.64</v>
      </c>
      <c r="HQ14" s="30">
        <v>53.81</v>
      </c>
      <c r="HR14" s="33">
        <f t="shared" si="44"/>
        <v>55.204999999999998</v>
      </c>
      <c r="HS14" s="30">
        <v>54.58</v>
      </c>
      <c r="HT14" s="30">
        <v>56.63</v>
      </c>
      <c r="HU14" s="30">
        <v>56.6</v>
      </c>
      <c r="HV14" s="30">
        <v>56.89</v>
      </c>
      <c r="HW14" s="33">
        <f t="shared" si="45"/>
        <v>56.174999999999997</v>
      </c>
      <c r="HX14" s="30">
        <v>53.92</v>
      </c>
      <c r="HY14" s="30">
        <v>58.6</v>
      </c>
      <c r="HZ14" s="30">
        <v>57.07</v>
      </c>
      <c r="IA14" s="30">
        <v>58.41</v>
      </c>
      <c r="IB14" s="33">
        <f t="shared" si="46"/>
        <v>57</v>
      </c>
      <c r="IC14" s="30">
        <v>63.62</v>
      </c>
      <c r="ID14" s="30">
        <v>64.58</v>
      </c>
      <c r="IE14" s="30">
        <v>64.239999999999995</v>
      </c>
      <c r="IF14" s="30">
        <v>61.22</v>
      </c>
      <c r="IG14" s="33">
        <f t="shared" si="47"/>
        <v>63.414999999999999</v>
      </c>
      <c r="IH14" s="30">
        <v>61.6</v>
      </c>
      <c r="II14" s="30">
        <v>62.34</v>
      </c>
      <c r="IJ14" s="30">
        <v>62.35</v>
      </c>
      <c r="IK14" s="30">
        <v>59.41</v>
      </c>
      <c r="IL14" s="33">
        <f t="shared" si="48"/>
        <v>61.424999999999997</v>
      </c>
      <c r="IM14" s="30">
        <v>57.3</v>
      </c>
      <c r="IN14" s="30">
        <v>58.36</v>
      </c>
      <c r="IO14" s="30">
        <v>61.43</v>
      </c>
      <c r="IP14" s="30">
        <v>64.08</v>
      </c>
      <c r="IQ14" s="33">
        <f t="shared" si="49"/>
        <v>60.292500000000004</v>
      </c>
      <c r="IR14" s="30">
        <v>65.760000000000005</v>
      </c>
      <c r="IS14" s="30">
        <v>67.19</v>
      </c>
      <c r="IT14" s="30">
        <v>68.23</v>
      </c>
      <c r="IU14" s="30">
        <v>68.02</v>
      </c>
      <c r="IV14" s="33">
        <f t="shared" si="50"/>
        <v>67.3</v>
      </c>
      <c r="IW14" s="30">
        <v>67.84</v>
      </c>
      <c r="IX14" s="30">
        <v>65.92</v>
      </c>
      <c r="IY14" s="30">
        <v>68.23</v>
      </c>
      <c r="IZ14" s="30">
        <v>67.27</v>
      </c>
      <c r="JA14" s="33">
        <f t="shared" si="51"/>
        <v>67.314999999999998</v>
      </c>
      <c r="JB14" s="30">
        <v>66.05</v>
      </c>
      <c r="JC14" s="30">
        <v>68.81</v>
      </c>
      <c r="JD14" s="30">
        <v>67.430000000000007</v>
      </c>
      <c r="JE14" s="30">
        <v>64.92</v>
      </c>
      <c r="JF14" s="33">
        <f t="shared" si="52"/>
        <v>66.802500000000009</v>
      </c>
      <c r="JG14" s="30">
        <v>65.97</v>
      </c>
      <c r="JH14" s="30">
        <v>63.5</v>
      </c>
      <c r="JI14" s="30">
        <v>66.52</v>
      </c>
      <c r="JJ14" s="30">
        <v>65.81</v>
      </c>
      <c r="JK14" s="33">
        <f t="shared" si="53"/>
        <v>65.45</v>
      </c>
      <c r="JL14" s="30">
        <v>65.42</v>
      </c>
      <c r="JM14" s="30">
        <v>65.599999999999994</v>
      </c>
      <c r="JN14" s="30">
        <v>66.180000000000007</v>
      </c>
      <c r="JO14" s="30">
        <v>66.95</v>
      </c>
      <c r="JP14" s="33">
        <f t="shared" si="54"/>
        <v>66.037499999999994</v>
      </c>
      <c r="JQ14" s="30">
        <v>65.91</v>
      </c>
      <c r="JR14" s="30">
        <v>66.58</v>
      </c>
      <c r="JS14" s="30">
        <v>67.510000000000005</v>
      </c>
      <c r="JT14" s="30">
        <v>65.099999999999994</v>
      </c>
      <c r="JU14" s="33">
        <f t="shared" si="55"/>
        <v>66.275000000000006</v>
      </c>
      <c r="JV14" s="30">
        <v>65.849999999999994</v>
      </c>
      <c r="JW14" s="30">
        <v>64.66</v>
      </c>
      <c r="JX14" s="30">
        <v>65.94</v>
      </c>
      <c r="JY14" s="30">
        <v>67.95</v>
      </c>
      <c r="JZ14" s="34">
        <f t="shared" si="56"/>
        <v>66.099999999999994</v>
      </c>
    </row>
    <row r="15" spans="1:286" ht="29">
      <c r="A15" s="25" t="s">
        <v>250</v>
      </c>
      <c r="B15" s="30">
        <v>54.71</v>
      </c>
      <c r="C15" s="30">
        <v>54.39</v>
      </c>
      <c r="D15" s="30">
        <v>53.02</v>
      </c>
      <c r="E15" s="30">
        <v>54.76</v>
      </c>
      <c r="F15" s="31">
        <f t="shared" si="0"/>
        <v>54.22</v>
      </c>
      <c r="G15" s="30">
        <v>54.98</v>
      </c>
      <c r="H15" s="30">
        <v>55.22</v>
      </c>
      <c r="I15" s="30">
        <v>54.22</v>
      </c>
      <c r="J15" s="30">
        <v>55.17</v>
      </c>
      <c r="K15" s="31">
        <f t="shared" si="1"/>
        <v>54.897499999999994</v>
      </c>
      <c r="L15" s="30">
        <v>54.16</v>
      </c>
      <c r="M15" s="30">
        <v>55.96</v>
      </c>
      <c r="N15" s="30">
        <v>55.04</v>
      </c>
      <c r="O15" s="30">
        <v>55</v>
      </c>
      <c r="P15" s="31">
        <f t="shared" si="2"/>
        <v>55.04</v>
      </c>
      <c r="Q15" s="30">
        <v>54.9</v>
      </c>
      <c r="R15" s="30">
        <v>55.75</v>
      </c>
      <c r="S15" s="30">
        <v>55.94</v>
      </c>
      <c r="T15" s="30">
        <v>55.76</v>
      </c>
      <c r="U15" s="31">
        <f t="shared" si="3"/>
        <v>55.587499999999999</v>
      </c>
      <c r="V15" s="30">
        <v>55.65</v>
      </c>
      <c r="W15" s="30">
        <v>57.59</v>
      </c>
      <c r="X15" s="30">
        <v>56.88</v>
      </c>
      <c r="Y15" s="30">
        <v>55.61</v>
      </c>
      <c r="Z15" s="31">
        <f t="shared" si="4"/>
        <v>56.432500000000005</v>
      </c>
      <c r="AA15" s="30">
        <v>55.8</v>
      </c>
      <c r="AB15" s="30">
        <v>56.12</v>
      </c>
      <c r="AC15" s="30">
        <v>55.17</v>
      </c>
      <c r="AD15" s="30">
        <v>55.11</v>
      </c>
      <c r="AE15" s="31">
        <f t="shared" si="5"/>
        <v>55.55</v>
      </c>
      <c r="AF15" s="30">
        <v>56.94</v>
      </c>
      <c r="AG15" s="30">
        <v>56.9</v>
      </c>
      <c r="AH15" s="30">
        <v>56.49</v>
      </c>
      <c r="AI15" s="30">
        <v>57.28</v>
      </c>
      <c r="AJ15" s="31">
        <f t="shared" si="6"/>
        <v>56.902500000000003</v>
      </c>
      <c r="AK15" s="30">
        <v>58.22</v>
      </c>
      <c r="AL15" s="30">
        <v>58.45</v>
      </c>
      <c r="AM15" s="30">
        <v>57.51</v>
      </c>
      <c r="AN15" s="30">
        <v>59.25</v>
      </c>
      <c r="AO15" s="31">
        <f t="shared" si="7"/>
        <v>58.357500000000002</v>
      </c>
      <c r="AP15" s="30">
        <v>58.67</v>
      </c>
      <c r="AQ15" s="30">
        <v>59</v>
      </c>
      <c r="AR15" s="30">
        <v>59.36</v>
      </c>
      <c r="AS15" s="30">
        <v>58.22</v>
      </c>
      <c r="AT15" s="31">
        <f t="shared" si="8"/>
        <v>58.8125</v>
      </c>
      <c r="AU15" s="30">
        <v>58.41</v>
      </c>
      <c r="AV15" s="30">
        <v>58.19</v>
      </c>
      <c r="AW15" s="30">
        <v>58.48</v>
      </c>
      <c r="AX15" s="30">
        <v>57.7</v>
      </c>
      <c r="AY15" s="31">
        <f t="shared" si="9"/>
        <v>58.194999999999993</v>
      </c>
      <c r="AZ15" s="30">
        <v>57.95</v>
      </c>
      <c r="BA15" s="30">
        <v>59.38</v>
      </c>
      <c r="BB15" s="30">
        <v>58.95</v>
      </c>
      <c r="BC15" s="30">
        <v>58.96</v>
      </c>
      <c r="BD15" s="31">
        <f t="shared" si="10"/>
        <v>58.810000000000009</v>
      </c>
      <c r="BE15" s="30">
        <v>58.82</v>
      </c>
      <c r="BF15" s="30">
        <v>59.05</v>
      </c>
      <c r="BG15" s="30">
        <v>59.16</v>
      </c>
      <c r="BH15" s="30">
        <v>59.86</v>
      </c>
      <c r="BI15" s="31">
        <f t="shared" si="11"/>
        <v>59.222499999999997</v>
      </c>
      <c r="BJ15" s="30">
        <v>59.92</v>
      </c>
      <c r="BK15" s="30">
        <v>61.92</v>
      </c>
      <c r="BL15" s="30">
        <v>61.36</v>
      </c>
      <c r="BM15" s="30">
        <v>60.05</v>
      </c>
      <c r="BN15" s="31">
        <f t="shared" si="12"/>
        <v>60.8125</v>
      </c>
      <c r="BO15" s="30">
        <v>59.48</v>
      </c>
      <c r="BP15" s="30">
        <v>60.11</v>
      </c>
      <c r="BQ15" s="30">
        <v>59.13</v>
      </c>
      <c r="BR15" s="30">
        <v>58.94</v>
      </c>
      <c r="BS15" s="31">
        <f t="shared" si="13"/>
        <v>59.414999999999999</v>
      </c>
      <c r="BT15" s="30">
        <v>58.93</v>
      </c>
      <c r="BU15" s="30">
        <v>60.18</v>
      </c>
      <c r="BV15" s="30">
        <v>60.84</v>
      </c>
      <c r="BW15" s="30">
        <v>59.72</v>
      </c>
      <c r="BX15" s="31">
        <f t="shared" si="14"/>
        <v>59.917499999999997</v>
      </c>
      <c r="BY15" s="30">
        <v>59.81</v>
      </c>
      <c r="BZ15" s="30">
        <v>58.9</v>
      </c>
      <c r="CA15" s="30">
        <v>59.6</v>
      </c>
      <c r="CB15" s="30">
        <v>59.08</v>
      </c>
      <c r="CC15" s="31">
        <f t="shared" si="15"/>
        <v>59.347499999999997</v>
      </c>
      <c r="CD15" s="30">
        <v>56.84</v>
      </c>
      <c r="CE15" s="30">
        <v>57.87</v>
      </c>
      <c r="CF15" s="30">
        <v>57.67</v>
      </c>
      <c r="CG15" s="30">
        <v>57.66</v>
      </c>
      <c r="CH15" s="31">
        <f t="shared" si="16"/>
        <v>57.51</v>
      </c>
      <c r="CI15" s="30">
        <v>58.45</v>
      </c>
      <c r="CJ15" s="30">
        <v>58.61</v>
      </c>
      <c r="CK15" s="30">
        <v>56.82</v>
      </c>
      <c r="CL15" s="30">
        <v>56.46</v>
      </c>
      <c r="CM15" s="31">
        <f t="shared" si="17"/>
        <v>57.585000000000001</v>
      </c>
      <c r="CN15" s="30">
        <v>56.84</v>
      </c>
      <c r="CO15" s="30">
        <v>57.04</v>
      </c>
      <c r="CP15" s="30">
        <v>56.35</v>
      </c>
      <c r="CQ15" s="30">
        <v>55.79</v>
      </c>
      <c r="CR15" s="31">
        <f t="shared" si="18"/>
        <v>56.504999999999995</v>
      </c>
      <c r="CS15" s="30">
        <v>12.84</v>
      </c>
      <c r="CT15" s="30">
        <v>13.28</v>
      </c>
      <c r="CU15" s="30">
        <v>15.53</v>
      </c>
      <c r="CV15" s="30">
        <v>13.83</v>
      </c>
      <c r="CW15" s="32">
        <f t="shared" si="19"/>
        <v>13.87</v>
      </c>
      <c r="CX15" s="30">
        <v>12.71</v>
      </c>
      <c r="CY15" s="30">
        <v>14.17</v>
      </c>
      <c r="CZ15" s="30">
        <v>12.35</v>
      </c>
      <c r="DA15" s="30">
        <v>13.97</v>
      </c>
      <c r="DB15" s="32">
        <f t="shared" si="20"/>
        <v>13.3</v>
      </c>
      <c r="DC15" s="30">
        <v>11.55</v>
      </c>
      <c r="DD15" s="30">
        <v>13.03</v>
      </c>
      <c r="DE15" s="30">
        <v>10.82</v>
      </c>
      <c r="DF15" s="30">
        <v>14.05</v>
      </c>
      <c r="DG15" s="32">
        <f t="shared" si="21"/>
        <v>12.362500000000001</v>
      </c>
      <c r="DH15" s="30">
        <v>13.99</v>
      </c>
      <c r="DI15" s="30">
        <v>13.94</v>
      </c>
      <c r="DJ15" s="30">
        <v>12.3</v>
      </c>
      <c r="DK15" s="30">
        <v>13.81</v>
      </c>
      <c r="DL15" s="32">
        <f t="shared" si="22"/>
        <v>13.510000000000002</v>
      </c>
      <c r="DM15" s="30">
        <v>14.96</v>
      </c>
      <c r="DN15" s="30">
        <v>18.89</v>
      </c>
      <c r="DO15" s="30">
        <v>21.32</v>
      </c>
      <c r="DP15" s="30">
        <v>20.07</v>
      </c>
      <c r="DQ15" s="32">
        <f t="shared" si="23"/>
        <v>18.810000000000002</v>
      </c>
      <c r="DR15" s="30">
        <v>21.03</v>
      </c>
      <c r="DS15" s="30">
        <v>17.5</v>
      </c>
      <c r="DT15" s="30">
        <v>21.43</v>
      </c>
      <c r="DU15" s="30">
        <v>18.41</v>
      </c>
      <c r="DV15" s="32">
        <f t="shared" si="24"/>
        <v>19.592500000000001</v>
      </c>
      <c r="DW15" s="30">
        <v>20.34</v>
      </c>
      <c r="DX15" s="30">
        <v>18.52</v>
      </c>
      <c r="DY15" s="30">
        <v>20.149999999999999</v>
      </c>
      <c r="DZ15" s="30">
        <v>21.56</v>
      </c>
      <c r="EA15" s="32">
        <f t="shared" si="25"/>
        <v>20.142499999999998</v>
      </c>
      <c r="EB15" s="30">
        <v>21.36</v>
      </c>
      <c r="EC15" s="30">
        <v>23.54</v>
      </c>
      <c r="ED15" s="30">
        <v>25.42</v>
      </c>
      <c r="EE15" s="30">
        <v>25.36</v>
      </c>
      <c r="EF15" s="32">
        <f t="shared" si="26"/>
        <v>23.919999999999998</v>
      </c>
      <c r="EG15" s="30">
        <v>23.63</v>
      </c>
      <c r="EH15" s="30">
        <v>22.1</v>
      </c>
      <c r="EI15" s="30">
        <v>21.4</v>
      </c>
      <c r="EJ15" s="30">
        <v>20.440000000000001</v>
      </c>
      <c r="EK15" s="32">
        <f t="shared" si="27"/>
        <v>21.892499999999998</v>
      </c>
      <c r="EL15" s="30">
        <v>19.95</v>
      </c>
      <c r="EM15" s="30">
        <v>17.829999999999998</v>
      </c>
      <c r="EN15" s="30">
        <v>17.809999999999999</v>
      </c>
      <c r="EO15" s="30">
        <v>17.66</v>
      </c>
      <c r="EP15" s="32">
        <f t="shared" si="28"/>
        <v>18.3125</v>
      </c>
      <c r="EQ15" s="30">
        <v>15.53</v>
      </c>
      <c r="ER15" s="30">
        <v>13.33</v>
      </c>
      <c r="ES15" s="30">
        <v>15.59</v>
      </c>
      <c r="ET15" s="30">
        <v>16.18</v>
      </c>
      <c r="EU15" s="32">
        <f t="shared" si="29"/>
        <v>15.157500000000001</v>
      </c>
      <c r="EV15" s="30">
        <v>13.4</v>
      </c>
      <c r="EW15" s="30">
        <v>12.84</v>
      </c>
      <c r="EX15" s="30">
        <v>13.09</v>
      </c>
      <c r="EY15" s="30">
        <v>11.28</v>
      </c>
      <c r="EZ15" s="32">
        <f t="shared" si="30"/>
        <v>12.6525</v>
      </c>
      <c r="FA15" s="30">
        <v>8.34</v>
      </c>
      <c r="FB15" s="30">
        <v>6.03</v>
      </c>
      <c r="FC15" s="30">
        <v>6.59</v>
      </c>
      <c r="FD15" s="30">
        <v>6.13</v>
      </c>
      <c r="FE15" s="32">
        <f t="shared" si="31"/>
        <v>6.7725</v>
      </c>
      <c r="FF15" s="30">
        <v>6.39</v>
      </c>
      <c r="FG15" s="30">
        <v>5.85</v>
      </c>
      <c r="FH15" s="30">
        <v>6.89</v>
      </c>
      <c r="FI15" s="30">
        <v>6.8</v>
      </c>
      <c r="FJ15" s="32">
        <f t="shared" si="32"/>
        <v>6.4824999999999999</v>
      </c>
      <c r="FK15" s="30">
        <v>7.06</v>
      </c>
      <c r="FL15" s="30">
        <v>6.61</v>
      </c>
      <c r="FM15" s="30">
        <v>5.98</v>
      </c>
      <c r="FN15" s="30">
        <v>7.59</v>
      </c>
      <c r="FO15" s="32">
        <f t="shared" si="33"/>
        <v>6.81</v>
      </c>
      <c r="FP15" s="30">
        <v>6.67</v>
      </c>
      <c r="FQ15" s="30">
        <v>6.75</v>
      </c>
      <c r="FR15" s="30">
        <v>8.82</v>
      </c>
      <c r="FS15" s="30">
        <v>9.6</v>
      </c>
      <c r="FT15" s="32">
        <f t="shared" si="34"/>
        <v>7.9600000000000009</v>
      </c>
      <c r="FU15" s="30">
        <v>7.04</v>
      </c>
      <c r="FV15" s="30">
        <v>7.41</v>
      </c>
      <c r="FW15" s="30">
        <v>7.2</v>
      </c>
      <c r="FX15" s="30">
        <v>7.65</v>
      </c>
      <c r="FY15" s="32">
        <f t="shared" si="35"/>
        <v>7.3249999999999993</v>
      </c>
      <c r="FZ15" s="30">
        <v>7.11</v>
      </c>
      <c r="GA15" s="30">
        <v>8.5399999999999991</v>
      </c>
      <c r="GB15" s="30">
        <v>7.31</v>
      </c>
      <c r="GC15" s="30">
        <v>8.9499999999999993</v>
      </c>
      <c r="GD15" s="32">
        <f t="shared" si="36"/>
        <v>7.9774999999999991</v>
      </c>
      <c r="GE15" s="30">
        <v>7.25</v>
      </c>
      <c r="GF15" s="30">
        <v>7.49</v>
      </c>
      <c r="GG15" s="30">
        <v>7.43</v>
      </c>
      <c r="GH15" s="30">
        <v>6.6</v>
      </c>
      <c r="GI15" s="32">
        <f t="shared" si="37"/>
        <v>7.1925000000000008</v>
      </c>
      <c r="GJ15" s="30">
        <v>47.69</v>
      </c>
      <c r="GK15" s="30">
        <v>47.17</v>
      </c>
      <c r="GL15" s="30">
        <v>44.78</v>
      </c>
      <c r="GM15" s="30">
        <v>47.19</v>
      </c>
      <c r="GN15" s="33">
        <f t="shared" si="38"/>
        <v>46.707499999999996</v>
      </c>
      <c r="GO15" s="30">
        <v>47.99</v>
      </c>
      <c r="GP15" s="30">
        <v>47.4</v>
      </c>
      <c r="GQ15" s="30">
        <v>47.52</v>
      </c>
      <c r="GR15" s="30">
        <v>47.46</v>
      </c>
      <c r="GS15" s="33">
        <f t="shared" si="39"/>
        <v>47.592500000000001</v>
      </c>
      <c r="GT15" s="30">
        <v>47.9</v>
      </c>
      <c r="GU15" s="30">
        <v>48.67</v>
      </c>
      <c r="GV15" s="30">
        <v>49.08</v>
      </c>
      <c r="GW15" s="30">
        <v>47.27</v>
      </c>
      <c r="GX15" s="33">
        <f t="shared" si="40"/>
        <v>48.23</v>
      </c>
      <c r="GY15" s="30">
        <v>47.22</v>
      </c>
      <c r="GZ15" s="30">
        <v>47.97</v>
      </c>
      <c r="HA15" s="30">
        <v>49.06</v>
      </c>
      <c r="HB15" s="30">
        <v>48.06</v>
      </c>
      <c r="HC15" s="33">
        <f t="shared" si="41"/>
        <v>48.077500000000001</v>
      </c>
      <c r="HD15" s="30">
        <v>47.32</v>
      </c>
      <c r="HE15" s="30">
        <v>46.71</v>
      </c>
      <c r="HF15" s="30">
        <v>44.75</v>
      </c>
      <c r="HG15" s="30">
        <v>44.45</v>
      </c>
      <c r="HH15" s="33">
        <f t="shared" si="42"/>
        <v>45.807500000000005</v>
      </c>
      <c r="HI15" s="30">
        <v>44.06</v>
      </c>
      <c r="HJ15" s="30">
        <v>46.3</v>
      </c>
      <c r="HK15" s="30">
        <v>43.34</v>
      </c>
      <c r="HL15" s="30">
        <v>44.97</v>
      </c>
      <c r="HM15" s="33">
        <f t="shared" si="43"/>
        <v>44.667499999999997</v>
      </c>
      <c r="HN15" s="30">
        <v>45.36</v>
      </c>
      <c r="HO15" s="30">
        <v>46.36</v>
      </c>
      <c r="HP15" s="30">
        <v>45.11</v>
      </c>
      <c r="HQ15" s="30">
        <v>44.94</v>
      </c>
      <c r="HR15" s="33">
        <f t="shared" si="44"/>
        <v>45.442499999999995</v>
      </c>
      <c r="HS15" s="30">
        <v>45.79</v>
      </c>
      <c r="HT15" s="30">
        <v>44.69</v>
      </c>
      <c r="HU15" s="30">
        <v>42.89</v>
      </c>
      <c r="HV15" s="30">
        <v>44.22</v>
      </c>
      <c r="HW15" s="33">
        <f t="shared" si="45"/>
        <v>44.397500000000001</v>
      </c>
      <c r="HX15" s="30">
        <v>44.81</v>
      </c>
      <c r="HY15" s="30">
        <v>45.96</v>
      </c>
      <c r="HZ15" s="30">
        <v>46.66</v>
      </c>
      <c r="IA15" s="30">
        <v>46.32</v>
      </c>
      <c r="IB15" s="33">
        <f t="shared" si="46"/>
        <v>45.9375</v>
      </c>
      <c r="IC15" s="30">
        <v>46.75</v>
      </c>
      <c r="ID15" s="30">
        <v>47.82</v>
      </c>
      <c r="IE15" s="30">
        <v>48.07</v>
      </c>
      <c r="IF15" s="30">
        <v>47.51</v>
      </c>
      <c r="IG15" s="33">
        <f t="shared" si="47"/>
        <v>47.537499999999994</v>
      </c>
      <c r="IH15" s="30">
        <v>48.95</v>
      </c>
      <c r="II15" s="30">
        <v>51.47</v>
      </c>
      <c r="IJ15" s="30">
        <v>49.76</v>
      </c>
      <c r="IK15" s="30">
        <v>49.42</v>
      </c>
      <c r="IL15" s="33">
        <f t="shared" si="48"/>
        <v>49.900000000000006</v>
      </c>
      <c r="IM15" s="30">
        <v>50.94</v>
      </c>
      <c r="IN15" s="30">
        <v>51.47</v>
      </c>
      <c r="IO15" s="30">
        <v>51.42</v>
      </c>
      <c r="IP15" s="30">
        <v>53.11</v>
      </c>
      <c r="IQ15" s="33">
        <f t="shared" si="49"/>
        <v>51.734999999999999</v>
      </c>
      <c r="IR15" s="30">
        <v>54.92</v>
      </c>
      <c r="IS15" s="30">
        <v>58.18</v>
      </c>
      <c r="IT15" s="30">
        <v>57.32</v>
      </c>
      <c r="IU15" s="30">
        <v>56.37</v>
      </c>
      <c r="IV15" s="33">
        <f t="shared" si="50"/>
        <v>56.697499999999998</v>
      </c>
      <c r="IW15" s="30">
        <v>55.69</v>
      </c>
      <c r="IX15" s="30">
        <v>56.59</v>
      </c>
      <c r="IY15" s="30">
        <v>55.05</v>
      </c>
      <c r="IZ15" s="30">
        <v>54.93</v>
      </c>
      <c r="JA15" s="33">
        <f t="shared" si="51"/>
        <v>55.564999999999998</v>
      </c>
      <c r="JB15" s="30">
        <v>54.77</v>
      </c>
      <c r="JC15" s="30">
        <v>56.2</v>
      </c>
      <c r="JD15" s="30">
        <v>57.2</v>
      </c>
      <c r="JE15" s="30">
        <v>55.19</v>
      </c>
      <c r="JF15" s="33">
        <f t="shared" si="52"/>
        <v>55.84</v>
      </c>
      <c r="JG15" s="30">
        <v>55.82</v>
      </c>
      <c r="JH15" s="30">
        <v>54.92</v>
      </c>
      <c r="JI15" s="30">
        <v>54.34</v>
      </c>
      <c r="JJ15" s="30">
        <v>53.4</v>
      </c>
      <c r="JK15" s="33">
        <f t="shared" si="53"/>
        <v>54.620000000000005</v>
      </c>
      <c r="JL15" s="30">
        <v>52.84</v>
      </c>
      <c r="JM15" s="30">
        <v>53.59</v>
      </c>
      <c r="JN15" s="30">
        <v>53.51</v>
      </c>
      <c r="JO15" s="30">
        <v>53.25</v>
      </c>
      <c r="JP15" s="33">
        <f t="shared" si="54"/>
        <v>53.297499999999999</v>
      </c>
      <c r="JQ15" s="30">
        <v>54.29</v>
      </c>
      <c r="JR15" s="30">
        <v>53.6</v>
      </c>
      <c r="JS15" s="30">
        <v>52.67</v>
      </c>
      <c r="JT15" s="30">
        <v>51.4</v>
      </c>
      <c r="JU15" s="33">
        <f t="shared" si="55"/>
        <v>52.99</v>
      </c>
      <c r="JV15" s="30">
        <v>52.71</v>
      </c>
      <c r="JW15" s="30">
        <v>52.76</v>
      </c>
      <c r="JX15" s="30">
        <v>52.17</v>
      </c>
      <c r="JY15" s="30">
        <v>52.11</v>
      </c>
      <c r="JZ15" s="34">
        <f t="shared" si="56"/>
        <v>52.4375</v>
      </c>
    </row>
    <row r="16" spans="1:286">
      <c r="A16" s="25" t="s">
        <v>251</v>
      </c>
      <c r="B16" s="30">
        <v>61.73</v>
      </c>
      <c r="C16" s="30">
        <v>63.22</v>
      </c>
      <c r="D16" s="30">
        <v>58.71</v>
      </c>
      <c r="E16" s="30">
        <v>59.99</v>
      </c>
      <c r="F16" s="31">
        <f t="shared" si="0"/>
        <v>60.912500000000001</v>
      </c>
      <c r="G16" s="30">
        <v>61.84</v>
      </c>
      <c r="H16" s="30">
        <v>60.79</v>
      </c>
      <c r="I16" s="30">
        <v>57.99</v>
      </c>
      <c r="J16" s="30">
        <v>57.15</v>
      </c>
      <c r="K16" s="31">
        <f t="shared" si="1"/>
        <v>59.442500000000003</v>
      </c>
      <c r="L16" s="30">
        <v>58.38</v>
      </c>
      <c r="M16" s="30">
        <v>59.53</v>
      </c>
      <c r="N16" s="30">
        <v>58.64</v>
      </c>
      <c r="O16" s="30">
        <v>60.67</v>
      </c>
      <c r="P16" s="31">
        <f t="shared" si="2"/>
        <v>59.305000000000007</v>
      </c>
      <c r="Q16" s="30">
        <v>60.24</v>
      </c>
      <c r="R16" s="30">
        <v>60.82</v>
      </c>
      <c r="S16" s="30">
        <v>62.37</v>
      </c>
      <c r="T16" s="30">
        <v>62.64</v>
      </c>
      <c r="U16" s="31">
        <f t="shared" si="3"/>
        <v>61.517499999999998</v>
      </c>
      <c r="V16" s="30">
        <v>60.27</v>
      </c>
      <c r="W16" s="30">
        <v>62.97</v>
      </c>
      <c r="X16" s="30">
        <v>62.13</v>
      </c>
      <c r="Y16" s="30">
        <v>60.57</v>
      </c>
      <c r="Z16" s="31">
        <f t="shared" si="4"/>
        <v>61.484999999999999</v>
      </c>
      <c r="AA16" s="30">
        <v>57.76</v>
      </c>
      <c r="AB16" s="30">
        <v>60.3</v>
      </c>
      <c r="AC16" s="30">
        <v>60.63</v>
      </c>
      <c r="AD16" s="30">
        <v>59.49</v>
      </c>
      <c r="AE16" s="31">
        <f t="shared" si="5"/>
        <v>59.545000000000002</v>
      </c>
      <c r="AF16" s="30">
        <v>60.81</v>
      </c>
      <c r="AG16" s="30">
        <v>61.47</v>
      </c>
      <c r="AH16" s="30">
        <v>61.54</v>
      </c>
      <c r="AI16" s="30">
        <v>62.77</v>
      </c>
      <c r="AJ16" s="31">
        <f t="shared" si="6"/>
        <v>61.647500000000001</v>
      </c>
      <c r="AK16" s="30">
        <v>64.510000000000005</v>
      </c>
      <c r="AL16" s="30">
        <v>64.89</v>
      </c>
      <c r="AM16" s="30">
        <v>62.67</v>
      </c>
      <c r="AN16" s="30">
        <v>61.8</v>
      </c>
      <c r="AO16" s="31">
        <f t="shared" si="7"/>
        <v>63.467500000000001</v>
      </c>
      <c r="AP16" s="30">
        <v>63.85</v>
      </c>
      <c r="AQ16" s="30">
        <v>65.59</v>
      </c>
      <c r="AR16" s="30">
        <v>65.39</v>
      </c>
      <c r="AS16" s="30">
        <v>63.06</v>
      </c>
      <c r="AT16" s="31">
        <f t="shared" si="8"/>
        <v>64.472499999999997</v>
      </c>
      <c r="AU16" s="30">
        <v>61.85</v>
      </c>
      <c r="AV16" s="30">
        <v>64.150000000000006</v>
      </c>
      <c r="AW16" s="30">
        <v>62.34</v>
      </c>
      <c r="AX16" s="30">
        <v>60.57</v>
      </c>
      <c r="AY16" s="31">
        <f t="shared" si="9"/>
        <v>62.227499999999999</v>
      </c>
      <c r="AZ16" s="30">
        <v>60.83</v>
      </c>
      <c r="BA16" s="30">
        <v>61.89</v>
      </c>
      <c r="BB16" s="30">
        <v>61.39</v>
      </c>
      <c r="BC16" s="30">
        <v>62.02</v>
      </c>
      <c r="BD16" s="31">
        <f t="shared" si="10"/>
        <v>61.532500000000006</v>
      </c>
      <c r="BE16" s="30">
        <v>61.17</v>
      </c>
      <c r="BF16" s="30">
        <v>63.21</v>
      </c>
      <c r="BG16" s="30">
        <v>62.54</v>
      </c>
      <c r="BH16" s="30">
        <v>62.83</v>
      </c>
      <c r="BI16" s="31">
        <f t="shared" si="11"/>
        <v>62.4375</v>
      </c>
      <c r="BJ16" s="30">
        <v>61.65</v>
      </c>
      <c r="BK16" s="30">
        <v>62.73</v>
      </c>
      <c r="BL16" s="30">
        <v>62.58</v>
      </c>
      <c r="BM16" s="30">
        <v>62.76</v>
      </c>
      <c r="BN16" s="31">
        <f t="shared" si="12"/>
        <v>62.429999999999993</v>
      </c>
      <c r="BO16" s="30">
        <v>62.67</v>
      </c>
      <c r="BP16" s="30">
        <v>65.22</v>
      </c>
      <c r="BQ16" s="30">
        <v>62.69</v>
      </c>
      <c r="BR16" s="30">
        <v>61.08</v>
      </c>
      <c r="BS16" s="31">
        <f t="shared" si="13"/>
        <v>62.914999999999992</v>
      </c>
      <c r="BT16" s="30">
        <v>61.7</v>
      </c>
      <c r="BU16" s="30">
        <v>61.79</v>
      </c>
      <c r="BV16" s="30">
        <v>60.91</v>
      </c>
      <c r="BW16" s="30">
        <v>59.38</v>
      </c>
      <c r="BX16" s="31">
        <f t="shared" si="14"/>
        <v>60.945</v>
      </c>
      <c r="BY16" s="30">
        <v>60.51</v>
      </c>
      <c r="BZ16" s="30">
        <v>61.73</v>
      </c>
      <c r="CA16" s="30">
        <v>59.55</v>
      </c>
      <c r="CB16" s="30">
        <v>60.24</v>
      </c>
      <c r="CC16" s="31">
        <f t="shared" si="15"/>
        <v>60.5075</v>
      </c>
      <c r="CD16" s="30">
        <v>60.62</v>
      </c>
      <c r="CE16" s="30">
        <v>61.33</v>
      </c>
      <c r="CF16" s="30">
        <v>59.9</v>
      </c>
      <c r="CG16" s="30">
        <v>57.74</v>
      </c>
      <c r="CH16" s="31">
        <f t="shared" si="16"/>
        <v>59.897500000000001</v>
      </c>
      <c r="CI16" s="30">
        <v>58.9</v>
      </c>
      <c r="CJ16" s="30">
        <v>60.08</v>
      </c>
      <c r="CK16" s="30">
        <v>58.27</v>
      </c>
      <c r="CL16" s="30">
        <v>58.92</v>
      </c>
      <c r="CM16" s="31">
        <f t="shared" si="17"/>
        <v>59.042500000000004</v>
      </c>
      <c r="CN16" s="30">
        <v>60.14</v>
      </c>
      <c r="CO16" s="30">
        <v>59.98</v>
      </c>
      <c r="CP16" s="30">
        <v>60.61</v>
      </c>
      <c r="CQ16" s="30">
        <v>59.37</v>
      </c>
      <c r="CR16" s="31">
        <f t="shared" si="18"/>
        <v>60.025000000000006</v>
      </c>
      <c r="CS16" s="30">
        <v>12.4</v>
      </c>
      <c r="CT16" s="30">
        <v>11.8</v>
      </c>
      <c r="CU16" s="30">
        <v>11.13</v>
      </c>
      <c r="CV16" s="30">
        <v>11.96</v>
      </c>
      <c r="CW16" s="32">
        <f t="shared" si="19"/>
        <v>11.822500000000002</v>
      </c>
      <c r="CX16" s="30">
        <v>15.31</v>
      </c>
      <c r="CY16" s="30">
        <v>13.14</v>
      </c>
      <c r="CZ16" s="30">
        <v>11.67</v>
      </c>
      <c r="DA16" s="30">
        <v>18</v>
      </c>
      <c r="DB16" s="32">
        <f t="shared" si="20"/>
        <v>14.530000000000001</v>
      </c>
      <c r="DC16" s="30">
        <v>14.85</v>
      </c>
      <c r="DD16" s="30">
        <v>15.15</v>
      </c>
      <c r="DE16" s="30">
        <v>16.72</v>
      </c>
      <c r="DF16" s="30">
        <v>18.61</v>
      </c>
      <c r="DG16" s="32">
        <f t="shared" si="21"/>
        <v>16.3325</v>
      </c>
      <c r="DH16" s="30">
        <v>18.350000000000001</v>
      </c>
      <c r="DI16" s="30">
        <v>11.59</v>
      </c>
      <c r="DJ16" s="30">
        <v>17.2</v>
      </c>
      <c r="DK16" s="30">
        <v>17.739999999999998</v>
      </c>
      <c r="DL16" s="32">
        <f t="shared" si="22"/>
        <v>16.22</v>
      </c>
      <c r="DM16" s="30">
        <v>14.24</v>
      </c>
      <c r="DN16" s="30">
        <v>18.02</v>
      </c>
      <c r="DO16" s="30">
        <v>20.75</v>
      </c>
      <c r="DP16" s="30">
        <v>26.21</v>
      </c>
      <c r="DQ16" s="32">
        <f t="shared" si="23"/>
        <v>19.805</v>
      </c>
      <c r="DR16" s="30">
        <v>19.28</v>
      </c>
      <c r="DS16" s="30">
        <v>21.05</v>
      </c>
      <c r="DT16" s="30">
        <v>22.63</v>
      </c>
      <c r="DU16" s="30">
        <v>24.57</v>
      </c>
      <c r="DV16" s="32">
        <f t="shared" si="24"/>
        <v>21.8825</v>
      </c>
      <c r="DW16" s="30">
        <v>23.7</v>
      </c>
      <c r="DX16" s="30">
        <v>21.14</v>
      </c>
      <c r="DY16" s="30">
        <v>23.33</v>
      </c>
      <c r="DZ16" s="30">
        <v>24.59</v>
      </c>
      <c r="EA16" s="32">
        <f t="shared" si="25"/>
        <v>23.19</v>
      </c>
      <c r="EB16" s="30">
        <v>23.39</v>
      </c>
      <c r="EC16" s="30">
        <v>21.02</v>
      </c>
      <c r="ED16" s="30">
        <v>23.77</v>
      </c>
      <c r="EE16" s="30">
        <v>24.37</v>
      </c>
      <c r="EF16" s="32">
        <f t="shared" si="26"/>
        <v>23.137499999999999</v>
      </c>
      <c r="EG16" s="30">
        <v>20.56</v>
      </c>
      <c r="EH16" s="30">
        <v>22.5</v>
      </c>
      <c r="EI16" s="30">
        <v>25.26</v>
      </c>
      <c r="EJ16" s="30">
        <v>24.62</v>
      </c>
      <c r="EK16" s="32">
        <f t="shared" si="27"/>
        <v>23.235000000000003</v>
      </c>
      <c r="EL16" s="30">
        <v>20.12</v>
      </c>
      <c r="EM16" s="30">
        <v>19.760000000000002</v>
      </c>
      <c r="EN16" s="30">
        <v>24.28</v>
      </c>
      <c r="EO16" s="30">
        <v>26.84</v>
      </c>
      <c r="EP16" s="32">
        <f t="shared" si="28"/>
        <v>22.75</v>
      </c>
      <c r="EQ16" s="30">
        <v>20.18</v>
      </c>
      <c r="ER16" s="30">
        <v>18.670000000000002</v>
      </c>
      <c r="ES16" s="30">
        <v>22.8</v>
      </c>
      <c r="ET16" s="30">
        <v>25.02</v>
      </c>
      <c r="EU16" s="32">
        <f t="shared" si="29"/>
        <v>21.6675</v>
      </c>
      <c r="EV16" s="30">
        <v>19.04</v>
      </c>
      <c r="EW16" s="30">
        <v>17.96</v>
      </c>
      <c r="EX16" s="30">
        <v>12.89</v>
      </c>
      <c r="EY16" s="30">
        <v>15.14</v>
      </c>
      <c r="EZ16" s="32">
        <f t="shared" si="30"/>
        <v>16.2575</v>
      </c>
      <c r="FA16" s="30">
        <v>13.44</v>
      </c>
      <c r="FB16" s="30">
        <v>10.11</v>
      </c>
      <c r="FC16" s="30">
        <v>6.07</v>
      </c>
      <c r="FD16" s="30">
        <v>6.68</v>
      </c>
      <c r="FE16" s="32">
        <f t="shared" si="31"/>
        <v>9.0749999999999993</v>
      </c>
      <c r="FF16" s="30">
        <v>3.01</v>
      </c>
      <c r="FG16" s="30">
        <v>5.62</v>
      </c>
      <c r="FH16" s="30">
        <v>3.91</v>
      </c>
      <c r="FI16" s="30">
        <v>3.92</v>
      </c>
      <c r="FJ16" s="32">
        <f t="shared" si="32"/>
        <v>4.1150000000000002</v>
      </c>
      <c r="FK16" s="30">
        <v>3.77</v>
      </c>
      <c r="FL16" s="30">
        <v>2.41</v>
      </c>
      <c r="FM16" s="30">
        <v>2.95</v>
      </c>
      <c r="FN16" s="30">
        <v>4.75</v>
      </c>
      <c r="FO16" s="32">
        <f t="shared" si="33"/>
        <v>3.4699999999999998</v>
      </c>
      <c r="FP16" s="30">
        <v>6.46</v>
      </c>
      <c r="FQ16" s="30">
        <v>5.65</v>
      </c>
      <c r="FR16" s="30">
        <v>5.35</v>
      </c>
      <c r="FS16" s="30">
        <v>4.1100000000000003</v>
      </c>
      <c r="FT16" s="32">
        <f t="shared" si="34"/>
        <v>5.3925000000000001</v>
      </c>
      <c r="FU16" s="30">
        <v>6.7</v>
      </c>
      <c r="FV16" s="30">
        <v>5.86</v>
      </c>
      <c r="FW16" s="30">
        <v>7.32</v>
      </c>
      <c r="FX16" s="30">
        <v>5.97</v>
      </c>
      <c r="FY16" s="32">
        <f t="shared" si="35"/>
        <v>6.4625000000000004</v>
      </c>
      <c r="FZ16" s="30">
        <v>4.74</v>
      </c>
      <c r="GA16" s="30">
        <v>5.7</v>
      </c>
      <c r="GB16" s="30">
        <v>7.91</v>
      </c>
      <c r="GC16" s="30">
        <v>4.76</v>
      </c>
      <c r="GD16" s="32">
        <f t="shared" si="36"/>
        <v>5.7774999999999999</v>
      </c>
      <c r="GE16" s="30">
        <v>5.83</v>
      </c>
      <c r="GF16" s="30">
        <v>5.12</v>
      </c>
      <c r="GG16" s="30">
        <v>5.89</v>
      </c>
      <c r="GH16" s="30">
        <v>6.51</v>
      </c>
      <c r="GI16" s="32">
        <f t="shared" si="37"/>
        <v>5.8375000000000004</v>
      </c>
      <c r="GJ16" s="30">
        <v>54.08</v>
      </c>
      <c r="GK16" s="30">
        <v>55.76</v>
      </c>
      <c r="GL16" s="30">
        <v>52.17</v>
      </c>
      <c r="GM16" s="30">
        <v>52.82</v>
      </c>
      <c r="GN16" s="33">
        <f t="shared" si="38"/>
        <v>53.707499999999996</v>
      </c>
      <c r="GO16" s="30">
        <v>52.37</v>
      </c>
      <c r="GP16" s="30">
        <v>52.81</v>
      </c>
      <c r="GQ16" s="30">
        <v>51.22</v>
      </c>
      <c r="GR16" s="30">
        <v>46.86</v>
      </c>
      <c r="GS16" s="33">
        <f t="shared" si="39"/>
        <v>50.814999999999998</v>
      </c>
      <c r="GT16" s="30">
        <v>49.71</v>
      </c>
      <c r="GU16" s="30">
        <v>50.51</v>
      </c>
      <c r="GV16" s="30">
        <v>48.84</v>
      </c>
      <c r="GW16" s="30">
        <v>49.37</v>
      </c>
      <c r="GX16" s="33">
        <f t="shared" si="40"/>
        <v>49.607500000000002</v>
      </c>
      <c r="GY16" s="30">
        <v>49.18</v>
      </c>
      <c r="GZ16" s="30">
        <v>53.78</v>
      </c>
      <c r="HA16" s="30">
        <v>51.64</v>
      </c>
      <c r="HB16" s="30">
        <v>51.53</v>
      </c>
      <c r="HC16" s="33">
        <f t="shared" si="41"/>
        <v>51.532500000000006</v>
      </c>
      <c r="HD16" s="30">
        <v>51.68</v>
      </c>
      <c r="HE16" s="30">
        <v>51.62</v>
      </c>
      <c r="HF16" s="30">
        <v>49.24</v>
      </c>
      <c r="HG16" s="30">
        <v>44.7</v>
      </c>
      <c r="HH16" s="33">
        <f t="shared" si="42"/>
        <v>49.31</v>
      </c>
      <c r="HI16" s="30">
        <v>46.63</v>
      </c>
      <c r="HJ16" s="30">
        <v>47.61</v>
      </c>
      <c r="HK16" s="30">
        <v>46.91</v>
      </c>
      <c r="HL16" s="30">
        <v>44.88</v>
      </c>
      <c r="HM16" s="33">
        <f t="shared" si="43"/>
        <v>46.5075</v>
      </c>
      <c r="HN16" s="30">
        <v>46.4</v>
      </c>
      <c r="HO16" s="30">
        <v>48.48</v>
      </c>
      <c r="HP16" s="30">
        <v>47.18</v>
      </c>
      <c r="HQ16" s="30">
        <v>47.33</v>
      </c>
      <c r="HR16" s="33">
        <f t="shared" si="44"/>
        <v>47.347499999999997</v>
      </c>
      <c r="HS16" s="30">
        <v>49.42</v>
      </c>
      <c r="HT16" s="30">
        <v>51.25</v>
      </c>
      <c r="HU16" s="30">
        <v>47.78</v>
      </c>
      <c r="HV16" s="30">
        <v>46.74</v>
      </c>
      <c r="HW16" s="33">
        <f t="shared" si="45"/>
        <v>48.797499999999999</v>
      </c>
      <c r="HX16" s="30">
        <v>50.72</v>
      </c>
      <c r="HY16" s="30">
        <v>50.83</v>
      </c>
      <c r="HZ16" s="30">
        <v>48.88</v>
      </c>
      <c r="IA16" s="30">
        <v>47.54</v>
      </c>
      <c r="IB16" s="33">
        <f t="shared" si="46"/>
        <v>49.4925</v>
      </c>
      <c r="IC16" s="30">
        <v>49.41</v>
      </c>
      <c r="ID16" s="30">
        <v>51.47</v>
      </c>
      <c r="IE16" s="30">
        <v>47.2</v>
      </c>
      <c r="IF16" s="30">
        <v>44.31</v>
      </c>
      <c r="IG16" s="33">
        <f t="shared" si="47"/>
        <v>48.097499999999997</v>
      </c>
      <c r="IH16" s="30">
        <v>48.56</v>
      </c>
      <c r="II16" s="30">
        <v>50.34</v>
      </c>
      <c r="IJ16" s="30">
        <v>47.39</v>
      </c>
      <c r="IK16" s="30">
        <v>46.51</v>
      </c>
      <c r="IL16" s="33">
        <f t="shared" si="48"/>
        <v>48.2</v>
      </c>
      <c r="IM16" s="30">
        <v>49.52</v>
      </c>
      <c r="IN16" s="30">
        <v>51.85</v>
      </c>
      <c r="IO16" s="30">
        <v>54.48</v>
      </c>
      <c r="IP16" s="30">
        <v>53.31</v>
      </c>
      <c r="IQ16" s="33">
        <f t="shared" si="49"/>
        <v>52.29</v>
      </c>
      <c r="IR16" s="30">
        <v>53.37</v>
      </c>
      <c r="IS16" s="30">
        <v>56.39</v>
      </c>
      <c r="IT16" s="30">
        <v>58.78</v>
      </c>
      <c r="IU16" s="30">
        <v>58.57</v>
      </c>
      <c r="IV16" s="33">
        <f t="shared" si="50"/>
        <v>56.777499999999996</v>
      </c>
      <c r="IW16" s="30">
        <v>60.78</v>
      </c>
      <c r="IX16" s="30">
        <v>61.55</v>
      </c>
      <c r="IY16" s="30">
        <v>60.24</v>
      </c>
      <c r="IZ16" s="30">
        <v>58.68</v>
      </c>
      <c r="JA16" s="33">
        <f t="shared" si="51"/>
        <v>60.3125</v>
      </c>
      <c r="JB16" s="30">
        <v>59.37</v>
      </c>
      <c r="JC16" s="30">
        <v>60.3</v>
      </c>
      <c r="JD16" s="30">
        <v>59.11</v>
      </c>
      <c r="JE16" s="30">
        <v>56.56</v>
      </c>
      <c r="JF16" s="33">
        <f t="shared" si="52"/>
        <v>58.834999999999994</v>
      </c>
      <c r="JG16" s="30">
        <v>56.6</v>
      </c>
      <c r="JH16" s="30">
        <v>58.25</v>
      </c>
      <c r="JI16" s="30">
        <v>56.36</v>
      </c>
      <c r="JJ16" s="30">
        <v>57.77</v>
      </c>
      <c r="JK16" s="33">
        <f t="shared" si="53"/>
        <v>57.244999999999997</v>
      </c>
      <c r="JL16" s="30">
        <v>56.56</v>
      </c>
      <c r="JM16" s="30">
        <v>57.74</v>
      </c>
      <c r="JN16" s="30">
        <v>55.51</v>
      </c>
      <c r="JO16" s="30">
        <v>54.29</v>
      </c>
      <c r="JP16" s="33">
        <f t="shared" si="54"/>
        <v>56.024999999999999</v>
      </c>
      <c r="JQ16" s="30">
        <v>56.1</v>
      </c>
      <c r="JR16" s="30">
        <v>56.66</v>
      </c>
      <c r="JS16" s="30">
        <v>53.66</v>
      </c>
      <c r="JT16" s="30">
        <v>56.12</v>
      </c>
      <c r="JU16" s="33">
        <f t="shared" si="55"/>
        <v>55.634999999999998</v>
      </c>
      <c r="JV16" s="30">
        <v>56.63</v>
      </c>
      <c r="JW16" s="30">
        <v>56.91</v>
      </c>
      <c r="JX16" s="30">
        <v>57.03</v>
      </c>
      <c r="JY16" s="30">
        <v>55.51</v>
      </c>
      <c r="JZ16" s="34">
        <f t="shared" si="56"/>
        <v>56.519999999999996</v>
      </c>
    </row>
    <row r="17" spans="1:286" ht="29">
      <c r="A17" s="25" t="s">
        <v>252</v>
      </c>
      <c r="B17" s="30">
        <v>60.72</v>
      </c>
      <c r="C17" s="30">
        <v>61.45</v>
      </c>
      <c r="D17" s="30">
        <v>57.67</v>
      </c>
      <c r="E17" s="30">
        <v>61.35</v>
      </c>
      <c r="F17" s="31">
        <f t="shared" si="0"/>
        <v>60.297499999999999</v>
      </c>
      <c r="G17" s="30">
        <v>62.85</v>
      </c>
      <c r="H17" s="30">
        <v>62.91</v>
      </c>
      <c r="I17" s="30">
        <v>63.08</v>
      </c>
      <c r="J17" s="30">
        <v>64.290000000000006</v>
      </c>
      <c r="K17" s="31">
        <f t="shared" si="1"/>
        <v>63.282499999999999</v>
      </c>
      <c r="L17" s="30">
        <v>62.95</v>
      </c>
      <c r="M17" s="30">
        <v>63.39</v>
      </c>
      <c r="N17" s="30">
        <v>63.6</v>
      </c>
      <c r="O17" s="30">
        <v>63.77</v>
      </c>
      <c r="P17" s="31">
        <f t="shared" si="2"/>
        <v>63.427500000000002</v>
      </c>
      <c r="Q17" s="30">
        <v>63.16</v>
      </c>
      <c r="R17" s="30">
        <v>63.3</v>
      </c>
      <c r="S17" s="30">
        <v>63.19</v>
      </c>
      <c r="T17" s="30">
        <v>63.91</v>
      </c>
      <c r="U17" s="31">
        <f t="shared" si="3"/>
        <v>63.389999999999993</v>
      </c>
      <c r="V17" s="30">
        <v>64.02</v>
      </c>
      <c r="W17" s="30">
        <v>63.98</v>
      </c>
      <c r="X17" s="30">
        <v>63.6</v>
      </c>
      <c r="Y17" s="30">
        <v>66.02</v>
      </c>
      <c r="Z17" s="31">
        <f t="shared" si="4"/>
        <v>64.405000000000001</v>
      </c>
      <c r="AA17" s="30">
        <v>64.42</v>
      </c>
      <c r="AB17" s="30">
        <v>64.790000000000006</v>
      </c>
      <c r="AC17" s="30">
        <v>63.76</v>
      </c>
      <c r="AD17" s="30">
        <v>62.98</v>
      </c>
      <c r="AE17" s="31">
        <f t="shared" si="5"/>
        <v>63.987499999999997</v>
      </c>
      <c r="AF17" s="30">
        <v>64.27</v>
      </c>
      <c r="AG17" s="30">
        <v>63.67</v>
      </c>
      <c r="AH17" s="30">
        <v>63.15</v>
      </c>
      <c r="AI17" s="30">
        <v>62.37</v>
      </c>
      <c r="AJ17" s="31">
        <f t="shared" si="6"/>
        <v>63.365000000000002</v>
      </c>
      <c r="AK17" s="30">
        <v>62.05</v>
      </c>
      <c r="AL17" s="30">
        <v>63.55</v>
      </c>
      <c r="AM17" s="30">
        <v>64.03</v>
      </c>
      <c r="AN17" s="30">
        <v>65.48</v>
      </c>
      <c r="AO17" s="31">
        <f t="shared" si="7"/>
        <v>63.777500000000003</v>
      </c>
      <c r="AP17" s="30">
        <v>65.36</v>
      </c>
      <c r="AQ17" s="30">
        <v>66.77</v>
      </c>
      <c r="AR17" s="30">
        <v>64.22</v>
      </c>
      <c r="AS17" s="30">
        <v>64.86</v>
      </c>
      <c r="AT17" s="31">
        <f t="shared" si="8"/>
        <v>65.302499999999995</v>
      </c>
      <c r="AU17" s="30">
        <v>63.53</v>
      </c>
      <c r="AV17" s="30">
        <v>63.78</v>
      </c>
      <c r="AW17" s="30">
        <v>66.08</v>
      </c>
      <c r="AX17" s="30">
        <v>66.91</v>
      </c>
      <c r="AY17" s="31">
        <f t="shared" si="9"/>
        <v>65.074999999999989</v>
      </c>
      <c r="AZ17" s="30">
        <v>65.66</v>
      </c>
      <c r="BA17" s="30">
        <v>65.5</v>
      </c>
      <c r="BB17" s="30">
        <v>66.349999999999994</v>
      </c>
      <c r="BC17" s="30">
        <v>64.38</v>
      </c>
      <c r="BD17" s="31">
        <f t="shared" si="10"/>
        <v>65.472499999999997</v>
      </c>
      <c r="BE17" s="30">
        <v>65.23</v>
      </c>
      <c r="BF17" s="30">
        <v>65.77</v>
      </c>
      <c r="BG17" s="30">
        <v>65.900000000000006</v>
      </c>
      <c r="BH17" s="30">
        <v>67.14</v>
      </c>
      <c r="BI17" s="31">
        <f t="shared" si="11"/>
        <v>66.010000000000005</v>
      </c>
      <c r="BJ17" s="30">
        <v>66.97</v>
      </c>
      <c r="BK17" s="30">
        <v>66.95</v>
      </c>
      <c r="BL17" s="30">
        <v>66.62</v>
      </c>
      <c r="BM17" s="30">
        <v>64.91</v>
      </c>
      <c r="BN17" s="31">
        <f t="shared" si="12"/>
        <v>66.362500000000011</v>
      </c>
      <c r="BO17" s="30">
        <v>65.03</v>
      </c>
      <c r="BP17" s="30">
        <v>64.430000000000007</v>
      </c>
      <c r="BQ17" s="30">
        <v>64.34</v>
      </c>
      <c r="BR17" s="30">
        <v>65.569999999999993</v>
      </c>
      <c r="BS17" s="31">
        <f t="shared" si="13"/>
        <v>64.842500000000001</v>
      </c>
      <c r="BT17" s="30">
        <v>65.040000000000006</v>
      </c>
      <c r="BU17" s="30">
        <v>63.48</v>
      </c>
      <c r="BV17" s="30">
        <v>65.73</v>
      </c>
      <c r="BW17" s="30">
        <v>65.88</v>
      </c>
      <c r="BX17" s="31">
        <f t="shared" si="14"/>
        <v>65.032499999999999</v>
      </c>
      <c r="BY17" s="30">
        <v>64.400000000000006</v>
      </c>
      <c r="BZ17" s="30">
        <v>66.239999999999995</v>
      </c>
      <c r="CA17" s="30">
        <v>64.87</v>
      </c>
      <c r="CB17" s="30">
        <v>65.81</v>
      </c>
      <c r="CC17" s="31">
        <f t="shared" si="15"/>
        <v>65.33</v>
      </c>
      <c r="CD17" s="30">
        <v>65.52</v>
      </c>
      <c r="CE17" s="30">
        <v>65.36</v>
      </c>
      <c r="CF17" s="30">
        <v>65.2</v>
      </c>
      <c r="CG17" s="30">
        <v>63.78</v>
      </c>
      <c r="CH17" s="31">
        <f t="shared" si="16"/>
        <v>64.965000000000003</v>
      </c>
      <c r="CI17" s="30">
        <v>63.9</v>
      </c>
      <c r="CJ17" s="30">
        <v>64.5</v>
      </c>
      <c r="CK17" s="30">
        <v>64.17</v>
      </c>
      <c r="CL17" s="30">
        <v>63.59</v>
      </c>
      <c r="CM17" s="31">
        <f t="shared" si="17"/>
        <v>64.039999999999992</v>
      </c>
      <c r="CN17" s="30">
        <v>64.61</v>
      </c>
      <c r="CO17" s="30">
        <v>65.72</v>
      </c>
      <c r="CP17" s="30">
        <v>64.819999999999993</v>
      </c>
      <c r="CQ17" s="30">
        <v>65.430000000000007</v>
      </c>
      <c r="CR17" s="31">
        <f t="shared" si="18"/>
        <v>65.144999999999996</v>
      </c>
      <c r="CS17" s="30">
        <v>18.63</v>
      </c>
      <c r="CT17" s="30">
        <v>17.559999999999999</v>
      </c>
      <c r="CU17" s="30">
        <v>17.75</v>
      </c>
      <c r="CV17" s="30">
        <v>20.83</v>
      </c>
      <c r="CW17" s="32">
        <f t="shared" si="19"/>
        <v>18.692499999999999</v>
      </c>
      <c r="CX17" s="30">
        <v>19.64</v>
      </c>
      <c r="CY17" s="30">
        <v>15.74</v>
      </c>
      <c r="CZ17" s="30">
        <v>14.92</v>
      </c>
      <c r="DA17" s="30">
        <v>16.09</v>
      </c>
      <c r="DB17" s="32">
        <f t="shared" si="20"/>
        <v>16.5975</v>
      </c>
      <c r="DC17" s="30">
        <v>18.440000000000001</v>
      </c>
      <c r="DD17" s="30">
        <v>18.8</v>
      </c>
      <c r="DE17" s="30">
        <v>19.98</v>
      </c>
      <c r="DF17" s="30">
        <v>22.22</v>
      </c>
      <c r="DG17" s="32">
        <f t="shared" si="21"/>
        <v>19.86</v>
      </c>
      <c r="DH17" s="30">
        <v>21.22</v>
      </c>
      <c r="DI17" s="30">
        <v>22.07</v>
      </c>
      <c r="DJ17" s="30">
        <v>22.15</v>
      </c>
      <c r="DK17" s="30">
        <v>27.26</v>
      </c>
      <c r="DL17" s="32">
        <f t="shared" si="22"/>
        <v>23.175000000000001</v>
      </c>
      <c r="DM17" s="30">
        <v>26.6</v>
      </c>
      <c r="DN17" s="30">
        <v>23.94</v>
      </c>
      <c r="DO17" s="30">
        <v>23.74</v>
      </c>
      <c r="DP17" s="30">
        <v>25.59</v>
      </c>
      <c r="DQ17" s="32">
        <f t="shared" si="23"/>
        <v>24.967500000000001</v>
      </c>
      <c r="DR17" s="30">
        <v>24.54</v>
      </c>
      <c r="DS17" s="30">
        <v>26.72</v>
      </c>
      <c r="DT17" s="30">
        <v>27.42</v>
      </c>
      <c r="DU17" s="30">
        <v>26.61</v>
      </c>
      <c r="DV17" s="32">
        <f t="shared" si="24"/>
        <v>26.322500000000002</v>
      </c>
      <c r="DW17" s="30">
        <v>28.97</v>
      </c>
      <c r="DX17" s="30">
        <v>23.89</v>
      </c>
      <c r="DY17" s="30">
        <v>27.42</v>
      </c>
      <c r="DZ17" s="30">
        <v>31.44</v>
      </c>
      <c r="EA17" s="32">
        <f t="shared" si="25"/>
        <v>27.93</v>
      </c>
      <c r="EB17" s="30">
        <v>29.35</v>
      </c>
      <c r="EC17" s="30">
        <v>31.42</v>
      </c>
      <c r="ED17" s="30">
        <v>33.06</v>
      </c>
      <c r="EE17" s="30">
        <v>35.82</v>
      </c>
      <c r="EF17" s="32">
        <f t="shared" si="26"/>
        <v>32.412500000000001</v>
      </c>
      <c r="EG17" s="30">
        <v>32.04</v>
      </c>
      <c r="EH17" s="30">
        <v>29.42</v>
      </c>
      <c r="EI17" s="30">
        <v>30.19</v>
      </c>
      <c r="EJ17" s="30">
        <v>30.88</v>
      </c>
      <c r="EK17" s="32">
        <f t="shared" si="27"/>
        <v>30.6325</v>
      </c>
      <c r="EL17" s="30">
        <v>26.43</v>
      </c>
      <c r="EM17" s="30">
        <v>22.7</v>
      </c>
      <c r="EN17" s="30">
        <v>22.05</v>
      </c>
      <c r="EO17" s="30">
        <v>24.61</v>
      </c>
      <c r="EP17" s="32">
        <f t="shared" si="28"/>
        <v>23.947499999999998</v>
      </c>
      <c r="EQ17" s="30">
        <v>22.89</v>
      </c>
      <c r="ER17" s="30">
        <v>19.920000000000002</v>
      </c>
      <c r="ES17" s="30">
        <v>19.920000000000002</v>
      </c>
      <c r="ET17" s="30">
        <v>21.08</v>
      </c>
      <c r="EU17" s="32">
        <f t="shared" si="29"/>
        <v>20.952500000000001</v>
      </c>
      <c r="EV17" s="30">
        <v>18.989999999999998</v>
      </c>
      <c r="EW17" s="30">
        <v>15.56</v>
      </c>
      <c r="EX17" s="30">
        <v>17.23</v>
      </c>
      <c r="EY17" s="30">
        <v>20.57</v>
      </c>
      <c r="EZ17" s="32">
        <f t="shared" si="30"/>
        <v>18.087499999999999</v>
      </c>
      <c r="FA17" s="30">
        <v>16.12</v>
      </c>
      <c r="FB17" s="30">
        <v>11.03</v>
      </c>
      <c r="FC17" s="30">
        <v>10.76</v>
      </c>
      <c r="FD17" s="30">
        <v>9.52</v>
      </c>
      <c r="FE17" s="32">
        <f t="shared" si="31"/>
        <v>11.857499999999998</v>
      </c>
      <c r="FF17" s="30">
        <v>10.3</v>
      </c>
      <c r="FG17" s="30">
        <v>9.92</v>
      </c>
      <c r="FH17" s="30">
        <v>9.73</v>
      </c>
      <c r="FI17" s="30">
        <v>10.8</v>
      </c>
      <c r="FJ17" s="32">
        <f t="shared" si="32"/>
        <v>10.1875</v>
      </c>
      <c r="FK17" s="30">
        <v>10.64</v>
      </c>
      <c r="FL17" s="30">
        <v>8.19</v>
      </c>
      <c r="FM17" s="30">
        <v>11.95</v>
      </c>
      <c r="FN17" s="30">
        <v>13.97</v>
      </c>
      <c r="FO17" s="32">
        <f t="shared" si="33"/>
        <v>11.1875</v>
      </c>
      <c r="FP17" s="30">
        <v>13.72</v>
      </c>
      <c r="FQ17" s="30">
        <v>12.61</v>
      </c>
      <c r="FR17" s="30">
        <v>11.77</v>
      </c>
      <c r="FS17" s="30">
        <v>14.16</v>
      </c>
      <c r="FT17" s="32">
        <f t="shared" si="34"/>
        <v>13.064999999999998</v>
      </c>
      <c r="FU17" s="30">
        <v>14.65</v>
      </c>
      <c r="FV17" s="30">
        <v>9.5500000000000007</v>
      </c>
      <c r="FW17" s="30">
        <v>11.75</v>
      </c>
      <c r="FX17" s="30">
        <v>10.65</v>
      </c>
      <c r="FY17" s="32">
        <f t="shared" si="35"/>
        <v>11.65</v>
      </c>
      <c r="FZ17" s="30">
        <v>12.13</v>
      </c>
      <c r="GA17" s="30">
        <v>10.09</v>
      </c>
      <c r="GB17" s="30">
        <v>11.83</v>
      </c>
      <c r="GC17" s="30">
        <v>14.67</v>
      </c>
      <c r="GD17" s="32">
        <f t="shared" si="36"/>
        <v>12.18</v>
      </c>
      <c r="GE17" s="30">
        <v>15.11</v>
      </c>
      <c r="GF17" s="30">
        <v>14.64</v>
      </c>
      <c r="GG17" s="30">
        <v>13.01</v>
      </c>
      <c r="GH17" s="30">
        <v>15.37</v>
      </c>
      <c r="GI17" s="32">
        <f t="shared" si="37"/>
        <v>14.532499999999999</v>
      </c>
      <c r="GJ17" s="30">
        <v>49.41</v>
      </c>
      <c r="GK17" s="30">
        <v>50.66</v>
      </c>
      <c r="GL17" s="30">
        <v>47.43</v>
      </c>
      <c r="GM17" s="30">
        <v>48.57</v>
      </c>
      <c r="GN17" s="33">
        <f t="shared" si="38"/>
        <v>49.017499999999998</v>
      </c>
      <c r="GO17" s="30">
        <v>50.51</v>
      </c>
      <c r="GP17" s="30">
        <v>53.01</v>
      </c>
      <c r="GQ17" s="30">
        <v>53.67</v>
      </c>
      <c r="GR17" s="30">
        <v>53.94</v>
      </c>
      <c r="GS17" s="33">
        <f t="shared" si="39"/>
        <v>52.782499999999999</v>
      </c>
      <c r="GT17" s="30">
        <v>51.34</v>
      </c>
      <c r="GU17" s="30">
        <v>51.47</v>
      </c>
      <c r="GV17" s="30">
        <v>50.89</v>
      </c>
      <c r="GW17" s="30">
        <v>49.6</v>
      </c>
      <c r="GX17" s="33">
        <f t="shared" si="40"/>
        <v>50.824999999999996</v>
      </c>
      <c r="GY17" s="30">
        <v>49.76</v>
      </c>
      <c r="GZ17" s="30">
        <v>49.33</v>
      </c>
      <c r="HA17" s="30">
        <v>49.19</v>
      </c>
      <c r="HB17" s="30">
        <v>46.49</v>
      </c>
      <c r="HC17" s="33">
        <f t="shared" si="41"/>
        <v>48.692500000000003</v>
      </c>
      <c r="HD17" s="30">
        <v>46.99</v>
      </c>
      <c r="HE17" s="30">
        <v>48.66</v>
      </c>
      <c r="HF17" s="30">
        <v>48.51</v>
      </c>
      <c r="HG17" s="30">
        <v>49.12</v>
      </c>
      <c r="HH17" s="33">
        <f t="shared" si="42"/>
        <v>48.32</v>
      </c>
      <c r="HI17" s="30">
        <v>48.61</v>
      </c>
      <c r="HJ17" s="30">
        <v>47.48</v>
      </c>
      <c r="HK17" s="30">
        <v>46.28</v>
      </c>
      <c r="HL17" s="30">
        <v>46.22</v>
      </c>
      <c r="HM17" s="33">
        <f t="shared" si="43"/>
        <v>47.147500000000001</v>
      </c>
      <c r="HN17" s="30">
        <v>45.65</v>
      </c>
      <c r="HO17" s="30">
        <v>48.46</v>
      </c>
      <c r="HP17" s="30">
        <v>45.83</v>
      </c>
      <c r="HQ17" s="30">
        <v>42.76</v>
      </c>
      <c r="HR17" s="33">
        <f t="shared" si="44"/>
        <v>45.674999999999997</v>
      </c>
      <c r="HS17" s="30">
        <v>43.84</v>
      </c>
      <c r="HT17" s="30">
        <v>43.58</v>
      </c>
      <c r="HU17" s="30">
        <v>42.86</v>
      </c>
      <c r="HV17" s="30">
        <v>42.03</v>
      </c>
      <c r="HW17" s="33">
        <f t="shared" si="45"/>
        <v>43.077500000000001</v>
      </c>
      <c r="HX17" s="30">
        <v>44.41</v>
      </c>
      <c r="HY17" s="30">
        <v>47.13</v>
      </c>
      <c r="HZ17" s="30">
        <v>44.84</v>
      </c>
      <c r="IA17" s="30">
        <v>44.83</v>
      </c>
      <c r="IB17" s="33">
        <f t="shared" si="46"/>
        <v>45.302499999999995</v>
      </c>
      <c r="IC17" s="30">
        <v>46.74</v>
      </c>
      <c r="ID17" s="30">
        <v>49.3</v>
      </c>
      <c r="IE17" s="30">
        <v>51.51</v>
      </c>
      <c r="IF17" s="30">
        <v>50.44</v>
      </c>
      <c r="IG17" s="33">
        <f t="shared" si="47"/>
        <v>49.497499999999995</v>
      </c>
      <c r="IH17" s="30">
        <v>50.63</v>
      </c>
      <c r="II17" s="30">
        <v>52.46</v>
      </c>
      <c r="IJ17" s="30">
        <v>53.13</v>
      </c>
      <c r="IK17" s="30">
        <v>50.81</v>
      </c>
      <c r="IL17" s="33">
        <f t="shared" si="48"/>
        <v>51.7575</v>
      </c>
      <c r="IM17" s="30">
        <v>52.84</v>
      </c>
      <c r="IN17" s="30">
        <v>55.54</v>
      </c>
      <c r="IO17" s="30">
        <v>54.55</v>
      </c>
      <c r="IP17" s="30">
        <v>53.33</v>
      </c>
      <c r="IQ17" s="33">
        <f t="shared" si="49"/>
        <v>54.064999999999998</v>
      </c>
      <c r="IR17" s="30">
        <v>56.17</v>
      </c>
      <c r="IS17" s="30">
        <v>59.57</v>
      </c>
      <c r="IT17" s="30">
        <v>59.45</v>
      </c>
      <c r="IU17" s="30">
        <v>58.73</v>
      </c>
      <c r="IV17" s="33">
        <f t="shared" si="50"/>
        <v>58.48</v>
      </c>
      <c r="IW17" s="30">
        <v>58.34</v>
      </c>
      <c r="IX17" s="30">
        <v>58.04</v>
      </c>
      <c r="IY17" s="30">
        <v>58.09</v>
      </c>
      <c r="IZ17" s="30">
        <v>58.49</v>
      </c>
      <c r="JA17" s="33">
        <f t="shared" si="51"/>
        <v>58.24</v>
      </c>
      <c r="JB17" s="30">
        <v>58.12</v>
      </c>
      <c r="JC17" s="30">
        <v>58.28</v>
      </c>
      <c r="JD17" s="30">
        <v>57.87</v>
      </c>
      <c r="JE17" s="30">
        <v>56.67</v>
      </c>
      <c r="JF17" s="33">
        <f t="shared" si="52"/>
        <v>57.734999999999999</v>
      </c>
      <c r="JG17" s="30">
        <v>55.56</v>
      </c>
      <c r="JH17" s="30">
        <v>57.88</v>
      </c>
      <c r="JI17" s="30">
        <v>57.23</v>
      </c>
      <c r="JJ17" s="30">
        <v>56.49</v>
      </c>
      <c r="JK17" s="33">
        <f t="shared" si="53"/>
        <v>56.79</v>
      </c>
      <c r="JL17" s="30">
        <v>55.92</v>
      </c>
      <c r="JM17" s="30">
        <v>59.12</v>
      </c>
      <c r="JN17" s="30">
        <v>57.54</v>
      </c>
      <c r="JO17" s="30">
        <v>56.99</v>
      </c>
      <c r="JP17" s="33">
        <f t="shared" si="54"/>
        <v>57.392499999999998</v>
      </c>
      <c r="JQ17" s="30">
        <v>56.15</v>
      </c>
      <c r="JR17" s="30">
        <v>57.99</v>
      </c>
      <c r="JS17" s="30">
        <v>56.58</v>
      </c>
      <c r="JT17" s="30">
        <v>54.26</v>
      </c>
      <c r="JU17" s="33">
        <f t="shared" si="55"/>
        <v>56.244999999999997</v>
      </c>
      <c r="JV17" s="30">
        <v>54.85</v>
      </c>
      <c r="JW17" s="30">
        <v>56.1</v>
      </c>
      <c r="JX17" s="30">
        <v>56.38</v>
      </c>
      <c r="JY17" s="30">
        <v>55.37</v>
      </c>
      <c r="JZ17" s="34">
        <f t="shared" si="56"/>
        <v>55.675000000000004</v>
      </c>
    </row>
    <row r="18" spans="1:286" ht="43">
      <c r="A18" s="25" t="s">
        <v>253</v>
      </c>
      <c r="B18" s="30">
        <v>66.150000000000006</v>
      </c>
      <c r="C18" s="30">
        <v>68.67</v>
      </c>
      <c r="D18" s="30">
        <v>65.260000000000005</v>
      </c>
      <c r="E18" s="30">
        <v>65.38</v>
      </c>
      <c r="F18" s="31">
        <f t="shared" si="0"/>
        <v>66.364999999999995</v>
      </c>
      <c r="G18" s="30">
        <v>67.88</v>
      </c>
      <c r="H18" s="30">
        <v>71.260000000000005</v>
      </c>
      <c r="I18" s="30">
        <v>70.599999999999994</v>
      </c>
      <c r="J18" s="30">
        <v>68.23</v>
      </c>
      <c r="K18" s="31">
        <f t="shared" si="1"/>
        <v>69.492499999999993</v>
      </c>
      <c r="L18" s="30">
        <v>68.91</v>
      </c>
      <c r="M18" s="30">
        <v>72.13</v>
      </c>
      <c r="N18" s="30">
        <v>70.680000000000007</v>
      </c>
      <c r="O18" s="30">
        <v>67.73</v>
      </c>
      <c r="P18" s="31">
        <f t="shared" si="2"/>
        <v>69.862499999999997</v>
      </c>
      <c r="Q18" s="30">
        <v>67.63</v>
      </c>
      <c r="R18" s="30">
        <v>72.78</v>
      </c>
      <c r="S18" s="30">
        <v>71.66</v>
      </c>
      <c r="T18" s="30">
        <v>68.58</v>
      </c>
      <c r="U18" s="31">
        <f t="shared" si="3"/>
        <v>70.162499999999994</v>
      </c>
      <c r="V18" s="30">
        <v>67.56</v>
      </c>
      <c r="W18" s="30">
        <v>72.48</v>
      </c>
      <c r="X18" s="30">
        <v>71.989999999999995</v>
      </c>
      <c r="Y18" s="30">
        <v>69.84</v>
      </c>
      <c r="Z18" s="31">
        <f t="shared" si="4"/>
        <v>70.467500000000001</v>
      </c>
      <c r="AA18" s="30">
        <v>69.2</v>
      </c>
      <c r="AB18" s="30">
        <v>74.400000000000006</v>
      </c>
      <c r="AC18" s="30">
        <v>71.69</v>
      </c>
      <c r="AD18" s="30">
        <v>68.349999999999994</v>
      </c>
      <c r="AE18" s="31">
        <f t="shared" si="5"/>
        <v>70.91</v>
      </c>
      <c r="AF18" s="30">
        <v>69.260000000000005</v>
      </c>
      <c r="AG18" s="30">
        <v>73.739999999999995</v>
      </c>
      <c r="AH18" s="30">
        <v>72.59</v>
      </c>
      <c r="AI18" s="30">
        <v>67.61</v>
      </c>
      <c r="AJ18" s="31">
        <f t="shared" si="6"/>
        <v>70.8</v>
      </c>
      <c r="AK18" s="30">
        <v>70.67</v>
      </c>
      <c r="AL18" s="30">
        <v>73.56</v>
      </c>
      <c r="AM18" s="30">
        <v>73.86</v>
      </c>
      <c r="AN18" s="30">
        <v>71.84</v>
      </c>
      <c r="AO18" s="31">
        <f t="shared" si="7"/>
        <v>72.482500000000016</v>
      </c>
      <c r="AP18" s="30">
        <v>71.64</v>
      </c>
      <c r="AQ18" s="30">
        <v>75.209999999999994</v>
      </c>
      <c r="AR18" s="30">
        <v>72.900000000000006</v>
      </c>
      <c r="AS18" s="30">
        <v>70.790000000000006</v>
      </c>
      <c r="AT18" s="31">
        <f t="shared" si="8"/>
        <v>72.635000000000005</v>
      </c>
      <c r="AU18" s="30">
        <v>71.16</v>
      </c>
      <c r="AV18" s="30">
        <v>74.069999999999993</v>
      </c>
      <c r="AW18" s="30">
        <v>71.95</v>
      </c>
      <c r="AX18" s="30">
        <v>69.03</v>
      </c>
      <c r="AY18" s="31">
        <f t="shared" si="9"/>
        <v>71.552500000000009</v>
      </c>
      <c r="AZ18" s="30">
        <v>71.47</v>
      </c>
      <c r="BA18" s="30">
        <v>74.760000000000005</v>
      </c>
      <c r="BB18" s="30">
        <v>74.430000000000007</v>
      </c>
      <c r="BC18" s="30">
        <v>70.94</v>
      </c>
      <c r="BD18" s="31">
        <f t="shared" si="10"/>
        <v>72.900000000000006</v>
      </c>
      <c r="BE18" s="30">
        <v>72.930000000000007</v>
      </c>
      <c r="BF18" s="30">
        <v>75.22</v>
      </c>
      <c r="BG18" s="30">
        <v>73.540000000000006</v>
      </c>
      <c r="BH18" s="30">
        <v>71.81</v>
      </c>
      <c r="BI18" s="31">
        <f t="shared" si="11"/>
        <v>73.375</v>
      </c>
      <c r="BJ18" s="30">
        <v>71.760000000000005</v>
      </c>
      <c r="BK18" s="30">
        <v>75.39</v>
      </c>
      <c r="BL18" s="30">
        <v>74.58</v>
      </c>
      <c r="BM18" s="30">
        <v>71.959999999999994</v>
      </c>
      <c r="BN18" s="31">
        <f t="shared" si="12"/>
        <v>73.422499999999999</v>
      </c>
      <c r="BO18" s="30">
        <v>73.459999999999994</v>
      </c>
      <c r="BP18" s="30">
        <v>75.27</v>
      </c>
      <c r="BQ18" s="30">
        <v>74.81</v>
      </c>
      <c r="BR18" s="30">
        <v>72.17</v>
      </c>
      <c r="BS18" s="31">
        <f t="shared" si="13"/>
        <v>73.927499999999995</v>
      </c>
      <c r="BT18" s="30">
        <v>72.37</v>
      </c>
      <c r="BU18" s="30">
        <v>76.58</v>
      </c>
      <c r="BV18" s="30">
        <v>75.040000000000006</v>
      </c>
      <c r="BW18" s="30">
        <v>71.83</v>
      </c>
      <c r="BX18" s="31">
        <f t="shared" si="14"/>
        <v>73.954999999999998</v>
      </c>
      <c r="BY18" s="30">
        <v>71.430000000000007</v>
      </c>
      <c r="BZ18" s="30">
        <v>73.95</v>
      </c>
      <c r="CA18" s="30">
        <v>73.819999999999993</v>
      </c>
      <c r="CB18" s="30">
        <v>71.150000000000006</v>
      </c>
      <c r="CC18" s="31">
        <f t="shared" si="15"/>
        <v>72.587500000000006</v>
      </c>
      <c r="CD18" s="30">
        <v>71.680000000000007</v>
      </c>
      <c r="CE18" s="30">
        <v>74.67</v>
      </c>
      <c r="CF18" s="30">
        <v>73.91</v>
      </c>
      <c r="CG18" s="30">
        <v>71.37</v>
      </c>
      <c r="CH18" s="31">
        <f t="shared" si="16"/>
        <v>72.907499999999999</v>
      </c>
      <c r="CI18" s="30">
        <v>72.099999999999994</v>
      </c>
      <c r="CJ18" s="30">
        <v>73.91</v>
      </c>
      <c r="CK18" s="30">
        <v>74.27</v>
      </c>
      <c r="CL18" s="30">
        <v>71.06</v>
      </c>
      <c r="CM18" s="31">
        <f t="shared" si="17"/>
        <v>72.834999999999994</v>
      </c>
      <c r="CN18" s="30">
        <v>71.62</v>
      </c>
      <c r="CO18" s="30">
        <v>74.5</v>
      </c>
      <c r="CP18" s="30">
        <v>72.14</v>
      </c>
      <c r="CQ18" s="30">
        <v>71.42</v>
      </c>
      <c r="CR18" s="31">
        <f t="shared" si="18"/>
        <v>72.42</v>
      </c>
      <c r="CS18" s="30">
        <v>16.62</v>
      </c>
      <c r="CT18" s="30">
        <v>13.88</v>
      </c>
      <c r="CU18" s="30">
        <v>14.86</v>
      </c>
      <c r="CV18" s="30">
        <v>14.57</v>
      </c>
      <c r="CW18" s="32">
        <f t="shared" si="19"/>
        <v>14.9825</v>
      </c>
      <c r="CX18" s="30">
        <v>9.43</v>
      </c>
      <c r="CY18" s="30">
        <v>8</v>
      </c>
      <c r="CZ18" s="30">
        <v>9.1999999999999993</v>
      </c>
      <c r="DA18" s="30">
        <v>14.74</v>
      </c>
      <c r="DB18" s="32">
        <f t="shared" si="20"/>
        <v>10.342499999999999</v>
      </c>
      <c r="DC18" s="30">
        <v>11.38</v>
      </c>
      <c r="DD18" s="30">
        <v>7.52</v>
      </c>
      <c r="DE18" s="30">
        <v>11.2</v>
      </c>
      <c r="DF18" s="30">
        <v>18.45</v>
      </c>
      <c r="DG18" s="32">
        <f t="shared" si="21"/>
        <v>12.137499999999999</v>
      </c>
      <c r="DH18" s="30">
        <v>13.77</v>
      </c>
      <c r="DI18" s="30">
        <v>9.33</v>
      </c>
      <c r="DJ18" s="30">
        <v>10.97</v>
      </c>
      <c r="DK18" s="30">
        <v>15.79</v>
      </c>
      <c r="DL18" s="32">
        <f t="shared" si="22"/>
        <v>12.465</v>
      </c>
      <c r="DM18" s="30">
        <v>12.95</v>
      </c>
      <c r="DN18" s="30">
        <v>10.37</v>
      </c>
      <c r="DO18" s="30">
        <v>11.98</v>
      </c>
      <c r="DP18" s="30">
        <v>18.579999999999998</v>
      </c>
      <c r="DQ18" s="32">
        <f t="shared" si="23"/>
        <v>13.469999999999999</v>
      </c>
      <c r="DR18" s="30">
        <v>17.28</v>
      </c>
      <c r="DS18" s="30">
        <v>15.43</v>
      </c>
      <c r="DT18" s="30">
        <v>15.3</v>
      </c>
      <c r="DU18" s="30">
        <v>21.65</v>
      </c>
      <c r="DV18" s="32">
        <f t="shared" si="24"/>
        <v>17.414999999999999</v>
      </c>
      <c r="DW18" s="30">
        <v>19.920000000000002</v>
      </c>
      <c r="DX18" s="30">
        <v>17.55</v>
      </c>
      <c r="DY18" s="30">
        <v>20.55</v>
      </c>
      <c r="DZ18" s="30">
        <v>27.97</v>
      </c>
      <c r="EA18" s="32">
        <f t="shared" si="25"/>
        <v>21.497499999999999</v>
      </c>
      <c r="EB18" s="30">
        <v>24.34</v>
      </c>
      <c r="EC18" s="30">
        <v>17.48</v>
      </c>
      <c r="ED18" s="30">
        <v>20.51</v>
      </c>
      <c r="EE18" s="30">
        <v>28.02</v>
      </c>
      <c r="EF18" s="32">
        <f t="shared" si="26"/>
        <v>22.587499999999999</v>
      </c>
      <c r="EG18" s="30">
        <v>24.29</v>
      </c>
      <c r="EH18" s="30">
        <v>19.100000000000001</v>
      </c>
      <c r="EI18" s="30">
        <v>19.649999999999999</v>
      </c>
      <c r="EJ18" s="30">
        <v>26.89</v>
      </c>
      <c r="EK18" s="32">
        <f t="shared" si="27"/>
        <v>22.482500000000002</v>
      </c>
      <c r="EL18" s="30">
        <v>25.79</v>
      </c>
      <c r="EM18" s="30">
        <v>19.62</v>
      </c>
      <c r="EN18" s="30">
        <v>20.37</v>
      </c>
      <c r="EO18" s="30">
        <v>23.77</v>
      </c>
      <c r="EP18" s="32">
        <f t="shared" si="28"/>
        <v>22.387499999999999</v>
      </c>
      <c r="EQ18" s="30">
        <v>22.9</v>
      </c>
      <c r="ER18" s="30">
        <v>18.36</v>
      </c>
      <c r="ES18" s="30">
        <v>20.010000000000002</v>
      </c>
      <c r="ET18" s="30">
        <v>22.04</v>
      </c>
      <c r="EU18" s="32">
        <f t="shared" si="29"/>
        <v>20.827500000000001</v>
      </c>
      <c r="EV18" s="30">
        <v>20.8</v>
      </c>
      <c r="EW18" s="30">
        <v>17.89</v>
      </c>
      <c r="EX18" s="30">
        <v>19.52</v>
      </c>
      <c r="EY18" s="30">
        <v>18.8</v>
      </c>
      <c r="EZ18" s="32">
        <f t="shared" si="30"/>
        <v>19.252499999999998</v>
      </c>
      <c r="FA18" s="30">
        <v>12.44</v>
      </c>
      <c r="FB18" s="30">
        <v>9.65</v>
      </c>
      <c r="FC18" s="30">
        <v>7.58</v>
      </c>
      <c r="FD18" s="30">
        <v>9.11</v>
      </c>
      <c r="FE18" s="32">
        <f t="shared" si="31"/>
        <v>9.6950000000000003</v>
      </c>
      <c r="FF18" s="30">
        <v>8.2799999999999994</v>
      </c>
      <c r="FG18" s="30">
        <v>3.82</v>
      </c>
      <c r="FH18" s="30">
        <v>4.01</v>
      </c>
      <c r="FI18" s="30">
        <v>8.1</v>
      </c>
      <c r="FJ18" s="32">
        <f t="shared" si="32"/>
        <v>6.0525000000000002</v>
      </c>
      <c r="FK18" s="30">
        <v>5.63</v>
      </c>
      <c r="FL18" s="30">
        <v>3.98</v>
      </c>
      <c r="FM18" s="30">
        <v>5.28</v>
      </c>
      <c r="FN18" s="30">
        <v>6.13</v>
      </c>
      <c r="FO18" s="32">
        <f t="shared" si="33"/>
        <v>5.2549999999999999</v>
      </c>
      <c r="FP18" s="30">
        <v>5.43</v>
      </c>
      <c r="FQ18" s="30">
        <v>2.88</v>
      </c>
      <c r="FR18" s="30">
        <v>4.25</v>
      </c>
      <c r="FS18" s="30">
        <v>8.3800000000000008</v>
      </c>
      <c r="FT18" s="32">
        <f t="shared" si="34"/>
        <v>5.2349999999999994</v>
      </c>
      <c r="FU18" s="30">
        <v>6.47</v>
      </c>
      <c r="FV18" s="30">
        <v>6.13</v>
      </c>
      <c r="FW18" s="30">
        <v>7.92</v>
      </c>
      <c r="FX18" s="30">
        <v>9.69</v>
      </c>
      <c r="FY18" s="32">
        <f t="shared" si="35"/>
        <v>7.5525000000000002</v>
      </c>
      <c r="FZ18" s="30">
        <v>9.2200000000000006</v>
      </c>
      <c r="GA18" s="30">
        <v>6.19</v>
      </c>
      <c r="GB18" s="30">
        <v>7.68</v>
      </c>
      <c r="GC18" s="30">
        <v>9.07</v>
      </c>
      <c r="GD18" s="32">
        <f t="shared" si="36"/>
        <v>8.0399999999999991</v>
      </c>
      <c r="GE18" s="30">
        <v>8.3000000000000007</v>
      </c>
      <c r="GF18" s="30">
        <v>5.07</v>
      </c>
      <c r="GG18" s="30">
        <v>5.03</v>
      </c>
      <c r="GH18" s="30">
        <v>7.04</v>
      </c>
      <c r="GI18" s="32">
        <f t="shared" si="37"/>
        <v>6.36</v>
      </c>
      <c r="GJ18" s="30">
        <v>55.16</v>
      </c>
      <c r="GK18" s="30">
        <v>59.14</v>
      </c>
      <c r="GL18" s="30">
        <v>55.56</v>
      </c>
      <c r="GM18" s="30">
        <v>55.85</v>
      </c>
      <c r="GN18" s="33">
        <f t="shared" si="38"/>
        <v>56.427500000000002</v>
      </c>
      <c r="GO18" s="30">
        <v>61.48</v>
      </c>
      <c r="GP18" s="30">
        <v>65.56</v>
      </c>
      <c r="GQ18" s="30">
        <v>64.099999999999994</v>
      </c>
      <c r="GR18" s="30">
        <v>58.17</v>
      </c>
      <c r="GS18" s="33">
        <f t="shared" si="39"/>
        <v>62.327500000000001</v>
      </c>
      <c r="GT18" s="30">
        <v>61.07</v>
      </c>
      <c r="GU18" s="30">
        <v>66.7</v>
      </c>
      <c r="GV18" s="30">
        <v>62.77</v>
      </c>
      <c r="GW18" s="30">
        <v>55.24</v>
      </c>
      <c r="GX18" s="33">
        <f t="shared" si="40"/>
        <v>61.445000000000007</v>
      </c>
      <c r="GY18" s="30">
        <v>58.31</v>
      </c>
      <c r="GZ18" s="30">
        <v>65.989999999999995</v>
      </c>
      <c r="HA18" s="30">
        <v>63.8</v>
      </c>
      <c r="HB18" s="30">
        <v>57.75</v>
      </c>
      <c r="HC18" s="33">
        <f t="shared" si="41"/>
        <v>61.462499999999999</v>
      </c>
      <c r="HD18" s="30">
        <v>58.81</v>
      </c>
      <c r="HE18" s="30">
        <v>64.959999999999994</v>
      </c>
      <c r="HF18" s="30">
        <v>63.36</v>
      </c>
      <c r="HG18" s="30">
        <v>56.87</v>
      </c>
      <c r="HH18" s="33">
        <f t="shared" si="42"/>
        <v>61</v>
      </c>
      <c r="HI18" s="30">
        <v>57.24</v>
      </c>
      <c r="HJ18" s="30">
        <v>62.92</v>
      </c>
      <c r="HK18" s="30">
        <v>60.72</v>
      </c>
      <c r="HL18" s="30">
        <v>53.55</v>
      </c>
      <c r="HM18" s="33">
        <f t="shared" si="43"/>
        <v>58.607500000000002</v>
      </c>
      <c r="HN18" s="30">
        <v>55.46</v>
      </c>
      <c r="HO18" s="30">
        <v>60.8</v>
      </c>
      <c r="HP18" s="30">
        <v>57.67</v>
      </c>
      <c r="HQ18" s="30">
        <v>48.7</v>
      </c>
      <c r="HR18" s="33">
        <f t="shared" si="44"/>
        <v>55.657499999999999</v>
      </c>
      <c r="HS18" s="30">
        <v>53.46</v>
      </c>
      <c r="HT18" s="30">
        <v>60.71</v>
      </c>
      <c r="HU18" s="30">
        <v>58.71</v>
      </c>
      <c r="HV18" s="30">
        <v>51.71</v>
      </c>
      <c r="HW18" s="33">
        <f t="shared" si="45"/>
        <v>56.147500000000001</v>
      </c>
      <c r="HX18" s="30">
        <v>54.24</v>
      </c>
      <c r="HY18" s="30">
        <v>60.85</v>
      </c>
      <c r="HZ18" s="30">
        <v>58.58</v>
      </c>
      <c r="IA18" s="30">
        <v>51.76</v>
      </c>
      <c r="IB18" s="33">
        <f t="shared" si="46"/>
        <v>56.357500000000002</v>
      </c>
      <c r="IC18" s="30">
        <v>52.8</v>
      </c>
      <c r="ID18" s="30">
        <v>59.54</v>
      </c>
      <c r="IE18" s="30">
        <v>57.29</v>
      </c>
      <c r="IF18" s="30">
        <v>52.62</v>
      </c>
      <c r="IG18" s="33">
        <f t="shared" si="47"/>
        <v>55.5625</v>
      </c>
      <c r="IH18" s="30">
        <v>55.1</v>
      </c>
      <c r="II18" s="30">
        <v>61.03</v>
      </c>
      <c r="IJ18" s="30">
        <v>59.53</v>
      </c>
      <c r="IK18" s="30">
        <v>55.3</v>
      </c>
      <c r="IL18" s="33">
        <f t="shared" si="48"/>
        <v>57.739999999999995</v>
      </c>
      <c r="IM18" s="30">
        <v>57.76</v>
      </c>
      <c r="IN18" s="30">
        <v>61.76</v>
      </c>
      <c r="IO18" s="30">
        <v>59.19</v>
      </c>
      <c r="IP18" s="30">
        <v>58.31</v>
      </c>
      <c r="IQ18" s="33">
        <f t="shared" si="49"/>
        <v>59.254999999999995</v>
      </c>
      <c r="IR18" s="30">
        <v>62.83</v>
      </c>
      <c r="IS18" s="30">
        <v>68.12</v>
      </c>
      <c r="IT18" s="30">
        <v>68.930000000000007</v>
      </c>
      <c r="IU18" s="30">
        <v>65.400000000000006</v>
      </c>
      <c r="IV18" s="33">
        <f t="shared" si="50"/>
        <v>66.319999999999993</v>
      </c>
      <c r="IW18" s="30">
        <v>67.38</v>
      </c>
      <c r="IX18" s="30">
        <v>72.39</v>
      </c>
      <c r="IY18" s="30">
        <v>71.81</v>
      </c>
      <c r="IZ18" s="30">
        <v>66.319999999999993</v>
      </c>
      <c r="JA18" s="33">
        <f t="shared" si="51"/>
        <v>69.474999999999994</v>
      </c>
      <c r="JB18" s="30">
        <v>68.3</v>
      </c>
      <c r="JC18" s="30">
        <v>73.53</v>
      </c>
      <c r="JD18" s="30">
        <v>71.08</v>
      </c>
      <c r="JE18" s="30">
        <v>67.430000000000007</v>
      </c>
      <c r="JF18" s="33">
        <f t="shared" si="52"/>
        <v>70.084999999999994</v>
      </c>
      <c r="JG18" s="30">
        <v>67.56</v>
      </c>
      <c r="JH18" s="30">
        <v>71.819999999999993</v>
      </c>
      <c r="JI18" s="30">
        <v>70.680000000000007</v>
      </c>
      <c r="JJ18" s="30">
        <v>65.19</v>
      </c>
      <c r="JK18" s="33">
        <f t="shared" si="53"/>
        <v>68.8125</v>
      </c>
      <c r="JL18" s="30">
        <v>67.040000000000006</v>
      </c>
      <c r="JM18" s="30">
        <v>70.09</v>
      </c>
      <c r="JN18" s="30">
        <v>68.05</v>
      </c>
      <c r="JO18" s="30">
        <v>64.45</v>
      </c>
      <c r="JP18" s="33">
        <f t="shared" si="54"/>
        <v>67.407499999999999</v>
      </c>
      <c r="JQ18" s="30">
        <v>65.45</v>
      </c>
      <c r="JR18" s="30">
        <v>69.33</v>
      </c>
      <c r="JS18" s="30">
        <v>68.56</v>
      </c>
      <c r="JT18" s="30">
        <v>64.62</v>
      </c>
      <c r="JU18" s="33">
        <f t="shared" si="55"/>
        <v>66.990000000000009</v>
      </c>
      <c r="JV18" s="30">
        <v>65.67</v>
      </c>
      <c r="JW18" s="30">
        <v>70.73</v>
      </c>
      <c r="JX18" s="30">
        <v>68.510000000000005</v>
      </c>
      <c r="JY18" s="30">
        <v>66.39</v>
      </c>
      <c r="JZ18" s="34">
        <f t="shared" si="56"/>
        <v>67.825000000000003</v>
      </c>
    </row>
    <row r="19" spans="1:286" ht="29">
      <c r="A19" s="25" t="s">
        <v>254</v>
      </c>
      <c r="B19" s="30">
        <v>65.569999999999993</v>
      </c>
      <c r="C19" s="30">
        <v>65.41</v>
      </c>
      <c r="D19" s="30">
        <v>63.59</v>
      </c>
      <c r="E19" s="30">
        <v>66.22</v>
      </c>
      <c r="F19" s="31">
        <f t="shared" si="0"/>
        <v>65.197499999999991</v>
      </c>
      <c r="G19" s="30">
        <v>66.78</v>
      </c>
      <c r="H19" s="30">
        <v>66.48</v>
      </c>
      <c r="I19" s="30">
        <v>66.06</v>
      </c>
      <c r="J19" s="30">
        <v>66.45</v>
      </c>
      <c r="K19" s="31">
        <f t="shared" si="1"/>
        <v>66.442499999999995</v>
      </c>
      <c r="L19" s="30">
        <v>66.81</v>
      </c>
      <c r="M19" s="30">
        <v>66.81</v>
      </c>
      <c r="N19" s="30">
        <v>66.69</v>
      </c>
      <c r="O19" s="30">
        <v>66.540000000000006</v>
      </c>
      <c r="P19" s="31">
        <f t="shared" si="2"/>
        <v>66.712500000000006</v>
      </c>
      <c r="Q19" s="30">
        <v>67.38</v>
      </c>
      <c r="R19" s="30">
        <v>67.59</v>
      </c>
      <c r="S19" s="30">
        <v>66.489999999999995</v>
      </c>
      <c r="T19" s="30">
        <v>67.22</v>
      </c>
      <c r="U19" s="31">
        <f t="shared" si="3"/>
        <v>67.169999999999987</v>
      </c>
      <c r="V19" s="30">
        <v>67.39</v>
      </c>
      <c r="W19" s="30">
        <v>67.209999999999994</v>
      </c>
      <c r="X19" s="30">
        <v>67.22</v>
      </c>
      <c r="Y19" s="30">
        <v>67.400000000000006</v>
      </c>
      <c r="Z19" s="31">
        <f t="shared" si="4"/>
        <v>67.305000000000007</v>
      </c>
      <c r="AA19" s="30">
        <v>67.44</v>
      </c>
      <c r="AB19" s="30">
        <v>67.400000000000006</v>
      </c>
      <c r="AC19" s="30">
        <v>67.900000000000006</v>
      </c>
      <c r="AD19" s="30">
        <v>67.27</v>
      </c>
      <c r="AE19" s="31">
        <f t="shared" si="5"/>
        <v>67.502499999999998</v>
      </c>
      <c r="AF19" s="30">
        <v>68.09</v>
      </c>
      <c r="AG19" s="30">
        <v>67.31</v>
      </c>
      <c r="AH19" s="30">
        <v>67.260000000000005</v>
      </c>
      <c r="AI19" s="30">
        <v>67.98</v>
      </c>
      <c r="AJ19" s="31">
        <f t="shared" si="6"/>
        <v>67.660000000000011</v>
      </c>
      <c r="AK19" s="30">
        <v>68.3</v>
      </c>
      <c r="AL19" s="30">
        <v>69.03</v>
      </c>
      <c r="AM19" s="30">
        <v>68.38</v>
      </c>
      <c r="AN19" s="30">
        <v>69.680000000000007</v>
      </c>
      <c r="AO19" s="31">
        <f t="shared" si="7"/>
        <v>68.847499999999997</v>
      </c>
      <c r="AP19" s="30">
        <v>69.52</v>
      </c>
      <c r="AQ19" s="30">
        <v>70.39</v>
      </c>
      <c r="AR19" s="30">
        <v>69.52</v>
      </c>
      <c r="AS19" s="30">
        <v>69.599999999999994</v>
      </c>
      <c r="AT19" s="31">
        <f t="shared" si="8"/>
        <v>69.757499999999993</v>
      </c>
      <c r="AU19" s="30">
        <v>70.260000000000005</v>
      </c>
      <c r="AV19" s="30">
        <v>71.22</v>
      </c>
      <c r="AW19" s="30">
        <v>70.760000000000005</v>
      </c>
      <c r="AX19" s="30">
        <v>71.7</v>
      </c>
      <c r="AY19" s="31">
        <f t="shared" si="9"/>
        <v>70.984999999999999</v>
      </c>
      <c r="AZ19" s="30">
        <v>71.03</v>
      </c>
      <c r="BA19" s="30">
        <v>72.13</v>
      </c>
      <c r="BB19" s="30">
        <v>71.319999999999993</v>
      </c>
      <c r="BC19" s="30">
        <v>71.25</v>
      </c>
      <c r="BD19" s="31">
        <f t="shared" si="10"/>
        <v>71.432500000000005</v>
      </c>
      <c r="BE19" s="30">
        <v>71</v>
      </c>
      <c r="BF19" s="30">
        <v>70.84</v>
      </c>
      <c r="BG19" s="30">
        <v>71.02</v>
      </c>
      <c r="BH19" s="30">
        <v>71.94</v>
      </c>
      <c r="BI19" s="31">
        <f t="shared" si="11"/>
        <v>71.2</v>
      </c>
      <c r="BJ19" s="30">
        <v>72.260000000000005</v>
      </c>
      <c r="BK19" s="30">
        <v>72.17</v>
      </c>
      <c r="BL19" s="30">
        <v>73</v>
      </c>
      <c r="BM19" s="30">
        <v>73.319999999999993</v>
      </c>
      <c r="BN19" s="31">
        <f t="shared" si="12"/>
        <v>72.6875</v>
      </c>
      <c r="BO19" s="30">
        <v>73.5</v>
      </c>
      <c r="BP19" s="30">
        <v>73.28</v>
      </c>
      <c r="BQ19" s="30">
        <v>72.599999999999994</v>
      </c>
      <c r="BR19" s="30">
        <v>72.02</v>
      </c>
      <c r="BS19" s="31">
        <f t="shared" si="13"/>
        <v>72.849999999999994</v>
      </c>
      <c r="BT19" s="30">
        <v>72.650000000000006</v>
      </c>
      <c r="BU19" s="30">
        <v>73.459999999999994</v>
      </c>
      <c r="BV19" s="30">
        <v>72.36</v>
      </c>
      <c r="BW19" s="30">
        <v>72.709999999999994</v>
      </c>
      <c r="BX19" s="31">
        <f t="shared" si="14"/>
        <v>72.795000000000002</v>
      </c>
      <c r="BY19" s="30">
        <v>72.819999999999993</v>
      </c>
      <c r="BZ19" s="30">
        <v>72.8</v>
      </c>
      <c r="CA19" s="30">
        <v>72.34</v>
      </c>
      <c r="CB19" s="30">
        <v>71.34</v>
      </c>
      <c r="CC19" s="31">
        <f t="shared" si="15"/>
        <v>72.325000000000003</v>
      </c>
      <c r="CD19" s="30">
        <v>71.709999999999994</v>
      </c>
      <c r="CE19" s="30">
        <v>71.75</v>
      </c>
      <c r="CF19" s="30">
        <v>72.040000000000006</v>
      </c>
      <c r="CG19" s="30">
        <v>72.22</v>
      </c>
      <c r="CH19" s="31">
        <f t="shared" si="16"/>
        <v>71.930000000000007</v>
      </c>
      <c r="CI19" s="30">
        <v>72.91</v>
      </c>
      <c r="CJ19" s="30">
        <v>72.87</v>
      </c>
      <c r="CK19" s="30">
        <v>72.33</v>
      </c>
      <c r="CL19" s="30">
        <v>72.069999999999993</v>
      </c>
      <c r="CM19" s="31">
        <f t="shared" si="17"/>
        <v>72.545000000000002</v>
      </c>
      <c r="CN19" s="30">
        <v>71.23</v>
      </c>
      <c r="CO19" s="30">
        <v>71.55</v>
      </c>
      <c r="CP19" s="30">
        <v>70.11</v>
      </c>
      <c r="CQ19" s="30">
        <v>70.58</v>
      </c>
      <c r="CR19" s="31">
        <f t="shared" si="18"/>
        <v>70.867499999999993</v>
      </c>
      <c r="CS19" s="30">
        <v>12.35</v>
      </c>
      <c r="CT19" s="30">
        <v>12.34</v>
      </c>
      <c r="CU19" s="30">
        <v>12.69</v>
      </c>
      <c r="CV19" s="30">
        <v>9.58</v>
      </c>
      <c r="CW19" s="32">
        <f t="shared" si="19"/>
        <v>11.739999999999998</v>
      </c>
      <c r="CX19" s="30">
        <v>9.85</v>
      </c>
      <c r="CY19" s="30">
        <v>10.5</v>
      </c>
      <c r="CZ19" s="30">
        <v>10.77</v>
      </c>
      <c r="DA19" s="30">
        <v>10.7</v>
      </c>
      <c r="DB19" s="32">
        <f t="shared" si="20"/>
        <v>10.455</v>
      </c>
      <c r="DC19" s="30">
        <v>10.34</v>
      </c>
      <c r="DD19" s="30">
        <v>10.58</v>
      </c>
      <c r="DE19" s="30">
        <v>10.71</v>
      </c>
      <c r="DF19" s="30">
        <v>10.87</v>
      </c>
      <c r="DG19" s="32">
        <f t="shared" si="21"/>
        <v>10.625</v>
      </c>
      <c r="DH19" s="30">
        <v>11.37</v>
      </c>
      <c r="DI19" s="30">
        <v>11.59</v>
      </c>
      <c r="DJ19" s="30">
        <v>12.06</v>
      </c>
      <c r="DK19" s="30">
        <v>13.54</v>
      </c>
      <c r="DL19" s="32">
        <f t="shared" si="22"/>
        <v>12.14</v>
      </c>
      <c r="DM19" s="30">
        <v>13.75</v>
      </c>
      <c r="DN19" s="30">
        <v>13.66</v>
      </c>
      <c r="DO19" s="30">
        <v>14.11</v>
      </c>
      <c r="DP19" s="30">
        <v>15.93</v>
      </c>
      <c r="DQ19" s="32">
        <f t="shared" si="23"/>
        <v>14.362499999999999</v>
      </c>
      <c r="DR19" s="30">
        <v>15.95</v>
      </c>
      <c r="DS19" s="30">
        <v>16.52</v>
      </c>
      <c r="DT19" s="30">
        <v>18.03</v>
      </c>
      <c r="DU19" s="30">
        <v>19.79</v>
      </c>
      <c r="DV19" s="32">
        <f t="shared" si="24"/>
        <v>17.572499999999998</v>
      </c>
      <c r="DW19" s="30">
        <v>19.91</v>
      </c>
      <c r="DX19" s="30">
        <v>18.77</v>
      </c>
      <c r="DY19" s="30">
        <v>19.829999999999998</v>
      </c>
      <c r="DZ19" s="30">
        <v>22.84</v>
      </c>
      <c r="EA19" s="32">
        <f t="shared" si="25"/>
        <v>20.337499999999999</v>
      </c>
      <c r="EB19" s="30">
        <v>21.77</v>
      </c>
      <c r="EC19" s="30">
        <v>23.61</v>
      </c>
      <c r="ED19" s="30">
        <v>24.06</v>
      </c>
      <c r="EE19" s="30">
        <v>25.25</v>
      </c>
      <c r="EF19" s="32">
        <f t="shared" si="26"/>
        <v>23.672499999999999</v>
      </c>
      <c r="EG19" s="30">
        <v>24.96</v>
      </c>
      <c r="EH19" s="30">
        <v>23.54</v>
      </c>
      <c r="EI19" s="30">
        <v>22.85</v>
      </c>
      <c r="EJ19" s="30">
        <v>21.83</v>
      </c>
      <c r="EK19" s="32">
        <f t="shared" si="27"/>
        <v>23.294999999999998</v>
      </c>
      <c r="EL19" s="30">
        <v>20.59</v>
      </c>
      <c r="EM19" s="30">
        <v>20.82</v>
      </c>
      <c r="EN19" s="30">
        <v>18.63</v>
      </c>
      <c r="EO19" s="30">
        <v>19.71</v>
      </c>
      <c r="EP19" s="32">
        <f t="shared" si="28"/>
        <v>19.9375</v>
      </c>
      <c r="EQ19" s="30">
        <v>19.32</v>
      </c>
      <c r="ER19" s="30">
        <v>18.2</v>
      </c>
      <c r="ES19" s="30">
        <v>18.16</v>
      </c>
      <c r="ET19" s="30">
        <v>18.97</v>
      </c>
      <c r="EU19" s="32">
        <f t="shared" si="29"/>
        <v>18.662499999999998</v>
      </c>
      <c r="EV19" s="30">
        <v>18.100000000000001</v>
      </c>
      <c r="EW19" s="30">
        <v>16.68</v>
      </c>
      <c r="EX19" s="30">
        <v>17.3</v>
      </c>
      <c r="EY19" s="30">
        <v>16.88</v>
      </c>
      <c r="EZ19" s="32">
        <f t="shared" si="30"/>
        <v>17.239999999999998</v>
      </c>
      <c r="FA19" s="30">
        <v>11.96</v>
      </c>
      <c r="FB19" s="30">
        <v>9.0500000000000007</v>
      </c>
      <c r="FC19" s="30">
        <v>7.34</v>
      </c>
      <c r="FD19" s="30">
        <v>6.66</v>
      </c>
      <c r="FE19" s="32">
        <f t="shared" si="31"/>
        <v>8.7525000000000013</v>
      </c>
      <c r="FF19" s="30">
        <v>5.55</v>
      </c>
      <c r="FG19" s="30">
        <v>5.97</v>
      </c>
      <c r="FH19" s="30">
        <v>5.82</v>
      </c>
      <c r="FI19" s="30">
        <v>5.34</v>
      </c>
      <c r="FJ19" s="32">
        <f t="shared" si="32"/>
        <v>5.67</v>
      </c>
      <c r="FK19" s="30">
        <v>5.76</v>
      </c>
      <c r="FL19" s="30">
        <v>4.8</v>
      </c>
      <c r="FM19" s="30">
        <v>4.8600000000000003</v>
      </c>
      <c r="FN19" s="30">
        <v>5.78</v>
      </c>
      <c r="FO19" s="32">
        <f t="shared" si="33"/>
        <v>5.3</v>
      </c>
      <c r="FP19" s="30">
        <v>5.47</v>
      </c>
      <c r="FQ19" s="30">
        <v>6.01</v>
      </c>
      <c r="FR19" s="30">
        <v>6.31</v>
      </c>
      <c r="FS19" s="30">
        <v>6.37</v>
      </c>
      <c r="FT19" s="32">
        <f t="shared" si="34"/>
        <v>6.04</v>
      </c>
      <c r="FU19" s="30">
        <v>7.78</v>
      </c>
      <c r="FV19" s="30">
        <v>8.3800000000000008</v>
      </c>
      <c r="FW19" s="30">
        <v>9.01</v>
      </c>
      <c r="FX19" s="30">
        <v>9.17</v>
      </c>
      <c r="FY19" s="32">
        <f t="shared" si="35"/>
        <v>8.5850000000000009</v>
      </c>
      <c r="FZ19" s="30">
        <v>8.1199999999999992</v>
      </c>
      <c r="GA19" s="30">
        <v>8.93</v>
      </c>
      <c r="GB19" s="30">
        <v>9.2100000000000009</v>
      </c>
      <c r="GC19" s="30">
        <v>9.31</v>
      </c>
      <c r="GD19" s="32">
        <f t="shared" si="36"/>
        <v>8.8925000000000001</v>
      </c>
      <c r="GE19" s="30">
        <v>9.52</v>
      </c>
      <c r="GF19" s="30">
        <v>8.0399999999999991</v>
      </c>
      <c r="GG19" s="30">
        <v>7.49</v>
      </c>
      <c r="GH19" s="30">
        <v>8.52</v>
      </c>
      <c r="GI19" s="32">
        <f t="shared" si="37"/>
        <v>8.3924999999999983</v>
      </c>
      <c r="GJ19" s="30">
        <v>57.48</v>
      </c>
      <c r="GK19" s="30">
        <v>57.34</v>
      </c>
      <c r="GL19" s="30">
        <v>55.52</v>
      </c>
      <c r="GM19" s="30">
        <v>59.88</v>
      </c>
      <c r="GN19" s="33">
        <f t="shared" si="38"/>
        <v>57.555</v>
      </c>
      <c r="GO19" s="30">
        <v>60.2</v>
      </c>
      <c r="GP19" s="30">
        <v>59.5</v>
      </c>
      <c r="GQ19" s="30">
        <v>58.95</v>
      </c>
      <c r="GR19" s="30">
        <v>59.34</v>
      </c>
      <c r="GS19" s="33">
        <f t="shared" si="39"/>
        <v>59.497500000000002</v>
      </c>
      <c r="GT19" s="30">
        <v>59.91</v>
      </c>
      <c r="GU19" s="30">
        <v>59.74</v>
      </c>
      <c r="GV19" s="30">
        <v>59.55</v>
      </c>
      <c r="GW19" s="30">
        <v>59.31</v>
      </c>
      <c r="GX19" s="33">
        <f t="shared" si="40"/>
        <v>59.627499999999998</v>
      </c>
      <c r="GY19" s="30">
        <v>59.72</v>
      </c>
      <c r="GZ19" s="30">
        <v>59.76</v>
      </c>
      <c r="HA19" s="30">
        <v>58.47</v>
      </c>
      <c r="HB19" s="30">
        <v>58.12</v>
      </c>
      <c r="HC19" s="33">
        <f t="shared" si="41"/>
        <v>59.017499999999998</v>
      </c>
      <c r="HD19" s="30">
        <v>58.13</v>
      </c>
      <c r="HE19" s="30">
        <v>58.03</v>
      </c>
      <c r="HF19" s="30">
        <v>57.73</v>
      </c>
      <c r="HG19" s="30">
        <v>56.67</v>
      </c>
      <c r="HH19" s="33">
        <f t="shared" si="42"/>
        <v>57.64</v>
      </c>
      <c r="HI19" s="30">
        <v>56.69</v>
      </c>
      <c r="HJ19" s="30">
        <v>56.27</v>
      </c>
      <c r="HK19" s="30">
        <v>55.66</v>
      </c>
      <c r="HL19" s="30">
        <v>53.95</v>
      </c>
      <c r="HM19" s="33">
        <f t="shared" si="43"/>
        <v>55.642499999999998</v>
      </c>
      <c r="HN19" s="30">
        <v>54.53</v>
      </c>
      <c r="HO19" s="30">
        <v>54.67</v>
      </c>
      <c r="HP19" s="30">
        <v>53.93</v>
      </c>
      <c r="HQ19" s="30">
        <v>52.46</v>
      </c>
      <c r="HR19" s="33">
        <f t="shared" si="44"/>
        <v>53.897500000000001</v>
      </c>
      <c r="HS19" s="30">
        <v>53.42</v>
      </c>
      <c r="HT19" s="30">
        <v>52.73</v>
      </c>
      <c r="HU19" s="30">
        <v>51.93</v>
      </c>
      <c r="HV19" s="30">
        <v>52.09</v>
      </c>
      <c r="HW19" s="33">
        <f t="shared" si="45"/>
        <v>52.542500000000004</v>
      </c>
      <c r="HX19" s="30">
        <v>52.16</v>
      </c>
      <c r="HY19" s="30">
        <v>53.82</v>
      </c>
      <c r="HZ19" s="30">
        <v>53.63</v>
      </c>
      <c r="IA19" s="30">
        <v>54.41</v>
      </c>
      <c r="IB19" s="33">
        <f t="shared" si="46"/>
        <v>53.504999999999995</v>
      </c>
      <c r="IC19" s="30">
        <v>55.8</v>
      </c>
      <c r="ID19" s="30">
        <v>56.39</v>
      </c>
      <c r="IE19" s="30">
        <v>57.58</v>
      </c>
      <c r="IF19" s="30">
        <v>57.57</v>
      </c>
      <c r="IG19" s="33">
        <f t="shared" si="47"/>
        <v>56.834999999999994</v>
      </c>
      <c r="IH19" s="30">
        <v>57.3</v>
      </c>
      <c r="II19" s="30">
        <v>59</v>
      </c>
      <c r="IJ19" s="30">
        <v>58.37</v>
      </c>
      <c r="IK19" s="30">
        <v>57.73</v>
      </c>
      <c r="IL19" s="33">
        <f t="shared" si="48"/>
        <v>58.099999999999994</v>
      </c>
      <c r="IM19" s="30">
        <v>58.15</v>
      </c>
      <c r="IN19" s="30">
        <v>59.02</v>
      </c>
      <c r="IO19" s="30">
        <v>58.74</v>
      </c>
      <c r="IP19" s="30">
        <v>59.8</v>
      </c>
      <c r="IQ19" s="33">
        <f t="shared" si="49"/>
        <v>58.927499999999995</v>
      </c>
      <c r="IR19" s="30">
        <v>63.62</v>
      </c>
      <c r="IS19" s="30">
        <v>65.64</v>
      </c>
      <c r="IT19" s="30">
        <v>67.64</v>
      </c>
      <c r="IU19" s="30">
        <v>68.44</v>
      </c>
      <c r="IV19" s="33">
        <f t="shared" si="50"/>
        <v>66.334999999999994</v>
      </c>
      <c r="IW19" s="30">
        <v>69.42</v>
      </c>
      <c r="IX19" s="30">
        <v>68.900000000000006</v>
      </c>
      <c r="IY19" s="30">
        <v>68.38</v>
      </c>
      <c r="IZ19" s="30">
        <v>68.180000000000007</v>
      </c>
      <c r="JA19" s="33">
        <f t="shared" si="51"/>
        <v>68.72</v>
      </c>
      <c r="JB19" s="30">
        <v>68.459999999999994</v>
      </c>
      <c r="JC19" s="30">
        <v>69.930000000000007</v>
      </c>
      <c r="JD19" s="30">
        <v>68.849999999999994</v>
      </c>
      <c r="JE19" s="30">
        <v>68.510000000000005</v>
      </c>
      <c r="JF19" s="33">
        <f t="shared" si="52"/>
        <v>68.9375</v>
      </c>
      <c r="JG19" s="30">
        <v>68.83</v>
      </c>
      <c r="JH19" s="30">
        <v>68.42</v>
      </c>
      <c r="JI19" s="30">
        <v>67.77</v>
      </c>
      <c r="JJ19" s="30">
        <v>66.790000000000006</v>
      </c>
      <c r="JK19" s="33">
        <f t="shared" si="53"/>
        <v>67.952500000000001</v>
      </c>
      <c r="JL19" s="30">
        <v>66.13</v>
      </c>
      <c r="JM19" s="30">
        <v>65.73</v>
      </c>
      <c r="JN19" s="30">
        <v>65.55</v>
      </c>
      <c r="JO19" s="30">
        <v>65.59</v>
      </c>
      <c r="JP19" s="33">
        <f t="shared" si="54"/>
        <v>65.75</v>
      </c>
      <c r="JQ19" s="30">
        <v>66.989999999999995</v>
      </c>
      <c r="JR19" s="30">
        <v>66.36</v>
      </c>
      <c r="JS19" s="30">
        <v>65.67</v>
      </c>
      <c r="JT19" s="30">
        <v>65.36</v>
      </c>
      <c r="JU19" s="33">
        <f t="shared" si="55"/>
        <v>66.094999999999999</v>
      </c>
      <c r="JV19" s="30">
        <v>64.45</v>
      </c>
      <c r="JW19" s="30">
        <v>65.8</v>
      </c>
      <c r="JX19" s="30">
        <v>64.849999999999994</v>
      </c>
      <c r="JY19" s="30">
        <v>64.569999999999993</v>
      </c>
      <c r="JZ19" s="34">
        <f t="shared" si="56"/>
        <v>64.91749999999999</v>
      </c>
    </row>
    <row r="20" spans="1:286" ht="29">
      <c r="A20" s="25" t="s">
        <v>255</v>
      </c>
      <c r="B20" s="30">
        <v>58.54</v>
      </c>
      <c r="C20" s="30">
        <v>59.37</v>
      </c>
      <c r="D20" s="30">
        <v>56.82</v>
      </c>
      <c r="E20" s="30">
        <v>59.1</v>
      </c>
      <c r="F20" s="31">
        <f t="shared" si="0"/>
        <v>58.457499999999996</v>
      </c>
      <c r="G20" s="30">
        <v>59.29</v>
      </c>
      <c r="H20" s="30">
        <v>59.8</v>
      </c>
      <c r="I20" s="30">
        <v>61.24</v>
      </c>
      <c r="J20" s="30">
        <v>60.03</v>
      </c>
      <c r="K20" s="31">
        <f t="shared" si="1"/>
        <v>60.09</v>
      </c>
      <c r="L20" s="30">
        <v>60.22</v>
      </c>
      <c r="M20" s="30">
        <v>60.41</v>
      </c>
      <c r="N20" s="30">
        <v>60.2</v>
      </c>
      <c r="O20" s="30">
        <v>59.62</v>
      </c>
      <c r="P20" s="31">
        <f t="shared" si="2"/>
        <v>60.112499999999997</v>
      </c>
      <c r="Q20" s="30">
        <v>60.35</v>
      </c>
      <c r="R20" s="30">
        <v>62.16</v>
      </c>
      <c r="S20" s="30">
        <v>61.26</v>
      </c>
      <c r="T20" s="30">
        <v>61.26</v>
      </c>
      <c r="U20" s="31">
        <f t="shared" si="3"/>
        <v>61.257499999999993</v>
      </c>
      <c r="V20" s="30">
        <v>62.86</v>
      </c>
      <c r="W20" s="30">
        <v>62.34</v>
      </c>
      <c r="X20" s="30">
        <v>61.49</v>
      </c>
      <c r="Y20" s="30">
        <v>61.92</v>
      </c>
      <c r="Z20" s="31">
        <f t="shared" si="4"/>
        <v>62.152500000000003</v>
      </c>
      <c r="AA20" s="30">
        <v>62.19</v>
      </c>
      <c r="AB20" s="30">
        <v>62.87</v>
      </c>
      <c r="AC20" s="30">
        <v>62.01</v>
      </c>
      <c r="AD20" s="30">
        <v>63.63</v>
      </c>
      <c r="AE20" s="31">
        <f t="shared" si="5"/>
        <v>62.674999999999997</v>
      </c>
      <c r="AF20" s="30">
        <v>63.67</v>
      </c>
      <c r="AG20" s="30">
        <v>62.89</v>
      </c>
      <c r="AH20" s="30">
        <v>62.43</v>
      </c>
      <c r="AI20" s="30">
        <v>62.01</v>
      </c>
      <c r="AJ20" s="31">
        <f t="shared" si="6"/>
        <v>62.75</v>
      </c>
      <c r="AK20" s="30">
        <v>62.39</v>
      </c>
      <c r="AL20" s="30">
        <v>62.74</v>
      </c>
      <c r="AM20" s="30">
        <v>63.07</v>
      </c>
      <c r="AN20" s="30">
        <v>64.72</v>
      </c>
      <c r="AO20" s="31">
        <f t="shared" si="7"/>
        <v>63.23</v>
      </c>
      <c r="AP20" s="30">
        <v>64.23</v>
      </c>
      <c r="AQ20" s="30">
        <v>63.64</v>
      </c>
      <c r="AR20" s="30">
        <v>64</v>
      </c>
      <c r="AS20" s="30">
        <v>63.08</v>
      </c>
      <c r="AT20" s="31">
        <f t="shared" si="8"/>
        <v>63.737499999999997</v>
      </c>
      <c r="AU20" s="30">
        <v>63.53</v>
      </c>
      <c r="AV20" s="30">
        <v>63.76</v>
      </c>
      <c r="AW20" s="30">
        <v>63.07</v>
      </c>
      <c r="AX20" s="30">
        <v>64.06</v>
      </c>
      <c r="AY20" s="31">
        <f t="shared" si="9"/>
        <v>63.604999999999997</v>
      </c>
      <c r="AZ20" s="30">
        <v>64.56</v>
      </c>
      <c r="BA20" s="30">
        <v>64.63</v>
      </c>
      <c r="BB20" s="30">
        <v>66.489999999999995</v>
      </c>
      <c r="BC20" s="30">
        <v>64.31</v>
      </c>
      <c r="BD20" s="31">
        <f t="shared" si="10"/>
        <v>64.997500000000002</v>
      </c>
      <c r="BE20" s="30">
        <v>63.2</v>
      </c>
      <c r="BF20" s="30">
        <v>64.319999999999993</v>
      </c>
      <c r="BG20" s="30">
        <v>65.25</v>
      </c>
      <c r="BH20" s="30">
        <v>64.27</v>
      </c>
      <c r="BI20" s="31">
        <f t="shared" si="11"/>
        <v>64.259999999999991</v>
      </c>
      <c r="BJ20" s="30">
        <v>64.47</v>
      </c>
      <c r="BK20" s="30">
        <v>65.680000000000007</v>
      </c>
      <c r="BL20" s="30">
        <v>66.23</v>
      </c>
      <c r="BM20" s="30">
        <v>65.14</v>
      </c>
      <c r="BN20" s="31">
        <f t="shared" si="12"/>
        <v>65.38</v>
      </c>
      <c r="BO20" s="30">
        <v>64.86</v>
      </c>
      <c r="BP20" s="30">
        <v>65.599999999999994</v>
      </c>
      <c r="BQ20" s="30">
        <v>65.69</v>
      </c>
      <c r="BR20" s="30">
        <v>65.86</v>
      </c>
      <c r="BS20" s="31">
        <f t="shared" si="13"/>
        <v>65.502499999999998</v>
      </c>
      <c r="BT20" s="30">
        <v>67.05</v>
      </c>
      <c r="BU20" s="30">
        <v>67.58</v>
      </c>
      <c r="BV20" s="30">
        <v>67.33</v>
      </c>
      <c r="BW20" s="30">
        <v>67.989999999999995</v>
      </c>
      <c r="BX20" s="31">
        <f t="shared" si="14"/>
        <v>67.487499999999997</v>
      </c>
      <c r="BY20" s="30">
        <v>68.14</v>
      </c>
      <c r="BZ20" s="30">
        <v>67.319999999999993</v>
      </c>
      <c r="CA20" s="30">
        <v>67.39</v>
      </c>
      <c r="CB20" s="30">
        <v>66.27</v>
      </c>
      <c r="CC20" s="31">
        <f t="shared" si="15"/>
        <v>67.279999999999987</v>
      </c>
      <c r="CD20" s="30">
        <v>67.959999999999994</v>
      </c>
      <c r="CE20" s="30">
        <v>67.14</v>
      </c>
      <c r="CF20" s="30">
        <v>66.900000000000006</v>
      </c>
      <c r="CG20" s="30">
        <v>66.45</v>
      </c>
      <c r="CH20" s="31">
        <f t="shared" si="16"/>
        <v>67.112499999999997</v>
      </c>
      <c r="CI20" s="30">
        <v>66.25</v>
      </c>
      <c r="CJ20" s="30">
        <v>66.349999999999994</v>
      </c>
      <c r="CK20" s="30">
        <v>65.66</v>
      </c>
      <c r="CL20" s="30">
        <v>64.36</v>
      </c>
      <c r="CM20" s="31">
        <f t="shared" si="17"/>
        <v>65.655000000000001</v>
      </c>
      <c r="CN20" s="30">
        <v>64.09</v>
      </c>
      <c r="CO20" s="30">
        <v>64.53</v>
      </c>
      <c r="CP20" s="30">
        <v>63.47</v>
      </c>
      <c r="CQ20" s="30">
        <v>64.349999999999994</v>
      </c>
      <c r="CR20" s="31">
        <f t="shared" si="18"/>
        <v>64.11</v>
      </c>
      <c r="CS20" s="30">
        <v>10.51</v>
      </c>
      <c r="CT20" s="30">
        <v>12.51</v>
      </c>
      <c r="CU20" s="30">
        <v>10.5</v>
      </c>
      <c r="CV20" s="30">
        <v>10.07</v>
      </c>
      <c r="CW20" s="32">
        <f t="shared" si="19"/>
        <v>10.897499999999999</v>
      </c>
      <c r="CX20" s="30">
        <v>10.28</v>
      </c>
      <c r="CY20" s="30">
        <v>10.23</v>
      </c>
      <c r="CZ20" s="30">
        <v>10.78</v>
      </c>
      <c r="DA20" s="30">
        <v>10.61</v>
      </c>
      <c r="DB20" s="32">
        <f t="shared" si="20"/>
        <v>10.475</v>
      </c>
      <c r="DC20" s="30">
        <v>11.42</v>
      </c>
      <c r="DD20" s="30">
        <v>11.83</v>
      </c>
      <c r="DE20" s="30">
        <v>13.93</v>
      </c>
      <c r="DF20" s="30">
        <v>13.42</v>
      </c>
      <c r="DG20" s="32">
        <f t="shared" si="21"/>
        <v>12.65</v>
      </c>
      <c r="DH20" s="30">
        <v>12.89</v>
      </c>
      <c r="DI20" s="30">
        <v>13.39</v>
      </c>
      <c r="DJ20" s="30">
        <v>12.25</v>
      </c>
      <c r="DK20" s="30">
        <v>12.08</v>
      </c>
      <c r="DL20" s="32">
        <f t="shared" si="22"/>
        <v>12.6525</v>
      </c>
      <c r="DM20" s="30">
        <v>13.89</v>
      </c>
      <c r="DN20" s="30">
        <v>12.92</v>
      </c>
      <c r="DO20" s="30">
        <v>14.43</v>
      </c>
      <c r="DP20" s="30">
        <v>15.24</v>
      </c>
      <c r="DQ20" s="32">
        <f t="shared" si="23"/>
        <v>14.120000000000001</v>
      </c>
      <c r="DR20" s="30">
        <v>14.73</v>
      </c>
      <c r="DS20" s="30">
        <v>15.78</v>
      </c>
      <c r="DT20" s="30">
        <v>18.3</v>
      </c>
      <c r="DU20" s="30">
        <v>18.399999999999999</v>
      </c>
      <c r="DV20" s="32">
        <f t="shared" si="24"/>
        <v>16.802500000000002</v>
      </c>
      <c r="DW20" s="30">
        <v>19.16</v>
      </c>
      <c r="DX20" s="30">
        <v>16.13</v>
      </c>
      <c r="DY20" s="30">
        <v>17.21</v>
      </c>
      <c r="DZ20" s="30">
        <v>19.75</v>
      </c>
      <c r="EA20" s="32">
        <f t="shared" si="25"/>
        <v>18.0625</v>
      </c>
      <c r="EB20" s="30">
        <v>18.260000000000002</v>
      </c>
      <c r="EC20" s="30">
        <v>16.55</v>
      </c>
      <c r="ED20" s="30">
        <v>18.649999999999999</v>
      </c>
      <c r="EE20" s="30">
        <v>19.48</v>
      </c>
      <c r="EF20" s="32">
        <f t="shared" si="26"/>
        <v>18.234999999999999</v>
      </c>
      <c r="EG20" s="30">
        <v>18.28</v>
      </c>
      <c r="EH20" s="30">
        <v>18.86</v>
      </c>
      <c r="EI20" s="30">
        <v>16</v>
      </c>
      <c r="EJ20" s="30">
        <v>16.22</v>
      </c>
      <c r="EK20" s="32">
        <f t="shared" si="27"/>
        <v>17.34</v>
      </c>
      <c r="EL20" s="30">
        <v>14.65</v>
      </c>
      <c r="EM20" s="30">
        <v>15.39</v>
      </c>
      <c r="EN20" s="30">
        <v>14.22</v>
      </c>
      <c r="EO20" s="30">
        <v>13.4</v>
      </c>
      <c r="EP20" s="32">
        <f t="shared" si="28"/>
        <v>14.414999999999999</v>
      </c>
      <c r="EQ20" s="30">
        <v>12.87</v>
      </c>
      <c r="ER20" s="30">
        <v>11.43</v>
      </c>
      <c r="ES20" s="30">
        <v>11.3</v>
      </c>
      <c r="ET20" s="30">
        <v>11.05</v>
      </c>
      <c r="EU20" s="32">
        <f t="shared" si="29"/>
        <v>11.662499999999998</v>
      </c>
      <c r="EV20" s="30">
        <v>12.32</v>
      </c>
      <c r="EW20" s="30">
        <v>12.87</v>
      </c>
      <c r="EX20" s="30">
        <v>11.9</v>
      </c>
      <c r="EY20" s="30">
        <v>11.13</v>
      </c>
      <c r="EZ20" s="32">
        <f t="shared" si="30"/>
        <v>12.055</v>
      </c>
      <c r="FA20" s="30">
        <v>8.9700000000000006</v>
      </c>
      <c r="FB20" s="30">
        <v>8.0399999999999991</v>
      </c>
      <c r="FC20" s="30">
        <v>5.28</v>
      </c>
      <c r="FD20" s="30">
        <v>5.89</v>
      </c>
      <c r="FE20" s="32">
        <f t="shared" si="31"/>
        <v>7.0449999999999999</v>
      </c>
      <c r="FF20" s="30">
        <v>4.8600000000000003</v>
      </c>
      <c r="FG20" s="30">
        <v>6.48</v>
      </c>
      <c r="FH20" s="30">
        <v>6.59</v>
      </c>
      <c r="FI20" s="30">
        <v>6.07</v>
      </c>
      <c r="FJ20" s="32">
        <f t="shared" si="32"/>
        <v>6</v>
      </c>
      <c r="FK20" s="30">
        <v>5.73</v>
      </c>
      <c r="FL20" s="30">
        <v>7.41</v>
      </c>
      <c r="FM20" s="30">
        <v>7.7</v>
      </c>
      <c r="FN20" s="30">
        <v>6.69</v>
      </c>
      <c r="FO20" s="32">
        <f t="shared" si="33"/>
        <v>6.8825000000000003</v>
      </c>
      <c r="FP20" s="30">
        <v>5.84</v>
      </c>
      <c r="FQ20" s="30">
        <v>7.11</v>
      </c>
      <c r="FR20" s="30">
        <v>7.2</v>
      </c>
      <c r="FS20" s="30">
        <v>7.71</v>
      </c>
      <c r="FT20" s="32">
        <f t="shared" si="34"/>
        <v>6.9649999999999999</v>
      </c>
      <c r="FU20" s="30">
        <v>9.0299999999999994</v>
      </c>
      <c r="FV20" s="30">
        <v>10.92</v>
      </c>
      <c r="FW20" s="30">
        <v>10.01</v>
      </c>
      <c r="FX20" s="30">
        <v>12.12</v>
      </c>
      <c r="FY20" s="32">
        <f t="shared" si="35"/>
        <v>10.52</v>
      </c>
      <c r="FZ20" s="30">
        <v>10.73</v>
      </c>
      <c r="GA20" s="30">
        <v>9.08</v>
      </c>
      <c r="GB20" s="30">
        <v>7.93</v>
      </c>
      <c r="GC20" s="30">
        <v>7.51</v>
      </c>
      <c r="GD20" s="32">
        <f t="shared" si="36"/>
        <v>8.8125</v>
      </c>
      <c r="GE20" s="30">
        <v>8.09</v>
      </c>
      <c r="GF20" s="30">
        <v>7.82</v>
      </c>
      <c r="GG20" s="30">
        <v>7.19</v>
      </c>
      <c r="GH20" s="30">
        <v>8.1300000000000008</v>
      </c>
      <c r="GI20" s="32">
        <f t="shared" si="37"/>
        <v>7.807500000000001</v>
      </c>
      <c r="GJ20" s="30">
        <v>52.39</v>
      </c>
      <c r="GK20" s="30">
        <v>51.94</v>
      </c>
      <c r="GL20" s="30">
        <v>50.85</v>
      </c>
      <c r="GM20" s="30">
        <v>53.15</v>
      </c>
      <c r="GN20" s="33">
        <f t="shared" si="38"/>
        <v>52.082500000000003</v>
      </c>
      <c r="GO20" s="30">
        <v>53.2</v>
      </c>
      <c r="GP20" s="30">
        <v>53.69</v>
      </c>
      <c r="GQ20" s="30">
        <v>54.64</v>
      </c>
      <c r="GR20" s="30">
        <v>53.66</v>
      </c>
      <c r="GS20" s="33">
        <f t="shared" si="39"/>
        <v>53.797499999999999</v>
      </c>
      <c r="GT20" s="30">
        <v>53.35</v>
      </c>
      <c r="GU20" s="30">
        <v>53.27</v>
      </c>
      <c r="GV20" s="30">
        <v>51.82</v>
      </c>
      <c r="GW20" s="30">
        <v>51.62</v>
      </c>
      <c r="GX20" s="33">
        <f t="shared" si="40"/>
        <v>52.515000000000001</v>
      </c>
      <c r="GY20" s="30">
        <v>52.57</v>
      </c>
      <c r="GZ20" s="30">
        <v>53.84</v>
      </c>
      <c r="HA20" s="30">
        <v>53.76</v>
      </c>
      <c r="HB20" s="30">
        <v>53.85</v>
      </c>
      <c r="HC20" s="33">
        <f t="shared" si="41"/>
        <v>53.504999999999995</v>
      </c>
      <c r="HD20" s="30">
        <v>54.12</v>
      </c>
      <c r="HE20" s="30">
        <v>54.29</v>
      </c>
      <c r="HF20" s="30">
        <v>52.62</v>
      </c>
      <c r="HG20" s="30">
        <v>52.49</v>
      </c>
      <c r="HH20" s="33">
        <f t="shared" si="42"/>
        <v>53.38</v>
      </c>
      <c r="HI20" s="30">
        <v>53.02</v>
      </c>
      <c r="HJ20" s="30">
        <v>52.95</v>
      </c>
      <c r="HK20" s="30">
        <v>50.66</v>
      </c>
      <c r="HL20" s="30">
        <v>51.93</v>
      </c>
      <c r="HM20" s="33">
        <f t="shared" si="43"/>
        <v>52.14</v>
      </c>
      <c r="HN20" s="30">
        <v>51.47</v>
      </c>
      <c r="HO20" s="30">
        <v>52.75</v>
      </c>
      <c r="HP20" s="30">
        <v>51.68</v>
      </c>
      <c r="HQ20" s="30">
        <v>49.77</v>
      </c>
      <c r="HR20" s="33">
        <f t="shared" si="44"/>
        <v>51.417500000000004</v>
      </c>
      <c r="HS20" s="30">
        <v>51</v>
      </c>
      <c r="HT20" s="30">
        <v>52.36</v>
      </c>
      <c r="HU20" s="30">
        <v>51.31</v>
      </c>
      <c r="HV20" s="30">
        <v>52.11</v>
      </c>
      <c r="HW20" s="33">
        <f t="shared" si="45"/>
        <v>51.695000000000007</v>
      </c>
      <c r="HX20" s="30">
        <v>52.49</v>
      </c>
      <c r="HY20" s="30">
        <v>51.64</v>
      </c>
      <c r="HZ20" s="30">
        <v>53.77</v>
      </c>
      <c r="IA20" s="30">
        <v>52.84</v>
      </c>
      <c r="IB20" s="33">
        <f t="shared" si="46"/>
        <v>52.685000000000002</v>
      </c>
      <c r="IC20" s="30">
        <v>54.23</v>
      </c>
      <c r="ID20" s="30">
        <v>53.95</v>
      </c>
      <c r="IE20" s="30">
        <v>54.1</v>
      </c>
      <c r="IF20" s="30">
        <v>55.48</v>
      </c>
      <c r="IG20" s="33">
        <f t="shared" si="47"/>
        <v>54.44</v>
      </c>
      <c r="IH20" s="30">
        <v>56.26</v>
      </c>
      <c r="II20" s="30">
        <v>57.24</v>
      </c>
      <c r="IJ20" s="30">
        <v>58.97</v>
      </c>
      <c r="IK20" s="30">
        <v>57.2</v>
      </c>
      <c r="IL20" s="33">
        <f t="shared" si="48"/>
        <v>57.417500000000004</v>
      </c>
      <c r="IM20" s="30">
        <v>55.42</v>
      </c>
      <c r="IN20" s="30">
        <v>56.04</v>
      </c>
      <c r="IO20" s="30">
        <v>57.49</v>
      </c>
      <c r="IP20" s="30">
        <v>57.12</v>
      </c>
      <c r="IQ20" s="33">
        <f t="shared" si="49"/>
        <v>56.517500000000005</v>
      </c>
      <c r="IR20" s="30">
        <v>58.69</v>
      </c>
      <c r="IS20" s="30">
        <v>60.4</v>
      </c>
      <c r="IT20" s="30">
        <v>62.73</v>
      </c>
      <c r="IU20" s="30">
        <v>61.31</v>
      </c>
      <c r="IV20" s="33">
        <f t="shared" si="50"/>
        <v>60.782499999999999</v>
      </c>
      <c r="IW20" s="30">
        <v>61.7</v>
      </c>
      <c r="IX20" s="30">
        <v>61.35</v>
      </c>
      <c r="IY20" s="30">
        <v>61.36</v>
      </c>
      <c r="IZ20" s="30">
        <v>61.85</v>
      </c>
      <c r="JA20" s="33">
        <f t="shared" si="51"/>
        <v>61.565000000000005</v>
      </c>
      <c r="JB20" s="30">
        <v>63.21</v>
      </c>
      <c r="JC20" s="30">
        <v>62.57</v>
      </c>
      <c r="JD20" s="30">
        <v>62.15</v>
      </c>
      <c r="JE20" s="30">
        <v>63.44</v>
      </c>
      <c r="JF20" s="33">
        <f t="shared" si="52"/>
        <v>62.842500000000001</v>
      </c>
      <c r="JG20" s="30">
        <v>64.16</v>
      </c>
      <c r="JH20" s="30">
        <v>62.53</v>
      </c>
      <c r="JI20" s="30">
        <v>62.54</v>
      </c>
      <c r="JJ20" s="30">
        <v>61.16</v>
      </c>
      <c r="JK20" s="33">
        <f t="shared" si="53"/>
        <v>62.597499999999997</v>
      </c>
      <c r="JL20" s="30">
        <v>61.83</v>
      </c>
      <c r="JM20" s="30">
        <v>59.81</v>
      </c>
      <c r="JN20" s="30">
        <v>60.2</v>
      </c>
      <c r="JO20" s="30">
        <v>58.39</v>
      </c>
      <c r="JP20" s="33">
        <f t="shared" si="54"/>
        <v>60.057500000000005</v>
      </c>
      <c r="JQ20" s="30">
        <v>59.15</v>
      </c>
      <c r="JR20" s="30">
        <v>60.32</v>
      </c>
      <c r="JS20" s="30">
        <v>60.45</v>
      </c>
      <c r="JT20" s="30">
        <v>59.53</v>
      </c>
      <c r="JU20" s="33">
        <f t="shared" si="55"/>
        <v>59.862500000000004</v>
      </c>
      <c r="JV20" s="30">
        <v>58.91</v>
      </c>
      <c r="JW20" s="30">
        <v>59.49</v>
      </c>
      <c r="JX20" s="30">
        <v>58.91</v>
      </c>
      <c r="JY20" s="30">
        <v>59.12</v>
      </c>
      <c r="JZ20" s="34">
        <f t="shared" si="56"/>
        <v>59.107500000000002</v>
      </c>
    </row>
    <row r="21" spans="1:286" ht="29">
      <c r="A21" s="25" t="s">
        <v>256</v>
      </c>
      <c r="B21" s="30">
        <v>60.99</v>
      </c>
      <c r="C21" s="30">
        <v>62.75</v>
      </c>
      <c r="D21" s="30">
        <v>61.64</v>
      </c>
      <c r="E21" s="30">
        <v>62.2</v>
      </c>
      <c r="F21" s="31">
        <f t="shared" si="0"/>
        <v>61.894999999999996</v>
      </c>
      <c r="G21" s="30">
        <v>62.47</v>
      </c>
      <c r="H21" s="30">
        <v>63.38</v>
      </c>
      <c r="I21" s="30">
        <v>61.47</v>
      </c>
      <c r="J21" s="30">
        <v>62.35</v>
      </c>
      <c r="K21" s="31">
        <f t="shared" si="1"/>
        <v>62.417499999999997</v>
      </c>
      <c r="L21" s="30">
        <v>63.19</v>
      </c>
      <c r="M21" s="30">
        <v>64.61</v>
      </c>
      <c r="N21" s="30">
        <v>64.58</v>
      </c>
      <c r="O21" s="30">
        <v>63.87</v>
      </c>
      <c r="P21" s="31">
        <f t="shared" si="2"/>
        <v>64.0625</v>
      </c>
      <c r="Q21" s="30">
        <v>63.98</v>
      </c>
      <c r="R21" s="30">
        <v>63.86</v>
      </c>
      <c r="S21" s="30">
        <v>63.85</v>
      </c>
      <c r="T21" s="30">
        <v>63.86</v>
      </c>
      <c r="U21" s="31">
        <f t="shared" si="3"/>
        <v>63.887500000000003</v>
      </c>
      <c r="V21" s="30">
        <v>64.83</v>
      </c>
      <c r="W21" s="30">
        <v>67.31</v>
      </c>
      <c r="X21" s="30">
        <v>68.040000000000006</v>
      </c>
      <c r="Y21" s="30">
        <v>67.17</v>
      </c>
      <c r="Z21" s="31">
        <f t="shared" si="4"/>
        <v>66.837500000000006</v>
      </c>
      <c r="AA21" s="30">
        <v>66.52</v>
      </c>
      <c r="AB21" s="30">
        <v>66.069999999999993</v>
      </c>
      <c r="AC21" s="30">
        <v>65.459999999999994</v>
      </c>
      <c r="AD21" s="30">
        <v>65.52</v>
      </c>
      <c r="AE21" s="31">
        <f t="shared" si="5"/>
        <v>65.892499999999984</v>
      </c>
      <c r="AF21" s="30">
        <v>65.540000000000006</v>
      </c>
      <c r="AG21" s="30">
        <v>66.23</v>
      </c>
      <c r="AH21" s="30">
        <v>66.53</v>
      </c>
      <c r="AI21" s="30">
        <v>64.290000000000006</v>
      </c>
      <c r="AJ21" s="31">
        <f t="shared" si="6"/>
        <v>65.647500000000008</v>
      </c>
      <c r="AK21" s="30">
        <v>65.3</v>
      </c>
      <c r="AL21" s="30">
        <v>65.739999999999995</v>
      </c>
      <c r="AM21" s="30">
        <v>64.52</v>
      </c>
      <c r="AN21" s="30">
        <v>66.52</v>
      </c>
      <c r="AO21" s="31">
        <f t="shared" si="7"/>
        <v>65.52</v>
      </c>
      <c r="AP21" s="30">
        <v>67.31</v>
      </c>
      <c r="AQ21" s="30">
        <v>68.97</v>
      </c>
      <c r="AR21" s="30">
        <v>67.709999999999994</v>
      </c>
      <c r="AS21" s="30">
        <v>65.569999999999993</v>
      </c>
      <c r="AT21" s="31">
        <f t="shared" si="8"/>
        <v>67.39</v>
      </c>
      <c r="AU21" s="30">
        <v>65.44</v>
      </c>
      <c r="AV21" s="30">
        <v>67.19</v>
      </c>
      <c r="AW21" s="30">
        <v>66.010000000000005</v>
      </c>
      <c r="AX21" s="30">
        <v>63.95</v>
      </c>
      <c r="AY21" s="31">
        <f t="shared" si="9"/>
        <v>65.647499999999994</v>
      </c>
      <c r="AZ21" s="30">
        <v>67.5</v>
      </c>
      <c r="BA21" s="30">
        <v>66.680000000000007</v>
      </c>
      <c r="BB21" s="30">
        <v>67.010000000000005</v>
      </c>
      <c r="BC21" s="30">
        <v>66.45</v>
      </c>
      <c r="BD21" s="31">
        <f t="shared" si="10"/>
        <v>66.91</v>
      </c>
      <c r="BE21" s="30">
        <v>67.39</v>
      </c>
      <c r="BF21" s="30">
        <v>67.97</v>
      </c>
      <c r="BG21" s="30">
        <v>67.510000000000005</v>
      </c>
      <c r="BH21" s="30">
        <v>68.680000000000007</v>
      </c>
      <c r="BI21" s="31">
        <f t="shared" si="11"/>
        <v>67.887500000000003</v>
      </c>
      <c r="BJ21" s="30">
        <v>69.959999999999994</v>
      </c>
      <c r="BK21" s="30">
        <v>70.010000000000005</v>
      </c>
      <c r="BL21" s="30">
        <v>70.39</v>
      </c>
      <c r="BM21" s="30">
        <v>71.44</v>
      </c>
      <c r="BN21" s="31">
        <f t="shared" si="12"/>
        <v>70.45</v>
      </c>
      <c r="BO21" s="30">
        <v>71.290000000000006</v>
      </c>
      <c r="BP21" s="30">
        <v>71.12</v>
      </c>
      <c r="BQ21" s="30">
        <v>67.58</v>
      </c>
      <c r="BR21" s="30">
        <v>67.069999999999993</v>
      </c>
      <c r="BS21" s="31">
        <f t="shared" si="13"/>
        <v>69.265000000000001</v>
      </c>
      <c r="BT21" s="30">
        <v>67.180000000000007</v>
      </c>
      <c r="BU21" s="30">
        <v>69.2</v>
      </c>
      <c r="BV21" s="30">
        <v>67.459999999999994</v>
      </c>
      <c r="BW21" s="30">
        <v>66.540000000000006</v>
      </c>
      <c r="BX21" s="31">
        <f t="shared" si="14"/>
        <v>67.594999999999999</v>
      </c>
      <c r="BY21" s="30">
        <v>68.31</v>
      </c>
      <c r="BZ21" s="30">
        <v>66.989999999999995</v>
      </c>
      <c r="CA21" s="30">
        <v>65.67</v>
      </c>
      <c r="CB21" s="30">
        <v>64.55</v>
      </c>
      <c r="CC21" s="31">
        <f t="shared" si="15"/>
        <v>66.38000000000001</v>
      </c>
      <c r="CD21" s="30">
        <v>63.75</v>
      </c>
      <c r="CE21" s="30">
        <v>65.31</v>
      </c>
      <c r="CF21" s="30">
        <v>64.260000000000005</v>
      </c>
      <c r="CG21" s="30">
        <v>65.5</v>
      </c>
      <c r="CH21" s="31">
        <f t="shared" si="16"/>
        <v>64.704999999999998</v>
      </c>
      <c r="CI21" s="30">
        <v>66.239999999999995</v>
      </c>
      <c r="CJ21" s="30">
        <v>67.430000000000007</v>
      </c>
      <c r="CK21" s="30">
        <v>67.16</v>
      </c>
      <c r="CL21" s="30">
        <v>66.959999999999994</v>
      </c>
      <c r="CM21" s="31">
        <f t="shared" si="17"/>
        <v>66.947500000000005</v>
      </c>
      <c r="CN21" s="30">
        <v>65.930000000000007</v>
      </c>
      <c r="CO21" s="30">
        <v>65.91</v>
      </c>
      <c r="CP21" s="30">
        <v>65.88</v>
      </c>
      <c r="CQ21" s="30">
        <v>64.61</v>
      </c>
      <c r="CR21" s="31">
        <f t="shared" si="18"/>
        <v>65.582499999999996</v>
      </c>
      <c r="CS21" s="30">
        <v>8.41</v>
      </c>
      <c r="CT21" s="30">
        <v>9.7200000000000006</v>
      </c>
      <c r="CU21" s="30">
        <v>12.16</v>
      </c>
      <c r="CV21" s="30">
        <v>8.01</v>
      </c>
      <c r="CW21" s="32">
        <f t="shared" si="19"/>
        <v>9.5750000000000011</v>
      </c>
      <c r="CX21" s="30">
        <v>8.14</v>
      </c>
      <c r="CY21" s="30">
        <v>6.59</v>
      </c>
      <c r="CZ21" s="30">
        <v>6.09</v>
      </c>
      <c r="DA21" s="30">
        <v>7.6</v>
      </c>
      <c r="DB21" s="32">
        <f t="shared" si="20"/>
        <v>7.1050000000000004</v>
      </c>
      <c r="DC21" s="30">
        <v>7.4</v>
      </c>
      <c r="DD21" s="30">
        <v>8.09</v>
      </c>
      <c r="DE21" s="30">
        <v>6.63</v>
      </c>
      <c r="DF21" s="30">
        <v>8.1</v>
      </c>
      <c r="DG21" s="32">
        <f t="shared" si="21"/>
        <v>7.5549999999999997</v>
      </c>
      <c r="DH21" s="30">
        <v>7.58</v>
      </c>
      <c r="DI21" s="30">
        <v>7</v>
      </c>
      <c r="DJ21" s="30">
        <v>6.87</v>
      </c>
      <c r="DK21" s="30">
        <v>8.25</v>
      </c>
      <c r="DL21" s="32">
        <f t="shared" si="22"/>
        <v>7.4249999999999998</v>
      </c>
      <c r="DM21" s="30">
        <v>7.2</v>
      </c>
      <c r="DN21" s="30">
        <v>5.93</v>
      </c>
      <c r="DO21" s="30">
        <v>10.92</v>
      </c>
      <c r="DP21" s="30">
        <v>11.96</v>
      </c>
      <c r="DQ21" s="32">
        <f t="shared" si="23"/>
        <v>9.0024999999999995</v>
      </c>
      <c r="DR21" s="30">
        <v>14.02</v>
      </c>
      <c r="DS21" s="30">
        <v>14.77</v>
      </c>
      <c r="DT21" s="30">
        <v>17.66</v>
      </c>
      <c r="DU21" s="30">
        <v>19.809999999999999</v>
      </c>
      <c r="DV21" s="32">
        <f t="shared" si="24"/>
        <v>16.565000000000001</v>
      </c>
      <c r="DW21" s="30">
        <v>18.02</v>
      </c>
      <c r="DX21" s="30">
        <v>17</v>
      </c>
      <c r="DY21" s="30">
        <v>17.010000000000002</v>
      </c>
      <c r="DZ21" s="30">
        <v>13.98</v>
      </c>
      <c r="EA21" s="32">
        <f t="shared" si="25"/>
        <v>16.502500000000001</v>
      </c>
      <c r="EB21" s="30">
        <v>16.920000000000002</v>
      </c>
      <c r="EC21" s="30">
        <v>16.37</v>
      </c>
      <c r="ED21" s="30">
        <v>17.079999999999998</v>
      </c>
      <c r="EE21" s="30">
        <v>21.17</v>
      </c>
      <c r="EF21" s="32">
        <f t="shared" si="26"/>
        <v>17.885000000000002</v>
      </c>
      <c r="EG21" s="30">
        <v>15.48</v>
      </c>
      <c r="EH21" s="30">
        <v>13.64</v>
      </c>
      <c r="EI21" s="30">
        <v>13.3</v>
      </c>
      <c r="EJ21" s="30">
        <v>14.61</v>
      </c>
      <c r="EK21" s="32">
        <f t="shared" si="27"/>
        <v>14.2575</v>
      </c>
      <c r="EL21" s="30">
        <v>13.77</v>
      </c>
      <c r="EM21" s="30">
        <v>14.59</v>
      </c>
      <c r="EN21" s="30">
        <v>13.92</v>
      </c>
      <c r="EO21" s="30">
        <v>15.31</v>
      </c>
      <c r="EP21" s="32">
        <f t="shared" si="28"/>
        <v>14.397500000000001</v>
      </c>
      <c r="EQ21" s="30">
        <v>15.29</v>
      </c>
      <c r="ER21" s="30">
        <v>11.96</v>
      </c>
      <c r="ES21" s="30">
        <v>14.45</v>
      </c>
      <c r="ET21" s="30">
        <v>14.42</v>
      </c>
      <c r="EU21" s="32">
        <f t="shared" si="29"/>
        <v>14.030000000000001</v>
      </c>
      <c r="EV21" s="30">
        <v>12.88</v>
      </c>
      <c r="EW21" s="30">
        <v>11.62</v>
      </c>
      <c r="EX21" s="30">
        <v>13.11</v>
      </c>
      <c r="EY21" s="30">
        <v>9.31</v>
      </c>
      <c r="EZ21" s="32">
        <f t="shared" si="30"/>
        <v>11.73</v>
      </c>
      <c r="FA21" s="30">
        <v>7.16</v>
      </c>
      <c r="FB21" s="30">
        <v>5.99</v>
      </c>
      <c r="FC21" s="30">
        <v>6.01</v>
      </c>
      <c r="FD21" s="30">
        <v>5.53</v>
      </c>
      <c r="FE21" s="32">
        <f t="shared" si="31"/>
        <v>6.1725000000000003</v>
      </c>
      <c r="FF21" s="30">
        <v>5.66</v>
      </c>
      <c r="FG21" s="30">
        <v>6.53</v>
      </c>
      <c r="FH21" s="30">
        <v>4.34</v>
      </c>
      <c r="FI21" s="30">
        <v>4.1100000000000003</v>
      </c>
      <c r="FJ21" s="32">
        <f t="shared" si="32"/>
        <v>5.16</v>
      </c>
      <c r="FK21" s="30">
        <v>4.25</v>
      </c>
      <c r="FL21" s="30">
        <v>4.49</v>
      </c>
      <c r="FM21" s="30">
        <v>6.01</v>
      </c>
      <c r="FN21" s="30">
        <v>7.51</v>
      </c>
      <c r="FO21" s="32">
        <f t="shared" si="33"/>
        <v>5.5649999999999995</v>
      </c>
      <c r="FP21" s="30">
        <v>3.96</v>
      </c>
      <c r="FQ21" s="30">
        <v>2.4</v>
      </c>
      <c r="FR21" s="30">
        <v>2.3199999999999998</v>
      </c>
      <c r="FS21" s="30">
        <v>4.87</v>
      </c>
      <c r="FT21" s="32">
        <f t="shared" si="34"/>
        <v>3.3875000000000002</v>
      </c>
      <c r="FU21" s="30">
        <v>4.28</v>
      </c>
      <c r="FV21" s="30">
        <v>6.18</v>
      </c>
      <c r="FW21" s="30">
        <v>6.5</v>
      </c>
      <c r="FX21" s="30">
        <v>5.88</v>
      </c>
      <c r="FY21" s="32">
        <f t="shared" si="35"/>
        <v>5.71</v>
      </c>
      <c r="FZ21" s="30">
        <v>5.98</v>
      </c>
      <c r="GA21" s="30">
        <v>5.88</v>
      </c>
      <c r="GB21" s="30">
        <v>4.71</v>
      </c>
      <c r="GC21" s="30">
        <v>7.95</v>
      </c>
      <c r="GD21" s="32">
        <f t="shared" si="36"/>
        <v>6.13</v>
      </c>
      <c r="GE21" s="30">
        <v>8.01</v>
      </c>
      <c r="GF21" s="30">
        <v>5.0599999999999996</v>
      </c>
      <c r="GG21" s="30">
        <v>5.58</v>
      </c>
      <c r="GH21" s="30">
        <v>5.13</v>
      </c>
      <c r="GI21" s="32">
        <f t="shared" si="37"/>
        <v>5.9449999999999994</v>
      </c>
      <c r="GJ21" s="30">
        <v>55.86</v>
      </c>
      <c r="GK21" s="30">
        <v>56.65</v>
      </c>
      <c r="GL21" s="30">
        <v>54.15</v>
      </c>
      <c r="GM21" s="30">
        <v>57.22</v>
      </c>
      <c r="GN21" s="33">
        <f t="shared" si="38"/>
        <v>55.97</v>
      </c>
      <c r="GO21" s="30">
        <v>57.39</v>
      </c>
      <c r="GP21" s="30">
        <v>59.2</v>
      </c>
      <c r="GQ21" s="30">
        <v>57.72</v>
      </c>
      <c r="GR21" s="30">
        <v>57.61</v>
      </c>
      <c r="GS21" s="33">
        <f t="shared" si="39"/>
        <v>57.980000000000004</v>
      </c>
      <c r="GT21" s="30">
        <v>58.52</v>
      </c>
      <c r="GU21" s="30">
        <v>59.39</v>
      </c>
      <c r="GV21" s="30">
        <v>60.29</v>
      </c>
      <c r="GW21" s="30">
        <v>58.7</v>
      </c>
      <c r="GX21" s="33">
        <f t="shared" si="40"/>
        <v>59.224999999999994</v>
      </c>
      <c r="GY21" s="30">
        <v>59.13</v>
      </c>
      <c r="GZ21" s="30">
        <v>59.39</v>
      </c>
      <c r="HA21" s="30">
        <v>59.46</v>
      </c>
      <c r="HB21" s="30">
        <v>58.59</v>
      </c>
      <c r="HC21" s="33">
        <f t="shared" si="41"/>
        <v>59.142500000000005</v>
      </c>
      <c r="HD21" s="30">
        <v>60.17</v>
      </c>
      <c r="HE21" s="30">
        <v>63.32</v>
      </c>
      <c r="HF21" s="30">
        <v>60.61</v>
      </c>
      <c r="HG21" s="30">
        <v>59.13</v>
      </c>
      <c r="HH21" s="33">
        <f t="shared" si="42"/>
        <v>60.807500000000005</v>
      </c>
      <c r="HI21" s="30">
        <v>57.19</v>
      </c>
      <c r="HJ21" s="30">
        <v>56.31</v>
      </c>
      <c r="HK21" s="30">
        <v>53.89</v>
      </c>
      <c r="HL21" s="30">
        <v>52.54</v>
      </c>
      <c r="HM21" s="33">
        <f t="shared" si="43"/>
        <v>54.982499999999995</v>
      </c>
      <c r="HN21" s="30">
        <v>53.73</v>
      </c>
      <c r="HO21" s="30">
        <v>54.98</v>
      </c>
      <c r="HP21" s="30">
        <v>55.22</v>
      </c>
      <c r="HQ21" s="30">
        <v>55.3</v>
      </c>
      <c r="HR21" s="33">
        <f t="shared" si="44"/>
        <v>54.807500000000005</v>
      </c>
      <c r="HS21" s="30">
        <v>54.25</v>
      </c>
      <c r="HT21" s="30">
        <v>54.98</v>
      </c>
      <c r="HU21" s="30">
        <v>53.5</v>
      </c>
      <c r="HV21" s="30">
        <v>52.44</v>
      </c>
      <c r="HW21" s="33">
        <f t="shared" si="45"/>
        <v>53.792499999999997</v>
      </c>
      <c r="HX21" s="30">
        <v>56.89</v>
      </c>
      <c r="HY21" s="30">
        <v>59.56</v>
      </c>
      <c r="HZ21" s="30">
        <v>58.7</v>
      </c>
      <c r="IA21" s="30">
        <v>55.99</v>
      </c>
      <c r="IB21" s="33">
        <f t="shared" si="46"/>
        <v>57.785000000000004</v>
      </c>
      <c r="IC21" s="30">
        <v>56.43</v>
      </c>
      <c r="ID21" s="30">
        <v>57.39</v>
      </c>
      <c r="IE21" s="30">
        <v>56.83</v>
      </c>
      <c r="IF21" s="30">
        <v>54.16</v>
      </c>
      <c r="IG21" s="33">
        <f t="shared" si="47"/>
        <v>56.202499999999993</v>
      </c>
      <c r="IH21" s="30">
        <v>57.19</v>
      </c>
      <c r="II21" s="30">
        <v>58.7</v>
      </c>
      <c r="IJ21" s="30">
        <v>57.33</v>
      </c>
      <c r="IK21" s="30">
        <v>56.87</v>
      </c>
      <c r="IL21" s="33">
        <f t="shared" si="48"/>
        <v>57.522500000000001</v>
      </c>
      <c r="IM21" s="30">
        <v>58.71</v>
      </c>
      <c r="IN21" s="30">
        <v>60.07</v>
      </c>
      <c r="IO21" s="30">
        <v>58.66</v>
      </c>
      <c r="IP21" s="30">
        <v>62.29</v>
      </c>
      <c r="IQ21" s="33">
        <f t="shared" si="49"/>
        <v>59.932499999999997</v>
      </c>
      <c r="IR21" s="30">
        <v>64.95</v>
      </c>
      <c r="IS21" s="30">
        <v>65.81</v>
      </c>
      <c r="IT21" s="30">
        <v>66.16</v>
      </c>
      <c r="IU21" s="30">
        <v>67.489999999999995</v>
      </c>
      <c r="IV21" s="33">
        <f t="shared" si="50"/>
        <v>66.102499999999992</v>
      </c>
      <c r="IW21" s="30">
        <v>67.25</v>
      </c>
      <c r="IX21" s="30">
        <v>66.48</v>
      </c>
      <c r="IY21" s="30">
        <v>64.650000000000006</v>
      </c>
      <c r="IZ21" s="30">
        <v>64.31</v>
      </c>
      <c r="JA21" s="33">
        <f t="shared" si="51"/>
        <v>65.672500000000014</v>
      </c>
      <c r="JB21" s="30">
        <v>64.33</v>
      </c>
      <c r="JC21" s="30">
        <v>66.09</v>
      </c>
      <c r="JD21" s="30">
        <v>63.41</v>
      </c>
      <c r="JE21" s="30">
        <v>61.55</v>
      </c>
      <c r="JF21" s="33">
        <f t="shared" si="52"/>
        <v>63.844999999999999</v>
      </c>
      <c r="JG21" s="30">
        <v>65.61</v>
      </c>
      <c r="JH21" s="30">
        <v>65.38</v>
      </c>
      <c r="JI21" s="30">
        <v>64.150000000000006</v>
      </c>
      <c r="JJ21" s="30">
        <v>61.41</v>
      </c>
      <c r="JK21" s="33">
        <f t="shared" si="53"/>
        <v>64.137500000000003</v>
      </c>
      <c r="JL21" s="30">
        <v>61.02</v>
      </c>
      <c r="JM21" s="30">
        <v>61.27</v>
      </c>
      <c r="JN21" s="30">
        <v>60.08</v>
      </c>
      <c r="JO21" s="30">
        <v>61.65</v>
      </c>
      <c r="JP21" s="33">
        <f t="shared" si="54"/>
        <v>61.005000000000003</v>
      </c>
      <c r="JQ21" s="30">
        <v>62.28</v>
      </c>
      <c r="JR21" s="30">
        <v>63.46</v>
      </c>
      <c r="JS21" s="30">
        <v>63.99</v>
      </c>
      <c r="JT21" s="30">
        <v>61.64</v>
      </c>
      <c r="JU21" s="33">
        <f t="shared" si="55"/>
        <v>62.842500000000001</v>
      </c>
      <c r="JV21" s="30">
        <v>60.65</v>
      </c>
      <c r="JW21" s="30">
        <v>62.57</v>
      </c>
      <c r="JX21" s="30">
        <v>62.2</v>
      </c>
      <c r="JY21" s="30">
        <v>61.29</v>
      </c>
      <c r="JZ21" s="34">
        <f t="shared" si="56"/>
        <v>61.677500000000002</v>
      </c>
    </row>
    <row r="22" spans="1:286" ht="29">
      <c r="A22" s="25" t="s">
        <v>257</v>
      </c>
      <c r="B22" s="30">
        <v>58.21</v>
      </c>
      <c r="C22" s="30">
        <v>60.75</v>
      </c>
      <c r="D22" s="30">
        <v>59.28</v>
      </c>
      <c r="E22" s="30">
        <v>59.28</v>
      </c>
      <c r="F22" s="31">
        <f t="shared" si="0"/>
        <v>59.38</v>
      </c>
      <c r="G22" s="30">
        <v>60.94</v>
      </c>
      <c r="H22" s="30">
        <v>61.61</v>
      </c>
      <c r="I22" s="30">
        <v>61.65</v>
      </c>
      <c r="J22" s="30">
        <v>60.19</v>
      </c>
      <c r="K22" s="31">
        <f t="shared" si="1"/>
        <v>61.097499999999997</v>
      </c>
      <c r="L22" s="30">
        <v>60.79</v>
      </c>
      <c r="M22" s="30">
        <v>61.39</v>
      </c>
      <c r="N22" s="30">
        <v>62.03</v>
      </c>
      <c r="O22" s="30">
        <v>60.76</v>
      </c>
      <c r="P22" s="31">
        <f t="shared" si="2"/>
        <v>61.2425</v>
      </c>
      <c r="Q22" s="30">
        <v>60.51</v>
      </c>
      <c r="R22" s="30">
        <v>58.38</v>
      </c>
      <c r="S22" s="30">
        <v>59.97</v>
      </c>
      <c r="T22" s="30">
        <v>59.62</v>
      </c>
      <c r="U22" s="31">
        <f t="shared" si="3"/>
        <v>59.620000000000005</v>
      </c>
      <c r="V22" s="30">
        <v>59.48</v>
      </c>
      <c r="W22" s="30">
        <v>60.65</v>
      </c>
      <c r="X22" s="30">
        <v>59.33</v>
      </c>
      <c r="Y22" s="30">
        <v>60.14</v>
      </c>
      <c r="Z22" s="31">
        <f t="shared" si="4"/>
        <v>59.899999999999991</v>
      </c>
      <c r="AA22" s="30">
        <v>59.25</v>
      </c>
      <c r="AB22" s="30">
        <v>62.58</v>
      </c>
      <c r="AC22" s="30">
        <v>62.27</v>
      </c>
      <c r="AD22" s="30">
        <v>61.93</v>
      </c>
      <c r="AE22" s="31">
        <f t="shared" si="5"/>
        <v>61.5075</v>
      </c>
      <c r="AF22" s="30">
        <v>61.68</v>
      </c>
      <c r="AG22" s="30">
        <v>62.96</v>
      </c>
      <c r="AH22" s="30">
        <v>61.81</v>
      </c>
      <c r="AI22" s="30">
        <v>60.19</v>
      </c>
      <c r="AJ22" s="31">
        <f t="shared" si="6"/>
        <v>61.66</v>
      </c>
      <c r="AK22" s="30">
        <v>61.64</v>
      </c>
      <c r="AL22" s="30">
        <v>62.78</v>
      </c>
      <c r="AM22" s="30">
        <v>61.09</v>
      </c>
      <c r="AN22" s="30">
        <v>60.37</v>
      </c>
      <c r="AO22" s="31">
        <f t="shared" si="7"/>
        <v>61.47</v>
      </c>
      <c r="AP22" s="30">
        <v>61.37</v>
      </c>
      <c r="AQ22" s="30">
        <v>61.59</v>
      </c>
      <c r="AR22" s="30">
        <v>60.34</v>
      </c>
      <c r="AS22" s="30">
        <v>59.93</v>
      </c>
      <c r="AT22" s="31">
        <f t="shared" si="8"/>
        <v>60.807500000000005</v>
      </c>
      <c r="AU22" s="30">
        <v>61.11</v>
      </c>
      <c r="AV22" s="30">
        <v>60.68</v>
      </c>
      <c r="AW22" s="30">
        <v>60.06</v>
      </c>
      <c r="AX22" s="30">
        <v>59.75</v>
      </c>
      <c r="AY22" s="31">
        <f t="shared" si="9"/>
        <v>60.4</v>
      </c>
      <c r="AZ22" s="30">
        <v>60.96</v>
      </c>
      <c r="BA22" s="30">
        <v>62.75</v>
      </c>
      <c r="BB22" s="30">
        <v>63.05</v>
      </c>
      <c r="BC22" s="30">
        <v>60.26</v>
      </c>
      <c r="BD22" s="31">
        <f t="shared" si="10"/>
        <v>61.754999999999995</v>
      </c>
      <c r="BE22" s="30">
        <v>58.85</v>
      </c>
      <c r="BF22" s="30">
        <v>60.67</v>
      </c>
      <c r="BG22" s="30">
        <v>59.52</v>
      </c>
      <c r="BH22" s="30">
        <v>59.68</v>
      </c>
      <c r="BI22" s="31">
        <f t="shared" si="11"/>
        <v>59.680000000000007</v>
      </c>
      <c r="BJ22" s="30">
        <v>59.56</v>
      </c>
      <c r="BK22" s="30">
        <v>62.01</v>
      </c>
      <c r="BL22" s="30">
        <v>62.08</v>
      </c>
      <c r="BM22" s="30">
        <v>62.74</v>
      </c>
      <c r="BN22" s="31">
        <f t="shared" si="12"/>
        <v>61.597499999999997</v>
      </c>
      <c r="BO22" s="30">
        <v>63.53</v>
      </c>
      <c r="BP22" s="30">
        <v>62.76</v>
      </c>
      <c r="BQ22" s="30">
        <v>61.53</v>
      </c>
      <c r="BR22" s="30">
        <v>63.01</v>
      </c>
      <c r="BS22" s="31">
        <f t="shared" si="13"/>
        <v>62.707499999999996</v>
      </c>
      <c r="BT22" s="30">
        <v>62.43</v>
      </c>
      <c r="BU22" s="30">
        <v>62.4</v>
      </c>
      <c r="BV22" s="30">
        <v>60.42</v>
      </c>
      <c r="BW22" s="30">
        <v>60.63</v>
      </c>
      <c r="BX22" s="31">
        <f t="shared" si="14"/>
        <v>61.47</v>
      </c>
      <c r="BY22" s="30">
        <v>61.42</v>
      </c>
      <c r="BZ22" s="30">
        <v>61.34</v>
      </c>
      <c r="CA22" s="30">
        <v>61.19</v>
      </c>
      <c r="CB22" s="30">
        <v>61.24</v>
      </c>
      <c r="CC22" s="31">
        <f t="shared" si="15"/>
        <v>61.297499999999999</v>
      </c>
      <c r="CD22" s="30">
        <v>60.35</v>
      </c>
      <c r="CE22" s="30">
        <v>62.83</v>
      </c>
      <c r="CF22" s="30">
        <v>61.97</v>
      </c>
      <c r="CG22" s="30">
        <v>61.51</v>
      </c>
      <c r="CH22" s="31">
        <f t="shared" si="16"/>
        <v>61.664999999999999</v>
      </c>
      <c r="CI22" s="30">
        <v>61.82</v>
      </c>
      <c r="CJ22" s="30">
        <v>62.83</v>
      </c>
      <c r="CK22" s="30">
        <v>61.19</v>
      </c>
      <c r="CL22" s="30">
        <v>61.36</v>
      </c>
      <c r="CM22" s="31">
        <f t="shared" si="17"/>
        <v>61.8</v>
      </c>
      <c r="CN22" s="30">
        <v>60.73</v>
      </c>
      <c r="CO22" s="30">
        <v>61.58</v>
      </c>
      <c r="CP22" s="30">
        <v>61.35</v>
      </c>
      <c r="CQ22" s="30">
        <v>61.58</v>
      </c>
      <c r="CR22" s="31">
        <f t="shared" si="18"/>
        <v>61.31</v>
      </c>
      <c r="CS22" s="30">
        <v>14.75</v>
      </c>
      <c r="CT22" s="30">
        <v>16.61</v>
      </c>
      <c r="CU22" s="30">
        <v>17.95</v>
      </c>
      <c r="CV22" s="30">
        <v>18.22</v>
      </c>
      <c r="CW22" s="32">
        <f t="shared" si="19"/>
        <v>16.8825</v>
      </c>
      <c r="CX22" s="30">
        <v>18.600000000000001</v>
      </c>
      <c r="CY22" s="30">
        <v>14.55</v>
      </c>
      <c r="CZ22" s="30">
        <v>16.12</v>
      </c>
      <c r="DA22" s="30">
        <v>17.18</v>
      </c>
      <c r="DB22" s="32">
        <f t="shared" si="20"/>
        <v>16.612500000000004</v>
      </c>
      <c r="DC22" s="30">
        <v>18.75</v>
      </c>
      <c r="DD22" s="30">
        <v>16.170000000000002</v>
      </c>
      <c r="DE22" s="30">
        <v>19.13</v>
      </c>
      <c r="DF22" s="30">
        <v>20.100000000000001</v>
      </c>
      <c r="DG22" s="32">
        <f t="shared" si="21"/>
        <v>18.537500000000001</v>
      </c>
      <c r="DH22" s="30">
        <v>21.24</v>
      </c>
      <c r="DI22" s="30">
        <v>22.67</v>
      </c>
      <c r="DJ22" s="30">
        <v>21.45</v>
      </c>
      <c r="DK22" s="30">
        <v>22.04</v>
      </c>
      <c r="DL22" s="32">
        <f t="shared" si="22"/>
        <v>21.85</v>
      </c>
      <c r="DM22" s="30">
        <v>20.12</v>
      </c>
      <c r="DN22" s="30">
        <v>18.72</v>
      </c>
      <c r="DO22" s="30">
        <v>23.06</v>
      </c>
      <c r="DP22" s="30">
        <v>24.23</v>
      </c>
      <c r="DQ22" s="32">
        <f t="shared" si="23"/>
        <v>21.532500000000002</v>
      </c>
      <c r="DR22" s="30">
        <v>22.13</v>
      </c>
      <c r="DS22" s="30">
        <v>25.96</v>
      </c>
      <c r="DT22" s="30">
        <v>24.37</v>
      </c>
      <c r="DU22" s="30">
        <v>25.68</v>
      </c>
      <c r="DV22" s="32">
        <f t="shared" si="24"/>
        <v>24.535000000000004</v>
      </c>
      <c r="DW22" s="30">
        <v>24.38</v>
      </c>
      <c r="DX22" s="30">
        <v>24.14</v>
      </c>
      <c r="DY22" s="30">
        <v>26.65</v>
      </c>
      <c r="DZ22" s="30">
        <v>28.63</v>
      </c>
      <c r="EA22" s="32">
        <f t="shared" si="25"/>
        <v>25.949999999999996</v>
      </c>
      <c r="EB22" s="30">
        <v>29.77</v>
      </c>
      <c r="EC22" s="30">
        <v>32.67</v>
      </c>
      <c r="ED22" s="30">
        <v>31.44</v>
      </c>
      <c r="EE22" s="30">
        <v>33.82</v>
      </c>
      <c r="EF22" s="32">
        <f t="shared" si="26"/>
        <v>31.924999999999997</v>
      </c>
      <c r="EG22" s="30">
        <v>30.78</v>
      </c>
      <c r="EH22" s="30">
        <v>31.68</v>
      </c>
      <c r="EI22" s="30">
        <v>32.75</v>
      </c>
      <c r="EJ22" s="30">
        <v>29.83</v>
      </c>
      <c r="EK22" s="32">
        <f t="shared" si="27"/>
        <v>31.26</v>
      </c>
      <c r="EL22" s="30">
        <v>24.92</v>
      </c>
      <c r="EM22" s="30">
        <v>21.1</v>
      </c>
      <c r="EN22" s="30">
        <v>19.760000000000002</v>
      </c>
      <c r="EO22" s="30">
        <v>19.84</v>
      </c>
      <c r="EP22" s="32">
        <f t="shared" si="28"/>
        <v>21.405000000000001</v>
      </c>
      <c r="EQ22" s="30">
        <v>19.07</v>
      </c>
      <c r="ER22" s="30">
        <v>19.8</v>
      </c>
      <c r="ES22" s="30">
        <v>20.11</v>
      </c>
      <c r="ET22" s="30">
        <v>20.74</v>
      </c>
      <c r="EU22" s="32">
        <f t="shared" si="29"/>
        <v>19.93</v>
      </c>
      <c r="EV22" s="30">
        <v>15.45</v>
      </c>
      <c r="EW22" s="30">
        <v>14.97</v>
      </c>
      <c r="EX22" s="30">
        <v>17.190000000000001</v>
      </c>
      <c r="EY22" s="30">
        <v>18.32</v>
      </c>
      <c r="EZ22" s="32">
        <f t="shared" si="30"/>
        <v>16.482500000000002</v>
      </c>
      <c r="FA22" s="30">
        <v>12.12</v>
      </c>
      <c r="FB22" s="30">
        <v>9.5</v>
      </c>
      <c r="FC22" s="30">
        <v>7.02</v>
      </c>
      <c r="FD22" s="30">
        <v>10.19</v>
      </c>
      <c r="FE22" s="32">
        <f t="shared" si="31"/>
        <v>9.7074999999999996</v>
      </c>
      <c r="FF22" s="30">
        <v>10.01</v>
      </c>
      <c r="FG22" s="30">
        <v>6.79</v>
      </c>
      <c r="FH22" s="30">
        <v>6.59</v>
      </c>
      <c r="FI22" s="30">
        <v>7.41</v>
      </c>
      <c r="FJ22" s="32">
        <f t="shared" si="32"/>
        <v>7.7</v>
      </c>
      <c r="FK22" s="30">
        <v>7.42</v>
      </c>
      <c r="FL22" s="30">
        <v>7.93</v>
      </c>
      <c r="FM22" s="30">
        <v>7.9</v>
      </c>
      <c r="FN22" s="30">
        <v>7.84</v>
      </c>
      <c r="FO22" s="32">
        <f t="shared" si="33"/>
        <v>7.7725</v>
      </c>
      <c r="FP22" s="30">
        <v>9.52</v>
      </c>
      <c r="FQ22" s="30">
        <v>9.51</v>
      </c>
      <c r="FR22" s="30">
        <v>8.77</v>
      </c>
      <c r="FS22" s="30">
        <v>8.4600000000000009</v>
      </c>
      <c r="FT22" s="32">
        <f t="shared" si="34"/>
        <v>9.0650000000000013</v>
      </c>
      <c r="FU22" s="30">
        <v>8.2899999999999991</v>
      </c>
      <c r="FV22" s="30">
        <v>10.69</v>
      </c>
      <c r="FW22" s="30">
        <v>11.01</v>
      </c>
      <c r="FX22" s="30">
        <v>11.74</v>
      </c>
      <c r="FY22" s="32">
        <f t="shared" si="35"/>
        <v>10.432499999999999</v>
      </c>
      <c r="FZ22" s="30">
        <v>13.41</v>
      </c>
      <c r="GA22" s="30">
        <v>12.59</v>
      </c>
      <c r="GB22" s="30">
        <v>12.44</v>
      </c>
      <c r="GC22" s="30">
        <v>14.62</v>
      </c>
      <c r="GD22" s="32">
        <f t="shared" si="36"/>
        <v>13.264999999999999</v>
      </c>
      <c r="GE22" s="30">
        <v>13.63</v>
      </c>
      <c r="GF22" s="30">
        <v>11.81</v>
      </c>
      <c r="GG22" s="30">
        <v>12.51</v>
      </c>
      <c r="GH22" s="30">
        <v>11.98</v>
      </c>
      <c r="GI22" s="32">
        <f t="shared" si="37"/>
        <v>12.482500000000002</v>
      </c>
      <c r="GJ22" s="30">
        <v>49.62</v>
      </c>
      <c r="GK22" s="30">
        <v>50.66</v>
      </c>
      <c r="GL22" s="30">
        <v>48.64</v>
      </c>
      <c r="GM22" s="30">
        <v>48.48</v>
      </c>
      <c r="GN22" s="33">
        <f t="shared" si="38"/>
        <v>49.35</v>
      </c>
      <c r="GO22" s="30">
        <v>49.61</v>
      </c>
      <c r="GP22" s="30">
        <v>52.65</v>
      </c>
      <c r="GQ22" s="30">
        <v>51.72</v>
      </c>
      <c r="GR22" s="30">
        <v>49.84</v>
      </c>
      <c r="GS22" s="33">
        <f t="shared" si="39"/>
        <v>50.954999999999998</v>
      </c>
      <c r="GT22" s="30">
        <v>49.39</v>
      </c>
      <c r="GU22" s="30">
        <v>51.46</v>
      </c>
      <c r="GV22" s="30">
        <v>50.17</v>
      </c>
      <c r="GW22" s="30">
        <v>48.54</v>
      </c>
      <c r="GX22" s="33">
        <f t="shared" si="40"/>
        <v>49.889999999999993</v>
      </c>
      <c r="GY22" s="30">
        <v>47.66</v>
      </c>
      <c r="GZ22" s="30">
        <v>45.15</v>
      </c>
      <c r="HA22" s="30">
        <v>47.1</v>
      </c>
      <c r="HB22" s="30">
        <v>46.48</v>
      </c>
      <c r="HC22" s="33">
        <f t="shared" si="41"/>
        <v>46.597499999999997</v>
      </c>
      <c r="HD22" s="30">
        <v>47.51</v>
      </c>
      <c r="HE22" s="30">
        <v>49.3</v>
      </c>
      <c r="HF22" s="30">
        <v>45.65</v>
      </c>
      <c r="HG22" s="30">
        <v>45.57</v>
      </c>
      <c r="HH22" s="33">
        <f t="shared" si="42"/>
        <v>47.0075</v>
      </c>
      <c r="HI22" s="30">
        <v>46.13</v>
      </c>
      <c r="HJ22" s="30">
        <v>46.34</v>
      </c>
      <c r="HK22" s="30">
        <v>47.09</v>
      </c>
      <c r="HL22" s="30">
        <v>46.03</v>
      </c>
      <c r="HM22" s="33">
        <f t="shared" si="43"/>
        <v>46.397500000000001</v>
      </c>
      <c r="HN22" s="30">
        <v>46.65</v>
      </c>
      <c r="HO22" s="30">
        <v>47.76</v>
      </c>
      <c r="HP22" s="30">
        <v>45.34</v>
      </c>
      <c r="HQ22" s="30">
        <v>42.96</v>
      </c>
      <c r="HR22" s="33">
        <f t="shared" si="44"/>
        <v>45.677500000000002</v>
      </c>
      <c r="HS22" s="30">
        <v>43.29</v>
      </c>
      <c r="HT22" s="30">
        <v>42.27</v>
      </c>
      <c r="HU22" s="30">
        <v>41.89</v>
      </c>
      <c r="HV22" s="30">
        <v>39.96</v>
      </c>
      <c r="HW22" s="33">
        <f t="shared" si="45"/>
        <v>41.852499999999999</v>
      </c>
      <c r="HX22" s="30">
        <v>42.48</v>
      </c>
      <c r="HY22" s="30">
        <v>42.08</v>
      </c>
      <c r="HZ22" s="30">
        <v>40.57</v>
      </c>
      <c r="IA22" s="30">
        <v>42.05</v>
      </c>
      <c r="IB22" s="33">
        <f t="shared" si="46"/>
        <v>41.795000000000002</v>
      </c>
      <c r="IC22" s="30">
        <v>45.88</v>
      </c>
      <c r="ID22" s="30">
        <v>47.88</v>
      </c>
      <c r="IE22" s="30">
        <v>48.19</v>
      </c>
      <c r="IF22" s="30">
        <v>47.89</v>
      </c>
      <c r="IG22" s="33">
        <f t="shared" si="47"/>
        <v>47.459999999999994</v>
      </c>
      <c r="IH22" s="30">
        <v>49.33</v>
      </c>
      <c r="II22" s="30">
        <v>50.33</v>
      </c>
      <c r="IJ22" s="30">
        <v>50.37</v>
      </c>
      <c r="IK22" s="30">
        <v>47.76</v>
      </c>
      <c r="IL22" s="33">
        <f t="shared" si="48"/>
        <v>49.447499999999998</v>
      </c>
      <c r="IM22" s="30">
        <v>49.76</v>
      </c>
      <c r="IN22" s="30">
        <v>51.59</v>
      </c>
      <c r="IO22" s="30">
        <v>49.29</v>
      </c>
      <c r="IP22" s="30">
        <v>48.75</v>
      </c>
      <c r="IQ22" s="33">
        <f t="shared" si="49"/>
        <v>49.847499999999997</v>
      </c>
      <c r="IR22" s="30">
        <v>52.34</v>
      </c>
      <c r="IS22" s="30">
        <v>56.12</v>
      </c>
      <c r="IT22" s="30">
        <v>57.72</v>
      </c>
      <c r="IU22" s="30">
        <v>56.35</v>
      </c>
      <c r="IV22" s="33">
        <f t="shared" si="50"/>
        <v>55.6325</v>
      </c>
      <c r="IW22" s="30">
        <v>57.17</v>
      </c>
      <c r="IX22" s="30">
        <v>58.5</v>
      </c>
      <c r="IY22" s="30">
        <v>57.47</v>
      </c>
      <c r="IZ22" s="30">
        <v>58.34</v>
      </c>
      <c r="JA22" s="33">
        <f t="shared" si="51"/>
        <v>57.87</v>
      </c>
      <c r="JB22" s="30">
        <v>57.8</v>
      </c>
      <c r="JC22" s="30">
        <v>57.45</v>
      </c>
      <c r="JD22" s="30">
        <v>55.65</v>
      </c>
      <c r="JE22" s="30">
        <v>55.87</v>
      </c>
      <c r="JF22" s="33">
        <f t="shared" si="52"/>
        <v>56.692500000000003</v>
      </c>
      <c r="JG22" s="30">
        <v>55.57</v>
      </c>
      <c r="JH22" s="30">
        <v>55.5</v>
      </c>
      <c r="JI22" s="30">
        <v>55.82</v>
      </c>
      <c r="JJ22" s="30">
        <v>56.06</v>
      </c>
      <c r="JK22" s="33">
        <f t="shared" si="53"/>
        <v>55.737499999999997</v>
      </c>
      <c r="JL22" s="30">
        <v>55.35</v>
      </c>
      <c r="JM22" s="30">
        <v>56.11</v>
      </c>
      <c r="JN22" s="30">
        <v>55.15</v>
      </c>
      <c r="JO22" s="30">
        <v>54.28</v>
      </c>
      <c r="JP22" s="33">
        <f t="shared" si="54"/>
        <v>55.222500000000004</v>
      </c>
      <c r="JQ22" s="30">
        <v>53.53</v>
      </c>
      <c r="JR22" s="30">
        <v>54.91</v>
      </c>
      <c r="JS22" s="30">
        <v>53.58</v>
      </c>
      <c r="JT22" s="30">
        <v>52.39</v>
      </c>
      <c r="JU22" s="33">
        <f t="shared" si="55"/>
        <v>53.602499999999992</v>
      </c>
      <c r="JV22" s="30">
        <v>52.45</v>
      </c>
      <c r="JW22" s="30">
        <v>54.31</v>
      </c>
      <c r="JX22" s="30">
        <v>53.68</v>
      </c>
      <c r="JY22" s="30">
        <v>54.2</v>
      </c>
      <c r="JZ22" s="34">
        <f t="shared" si="56"/>
        <v>53.66</v>
      </c>
    </row>
    <row r="23" spans="1:286">
      <c r="A23" s="25" t="s">
        <v>258</v>
      </c>
      <c r="B23" s="30">
        <v>63.02</v>
      </c>
      <c r="C23" s="30">
        <v>62.57</v>
      </c>
      <c r="D23" s="30">
        <v>60.13</v>
      </c>
      <c r="E23" s="30">
        <v>62.28</v>
      </c>
      <c r="F23" s="31">
        <f t="shared" si="0"/>
        <v>62</v>
      </c>
      <c r="G23" s="30">
        <v>62</v>
      </c>
      <c r="H23" s="30">
        <v>64.3</v>
      </c>
      <c r="I23" s="30">
        <v>62.57</v>
      </c>
      <c r="J23" s="30">
        <v>61.51</v>
      </c>
      <c r="K23" s="31">
        <f t="shared" si="1"/>
        <v>62.594999999999999</v>
      </c>
      <c r="L23" s="30">
        <v>62.36</v>
      </c>
      <c r="M23" s="30">
        <v>62.13</v>
      </c>
      <c r="N23" s="30">
        <v>63.12</v>
      </c>
      <c r="O23" s="30">
        <v>60.94</v>
      </c>
      <c r="P23" s="31">
        <f t="shared" si="2"/>
        <v>62.137500000000003</v>
      </c>
      <c r="Q23" s="30">
        <v>62</v>
      </c>
      <c r="R23" s="30">
        <v>63.99</v>
      </c>
      <c r="S23" s="30">
        <v>64.510000000000005</v>
      </c>
      <c r="T23" s="30">
        <v>65.760000000000005</v>
      </c>
      <c r="U23" s="31">
        <f t="shared" si="3"/>
        <v>64.064999999999998</v>
      </c>
      <c r="V23" s="30">
        <v>66.14</v>
      </c>
      <c r="W23" s="30">
        <v>65.75</v>
      </c>
      <c r="X23" s="30">
        <v>66.180000000000007</v>
      </c>
      <c r="Y23" s="30">
        <v>65.06</v>
      </c>
      <c r="Z23" s="31">
        <f t="shared" si="4"/>
        <v>65.782499999999999</v>
      </c>
      <c r="AA23" s="30">
        <v>65.17</v>
      </c>
      <c r="AB23" s="30">
        <v>64.92</v>
      </c>
      <c r="AC23" s="30">
        <v>64.680000000000007</v>
      </c>
      <c r="AD23" s="30">
        <v>64.64</v>
      </c>
      <c r="AE23" s="31">
        <f t="shared" si="5"/>
        <v>64.852500000000006</v>
      </c>
      <c r="AF23" s="30">
        <v>64.260000000000005</v>
      </c>
      <c r="AG23" s="30">
        <v>65.22</v>
      </c>
      <c r="AH23" s="30">
        <v>65.319999999999993</v>
      </c>
      <c r="AI23" s="30">
        <v>65.38</v>
      </c>
      <c r="AJ23" s="31">
        <f t="shared" si="6"/>
        <v>65.045000000000002</v>
      </c>
      <c r="AK23" s="30">
        <v>63.78</v>
      </c>
      <c r="AL23" s="30">
        <v>66.31</v>
      </c>
      <c r="AM23" s="30">
        <v>64.36</v>
      </c>
      <c r="AN23" s="30">
        <v>64.400000000000006</v>
      </c>
      <c r="AO23" s="31">
        <f t="shared" si="7"/>
        <v>64.712500000000006</v>
      </c>
      <c r="AP23" s="30">
        <v>65.849999999999994</v>
      </c>
      <c r="AQ23" s="30">
        <v>66.44</v>
      </c>
      <c r="AR23" s="30">
        <v>65.319999999999993</v>
      </c>
      <c r="AS23" s="30">
        <v>64.069999999999993</v>
      </c>
      <c r="AT23" s="31">
        <f t="shared" si="8"/>
        <v>65.419999999999987</v>
      </c>
      <c r="AU23" s="30">
        <v>66.5</v>
      </c>
      <c r="AV23" s="30">
        <v>66.86</v>
      </c>
      <c r="AW23" s="30">
        <v>66.37</v>
      </c>
      <c r="AX23" s="30">
        <v>65.150000000000006</v>
      </c>
      <c r="AY23" s="31">
        <f t="shared" si="9"/>
        <v>66.22</v>
      </c>
      <c r="AZ23" s="30">
        <v>64.89</v>
      </c>
      <c r="BA23" s="30">
        <v>67.02</v>
      </c>
      <c r="BB23" s="30">
        <v>66.48</v>
      </c>
      <c r="BC23" s="30">
        <v>66.83</v>
      </c>
      <c r="BD23" s="31">
        <f t="shared" si="10"/>
        <v>66.304999999999993</v>
      </c>
      <c r="BE23" s="30">
        <v>66.73</v>
      </c>
      <c r="BF23" s="30">
        <v>68.53</v>
      </c>
      <c r="BG23" s="30">
        <v>68.319999999999993</v>
      </c>
      <c r="BH23" s="30">
        <v>68.209999999999994</v>
      </c>
      <c r="BI23" s="31">
        <f t="shared" si="11"/>
        <v>67.947499999999991</v>
      </c>
      <c r="BJ23" s="30">
        <v>68.16</v>
      </c>
      <c r="BK23" s="30">
        <v>69.13</v>
      </c>
      <c r="BL23" s="30">
        <v>69.36</v>
      </c>
      <c r="BM23" s="30">
        <v>68.42</v>
      </c>
      <c r="BN23" s="31">
        <f t="shared" si="12"/>
        <v>68.767499999999998</v>
      </c>
      <c r="BO23" s="30">
        <v>68.349999999999994</v>
      </c>
      <c r="BP23" s="30">
        <v>68.31</v>
      </c>
      <c r="BQ23" s="30">
        <v>69.02</v>
      </c>
      <c r="BR23" s="30">
        <v>67.48</v>
      </c>
      <c r="BS23" s="31">
        <f t="shared" si="13"/>
        <v>68.290000000000006</v>
      </c>
      <c r="BT23" s="30">
        <v>66.790000000000006</v>
      </c>
      <c r="BU23" s="30">
        <v>68.81</v>
      </c>
      <c r="BV23" s="30">
        <v>67.8</v>
      </c>
      <c r="BW23" s="30">
        <v>68.14</v>
      </c>
      <c r="BX23" s="31">
        <f t="shared" si="14"/>
        <v>67.885000000000005</v>
      </c>
      <c r="BY23" s="30">
        <v>70.11</v>
      </c>
      <c r="BZ23" s="30">
        <v>68.69</v>
      </c>
      <c r="CA23" s="30">
        <v>68.64</v>
      </c>
      <c r="CB23" s="30">
        <v>68.02</v>
      </c>
      <c r="CC23" s="31">
        <f t="shared" si="15"/>
        <v>68.864999999999995</v>
      </c>
      <c r="CD23" s="30">
        <v>67.849999999999994</v>
      </c>
      <c r="CE23" s="30">
        <v>67.83</v>
      </c>
      <c r="CF23" s="30">
        <v>67.209999999999994</v>
      </c>
      <c r="CG23" s="30">
        <v>66.33</v>
      </c>
      <c r="CH23" s="31">
        <f t="shared" si="16"/>
        <v>67.304999999999993</v>
      </c>
      <c r="CI23" s="30">
        <v>65.37</v>
      </c>
      <c r="CJ23" s="30">
        <v>65.38</v>
      </c>
      <c r="CK23" s="30">
        <v>66.73</v>
      </c>
      <c r="CL23" s="30">
        <v>66.36</v>
      </c>
      <c r="CM23" s="31">
        <f t="shared" si="17"/>
        <v>65.960000000000008</v>
      </c>
      <c r="CN23" s="30">
        <v>66.92</v>
      </c>
      <c r="CO23" s="30">
        <v>66.94</v>
      </c>
      <c r="CP23" s="30">
        <v>66.78</v>
      </c>
      <c r="CQ23" s="30">
        <v>66.8</v>
      </c>
      <c r="CR23" s="31">
        <f t="shared" si="18"/>
        <v>66.86</v>
      </c>
      <c r="CS23" s="30">
        <v>21.53</v>
      </c>
      <c r="CT23" s="30">
        <v>15.65</v>
      </c>
      <c r="CU23" s="30">
        <v>17.239999999999998</v>
      </c>
      <c r="CV23" s="30">
        <v>20.45</v>
      </c>
      <c r="CW23" s="32">
        <f t="shared" si="19"/>
        <v>18.717500000000001</v>
      </c>
      <c r="CX23" s="30">
        <v>18.18</v>
      </c>
      <c r="CY23" s="30">
        <v>19.45</v>
      </c>
      <c r="CZ23" s="30">
        <v>18.45</v>
      </c>
      <c r="DA23" s="30">
        <v>22.37</v>
      </c>
      <c r="DB23" s="32">
        <f t="shared" si="20"/>
        <v>19.612500000000001</v>
      </c>
      <c r="DC23" s="30">
        <v>23.12</v>
      </c>
      <c r="DD23" s="30">
        <v>20.51</v>
      </c>
      <c r="DE23" s="30">
        <v>23.37</v>
      </c>
      <c r="DF23" s="30">
        <v>27.24</v>
      </c>
      <c r="DG23" s="32">
        <f t="shared" si="21"/>
        <v>23.56</v>
      </c>
      <c r="DH23" s="30">
        <v>26.89</v>
      </c>
      <c r="DI23" s="30">
        <v>24.47</v>
      </c>
      <c r="DJ23" s="30">
        <v>26.35</v>
      </c>
      <c r="DK23" s="30">
        <v>28.86</v>
      </c>
      <c r="DL23" s="32">
        <f t="shared" si="22"/>
        <v>26.642500000000002</v>
      </c>
      <c r="DM23" s="30">
        <v>28.12</v>
      </c>
      <c r="DN23" s="30">
        <v>27.47</v>
      </c>
      <c r="DO23" s="30">
        <v>29.88</v>
      </c>
      <c r="DP23" s="30">
        <v>32.42</v>
      </c>
      <c r="DQ23" s="32">
        <f t="shared" si="23"/>
        <v>29.4725</v>
      </c>
      <c r="DR23" s="30">
        <v>33.69</v>
      </c>
      <c r="DS23" s="30">
        <v>35.299999999999997</v>
      </c>
      <c r="DT23" s="30">
        <v>34.340000000000003</v>
      </c>
      <c r="DU23" s="30">
        <v>39.51</v>
      </c>
      <c r="DV23" s="32">
        <f t="shared" si="24"/>
        <v>35.71</v>
      </c>
      <c r="DW23" s="30">
        <v>40.03</v>
      </c>
      <c r="DX23" s="30">
        <v>40.28</v>
      </c>
      <c r="DY23" s="30">
        <v>39.89</v>
      </c>
      <c r="DZ23" s="30">
        <v>40.93</v>
      </c>
      <c r="EA23" s="32">
        <f t="shared" si="25"/>
        <v>40.282499999999999</v>
      </c>
      <c r="EB23" s="30">
        <v>36.840000000000003</v>
      </c>
      <c r="EC23" s="30">
        <v>34.18</v>
      </c>
      <c r="ED23" s="30">
        <v>37.08</v>
      </c>
      <c r="EE23" s="30">
        <v>38.68</v>
      </c>
      <c r="EF23" s="32">
        <f t="shared" si="26"/>
        <v>36.695</v>
      </c>
      <c r="EG23" s="30">
        <v>36.01</v>
      </c>
      <c r="EH23" s="30">
        <v>35.020000000000003</v>
      </c>
      <c r="EI23" s="30">
        <v>33.04</v>
      </c>
      <c r="EJ23" s="30">
        <v>33.590000000000003</v>
      </c>
      <c r="EK23" s="32">
        <f t="shared" si="27"/>
        <v>34.414999999999999</v>
      </c>
      <c r="EL23" s="30">
        <v>33.24</v>
      </c>
      <c r="EM23" s="30">
        <v>29.43</v>
      </c>
      <c r="EN23" s="30">
        <v>30.39</v>
      </c>
      <c r="EO23" s="30">
        <v>30.63</v>
      </c>
      <c r="EP23" s="32">
        <f t="shared" si="28"/>
        <v>30.922499999999999</v>
      </c>
      <c r="EQ23" s="30">
        <v>29.65</v>
      </c>
      <c r="ER23" s="30">
        <v>27.41</v>
      </c>
      <c r="ES23" s="30">
        <v>28.02</v>
      </c>
      <c r="ET23" s="30">
        <v>28.91</v>
      </c>
      <c r="EU23" s="32">
        <f t="shared" si="29"/>
        <v>28.497499999999999</v>
      </c>
      <c r="EV23" s="30">
        <v>25.24</v>
      </c>
      <c r="EW23" s="30">
        <v>24.42</v>
      </c>
      <c r="EX23" s="30">
        <v>24.67</v>
      </c>
      <c r="EY23" s="30">
        <v>25.77</v>
      </c>
      <c r="EZ23" s="32">
        <f t="shared" si="30"/>
        <v>25.024999999999999</v>
      </c>
      <c r="FA23" s="30">
        <v>20.99</v>
      </c>
      <c r="FB23" s="30">
        <v>16.43</v>
      </c>
      <c r="FC23" s="30">
        <v>16.38</v>
      </c>
      <c r="FD23" s="30">
        <v>15.35</v>
      </c>
      <c r="FE23" s="32">
        <f t="shared" si="31"/>
        <v>17.287499999999998</v>
      </c>
      <c r="FF23" s="30">
        <v>13.92</v>
      </c>
      <c r="FG23" s="30">
        <v>10.06</v>
      </c>
      <c r="FH23" s="30">
        <v>9.49</v>
      </c>
      <c r="FI23" s="30">
        <v>10.8</v>
      </c>
      <c r="FJ23" s="32">
        <f t="shared" si="32"/>
        <v>11.067499999999999</v>
      </c>
      <c r="FK23" s="30">
        <v>10.93</v>
      </c>
      <c r="FL23" s="30">
        <v>10.15</v>
      </c>
      <c r="FM23" s="30">
        <v>13.77</v>
      </c>
      <c r="FN23" s="30">
        <v>13.65</v>
      </c>
      <c r="FO23" s="32">
        <f t="shared" si="33"/>
        <v>12.124999999999998</v>
      </c>
      <c r="FP23" s="30">
        <v>15</v>
      </c>
      <c r="FQ23" s="30">
        <v>14.94</v>
      </c>
      <c r="FR23" s="30">
        <v>15.87</v>
      </c>
      <c r="FS23" s="30">
        <v>15.44</v>
      </c>
      <c r="FT23" s="32">
        <f t="shared" si="34"/>
        <v>15.312499999999998</v>
      </c>
      <c r="FU23" s="30">
        <v>16.21</v>
      </c>
      <c r="FV23" s="30">
        <v>18.670000000000002</v>
      </c>
      <c r="FW23" s="30">
        <v>16.54</v>
      </c>
      <c r="FX23" s="30">
        <v>18.73</v>
      </c>
      <c r="FY23" s="32">
        <f t="shared" si="35"/>
        <v>17.537500000000001</v>
      </c>
      <c r="FZ23" s="30">
        <v>20.45</v>
      </c>
      <c r="GA23" s="30">
        <v>13.34</v>
      </c>
      <c r="GB23" s="30">
        <v>17.38</v>
      </c>
      <c r="GC23" s="30">
        <v>19.13</v>
      </c>
      <c r="GD23" s="32">
        <f t="shared" si="36"/>
        <v>17.574999999999999</v>
      </c>
      <c r="GE23" s="30">
        <v>19.059999999999999</v>
      </c>
      <c r="GF23" s="30">
        <v>19.95</v>
      </c>
      <c r="GG23" s="30">
        <v>18.04</v>
      </c>
      <c r="GH23" s="30">
        <v>20.32</v>
      </c>
      <c r="GI23" s="32">
        <f t="shared" si="37"/>
        <v>19.342500000000001</v>
      </c>
      <c r="GJ23" s="30">
        <v>49.45</v>
      </c>
      <c r="GK23" s="30">
        <v>52.78</v>
      </c>
      <c r="GL23" s="30">
        <v>49.77</v>
      </c>
      <c r="GM23" s="30">
        <v>49.55</v>
      </c>
      <c r="GN23" s="33">
        <f t="shared" si="38"/>
        <v>50.387500000000003</v>
      </c>
      <c r="GO23" s="30">
        <v>50.73</v>
      </c>
      <c r="GP23" s="30">
        <v>51.8</v>
      </c>
      <c r="GQ23" s="30">
        <v>51.02</v>
      </c>
      <c r="GR23" s="30">
        <v>47.75</v>
      </c>
      <c r="GS23" s="33">
        <f t="shared" si="39"/>
        <v>50.325000000000003</v>
      </c>
      <c r="GT23" s="30">
        <v>47.94</v>
      </c>
      <c r="GU23" s="30">
        <v>49.38</v>
      </c>
      <c r="GV23" s="30">
        <v>48.37</v>
      </c>
      <c r="GW23" s="30">
        <v>44.34</v>
      </c>
      <c r="GX23" s="33">
        <f t="shared" si="40"/>
        <v>47.5075</v>
      </c>
      <c r="GY23" s="30">
        <v>45.32</v>
      </c>
      <c r="GZ23" s="30">
        <v>48.33</v>
      </c>
      <c r="HA23" s="30">
        <v>47.51</v>
      </c>
      <c r="HB23" s="30">
        <v>46.78</v>
      </c>
      <c r="HC23" s="33">
        <f t="shared" si="41"/>
        <v>46.984999999999999</v>
      </c>
      <c r="HD23" s="30">
        <v>47.54</v>
      </c>
      <c r="HE23" s="30">
        <v>47.69</v>
      </c>
      <c r="HF23" s="30">
        <v>46.4</v>
      </c>
      <c r="HG23" s="30">
        <v>43.97</v>
      </c>
      <c r="HH23" s="33">
        <f t="shared" si="42"/>
        <v>46.4</v>
      </c>
      <c r="HI23" s="30">
        <v>43.22</v>
      </c>
      <c r="HJ23" s="30">
        <v>42</v>
      </c>
      <c r="HK23" s="30">
        <v>42.47</v>
      </c>
      <c r="HL23" s="30">
        <v>39.1</v>
      </c>
      <c r="HM23" s="33">
        <f t="shared" si="43"/>
        <v>41.697499999999998</v>
      </c>
      <c r="HN23" s="30">
        <v>38.54</v>
      </c>
      <c r="HO23" s="30">
        <v>38.950000000000003</v>
      </c>
      <c r="HP23" s="30">
        <v>39.270000000000003</v>
      </c>
      <c r="HQ23" s="30">
        <v>38.619999999999997</v>
      </c>
      <c r="HR23" s="33">
        <f t="shared" si="44"/>
        <v>38.845000000000006</v>
      </c>
      <c r="HS23" s="30">
        <v>40.28</v>
      </c>
      <c r="HT23" s="30">
        <v>43.65</v>
      </c>
      <c r="HU23" s="30">
        <v>40.49</v>
      </c>
      <c r="HV23" s="30">
        <v>39.49</v>
      </c>
      <c r="HW23" s="33">
        <f t="shared" si="45"/>
        <v>40.977500000000006</v>
      </c>
      <c r="HX23" s="30">
        <v>42.14</v>
      </c>
      <c r="HY23" s="30">
        <v>43.17</v>
      </c>
      <c r="HZ23" s="30">
        <v>43.73</v>
      </c>
      <c r="IA23" s="30">
        <v>42.55</v>
      </c>
      <c r="IB23" s="33">
        <f t="shared" si="46"/>
        <v>42.897499999999994</v>
      </c>
      <c r="IC23" s="30">
        <v>44.39</v>
      </c>
      <c r="ID23" s="30">
        <v>47.18</v>
      </c>
      <c r="IE23" s="30">
        <v>46.2</v>
      </c>
      <c r="IF23" s="30">
        <v>45.2</v>
      </c>
      <c r="IG23" s="33">
        <f t="shared" si="47"/>
        <v>45.742499999999993</v>
      </c>
      <c r="IH23" s="30">
        <v>45.65</v>
      </c>
      <c r="II23" s="30">
        <v>48.65</v>
      </c>
      <c r="IJ23" s="30">
        <v>47.85</v>
      </c>
      <c r="IK23" s="30">
        <v>47.51</v>
      </c>
      <c r="IL23" s="33">
        <f t="shared" si="48"/>
        <v>47.414999999999999</v>
      </c>
      <c r="IM23" s="30">
        <v>49.89</v>
      </c>
      <c r="IN23" s="30">
        <v>51.79</v>
      </c>
      <c r="IO23" s="30">
        <v>51.47</v>
      </c>
      <c r="IP23" s="30">
        <v>50.63</v>
      </c>
      <c r="IQ23" s="33">
        <f t="shared" si="49"/>
        <v>50.945</v>
      </c>
      <c r="IR23" s="30">
        <v>53.85</v>
      </c>
      <c r="IS23" s="30">
        <v>57.77</v>
      </c>
      <c r="IT23" s="30">
        <v>58</v>
      </c>
      <c r="IU23" s="30">
        <v>57.91</v>
      </c>
      <c r="IV23" s="33">
        <f t="shared" si="50"/>
        <v>56.8825</v>
      </c>
      <c r="IW23" s="30">
        <v>58.83</v>
      </c>
      <c r="IX23" s="30">
        <v>61.44</v>
      </c>
      <c r="IY23" s="30">
        <v>62.47</v>
      </c>
      <c r="IZ23" s="30">
        <v>60.2</v>
      </c>
      <c r="JA23" s="33">
        <f t="shared" si="51"/>
        <v>60.734999999999999</v>
      </c>
      <c r="JB23" s="30">
        <v>59.49</v>
      </c>
      <c r="JC23" s="30">
        <v>61.82</v>
      </c>
      <c r="JD23" s="30">
        <v>58.46</v>
      </c>
      <c r="JE23" s="30">
        <v>58.84</v>
      </c>
      <c r="JF23" s="33">
        <f t="shared" si="52"/>
        <v>59.652500000000003</v>
      </c>
      <c r="JG23" s="30">
        <v>59.59</v>
      </c>
      <c r="JH23" s="30">
        <v>58.43</v>
      </c>
      <c r="JI23" s="30">
        <v>57.74</v>
      </c>
      <c r="JJ23" s="30">
        <v>57.52</v>
      </c>
      <c r="JK23" s="33">
        <f t="shared" si="53"/>
        <v>58.320000000000007</v>
      </c>
      <c r="JL23" s="30">
        <v>56.85</v>
      </c>
      <c r="JM23" s="30">
        <v>55.17</v>
      </c>
      <c r="JN23" s="30">
        <v>56.09</v>
      </c>
      <c r="JO23" s="30">
        <v>53.9</v>
      </c>
      <c r="JP23" s="33">
        <f t="shared" si="54"/>
        <v>55.502500000000005</v>
      </c>
      <c r="JQ23" s="30">
        <v>52.01</v>
      </c>
      <c r="JR23" s="30">
        <v>56.66</v>
      </c>
      <c r="JS23" s="30">
        <v>55.13</v>
      </c>
      <c r="JT23" s="30">
        <v>53.67</v>
      </c>
      <c r="JU23" s="33">
        <f t="shared" si="55"/>
        <v>54.367499999999993</v>
      </c>
      <c r="JV23" s="30">
        <v>54.17</v>
      </c>
      <c r="JW23" s="30">
        <v>53.58</v>
      </c>
      <c r="JX23" s="30">
        <v>54.74</v>
      </c>
      <c r="JY23" s="30">
        <v>53.22</v>
      </c>
      <c r="JZ23" s="34">
        <f t="shared" si="56"/>
        <v>53.927500000000002</v>
      </c>
    </row>
    <row r="24" spans="1:286" ht="29">
      <c r="A24" s="25" t="s">
        <v>259</v>
      </c>
      <c r="B24" s="30">
        <v>58.67</v>
      </c>
      <c r="C24" s="30">
        <v>60.01</v>
      </c>
      <c r="D24" s="30">
        <v>58.43</v>
      </c>
      <c r="E24" s="30">
        <v>59.81</v>
      </c>
      <c r="F24" s="31">
        <f t="shared" si="0"/>
        <v>59.230000000000004</v>
      </c>
      <c r="G24" s="30">
        <v>60.66</v>
      </c>
      <c r="H24" s="30">
        <v>61.36</v>
      </c>
      <c r="I24" s="30">
        <v>61.32</v>
      </c>
      <c r="J24" s="30">
        <v>61.34</v>
      </c>
      <c r="K24" s="31">
        <f t="shared" si="1"/>
        <v>61.17</v>
      </c>
      <c r="L24" s="30">
        <v>61.25</v>
      </c>
      <c r="M24" s="30">
        <v>61.6</v>
      </c>
      <c r="N24" s="30">
        <v>60.74</v>
      </c>
      <c r="O24" s="30">
        <v>59.46</v>
      </c>
      <c r="P24" s="31">
        <f t="shared" si="2"/>
        <v>60.762500000000003</v>
      </c>
      <c r="Q24" s="30">
        <v>60.98</v>
      </c>
      <c r="R24" s="30">
        <v>60.64</v>
      </c>
      <c r="S24" s="30">
        <v>61.25</v>
      </c>
      <c r="T24" s="30">
        <v>60.79</v>
      </c>
      <c r="U24" s="31">
        <f t="shared" si="3"/>
        <v>60.914999999999999</v>
      </c>
      <c r="V24" s="30">
        <v>61.66</v>
      </c>
      <c r="W24" s="30">
        <v>62.24</v>
      </c>
      <c r="X24" s="30">
        <v>61.71</v>
      </c>
      <c r="Y24" s="30">
        <v>62.12</v>
      </c>
      <c r="Z24" s="31">
        <f t="shared" si="4"/>
        <v>61.932500000000005</v>
      </c>
      <c r="AA24" s="30">
        <v>61.76</v>
      </c>
      <c r="AB24" s="30">
        <v>63.1</v>
      </c>
      <c r="AC24" s="30">
        <v>61.85</v>
      </c>
      <c r="AD24" s="30">
        <v>62.34</v>
      </c>
      <c r="AE24" s="31">
        <f t="shared" si="5"/>
        <v>62.262500000000003</v>
      </c>
      <c r="AF24" s="30">
        <v>62.84</v>
      </c>
      <c r="AG24" s="30">
        <v>64</v>
      </c>
      <c r="AH24" s="30">
        <v>63.09</v>
      </c>
      <c r="AI24" s="30">
        <v>62.48</v>
      </c>
      <c r="AJ24" s="31">
        <f t="shared" si="6"/>
        <v>63.102499999999999</v>
      </c>
      <c r="AK24" s="30">
        <v>63.46</v>
      </c>
      <c r="AL24" s="30">
        <v>62.62</v>
      </c>
      <c r="AM24" s="30">
        <v>62.18</v>
      </c>
      <c r="AN24" s="30">
        <v>63.06</v>
      </c>
      <c r="AO24" s="31">
        <f t="shared" si="7"/>
        <v>62.83</v>
      </c>
      <c r="AP24" s="30">
        <v>64</v>
      </c>
      <c r="AQ24" s="30">
        <v>64.099999999999994</v>
      </c>
      <c r="AR24" s="30">
        <v>63.13</v>
      </c>
      <c r="AS24" s="30">
        <v>64.040000000000006</v>
      </c>
      <c r="AT24" s="31">
        <f t="shared" si="8"/>
        <v>63.817499999999995</v>
      </c>
      <c r="AU24" s="30">
        <v>64.41</v>
      </c>
      <c r="AV24" s="30">
        <v>65.150000000000006</v>
      </c>
      <c r="AW24" s="30">
        <v>63.91</v>
      </c>
      <c r="AX24" s="30">
        <v>63.7</v>
      </c>
      <c r="AY24" s="31">
        <f t="shared" si="9"/>
        <v>64.292500000000004</v>
      </c>
      <c r="AZ24" s="30">
        <v>63.35</v>
      </c>
      <c r="BA24" s="30">
        <v>63.33</v>
      </c>
      <c r="BB24" s="30">
        <v>65.23</v>
      </c>
      <c r="BC24" s="30">
        <v>64.47</v>
      </c>
      <c r="BD24" s="31">
        <f t="shared" si="10"/>
        <v>64.094999999999999</v>
      </c>
      <c r="BE24" s="30">
        <v>63.91</v>
      </c>
      <c r="BF24" s="30">
        <v>65.180000000000007</v>
      </c>
      <c r="BG24" s="30">
        <v>65.34</v>
      </c>
      <c r="BH24" s="30">
        <v>65.790000000000006</v>
      </c>
      <c r="BI24" s="31">
        <f t="shared" si="11"/>
        <v>65.055000000000007</v>
      </c>
      <c r="BJ24" s="30">
        <v>66.03</v>
      </c>
      <c r="BK24" s="30">
        <v>66.930000000000007</v>
      </c>
      <c r="BL24" s="30">
        <v>66.73</v>
      </c>
      <c r="BM24" s="30">
        <v>67.06</v>
      </c>
      <c r="BN24" s="31">
        <f t="shared" si="12"/>
        <v>66.6875</v>
      </c>
      <c r="BO24" s="30">
        <v>67.27</v>
      </c>
      <c r="BP24" s="30">
        <v>67.14</v>
      </c>
      <c r="BQ24" s="30">
        <v>66.59</v>
      </c>
      <c r="BR24" s="30">
        <v>65.55</v>
      </c>
      <c r="BS24" s="31">
        <f t="shared" si="13"/>
        <v>66.637500000000003</v>
      </c>
      <c r="BT24" s="30">
        <v>65.75</v>
      </c>
      <c r="BU24" s="30">
        <v>66.290000000000006</v>
      </c>
      <c r="BV24" s="30">
        <v>65.510000000000005</v>
      </c>
      <c r="BW24" s="30">
        <v>65.78</v>
      </c>
      <c r="BX24" s="31">
        <f t="shared" si="14"/>
        <v>65.83250000000001</v>
      </c>
      <c r="BY24" s="30">
        <v>66.17</v>
      </c>
      <c r="BZ24" s="30">
        <v>67.48</v>
      </c>
      <c r="CA24" s="30">
        <v>65.98</v>
      </c>
      <c r="CB24" s="30">
        <v>66.63</v>
      </c>
      <c r="CC24" s="31">
        <f t="shared" si="15"/>
        <v>66.564999999999998</v>
      </c>
      <c r="CD24" s="30">
        <v>65.86</v>
      </c>
      <c r="CE24" s="30">
        <v>65.900000000000006</v>
      </c>
      <c r="CF24" s="30">
        <v>66.16</v>
      </c>
      <c r="CG24" s="30">
        <v>66.28</v>
      </c>
      <c r="CH24" s="31">
        <f t="shared" si="16"/>
        <v>66.05</v>
      </c>
      <c r="CI24" s="30">
        <v>66.78</v>
      </c>
      <c r="CJ24" s="30">
        <v>67.16</v>
      </c>
      <c r="CK24" s="30">
        <v>65.67</v>
      </c>
      <c r="CL24" s="30">
        <v>63.91</v>
      </c>
      <c r="CM24" s="31">
        <f t="shared" si="17"/>
        <v>65.88</v>
      </c>
      <c r="CN24" s="30">
        <v>65.59</v>
      </c>
      <c r="CO24" s="30">
        <v>63.83</v>
      </c>
      <c r="CP24" s="30">
        <v>64.739999999999995</v>
      </c>
      <c r="CQ24" s="30">
        <v>63.58</v>
      </c>
      <c r="CR24" s="31">
        <f t="shared" si="18"/>
        <v>64.435000000000002</v>
      </c>
      <c r="CS24" s="30">
        <v>11.05</v>
      </c>
      <c r="CT24" s="30">
        <v>11.67</v>
      </c>
      <c r="CU24" s="30">
        <v>13.61</v>
      </c>
      <c r="CV24" s="30">
        <v>10.47</v>
      </c>
      <c r="CW24" s="32">
        <f t="shared" si="19"/>
        <v>11.7</v>
      </c>
      <c r="CX24" s="30">
        <v>10.32</v>
      </c>
      <c r="CY24" s="30">
        <v>8.1300000000000008</v>
      </c>
      <c r="CZ24" s="30">
        <v>8.82</v>
      </c>
      <c r="DA24" s="30">
        <v>11.3</v>
      </c>
      <c r="DB24" s="32">
        <f t="shared" si="20"/>
        <v>9.6425000000000018</v>
      </c>
      <c r="DC24" s="30">
        <v>8.35</v>
      </c>
      <c r="DD24" s="30">
        <v>7.89</v>
      </c>
      <c r="DE24" s="30">
        <v>9.81</v>
      </c>
      <c r="DF24" s="30">
        <v>10.82</v>
      </c>
      <c r="DG24" s="32">
        <f t="shared" si="21"/>
        <v>9.2174999999999994</v>
      </c>
      <c r="DH24" s="30">
        <v>13.05</v>
      </c>
      <c r="DI24" s="30">
        <v>12.63</v>
      </c>
      <c r="DJ24" s="30">
        <v>13.66</v>
      </c>
      <c r="DK24" s="30">
        <v>13.61</v>
      </c>
      <c r="DL24" s="32">
        <f t="shared" si="22"/>
        <v>13.237500000000001</v>
      </c>
      <c r="DM24" s="30">
        <v>12.62</v>
      </c>
      <c r="DN24" s="30">
        <v>12.06</v>
      </c>
      <c r="DO24" s="30">
        <v>14.17</v>
      </c>
      <c r="DP24" s="30">
        <v>18.55</v>
      </c>
      <c r="DQ24" s="32">
        <f t="shared" si="23"/>
        <v>14.350000000000001</v>
      </c>
      <c r="DR24" s="30">
        <v>17.16</v>
      </c>
      <c r="DS24" s="30">
        <v>16.13</v>
      </c>
      <c r="DT24" s="30">
        <v>16.13</v>
      </c>
      <c r="DU24" s="30">
        <v>16.46</v>
      </c>
      <c r="DV24" s="32">
        <f t="shared" si="24"/>
        <v>16.47</v>
      </c>
      <c r="DW24" s="30">
        <v>19.29</v>
      </c>
      <c r="DX24" s="30">
        <v>19.68</v>
      </c>
      <c r="DY24" s="30">
        <v>19.88</v>
      </c>
      <c r="DZ24" s="30">
        <v>21.34</v>
      </c>
      <c r="EA24" s="32">
        <f t="shared" si="25"/>
        <v>20.047499999999999</v>
      </c>
      <c r="EB24" s="30">
        <v>18.52</v>
      </c>
      <c r="EC24" s="30">
        <v>19.399999999999999</v>
      </c>
      <c r="ED24" s="30">
        <v>21.66</v>
      </c>
      <c r="EE24" s="30">
        <v>20.91</v>
      </c>
      <c r="EF24" s="32">
        <f t="shared" si="26"/>
        <v>20.122499999999999</v>
      </c>
      <c r="EG24" s="30">
        <v>19.23</v>
      </c>
      <c r="EH24" s="30">
        <v>16.71</v>
      </c>
      <c r="EI24" s="30">
        <v>18.48</v>
      </c>
      <c r="EJ24" s="30">
        <v>18.07</v>
      </c>
      <c r="EK24" s="32">
        <f t="shared" si="27"/>
        <v>18.122500000000002</v>
      </c>
      <c r="EL24" s="30">
        <v>16.12</v>
      </c>
      <c r="EM24" s="30">
        <v>14.82</v>
      </c>
      <c r="EN24" s="30">
        <v>16.34</v>
      </c>
      <c r="EO24" s="30">
        <v>17.12</v>
      </c>
      <c r="EP24" s="32">
        <f t="shared" si="28"/>
        <v>16.100000000000001</v>
      </c>
      <c r="EQ24" s="30">
        <v>13.12</v>
      </c>
      <c r="ER24" s="30">
        <v>11.81</v>
      </c>
      <c r="ES24" s="30">
        <v>12.7</v>
      </c>
      <c r="ET24" s="30">
        <v>13.03</v>
      </c>
      <c r="EU24" s="32">
        <f t="shared" si="29"/>
        <v>12.664999999999999</v>
      </c>
      <c r="EV24" s="30">
        <v>12.53</v>
      </c>
      <c r="EW24" s="30">
        <v>10.32</v>
      </c>
      <c r="EX24" s="30">
        <v>10.74</v>
      </c>
      <c r="EY24" s="30">
        <v>12.61</v>
      </c>
      <c r="EZ24" s="32">
        <f t="shared" si="30"/>
        <v>11.55</v>
      </c>
      <c r="FA24" s="30">
        <v>8.43</v>
      </c>
      <c r="FB24" s="30">
        <v>5.51</v>
      </c>
      <c r="FC24" s="30">
        <v>5.44</v>
      </c>
      <c r="FD24" s="30">
        <v>4.16</v>
      </c>
      <c r="FE24" s="32">
        <f t="shared" si="31"/>
        <v>5.8849999999999998</v>
      </c>
      <c r="FF24" s="30">
        <v>3.3</v>
      </c>
      <c r="FG24" s="30">
        <v>4.8899999999999997</v>
      </c>
      <c r="FH24" s="30">
        <v>4.49</v>
      </c>
      <c r="FI24" s="30">
        <v>5.15</v>
      </c>
      <c r="FJ24" s="32">
        <f t="shared" si="32"/>
        <v>4.4574999999999996</v>
      </c>
      <c r="FK24" s="30">
        <v>4.3099999999999996</v>
      </c>
      <c r="FL24" s="30">
        <v>4.12</v>
      </c>
      <c r="FM24" s="30">
        <v>3.78</v>
      </c>
      <c r="FN24" s="30">
        <v>4.88</v>
      </c>
      <c r="FO24" s="32">
        <f t="shared" si="33"/>
        <v>4.2725</v>
      </c>
      <c r="FP24" s="30">
        <v>6.1</v>
      </c>
      <c r="FQ24" s="30">
        <v>5.96</v>
      </c>
      <c r="FR24" s="30">
        <v>6.12</v>
      </c>
      <c r="FS24" s="30">
        <v>6.86</v>
      </c>
      <c r="FT24" s="32">
        <f t="shared" si="34"/>
        <v>6.26</v>
      </c>
      <c r="FU24" s="30">
        <v>8.59</v>
      </c>
      <c r="FV24" s="30">
        <v>6</v>
      </c>
      <c r="FW24" s="30">
        <v>7.22</v>
      </c>
      <c r="FX24" s="30">
        <v>9.39</v>
      </c>
      <c r="FY24" s="32">
        <f t="shared" si="35"/>
        <v>7.8</v>
      </c>
      <c r="FZ24" s="30">
        <v>7.99</v>
      </c>
      <c r="GA24" s="30">
        <v>7.23</v>
      </c>
      <c r="GB24" s="30">
        <v>7.16</v>
      </c>
      <c r="GC24" s="30">
        <v>6.97</v>
      </c>
      <c r="GD24" s="32">
        <f t="shared" si="36"/>
        <v>7.3375000000000004</v>
      </c>
      <c r="GE24" s="30">
        <v>8.69</v>
      </c>
      <c r="GF24" s="30">
        <v>7.5</v>
      </c>
      <c r="GG24" s="30">
        <v>6.37</v>
      </c>
      <c r="GH24" s="30">
        <v>5.42</v>
      </c>
      <c r="GI24" s="32">
        <f t="shared" si="37"/>
        <v>6.9949999999999992</v>
      </c>
      <c r="GJ24" s="30">
        <v>52.19</v>
      </c>
      <c r="GK24" s="30">
        <v>53.01</v>
      </c>
      <c r="GL24" s="30">
        <v>50.48</v>
      </c>
      <c r="GM24" s="30">
        <v>53.55</v>
      </c>
      <c r="GN24" s="33">
        <f t="shared" si="38"/>
        <v>52.30749999999999</v>
      </c>
      <c r="GO24" s="30">
        <v>54.4</v>
      </c>
      <c r="GP24" s="30">
        <v>56.37</v>
      </c>
      <c r="GQ24" s="30">
        <v>55.91</v>
      </c>
      <c r="GR24" s="30">
        <v>54.4</v>
      </c>
      <c r="GS24" s="33">
        <f t="shared" si="39"/>
        <v>55.27</v>
      </c>
      <c r="GT24" s="30">
        <v>56.13</v>
      </c>
      <c r="GU24" s="30">
        <v>56.74</v>
      </c>
      <c r="GV24" s="30">
        <v>54.78</v>
      </c>
      <c r="GW24" s="30">
        <v>53.02</v>
      </c>
      <c r="GX24" s="33">
        <f t="shared" si="40"/>
        <v>55.167500000000004</v>
      </c>
      <c r="GY24" s="30">
        <v>53.02</v>
      </c>
      <c r="GZ24" s="30">
        <v>52.99</v>
      </c>
      <c r="HA24" s="30">
        <v>52.88</v>
      </c>
      <c r="HB24" s="30">
        <v>52.52</v>
      </c>
      <c r="HC24" s="33">
        <f t="shared" si="41"/>
        <v>52.852500000000006</v>
      </c>
      <c r="HD24" s="30">
        <v>53.88</v>
      </c>
      <c r="HE24" s="30">
        <v>54.73</v>
      </c>
      <c r="HF24" s="30">
        <v>52.96</v>
      </c>
      <c r="HG24" s="30">
        <v>50.59</v>
      </c>
      <c r="HH24" s="33">
        <f t="shared" si="42"/>
        <v>53.04</v>
      </c>
      <c r="HI24" s="30">
        <v>51.16</v>
      </c>
      <c r="HJ24" s="30">
        <v>52.92</v>
      </c>
      <c r="HK24" s="30">
        <v>51.88</v>
      </c>
      <c r="HL24" s="30">
        <v>52.08</v>
      </c>
      <c r="HM24" s="33">
        <f t="shared" si="43"/>
        <v>52.010000000000005</v>
      </c>
      <c r="HN24" s="30">
        <v>50.72</v>
      </c>
      <c r="HO24" s="30">
        <v>51.41</v>
      </c>
      <c r="HP24" s="30">
        <v>50.55</v>
      </c>
      <c r="HQ24" s="30">
        <v>49.14</v>
      </c>
      <c r="HR24" s="33">
        <f t="shared" si="44"/>
        <v>50.454999999999998</v>
      </c>
      <c r="HS24" s="30">
        <v>51.71</v>
      </c>
      <c r="HT24" s="30">
        <v>50.47</v>
      </c>
      <c r="HU24" s="30">
        <v>48.71</v>
      </c>
      <c r="HV24" s="30">
        <v>49.87</v>
      </c>
      <c r="HW24" s="33">
        <f t="shared" si="45"/>
        <v>50.190000000000005</v>
      </c>
      <c r="HX24" s="30">
        <v>51.69</v>
      </c>
      <c r="HY24" s="30">
        <v>53.39</v>
      </c>
      <c r="HZ24" s="30">
        <v>51.46</v>
      </c>
      <c r="IA24" s="30">
        <v>52.46</v>
      </c>
      <c r="IB24" s="33">
        <f t="shared" si="46"/>
        <v>52.25</v>
      </c>
      <c r="IC24" s="30">
        <v>54.02</v>
      </c>
      <c r="ID24" s="30">
        <v>55.5</v>
      </c>
      <c r="IE24" s="30">
        <v>53.46</v>
      </c>
      <c r="IF24" s="30">
        <v>52.79</v>
      </c>
      <c r="IG24" s="33">
        <f t="shared" si="47"/>
        <v>53.942500000000003</v>
      </c>
      <c r="IH24" s="30">
        <v>55.04</v>
      </c>
      <c r="II24" s="30">
        <v>55.85</v>
      </c>
      <c r="IJ24" s="30">
        <v>56.95</v>
      </c>
      <c r="IK24" s="30">
        <v>56.07</v>
      </c>
      <c r="IL24" s="33">
        <f t="shared" si="48"/>
        <v>55.977499999999999</v>
      </c>
      <c r="IM24" s="30">
        <v>55.91</v>
      </c>
      <c r="IN24" s="30">
        <v>58.45</v>
      </c>
      <c r="IO24" s="30">
        <v>58.32</v>
      </c>
      <c r="IP24" s="30">
        <v>57.5</v>
      </c>
      <c r="IQ24" s="33">
        <f t="shared" si="49"/>
        <v>57.545000000000002</v>
      </c>
      <c r="IR24" s="30">
        <v>60.46</v>
      </c>
      <c r="IS24" s="30">
        <v>63.24</v>
      </c>
      <c r="IT24" s="30">
        <v>63.1</v>
      </c>
      <c r="IU24" s="30">
        <v>64.27</v>
      </c>
      <c r="IV24" s="33">
        <f t="shared" si="50"/>
        <v>62.767499999999998</v>
      </c>
      <c r="IW24" s="30">
        <v>65.05</v>
      </c>
      <c r="IX24" s="30">
        <v>63.86</v>
      </c>
      <c r="IY24" s="30">
        <v>63.6</v>
      </c>
      <c r="IZ24" s="30">
        <v>62.17</v>
      </c>
      <c r="JA24" s="33">
        <f t="shared" si="51"/>
        <v>63.67</v>
      </c>
      <c r="JB24" s="30">
        <v>62.92</v>
      </c>
      <c r="JC24" s="30">
        <v>63.56</v>
      </c>
      <c r="JD24" s="30">
        <v>63.03</v>
      </c>
      <c r="JE24" s="30">
        <v>62.57</v>
      </c>
      <c r="JF24" s="33">
        <f t="shared" si="52"/>
        <v>63.019999999999996</v>
      </c>
      <c r="JG24" s="30">
        <v>62.13</v>
      </c>
      <c r="JH24" s="30">
        <v>63.47</v>
      </c>
      <c r="JI24" s="30">
        <v>61.94</v>
      </c>
      <c r="JJ24" s="30">
        <v>62.06</v>
      </c>
      <c r="JK24" s="33">
        <f t="shared" si="53"/>
        <v>62.4</v>
      </c>
      <c r="JL24" s="30">
        <v>60.2</v>
      </c>
      <c r="JM24" s="30">
        <v>61.94</v>
      </c>
      <c r="JN24" s="30">
        <v>61.38</v>
      </c>
      <c r="JO24" s="30">
        <v>60.06</v>
      </c>
      <c r="JP24" s="33">
        <f t="shared" si="54"/>
        <v>60.895000000000003</v>
      </c>
      <c r="JQ24" s="30">
        <v>61.45</v>
      </c>
      <c r="JR24" s="30">
        <v>62.3</v>
      </c>
      <c r="JS24" s="30">
        <v>60.97</v>
      </c>
      <c r="JT24" s="30">
        <v>59.46</v>
      </c>
      <c r="JU24" s="33">
        <f t="shared" si="55"/>
        <v>61.045000000000002</v>
      </c>
      <c r="JV24" s="30">
        <v>59.89</v>
      </c>
      <c r="JW24" s="30">
        <v>59.04</v>
      </c>
      <c r="JX24" s="30">
        <v>60.62</v>
      </c>
      <c r="JY24" s="30">
        <v>60.14</v>
      </c>
      <c r="JZ24" s="34">
        <f t="shared" si="56"/>
        <v>59.922499999999999</v>
      </c>
    </row>
    <row r="25" spans="1:286" ht="43">
      <c r="A25" s="25" t="s">
        <v>260</v>
      </c>
      <c r="B25" s="30">
        <v>62.33</v>
      </c>
      <c r="C25" s="30">
        <v>63.73</v>
      </c>
      <c r="D25" s="30">
        <v>62.61</v>
      </c>
      <c r="E25" s="30">
        <v>64.680000000000007</v>
      </c>
      <c r="F25" s="31">
        <f t="shared" si="0"/>
        <v>63.337500000000006</v>
      </c>
      <c r="G25" s="30">
        <v>64.84</v>
      </c>
      <c r="H25" s="30">
        <v>65.010000000000005</v>
      </c>
      <c r="I25" s="30">
        <v>64.03</v>
      </c>
      <c r="J25" s="30">
        <v>63.45</v>
      </c>
      <c r="K25" s="31">
        <f t="shared" si="1"/>
        <v>64.33250000000001</v>
      </c>
      <c r="L25" s="30">
        <v>63.12</v>
      </c>
      <c r="M25" s="30">
        <v>63.77</v>
      </c>
      <c r="N25" s="30">
        <v>64.290000000000006</v>
      </c>
      <c r="O25" s="30">
        <v>64.11</v>
      </c>
      <c r="P25" s="31">
        <f t="shared" si="2"/>
        <v>63.822500000000005</v>
      </c>
      <c r="Q25" s="30">
        <v>65.03</v>
      </c>
      <c r="R25" s="30">
        <v>64.260000000000005</v>
      </c>
      <c r="S25" s="30">
        <v>63.35</v>
      </c>
      <c r="T25" s="30">
        <v>62.42</v>
      </c>
      <c r="U25" s="31">
        <f t="shared" si="3"/>
        <v>63.765000000000001</v>
      </c>
      <c r="V25" s="30">
        <v>61.85</v>
      </c>
      <c r="W25" s="30">
        <v>63.26</v>
      </c>
      <c r="X25" s="30">
        <v>62.64</v>
      </c>
      <c r="Y25" s="30">
        <v>62.45</v>
      </c>
      <c r="Z25" s="31">
        <f t="shared" si="4"/>
        <v>62.55</v>
      </c>
      <c r="AA25" s="30">
        <v>63.89</v>
      </c>
      <c r="AB25" s="30">
        <v>66.41</v>
      </c>
      <c r="AC25" s="30">
        <v>66.78</v>
      </c>
      <c r="AD25" s="30">
        <v>65.98</v>
      </c>
      <c r="AE25" s="31">
        <f t="shared" si="5"/>
        <v>65.765000000000001</v>
      </c>
      <c r="AF25" s="30">
        <v>66.88</v>
      </c>
      <c r="AG25" s="30">
        <v>66.41</v>
      </c>
      <c r="AH25" s="30">
        <v>67.17</v>
      </c>
      <c r="AI25" s="30">
        <v>66.02</v>
      </c>
      <c r="AJ25" s="31">
        <f t="shared" si="6"/>
        <v>66.61999999999999</v>
      </c>
      <c r="AK25" s="30">
        <v>66.48</v>
      </c>
      <c r="AL25" s="30">
        <v>67.88</v>
      </c>
      <c r="AM25" s="30">
        <v>67.69</v>
      </c>
      <c r="AN25" s="30">
        <v>66.33</v>
      </c>
      <c r="AO25" s="31">
        <f t="shared" si="7"/>
        <v>67.094999999999999</v>
      </c>
      <c r="AP25" s="30">
        <v>67.37</v>
      </c>
      <c r="AQ25" s="30">
        <v>67.98</v>
      </c>
      <c r="AR25" s="30">
        <v>67.849999999999994</v>
      </c>
      <c r="AS25" s="30">
        <v>67.28</v>
      </c>
      <c r="AT25" s="31">
        <f t="shared" si="8"/>
        <v>67.62</v>
      </c>
      <c r="AU25" s="30">
        <v>67.62</v>
      </c>
      <c r="AV25" s="30">
        <v>69.010000000000005</v>
      </c>
      <c r="AW25" s="30">
        <v>68.260000000000005</v>
      </c>
      <c r="AX25" s="30">
        <v>69.400000000000006</v>
      </c>
      <c r="AY25" s="31">
        <f t="shared" si="9"/>
        <v>68.572499999999991</v>
      </c>
      <c r="AZ25" s="30">
        <v>69.61</v>
      </c>
      <c r="BA25" s="30">
        <v>70.61</v>
      </c>
      <c r="BB25" s="30">
        <v>69.75</v>
      </c>
      <c r="BC25" s="30">
        <v>69.459999999999994</v>
      </c>
      <c r="BD25" s="31">
        <f t="shared" si="10"/>
        <v>69.857500000000002</v>
      </c>
      <c r="BE25" s="30">
        <v>69.7</v>
      </c>
      <c r="BF25" s="30">
        <v>71.540000000000006</v>
      </c>
      <c r="BG25" s="30">
        <v>71.47</v>
      </c>
      <c r="BH25" s="30">
        <v>71.680000000000007</v>
      </c>
      <c r="BI25" s="31">
        <f t="shared" si="11"/>
        <v>71.097499999999997</v>
      </c>
      <c r="BJ25" s="30">
        <v>71.540000000000006</v>
      </c>
      <c r="BK25" s="30">
        <v>72.319999999999993</v>
      </c>
      <c r="BL25" s="30">
        <v>72.599999999999994</v>
      </c>
      <c r="BM25" s="30">
        <v>71.900000000000006</v>
      </c>
      <c r="BN25" s="31">
        <f t="shared" si="12"/>
        <v>72.09</v>
      </c>
      <c r="BO25" s="30">
        <v>71.91</v>
      </c>
      <c r="BP25" s="30">
        <v>72.459999999999994</v>
      </c>
      <c r="BQ25" s="30">
        <v>71.599999999999994</v>
      </c>
      <c r="BR25" s="30">
        <v>70.900000000000006</v>
      </c>
      <c r="BS25" s="31">
        <f t="shared" si="13"/>
        <v>71.717500000000001</v>
      </c>
      <c r="BT25" s="30">
        <v>71.61</v>
      </c>
      <c r="BU25" s="30">
        <v>72.010000000000005</v>
      </c>
      <c r="BV25" s="30">
        <v>71.959999999999994</v>
      </c>
      <c r="BW25" s="30">
        <v>71.790000000000006</v>
      </c>
      <c r="BX25" s="31">
        <f t="shared" si="14"/>
        <v>71.842500000000001</v>
      </c>
      <c r="BY25" s="30">
        <v>72.59</v>
      </c>
      <c r="BZ25" s="30">
        <v>73.23</v>
      </c>
      <c r="CA25" s="30">
        <v>71.599999999999994</v>
      </c>
      <c r="CB25" s="30">
        <v>71.33</v>
      </c>
      <c r="CC25" s="31">
        <f t="shared" si="15"/>
        <v>72.1875</v>
      </c>
      <c r="CD25" s="30">
        <v>70.709999999999994</v>
      </c>
      <c r="CE25" s="30">
        <v>69.849999999999994</v>
      </c>
      <c r="CF25" s="30">
        <v>68.78</v>
      </c>
      <c r="CG25" s="30">
        <v>68.5</v>
      </c>
      <c r="CH25" s="31">
        <f t="shared" si="16"/>
        <v>69.460000000000008</v>
      </c>
      <c r="CI25" s="30">
        <v>69.61</v>
      </c>
      <c r="CJ25" s="30">
        <v>70.150000000000006</v>
      </c>
      <c r="CK25" s="30">
        <v>70.09</v>
      </c>
      <c r="CL25" s="30">
        <v>70.55</v>
      </c>
      <c r="CM25" s="31">
        <f t="shared" si="17"/>
        <v>70.099999999999994</v>
      </c>
      <c r="CN25" s="30">
        <v>69.31</v>
      </c>
      <c r="CO25" s="30">
        <v>69.73</v>
      </c>
      <c r="CP25" s="30">
        <v>68.680000000000007</v>
      </c>
      <c r="CQ25" s="30">
        <v>69.28</v>
      </c>
      <c r="CR25" s="31">
        <f t="shared" si="18"/>
        <v>69.25</v>
      </c>
      <c r="CS25" s="30">
        <v>13.48</v>
      </c>
      <c r="CT25" s="30">
        <v>12.93</v>
      </c>
      <c r="CU25" s="30">
        <v>12.79</v>
      </c>
      <c r="CV25" s="30">
        <v>12.61</v>
      </c>
      <c r="CW25" s="32">
        <f t="shared" si="19"/>
        <v>12.952500000000001</v>
      </c>
      <c r="CX25" s="30">
        <v>10.86</v>
      </c>
      <c r="CY25" s="30">
        <v>8.9600000000000009</v>
      </c>
      <c r="CZ25" s="30">
        <v>11.56</v>
      </c>
      <c r="DA25" s="30">
        <v>11.51</v>
      </c>
      <c r="DB25" s="32">
        <f t="shared" si="20"/>
        <v>10.7225</v>
      </c>
      <c r="DC25" s="30">
        <v>12.1</v>
      </c>
      <c r="DD25" s="30">
        <v>10.46</v>
      </c>
      <c r="DE25" s="30">
        <v>12.13</v>
      </c>
      <c r="DF25" s="30">
        <v>12.82</v>
      </c>
      <c r="DG25" s="32">
        <f t="shared" si="21"/>
        <v>11.877500000000001</v>
      </c>
      <c r="DH25" s="30">
        <v>11.77</v>
      </c>
      <c r="DI25" s="30">
        <v>11.4</v>
      </c>
      <c r="DJ25" s="30">
        <v>13.76</v>
      </c>
      <c r="DK25" s="30">
        <v>17.29</v>
      </c>
      <c r="DL25" s="32">
        <f t="shared" si="22"/>
        <v>13.555</v>
      </c>
      <c r="DM25" s="30">
        <v>14.14</v>
      </c>
      <c r="DN25" s="30">
        <v>17.64</v>
      </c>
      <c r="DO25" s="30">
        <v>16.440000000000001</v>
      </c>
      <c r="DP25" s="30">
        <v>18.71</v>
      </c>
      <c r="DQ25" s="32">
        <f t="shared" si="23"/>
        <v>16.732500000000002</v>
      </c>
      <c r="DR25" s="30">
        <v>16.91</v>
      </c>
      <c r="DS25" s="30">
        <v>19.53</v>
      </c>
      <c r="DT25" s="30">
        <v>22.38</v>
      </c>
      <c r="DU25" s="30">
        <v>25.23</v>
      </c>
      <c r="DV25" s="32">
        <f t="shared" si="24"/>
        <v>21.012499999999999</v>
      </c>
      <c r="DW25" s="30">
        <v>23.75</v>
      </c>
      <c r="DX25" s="30">
        <v>26.03</v>
      </c>
      <c r="DY25" s="30">
        <v>25.94</v>
      </c>
      <c r="DZ25" s="30">
        <v>26.7</v>
      </c>
      <c r="EA25" s="32">
        <f t="shared" si="25"/>
        <v>25.605</v>
      </c>
      <c r="EB25" s="30">
        <v>27.24</v>
      </c>
      <c r="EC25" s="30">
        <v>25.62</v>
      </c>
      <c r="ED25" s="30">
        <v>29.38</v>
      </c>
      <c r="EE25" s="30">
        <v>29.9</v>
      </c>
      <c r="EF25" s="32">
        <f t="shared" si="26"/>
        <v>28.034999999999997</v>
      </c>
      <c r="EG25" s="30">
        <v>25.45</v>
      </c>
      <c r="EH25" s="30">
        <v>27.01</v>
      </c>
      <c r="EI25" s="30">
        <v>28.75</v>
      </c>
      <c r="EJ25" s="30">
        <v>29.52</v>
      </c>
      <c r="EK25" s="32">
        <f t="shared" si="27"/>
        <v>27.682500000000001</v>
      </c>
      <c r="EL25" s="30">
        <v>26.66</v>
      </c>
      <c r="EM25" s="30">
        <v>25.52</v>
      </c>
      <c r="EN25" s="30">
        <v>26.13</v>
      </c>
      <c r="EO25" s="30">
        <v>25.97</v>
      </c>
      <c r="EP25" s="32">
        <f t="shared" si="28"/>
        <v>26.07</v>
      </c>
      <c r="EQ25" s="30">
        <v>23.01</v>
      </c>
      <c r="ER25" s="30">
        <v>23.22</v>
      </c>
      <c r="ES25" s="30">
        <v>25.62</v>
      </c>
      <c r="ET25" s="30">
        <v>23.8</v>
      </c>
      <c r="EU25" s="32">
        <f t="shared" si="29"/>
        <v>23.912500000000001</v>
      </c>
      <c r="EV25" s="30">
        <v>20.11</v>
      </c>
      <c r="EW25" s="30">
        <v>19.47</v>
      </c>
      <c r="EX25" s="30">
        <v>19.37</v>
      </c>
      <c r="EY25" s="30">
        <v>18.54</v>
      </c>
      <c r="EZ25" s="32">
        <f t="shared" si="30"/>
        <v>19.372500000000002</v>
      </c>
      <c r="FA25" s="30">
        <v>12.82</v>
      </c>
      <c r="FB25" s="30">
        <v>10.050000000000001</v>
      </c>
      <c r="FC25" s="30">
        <v>8.27</v>
      </c>
      <c r="FD25" s="30">
        <v>6.15</v>
      </c>
      <c r="FE25" s="32">
        <f t="shared" si="31"/>
        <v>9.3224999999999998</v>
      </c>
      <c r="FF25" s="30">
        <v>5.84</v>
      </c>
      <c r="FG25" s="30">
        <v>3.74</v>
      </c>
      <c r="FH25" s="30">
        <v>4.75</v>
      </c>
      <c r="FI25" s="30">
        <v>4.5199999999999996</v>
      </c>
      <c r="FJ25" s="32">
        <f t="shared" si="32"/>
        <v>4.7125000000000004</v>
      </c>
      <c r="FK25" s="30">
        <v>5.22</v>
      </c>
      <c r="FL25" s="30">
        <v>4.95</v>
      </c>
      <c r="FM25" s="30">
        <v>5.08</v>
      </c>
      <c r="FN25" s="30">
        <v>5.53</v>
      </c>
      <c r="FO25" s="32">
        <f t="shared" si="33"/>
        <v>5.1950000000000003</v>
      </c>
      <c r="FP25" s="30">
        <v>5.23</v>
      </c>
      <c r="FQ25" s="30">
        <v>3.91</v>
      </c>
      <c r="FR25" s="30">
        <v>5.76</v>
      </c>
      <c r="FS25" s="30">
        <v>4.93</v>
      </c>
      <c r="FT25" s="32">
        <f t="shared" si="34"/>
        <v>4.9574999999999996</v>
      </c>
      <c r="FU25" s="30">
        <v>5.58</v>
      </c>
      <c r="FV25" s="30">
        <v>5.66</v>
      </c>
      <c r="FW25" s="30">
        <v>7.88</v>
      </c>
      <c r="FX25" s="30">
        <v>7.23</v>
      </c>
      <c r="FY25" s="32">
        <f t="shared" si="35"/>
        <v>6.5875000000000004</v>
      </c>
      <c r="FZ25" s="30">
        <v>6.17</v>
      </c>
      <c r="GA25" s="30">
        <v>4.32</v>
      </c>
      <c r="GB25" s="30">
        <v>4.25</v>
      </c>
      <c r="GC25" s="30">
        <v>4.08</v>
      </c>
      <c r="GD25" s="32">
        <f t="shared" si="36"/>
        <v>4.7050000000000001</v>
      </c>
      <c r="GE25" s="30">
        <v>3.54</v>
      </c>
      <c r="GF25" s="30">
        <v>2.58</v>
      </c>
      <c r="GG25" s="30">
        <v>3.11</v>
      </c>
      <c r="GH25" s="30">
        <v>3.09</v>
      </c>
      <c r="GI25" s="32">
        <f t="shared" si="37"/>
        <v>3.08</v>
      </c>
      <c r="GJ25" s="30">
        <v>53.93</v>
      </c>
      <c r="GK25" s="30">
        <v>55.49</v>
      </c>
      <c r="GL25" s="30">
        <v>54.6</v>
      </c>
      <c r="GM25" s="30">
        <v>56.53</v>
      </c>
      <c r="GN25" s="33">
        <f t="shared" si="38"/>
        <v>55.137500000000003</v>
      </c>
      <c r="GO25" s="30">
        <v>57.8</v>
      </c>
      <c r="GP25" s="30">
        <v>59.19</v>
      </c>
      <c r="GQ25" s="30">
        <v>56.63</v>
      </c>
      <c r="GR25" s="30">
        <v>56.14</v>
      </c>
      <c r="GS25" s="33">
        <f t="shared" si="39"/>
        <v>57.44</v>
      </c>
      <c r="GT25" s="30">
        <v>55.48</v>
      </c>
      <c r="GU25" s="30">
        <v>57.1</v>
      </c>
      <c r="GV25" s="30">
        <v>56.49</v>
      </c>
      <c r="GW25" s="30">
        <v>55.89</v>
      </c>
      <c r="GX25" s="33">
        <f t="shared" si="40"/>
        <v>56.239999999999995</v>
      </c>
      <c r="GY25" s="30">
        <v>57.37</v>
      </c>
      <c r="GZ25" s="30">
        <v>56.93</v>
      </c>
      <c r="HA25" s="30">
        <v>54.64</v>
      </c>
      <c r="HB25" s="30">
        <v>51.63</v>
      </c>
      <c r="HC25" s="33">
        <f t="shared" si="41"/>
        <v>55.142499999999998</v>
      </c>
      <c r="HD25" s="30">
        <v>53.1</v>
      </c>
      <c r="HE25" s="30">
        <v>52.1</v>
      </c>
      <c r="HF25" s="30">
        <v>52.34</v>
      </c>
      <c r="HG25" s="30">
        <v>50.77</v>
      </c>
      <c r="HH25" s="33">
        <f t="shared" si="42"/>
        <v>52.077500000000008</v>
      </c>
      <c r="HI25" s="30">
        <v>53.09</v>
      </c>
      <c r="HJ25" s="30">
        <v>53.44</v>
      </c>
      <c r="HK25" s="30">
        <v>51.84</v>
      </c>
      <c r="HL25" s="30">
        <v>49.33</v>
      </c>
      <c r="HM25" s="33">
        <f t="shared" si="43"/>
        <v>51.924999999999997</v>
      </c>
      <c r="HN25" s="30">
        <v>51</v>
      </c>
      <c r="HO25" s="30">
        <v>49.13</v>
      </c>
      <c r="HP25" s="30">
        <v>49.75</v>
      </c>
      <c r="HQ25" s="30">
        <v>48.39</v>
      </c>
      <c r="HR25" s="33">
        <f t="shared" si="44"/>
        <v>49.567499999999995</v>
      </c>
      <c r="HS25" s="30">
        <v>48.37</v>
      </c>
      <c r="HT25" s="30">
        <v>50.49</v>
      </c>
      <c r="HU25" s="30">
        <v>47.8</v>
      </c>
      <c r="HV25" s="30">
        <v>46.5</v>
      </c>
      <c r="HW25" s="33">
        <f t="shared" si="45"/>
        <v>48.29</v>
      </c>
      <c r="HX25" s="30">
        <v>50.22</v>
      </c>
      <c r="HY25" s="30">
        <v>49.62</v>
      </c>
      <c r="HZ25" s="30">
        <v>48.34</v>
      </c>
      <c r="IA25" s="30">
        <v>47.42</v>
      </c>
      <c r="IB25" s="33">
        <f t="shared" si="46"/>
        <v>48.900000000000006</v>
      </c>
      <c r="IC25" s="30">
        <v>49.59</v>
      </c>
      <c r="ID25" s="30">
        <v>51.4</v>
      </c>
      <c r="IE25" s="30">
        <v>50.42</v>
      </c>
      <c r="IF25" s="30">
        <v>51.38</v>
      </c>
      <c r="IG25" s="33">
        <f t="shared" si="47"/>
        <v>50.697500000000005</v>
      </c>
      <c r="IH25" s="30">
        <v>53.59</v>
      </c>
      <c r="II25" s="30">
        <v>54.22</v>
      </c>
      <c r="IJ25" s="30">
        <v>51.88</v>
      </c>
      <c r="IK25" s="30">
        <v>52.93</v>
      </c>
      <c r="IL25" s="33">
        <f t="shared" si="48"/>
        <v>53.155000000000001</v>
      </c>
      <c r="IM25" s="30">
        <v>55.69</v>
      </c>
      <c r="IN25" s="30">
        <v>57.6</v>
      </c>
      <c r="IO25" s="30">
        <v>57.62</v>
      </c>
      <c r="IP25" s="30">
        <v>58.4</v>
      </c>
      <c r="IQ25" s="33">
        <f t="shared" si="49"/>
        <v>57.327500000000001</v>
      </c>
      <c r="IR25" s="30">
        <v>62.37</v>
      </c>
      <c r="IS25" s="30">
        <v>65.05</v>
      </c>
      <c r="IT25" s="30">
        <v>66.599999999999994</v>
      </c>
      <c r="IU25" s="30">
        <v>67.48</v>
      </c>
      <c r="IV25" s="33">
        <f t="shared" si="50"/>
        <v>65.375</v>
      </c>
      <c r="IW25" s="30">
        <v>67.709999999999994</v>
      </c>
      <c r="IX25" s="30">
        <v>69.75</v>
      </c>
      <c r="IY25" s="30">
        <v>68.19</v>
      </c>
      <c r="IZ25" s="30">
        <v>67.69</v>
      </c>
      <c r="JA25" s="33">
        <f t="shared" si="51"/>
        <v>68.334999999999994</v>
      </c>
      <c r="JB25" s="30">
        <v>67.88</v>
      </c>
      <c r="JC25" s="30">
        <v>68.44</v>
      </c>
      <c r="JD25" s="30">
        <v>68.31</v>
      </c>
      <c r="JE25" s="30">
        <v>67.819999999999993</v>
      </c>
      <c r="JF25" s="33">
        <f t="shared" si="52"/>
        <v>68.112499999999997</v>
      </c>
      <c r="JG25" s="30">
        <v>68.8</v>
      </c>
      <c r="JH25" s="30">
        <v>70.37</v>
      </c>
      <c r="JI25" s="30">
        <v>67.48</v>
      </c>
      <c r="JJ25" s="30">
        <v>67.81</v>
      </c>
      <c r="JK25" s="33">
        <f t="shared" si="53"/>
        <v>68.615000000000009</v>
      </c>
      <c r="JL25" s="30">
        <v>66.760000000000005</v>
      </c>
      <c r="JM25" s="30">
        <v>65.900000000000006</v>
      </c>
      <c r="JN25" s="30">
        <v>63.36</v>
      </c>
      <c r="JO25" s="30">
        <v>63.54</v>
      </c>
      <c r="JP25" s="33">
        <f t="shared" si="54"/>
        <v>64.890000000000015</v>
      </c>
      <c r="JQ25" s="30">
        <v>65.319999999999993</v>
      </c>
      <c r="JR25" s="30">
        <v>67.12</v>
      </c>
      <c r="JS25" s="30">
        <v>67.11</v>
      </c>
      <c r="JT25" s="30">
        <v>67.680000000000007</v>
      </c>
      <c r="JU25" s="33">
        <f t="shared" si="55"/>
        <v>66.807500000000005</v>
      </c>
      <c r="JV25" s="30">
        <v>66.86</v>
      </c>
      <c r="JW25" s="30">
        <v>67.930000000000007</v>
      </c>
      <c r="JX25" s="30">
        <v>66.55</v>
      </c>
      <c r="JY25" s="30">
        <v>67.150000000000006</v>
      </c>
      <c r="JZ25" s="34">
        <f t="shared" si="56"/>
        <v>67.122500000000002</v>
      </c>
    </row>
    <row r="26" spans="1:286" ht="43">
      <c r="A26" s="25" t="s">
        <v>261</v>
      </c>
      <c r="B26" s="30">
        <v>62.38</v>
      </c>
      <c r="C26" s="30">
        <v>64.17</v>
      </c>
      <c r="D26" s="30">
        <v>60.6</v>
      </c>
      <c r="E26" s="30">
        <v>62.81</v>
      </c>
      <c r="F26" s="31">
        <f t="shared" si="0"/>
        <v>62.49</v>
      </c>
      <c r="G26" s="30">
        <v>62.9</v>
      </c>
      <c r="H26" s="30">
        <v>63.24</v>
      </c>
      <c r="I26" s="30">
        <v>62.9</v>
      </c>
      <c r="J26" s="30">
        <v>63.1</v>
      </c>
      <c r="K26" s="31">
        <f t="shared" si="1"/>
        <v>63.034999999999997</v>
      </c>
      <c r="L26" s="30">
        <v>62.27</v>
      </c>
      <c r="M26" s="30">
        <v>62.89</v>
      </c>
      <c r="N26" s="30">
        <v>63</v>
      </c>
      <c r="O26" s="30">
        <v>63.76</v>
      </c>
      <c r="P26" s="31">
        <f t="shared" si="2"/>
        <v>62.98</v>
      </c>
      <c r="Q26" s="30">
        <v>64.09</v>
      </c>
      <c r="R26" s="30">
        <v>64.33</v>
      </c>
      <c r="S26" s="30">
        <v>64.739999999999995</v>
      </c>
      <c r="T26" s="30">
        <v>65.61</v>
      </c>
      <c r="U26" s="31">
        <f t="shared" si="3"/>
        <v>64.69250000000001</v>
      </c>
      <c r="V26" s="30">
        <v>65.819999999999993</v>
      </c>
      <c r="W26" s="30">
        <v>65.400000000000006</v>
      </c>
      <c r="X26" s="30">
        <v>65.819999999999993</v>
      </c>
      <c r="Y26" s="30">
        <v>65.19</v>
      </c>
      <c r="Z26" s="31">
        <f t="shared" si="4"/>
        <v>65.557500000000005</v>
      </c>
      <c r="AA26" s="30">
        <v>63.16</v>
      </c>
      <c r="AB26" s="30">
        <v>64.17</v>
      </c>
      <c r="AC26" s="30">
        <v>63.28</v>
      </c>
      <c r="AD26" s="30">
        <v>62.79</v>
      </c>
      <c r="AE26" s="31">
        <f t="shared" si="5"/>
        <v>63.35</v>
      </c>
      <c r="AF26" s="30">
        <v>64.989999999999995</v>
      </c>
      <c r="AG26" s="30">
        <v>67.540000000000006</v>
      </c>
      <c r="AH26" s="30">
        <v>65.930000000000007</v>
      </c>
      <c r="AI26" s="30">
        <v>65.239999999999995</v>
      </c>
      <c r="AJ26" s="31">
        <f t="shared" si="6"/>
        <v>65.924999999999997</v>
      </c>
      <c r="AK26" s="30">
        <v>65.33</v>
      </c>
      <c r="AL26" s="30">
        <v>65.75</v>
      </c>
      <c r="AM26" s="30">
        <v>64.739999999999995</v>
      </c>
      <c r="AN26" s="30">
        <v>65.55</v>
      </c>
      <c r="AO26" s="31">
        <f t="shared" si="7"/>
        <v>65.342500000000001</v>
      </c>
      <c r="AP26" s="30">
        <v>65.709999999999994</v>
      </c>
      <c r="AQ26" s="30">
        <v>65.25</v>
      </c>
      <c r="AR26" s="30">
        <v>65.510000000000005</v>
      </c>
      <c r="AS26" s="30">
        <v>65.540000000000006</v>
      </c>
      <c r="AT26" s="31">
        <f t="shared" si="8"/>
        <v>65.502499999999998</v>
      </c>
      <c r="AU26" s="30">
        <v>66.36</v>
      </c>
      <c r="AV26" s="30">
        <v>65.930000000000007</v>
      </c>
      <c r="AW26" s="30">
        <v>66.92</v>
      </c>
      <c r="AX26" s="30">
        <v>67.180000000000007</v>
      </c>
      <c r="AY26" s="31">
        <f t="shared" si="9"/>
        <v>66.597500000000011</v>
      </c>
      <c r="AZ26" s="30">
        <v>66.38</v>
      </c>
      <c r="BA26" s="30">
        <v>67.510000000000005</v>
      </c>
      <c r="BB26" s="30">
        <v>68.97</v>
      </c>
      <c r="BC26" s="30">
        <v>68.02</v>
      </c>
      <c r="BD26" s="31">
        <f t="shared" si="10"/>
        <v>67.72</v>
      </c>
      <c r="BE26" s="30">
        <v>67.95</v>
      </c>
      <c r="BF26" s="30">
        <v>66.89</v>
      </c>
      <c r="BG26" s="30">
        <v>68.11</v>
      </c>
      <c r="BH26" s="30">
        <v>67.31</v>
      </c>
      <c r="BI26" s="31">
        <f t="shared" si="11"/>
        <v>67.564999999999998</v>
      </c>
      <c r="BJ26" s="30">
        <v>67.31</v>
      </c>
      <c r="BK26" s="30">
        <v>67.87</v>
      </c>
      <c r="BL26" s="30">
        <v>68</v>
      </c>
      <c r="BM26" s="30">
        <v>66.33</v>
      </c>
      <c r="BN26" s="31">
        <f t="shared" si="12"/>
        <v>67.377499999999998</v>
      </c>
      <c r="BO26" s="30">
        <v>66.34</v>
      </c>
      <c r="BP26" s="30">
        <v>68.680000000000007</v>
      </c>
      <c r="BQ26" s="30">
        <v>68.510000000000005</v>
      </c>
      <c r="BR26" s="30">
        <v>67.16</v>
      </c>
      <c r="BS26" s="31">
        <f t="shared" si="13"/>
        <v>67.672500000000014</v>
      </c>
      <c r="BT26" s="30">
        <v>66.72</v>
      </c>
      <c r="BU26" s="30">
        <v>67.75</v>
      </c>
      <c r="BV26" s="30">
        <v>67.22</v>
      </c>
      <c r="BW26" s="30">
        <v>66.650000000000006</v>
      </c>
      <c r="BX26" s="31">
        <f t="shared" si="14"/>
        <v>67.085000000000008</v>
      </c>
      <c r="BY26" s="30">
        <v>65.430000000000007</v>
      </c>
      <c r="BZ26" s="30">
        <v>66.27</v>
      </c>
      <c r="CA26" s="30">
        <v>66.03</v>
      </c>
      <c r="CB26" s="30">
        <v>66.64</v>
      </c>
      <c r="CC26" s="31">
        <f t="shared" si="15"/>
        <v>66.092500000000001</v>
      </c>
      <c r="CD26" s="30">
        <v>66.44</v>
      </c>
      <c r="CE26" s="30">
        <v>67</v>
      </c>
      <c r="CF26" s="30">
        <v>63.16</v>
      </c>
      <c r="CG26" s="30">
        <v>62.66</v>
      </c>
      <c r="CH26" s="31">
        <f t="shared" si="16"/>
        <v>64.814999999999998</v>
      </c>
      <c r="CI26" s="30">
        <v>63.98</v>
      </c>
      <c r="CJ26" s="30">
        <v>65.39</v>
      </c>
      <c r="CK26" s="30">
        <v>63.62</v>
      </c>
      <c r="CL26" s="30">
        <v>63.44</v>
      </c>
      <c r="CM26" s="31">
        <f t="shared" si="17"/>
        <v>64.107500000000002</v>
      </c>
      <c r="CN26" s="30">
        <v>63.87</v>
      </c>
      <c r="CO26" s="30">
        <v>63.82</v>
      </c>
      <c r="CP26" s="30">
        <v>64.209999999999994</v>
      </c>
      <c r="CQ26" s="30">
        <v>64.56</v>
      </c>
      <c r="CR26" s="31">
        <f t="shared" si="18"/>
        <v>64.114999999999995</v>
      </c>
      <c r="CS26" s="30">
        <v>12.03</v>
      </c>
      <c r="CT26" s="30">
        <v>14.32</v>
      </c>
      <c r="CU26" s="30">
        <v>12.12</v>
      </c>
      <c r="CV26" s="30">
        <v>14.17</v>
      </c>
      <c r="CW26" s="32">
        <f t="shared" si="19"/>
        <v>13.16</v>
      </c>
      <c r="CX26" s="30">
        <v>12.29</v>
      </c>
      <c r="CY26" s="30">
        <v>13.24</v>
      </c>
      <c r="CZ26" s="30">
        <v>12.62</v>
      </c>
      <c r="DA26" s="30">
        <v>11.09</v>
      </c>
      <c r="DB26" s="32">
        <f t="shared" si="20"/>
        <v>12.309999999999999</v>
      </c>
      <c r="DC26" s="30">
        <v>11.12</v>
      </c>
      <c r="DD26" s="30">
        <v>12.81</v>
      </c>
      <c r="DE26" s="30">
        <v>15.32</v>
      </c>
      <c r="DF26" s="30">
        <v>16.760000000000002</v>
      </c>
      <c r="DG26" s="32">
        <f t="shared" si="21"/>
        <v>14.002500000000001</v>
      </c>
      <c r="DH26" s="30">
        <v>17.37</v>
      </c>
      <c r="DI26" s="30">
        <v>16.88</v>
      </c>
      <c r="DJ26" s="30">
        <v>21.33</v>
      </c>
      <c r="DK26" s="30">
        <v>22.58</v>
      </c>
      <c r="DL26" s="32">
        <f t="shared" si="22"/>
        <v>19.54</v>
      </c>
      <c r="DM26" s="30">
        <v>20.98</v>
      </c>
      <c r="DN26" s="30">
        <v>19.36</v>
      </c>
      <c r="DO26" s="30">
        <v>20.329999999999998</v>
      </c>
      <c r="DP26" s="30">
        <v>24.52</v>
      </c>
      <c r="DQ26" s="32">
        <f t="shared" si="23"/>
        <v>21.297499999999999</v>
      </c>
      <c r="DR26" s="30">
        <v>23.61</v>
      </c>
      <c r="DS26" s="30">
        <v>22.3</v>
      </c>
      <c r="DT26" s="30">
        <v>26.92</v>
      </c>
      <c r="DU26" s="30">
        <v>29.31</v>
      </c>
      <c r="DV26" s="32">
        <f t="shared" si="24"/>
        <v>25.535</v>
      </c>
      <c r="DW26" s="30">
        <v>29.9</v>
      </c>
      <c r="DX26" s="30">
        <v>29.04</v>
      </c>
      <c r="DY26" s="30">
        <v>27.92</v>
      </c>
      <c r="DZ26" s="30">
        <v>28.99</v>
      </c>
      <c r="EA26" s="32">
        <f t="shared" si="25"/>
        <v>28.962499999999999</v>
      </c>
      <c r="EB26" s="30">
        <v>25.46</v>
      </c>
      <c r="EC26" s="30">
        <v>24.7</v>
      </c>
      <c r="ED26" s="30">
        <v>25.45</v>
      </c>
      <c r="EE26" s="30">
        <v>27.94</v>
      </c>
      <c r="EF26" s="32">
        <f t="shared" si="26"/>
        <v>25.887499999999999</v>
      </c>
      <c r="EG26" s="30">
        <v>27.31</v>
      </c>
      <c r="EH26" s="30">
        <v>27.7</v>
      </c>
      <c r="EI26" s="30">
        <v>29.53</v>
      </c>
      <c r="EJ26" s="30">
        <v>27.98</v>
      </c>
      <c r="EK26" s="32">
        <f t="shared" si="27"/>
        <v>28.13</v>
      </c>
      <c r="EL26" s="30">
        <v>24.62</v>
      </c>
      <c r="EM26" s="30">
        <v>20.07</v>
      </c>
      <c r="EN26" s="30">
        <v>19.25</v>
      </c>
      <c r="EO26" s="30">
        <v>17.72</v>
      </c>
      <c r="EP26" s="32">
        <f t="shared" si="28"/>
        <v>20.414999999999999</v>
      </c>
      <c r="EQ26" s="30">
        <v>18.36</v>
      </c>
      <c r="ER26" s="30">
        <v>16.57</v>
      </c>
      <c r="ES26" s="30">
        <v>20.11</v>
      </c>
      <c r="ET26" s="30">
        <v>21.83</v>
      </c>
      <c r="EU26" s="32">
        <f t="shared" si="29"/>
        <v>19.217500000000001</v>
      </c>
      <c r="EV26" s="30">
        <v>18.899999999999999</v>
      </c>
      <c r="EW26" s="30">
        <v>15.37</v>
      </c>
      <c r="EX26" s="30">
        <v>17.62</v>
      </c>
      <c r="EY26" s="30">
        <v>16.62</v>
      </c>
      <c r="EZ26" s="32">
        <f t="shared" si="30"/>
        <v>17.127500000000001</v>
      </c>
      <c r="FA26" s="30">
        <v>13.75</v>
      </c>
      <c r="FB26" s="30">
        <v>9.56</v>
      </c>
      <c r="FC26" s="30">
        <v>8.0299999999999994</v>
      </c>
      <c r="FD26" s="30">
        <v>7.27</v>
      </c>
      <c r="FE26" s="32">
        <f t="shared" si="31"/>
        <v>9.6524999999999999</v>
      </c>
      <c r="FF26" s="30">
        <v>5.72</v>
      </c>
      <c r="FG26" s="30">
        <v>6.84</v>
      </c>
      <c r="FH26" s="30">
        <v>5.47</v>
      </c>
      <c r="FI26" s="30">
        <v>5.17</v>
      </c>
      <c r="FJ26" s="32">
        <f t="shared" si="32"/>
        <v>5.7999999999999989</v>
      </c>
      <c r="FK26" s="30">
        <v>5.05</v>
      </c>
      <c r="FL26" s="30">
        <v>6.52</v>
      </c>
      <c r="FM26" s="30">
        <v>8.0399999999999991</v>
      </c>
      <c r="FN26" s="30">
        <v>8.33</v>
      </c>
      <c r="FO26" s="32">
        <f t="shared" si="33"/>
        <v>6.9849999999999994</v>
      </c>
      <c r="FP26" s="30">
        <v>7.09</v>
      </c>
      <c r="FQ26" s="30">
        <v>6.77</v>
      </c>
      <c r="FR26" s="30">
        <v>8.08</v>
      </c>
      <c r="FS26" s="30">
        <v>8.26</v>
      </c>
      <c r="FT26" s="32">
        <f t="shared" si="34"/>
        <v>7.5499999999999989</v>
      </c>
      <c r="FU26" s="30">
        <v>7.36</v>
      </c>
      <c r="FV26" s="30">
        <v>5.44</v>
      </c>
      <c r="FW26" s="30">
        <v>3.74</v>
      </c>
      <c r="FX26" s="30">
        <v>4.37</v>
      </c>
      <c r="FY26" s="32">
        <f t="shared" si="35"/>
        <v>5.2275</v>
      </c>
      <c r="FZ26" s="30">
        <v>5.42</v>
      </c>
      <c r="GA26" s="30">
        <v>5.98</v>
      </c>
      <c r="GB26" s="30">
        <v>5.43</v>
      </c>
      <c r="GC26" s="30">
        <v>7.54</v>
      </c>
      <c r="GD26" s="32">
        <f t="shared" si="36"/>
        <v>6.0924999999999994</v>
      </c>
      <c r="GE26" s="30">
        <v>5.1100000000000003</v>
      </c>
      <c r="GF26" s="30">
        <v>5.84</v>
      </c>
      <c r="GG26" s="30">
        <v>5.35</v>
      </c>
      <c r="GH26" s="30">
        <v>7.32</v>
      </c>
      <c r="GI26" s="32">
        <f t="shared" si="37"/>
        <v>5.9049999999999994</v>
      </c>
      <c r="GJ26" s="30">
        <v>54.87</v>
      </c>
      <c r="GK26" s="30">
        <v>54.99</v>
      </c>
      <c r="GL26" s="30">
        <v>53.26</v>
      </c>
      <c r="GM26" s="30">
        <v>53.91</v>
      </c>
      <c r="GN26" s="33">
        <f t="shared" si="38"/>
        <v>54.2575</v>
      </c>
      <c r="GO26" s="30">
        <v>55.17</v>
      </c>
      <c r="GP26" s="30">
        <v>54.87</v>
      </c>
      <c r="GQ26" s="30">
        <v>54.96</v>
      </c>
      <c r="GR26" s="30">
        <v>56.11</v>
      </c>
      <c r="GS26" s="33">
        <f t="shared" si="39"/>
        <v>55.277500000000003</v>
      </c>
      <c r="GT26" s="30">
        <v>55.34</v>
      </c>
      <c r="GU26" s="30">
        <v>54.84</v>
      </c>
      <c r="GV26" s="30">
        <v>53.35</v>
      </c>
      <c r="GW26" s="30">
        <v>53.07</v>
      </c>
      <c r="GX26" s="33">
        <f t="shared" si="40"/>
        <v>54.15</v>
      </c>
      <c r="GY26" s="30">
        <v>52.95</v>
      </c>
      <c r="GZ26" s="30">
        <v>53.47</v>
      </c>
      <c r="HA26" s="30">
        <v>50.93</v>
      </c>
      <c r="HB26" s="30">
        <v>50.8</v>
      </c>
      <c r="HC26" s="33">
        <f t="shared" si="41"/>
        <v>52.037499999999994</v>
      </c>
      <c r="HD26" s="30">
        <v>52.01</v>
      </c>
      <c r="HE26" s="30">
        <v>52.74</v>
      </c>
      <c r="HF26" s="30">
        <v>52.44</v>
      </c>
      <c r="HG26" s="30">
        <v>49.21</v>
      </c>
      <c r="HH26" s="33">
        <f t="shared" si="42"/>
        <v>51.6</v>
      </c>
      <c r="HI26" s="30">
        <v>48.25</v>
      </c>
      <c r="HJ26" s="30">
        <v>49.86</v>
      </c>
      <c r="HK26" s="30">
        <v>46.24</v>
      </c>
      <c r="HL26" s="30">
        <v>44.39</v>
      </c>
      <c r="HM26" s="33">
        <f t="shared" si="43"/>
        <v>47.185000000000002</v>
      </c>
      <c r="HN26" s="30">
        <v>45.56</v>
      </c>
      <c r="HO26" s="30">
        <v>47.93</v>
      </c>
      <c r="HP26" s="30">
        <v>47.52</v>
      </c>
      <c r="HQ26" s="30">
        <v>46.33</v>
      </c>
      <c r="HR26" s="33">
        <f t="shared" si="44"/>
        <v>46.835000000000008</v>
      </c>
      <c r="HS26" s="30">
        <v>48.7</v>
      </c>
      <c r="HT26" s="30">
        <v>49.51</v>
      </c>
      <c r="HU26" s="30">
        <v>48.27</v>
      </c>
      <c r="HV26" s="30">
        <v>47.24</v>
      </c>
      <c r="HW26" s="33">
        <f t="shared" si="45"/>
        <v>48.430000000000007</v>
      </c>
      <c r="HX26" s="30">
        <v>47.76</v>
      </c>
      <c r="HY26" s="30">
        <v>47.18</v>
      </c>
      <c r="HZ26" s="30">
        <v>46.17</v>
      </c>
      <c r="IA26" s="30">
        <v>47.2</v>
      </c>
      <c r="IB26" s="33">
        <f t="shared" si="46"/>
        <v>47.077500000000001</v>
      </c>
      <c r="IC26" s="30">
        <v>50.02</v>
      </c>
      <c r="ID26" s="30">
        <v>52.69</v>
      </c>
      <c r="IE26" s="30">
        <v>54.04</v>
      </c>
      <c r="IF26" s="30">
        <v>55.27</v>
      </c>
      <c r="IG26" s="33">
        <f t="shared" si="47"/>
        <v>53.005000000000003</v>
      </c>
      <c r="IH26" s="30">
        <v>54.2</v>
      </c>
      <c r="II26" s="30">
        <v>56.32</v>
      </c>
      <c r="IJ26" s="30">
        <v>55.1</v>
      </c>
      <c r="IK26" s="30">
        <v>53.17</v>
      </c>
      <c r="IL26" s="33">
        <f t="shared" si="48"/>
        <v>54.697500000000005</v>
      </c>
      <c r="IM26" s="30">
        <v>55.11</v>
      </c>
      <c r="IN26" s="30">
        <v>56.61</v>
      </c>
      <c r="IO26" s="30">
        <v>56.11</v>
      </c>
      <c r="IP26" s="30">
        <v>56.12</v>
      </c>
      <c r="IQ26" s="33">
        <f t="shared" si="49"/>
        <v>55.987499999999997</v>
      </c>
      <c r="IR26" s="30">
        <v>58.05</v>
      </c>
      <c r="IS26" s="30">
        <v>61.38</v>
      </c>
      <c r="IT26" s="30">
        <v>62.54</v>
      </c>
      <c r="IU26" s="30">
        <v>61.51</v>
      </c>
      <c r="IV26" s="33">
        <f t="shared" si="50"/>
        <v>60.87</v>
      </c>
      <c r="IW26" s="30">
        <v>62.54</v>
      </c>
      <c r="IX26" s="30">
        <v>63.99</v>
      </c>
      <c r="IY26" s="30">
        <v>64.760000000000005</v>
      </c>
      <c r="IZ26" s="30">
        <v>63.69</v>
      </c>
      <c r="JA26" s="33">
        <f t="shared" si="51"/>
        <v>63.745000000000005</v>
      </c>
      <c r="JB26" s="30">
        <v>63.35</v>
      </c>
      <c r="JC26" s="30">
        <v>63.33</v>
      </c>
      <c r="JD26" s="30">
        <v>61.81</v>
      </c>
      <c r="JE26" s="30">
        <v>61.09</v>
      </c>
      <c r="JF26" s="33">
        <f t="shared" si="52"/>
        <v>62.395000000000003</v>
      </c>
      <c r="JG26" s="30">
        <v>60.79</v>
      </c>
      <c r="JH26" s="30">
        <v>61.78</v>
      </c>
      <c r="JI26" s="30">
        <v>60.69</v>
      </c>
      <c r="JJ26" s="30">
        <v>61.14</v>
      </c>
      <c r="JK26" s="33">
        <f t="shared" si="53"/>
        <v>61.099999999999994</v>
      </c>
      <c r="JL26" s="30">
        <v>61.55</v>
      </c>
      <c r="JM26" s="30">
        <v>63.35</v>
      </c>
      <c r="JN26" s="30">
        <v>60.8</v>
      </c>
      <c r="JO26" s="30">
        <v>59.92</v>
      </c>
      <c r="JP26" s="33">
        <f t="shared" si="54"/>
        <v>61.405000000000001</v>
      </c>
      <c r="JQ26" s="30">
        <v>60.52</v>
      </c>
      <c r="JR26" s="30">
        <v>61.47</v>
      </c>
      <c r="JS26" s="30">
        <v>60.16</v>
      </c>
      <c r="JT26" s="30">
        <v>58.65</v>
      </c>
      <c r="JU26" s="33">
        <f t="shared" si="55"/>
        <v>60.2</v>
      </c>
      <c r="JV26" s="30">
        <v>60.6</v>
      </c>
      <c r="JW26" s="30">
        <v>60.09</v>
      </c>
      <c r="JX26" s="30">
        <v>60.77</v>
      </c>
      <c r="JY26" s="30">
        <v>59.83</v>
      </c>
      <c r="JZ26" s="34">
        <f t="shared" si="56"/>
        <v>60.322500000000005</v>
      </c>
    </row>
    <row r="27" spans="1:286" ht="29">
      <c r="A27" s="25" t="s">
        <v>262</v>
      </c>
      <c r="B27" s="30">
        <v>64.53</v>
      </c>
      <c r="C27" s="30">
        <v>63.51</v>
      </c>
      <c r="D27" s="30">
        <v>62.37</v>
      </c>
      <c r="E27" s="30">
        <v>63.87</v>
      </c>
      <c r="F27" s="31">
        <f t="shared" si="0"/>
        <v>63.57</v>
      </c>
      <c r="G27" s="30">
        <v>64.86</v>
      </c>
      <c r="H27" s="30">
        <v>65.33</v>
      </c>
      <c r="I27" s="30">
        <v>63.82</v>
      </c>
      <c r="J27" s="30">
        <v>63.47</v>
      </c>
      <c r="K27" s="31">
        <f t="shared" si="1"/>
        <v>64.37</v>
      </c>
      <c r="L27" s="30">
        <v>63.21</v>
      </c>
      <c r="M27" s="30">
        <v>63.86</v>
      </c>
      <c r="N27" s="30">
        <v>65.260000000000005</v>
      </c>
      <c r="O27" s="30">
        <v>63.36</v>
      </c>
      <c r="P27" s="31">
        <f t="shared" si="2"/>
        <v>63.922499999999999</v>
      </c>
      <c r="Q27" s="30">
        <v>64.930000000000007</v>
      </c>
      <c r="R27" s="30">
        <v>66.8</v>
      </c>
      <c r="S27" s="30">
        <v>65.64</v>
      </c>
      <c r="T27" s="30">
        <v>66.099999999999994</v>
      </c>
      <c r="U27" s="31">
        <f t="shared" si="3"/>
        <v>65.867500000000007</v>
      </c>
      <c r="V27" s="30">
        <v>66.38</v>
      </c>
      <c r="W27" s="30">
        <v>66.959999999999994</v>
      </c>
      <c r="X27" s="30">
        <v>65.94</v>
      </c>
      <c r="Y27" s="30">
        <v>66.03</v>
      </c>
      <c r="Z27" s="31">
        <f t="shared" si="4"/>
        <v>66.327499999999986</v>
      </c>
      <c r="AA27" s="30">
        <v>64.510000000000005</v>
      </c>
      <c r="AB27" s="30">
        <v>63.94</v>
      </c>
      <c r="AC27" s="30">
        <v>63.99</v>
      </c>
      <c r="AD27" s="30">
        <v>63.67</v>
      </c>
      <c r="AE27" s="31">
        <f t="shared" si="5"/>
        <v>64.027500000000003</v>
      </c>
      <c r="AF27" s="30">
        <v>64.95</v>
      </c>
      <c r="AG27" s="30">
        <v>65.81</v>
      </c>
      <c r="AH27" s="30">
        <v>65.03</v>
      </c>
      <c r="AI27" s="30">
        <v>65.209999999999994</v>
      </c>
      <c r="AJ27" s="31">
        <f t="shared" si="6"/>
        <v>65.25</v>
      </c>
      <c r="AK27" s="30">
        <v>65.19</v>
      </c>
      <c r="AL27" s="30">
        <v>66.05</v>
      </c>
      <c r="AM27" s="30">
        <v>66.069999999999993</v>
      </c>
      <c r="AN27" s="30">
        <v>64.98</v>
      </c>
      <c r="AO27" s="31">
        <f t="shared" si="7"/>
        <v>65.572500000000005</v>
      </c>
      <c r="AP27" s="30">
        <v>64.58</v>
      </c>
      <c r="AQ27" s="30">
        <v>64.459999999999994</v>
      </c>
      <c r="AR27" s="30">
        <v>64.7</v>
      </c>
      <c r="AS27" s="30">
        <v>66.19</v>
      </c>
      <c r="AT27" s="31">
        <f t="shared" si="8"/>
        <v>64.982500000000002</v>
      </c>
      <c r="AU27" s="30">
        <v>67.239999999999995</v>
      </c>
      <c r="AV27" s="30">
        <v>66.69</v>
      </c>
      <c r="AW27" s="30">
        <v>67.209999999999994</v>
      </c>
      <c r="AX27" s="30">
        <v>66.72</v>
      </c>
      <c r="AY27" s="31">
        <f t="shared" si="9"/>
        <v>66.965000000000003</v>
      </c>
      <c r="AZ27" s="30">
        <v>67.45</v>
      </c>
      <c r="BA27" s="30">
        <v>67.459999999999994</v>
      </c>
      <c r="BB27" s="30">
        <v>67.709999999999994</v>
      </c>
      <c r="BC27" s="30">
        <v>66.790000000000006</v>
      </c>
      <c r="BD27" s="31">
        <f t="shared" si="10"/>
        <v>67.352500000000006</v>
      </c>
      <c r="BE27" s="30">
        <v>66.989999999999995</v>
      </c>
      <c r="BF27" s="30">
        <v>68.010000000000005</v>
      </c>
      <c r="BG27" s="30">
        <v>68.66</v>
      </c>
      <c r="BH27" s="30">
        <v>68.42</v>
      </c>
      <c r="BI27" s="31">
        <f t="shared" si="11"/>
        <v>68.02</v>
      </c>
      <c r="BJ27" s="30">
        <v>67.05</v>
      </c>
      <c r="BK27" s="30">
        <v>67.45</v>
      </c>
      <c r="BL27" s="30">
        <v>67.23</v>
      </c>
      <c r="BM27" s="30">
        <v>68.069999999999993</v>
      </c>
      <c r="BN27" s="31">
        <f t="shared" si="12"/>
        <v>67.45</v>
      </c>
      <c r="BO27" s="30">
        <v>66.41</v>
      </c>
      <c r="BP27" s="30">
        <v>67.489999999999995</v>
      </c>
      <c r="BQ27" s="30">
        <v>67.319999999999993</v>
      </c>
      <c r="BR27" s="30">
        <v>66.58</v>
      </c>
      <c r="BS27" s="31">
        <f t="shared" si="13"/>
        <v>66.949999999999989</v>
      </c>
      <c r="BT27" s="30">
        <v>67.400000000000006</v>
      </c>
      <c r="BU27" s="30">
        <v>64.98</v>
      </c>
      <c r="BV27" s="30">
        <v>64.930000000000007</v>
      </c>
      <c r="BW27" s="30">
        <v>66.41</v>
      </c>
      <c r="BX27" s="31">
        <f t="shared" si="14"/>
        <v>65.930000000000007</v>
      </c>
      <c r="BY27" s="30">
        <v>66.25</v>
      </c>
      <c r="BZ27" s="30">
        <v>65.02</v>
      </c>
      <c r="CA27" s="30">
        <v>64.069999999999993</v>
      </c>
      <c r="CB27" s="30">
        <v>64.83</v>
      </c>
      <c r="CC27" s="31">
        <f t="shared" si="15"/>
        <v>65.04249999999999</v>
      </c>
      <c r="CD27" s="30">
        <v>68.09</v>
      </c>
      <c r="CE27" s="30">
        <v>68.11</v>
      </c>
      <c r="CF27" s="30">
        <v>67.099999999999994</v>
      </c>
      <c r="CG27" s="30">
        <v>66.64</v>
      </c>
      <c r="CH27" s="31">
        <f t="shared" si="16"/>
        <v>67.484999999999999</v>
      </c>
      <c r="CI27" s="30">
        <v>65.66</v>
      </c>
      <c r="CJ27" s="30">
        <v>66.47</v>
      </c>
      <c r="CK27" s="30">
        <v>64.8</v>
      </c>
      <c r="CL27" s="30">
        <v>62.55</v>
      </c>
      <c r="CM27" s="31">
        <f t="shared" si="17"/>
        <v>64.87</v>
      </c>
      <c r="CN27" s="30">
        <v>63.14</v>
      </c>
      <c r="CO27" s="30">
        <v>63.64</v>
      </c>
      <c r="CP27" s="30">
        <v>62.63</v>
      </c>
      <c r="CQ27" s="30">
        <v>62.05</v>
      </c>
      <c r="CR27" s="31">
        <f t="shared" si="18"/>
        <v>62.864999999999995</v>
      </c>
      <c r="CS27" s="30">
        <v>20</v>
      </c>
      <c r="CT27" s="30">
        <v>20.67</v>
      </c>
      <c r="CU27" s="30">
        <v>20.03</v>
      </c>
      <c r="CV27" s="30">
        <v>21.58</v>
      </c>
      <c r="CW27" s="32">
        <f t="shared" si="19"/>
        <v>20.57</v>
      </c>
      <c r="CX27" s="30">
        <v>21.9</v>
      </c>
      <c r="CY27" s="30">
        <v>21.21</v>
      </c>
      <c r="CZ27" s="30">
        <v>16.86</v>
      </c>
      <c r="DA27" s="30">
        <v>15.62</v>
      </c>
      <c r="DB27" s="32">
        <f t="shared" si="20"/>
        <v>18.897500000000001</v>
      </c>
      <c r="DC27" s="30">
        <v>17.18</v>
      </c>
      <c r="DD27" s="30">
        <v>19.36</v>
      </c>
      <c r="DE27" s="30">
        <v>19.47</v>
      </c>
      <c r="DF27" s="30">
        <v>18.7</v>
      </c>
      <c r="DG27" s="32">
        <f t="shared" si="21"/>
        <v>18.677499999999998</v>
      </c>
      <c r="DH27" s="30">
        <v>21.96</v>
      </c>
      <c r="DI27" s="30">
        <v>25.92</v>
      </c>
      <c r="DJ27" s="30">
        <v>23.59</v>
      </c>
      <c r="DK27" s="30">
        <v>23.1</v>
      </c>
      <c r="DL27" s="32">
        <f t="shared" si="22"/>
        <v>23.642499999999998</v>
      </c>
      <c r="DM27" s="30">
        <v>26.59</v>
      </c>
      <c r="DN27" s="30">
        <v>29.29</v>
      </c>
      <c r="DO27" s="30">
        <v>28.4</v>
      </c>
      <c r="DP27" s="30">
        <v>28.15</v>
      </c>
      <c r="DQ27" s="32">
        <f t="shared" si="23"/>
        <v>28.107500000000002</v>
      </c>
      <c r="DR27" s="30">
        <v>26.9</v>
      </c>
      <c r="DS27" s="30">
        <v>29.94</v>
      </c>
      <c r="DT27" s="30">
        <v>25.23</v>
      </c>
      <c r="DU27" s="30">
        <v>25.13</v>
      </c>
      <c r="DV27" s="32">
        <f t="shared" si="24"/>
        <v>26.8</v>
      </c>
      <c r="DW27" s="30">
        <v>29.59</v>
      </c>
      <c r="DX27" s="30">
        <v>33.51</v>
      </c>
      <c r="DY27" s="30">
        <v>30.84</v>
      </c>
      <c r="DZ27" s="30">
        <v>29.77</v>
      </c>
      <c r="EA27" s="32">
        <f t="shared" si="25"/>
        <v>30.927499999999998</v>
      </c>
      <c r="EB27" s="30">
        <v>32.69</v>
      </c>
      <c r="EC27" s="30">
        <v>34.299999999999997</v>
      </c>
      <c r="ED27" s="30">
        <v>29.92</v>
      </c>
      <c r="EE27" s="30">
        <v>30.56</v>
      </c>
      <c r="EF27" s="32">
        <f t="shared" si="26"/>
        <v>31.8675</v>
      </c>
      <c r="EG27" s="30">
        <v>30.19</v>
      </c>
      <c r="EH27" s="30">
        <v>33.78</v>
      </c>
      <c r="EI27" s="30">
        <v>31.99</v>
      </c>
      <c r="EJ27" s="30">
        <v>28.85</v>
      </c>
      <c r="EK27" s="32">
        <f t="shared" si="27"/>
        <v>31.202500000000001</v>
      </c>
      <c r="EL27" s="30">
        <v>28.65</v>
      </c>
      <c r="EM27" s="30">
        <v>31.61</v>
      </c>
      <c r="EN27" s="30">
        <v>31.77</v>
      </c>
      <c r="EO27" s="30">
        <v>26.07</v>
      </c>
      <c r="EP27" s="32">
        <f t="shared" si="28"/>
        <v>29.524999999999999</v>
      </c>
      <c r="EQ27" s="30">
        <v>25.33</v>
      </c>
      <c r="ER27" s="30">
        <v>27</v>
      </c>
      <c r="ES27" s="30">
        <v>25.32</v>
      </c>
      <c r="ET27" s="30">
        <v>21</v>
      </c>
      <c r="EU27" s="32">
        <f t="shared" si="29"/>
        <v>24.662500000000001</v>
      </c>
      <c r="EV27" s="30">
        <v>24.75</v>
      </c>
      <c r="EW27" s="30">
        <v>24.55</v>
      </c>
      <c r="EX27" s="30">
        <v>24.59</v>
      </c>
      <c r="EY27" s="30">
        <v>20.07</v>
      </c>
      <c r="EZ27" s="32">
        <f t="shared" si="30"/>
        <v>23.490000000000002</v>
      </c>
      <c r="FA27" s="30">
        <v>15.87</v>
      </c>
      <c r="FB27" s="30">
        <v>12.94</v>
      </c>
      <c r="FC27" s="30">
        <v>11.4</v>
      </c>
      <c r="FD27" s="30">
        <v>9.7100000000000009</v>
      </c>
      <c r="FE27" s="32">
        <f t="shared" si="31"/>
        <v>12.48</v>
      </c>
      <c r="FF27" s="30">
        <v>10.119999999999999</v>
      </c>
      <c r="FG27" s="30">
        <v>9.44</v>
      </c>
      <c r="FH27" s="30">
        <v>9</v>
      </c>
      <c r="FI27" s="30">
        <v>10.41</v>
      </c>
      <c r="FJ27" s="32">
        <f t="shared" si="32"/>
        <v>9.7424999999999997</v>
      </c>
      <c r="FK27" s="30">
        <v>10.01</v>
      </c>
      <c r="FL27" s="30">
        <v>8.76</v>
      </c>
      <c r="FM27" s="30">
        <v>9.1300000000000008</v>
      </c>
      <c r="FN27" s="30">
        <v>9.2200000000000006</v>
      </c>
      <c r="FO27" s="32">
        <f t="shared" si="33"/>
        <v>9.2799999999999994</v>
      </c>
      <c r="FP27" s="30">
        <v>9.2200000000000006</v>
      </c>
      <c r="FQ27" s="30">
        <v>9.81</v>
      </c>
      <c r="FR27" s="30">
        <v>8.73</v>
      </c>
      <c r="FS27" s="30">
        <v>9.19</v>
      </c>
      <c r="FT27" s="32">
        <f t="shared" si="34"/>
        <v>9.2375000000000007</v>
      </c>
      <c r="FU27" s="30">
        <v>14.41</v>
      </c>
      <c r="FV27" s="30">
        <v>15.63</v>
      </c>
      <c r="FW27" s="30">
        <v>14.53</v>
      </c>
      <c r="FX27" s="30">
        <v>13.52</v>
      </c>
      <c r="FY27" s="32">
        <f t="shared" si="35"/>
        <v>14.522500000000001</v>
      </c>
      <c r="FZ27" s="30">
        <v>14.36</v>
      </c>
      <c r="GA27" s="30">
        <v>17.940000000000001</v>
      </c>
      <c r="GB27" s="30">
        <v>16.25</v>
      </c>
      <c r="GC27" s="30">
        <v>11.69</v>
      </c>
      <c r="GD27" s="32">
        <f t="shared" si="36"/>
        <v>15.059999999999999</v>
      </c>
      <c r="GE27" s="30">
        <v>14.27</v>
      </c>
      <c r="GF27" s="30">
        <v>17.75</v>
      </c>
      <c r="GG27" s="30">
        <v>14.74</v>
      </c>
      <c r="GH27" s="30">
        <v>14.36</v>
      </c>
      <c r="GI27" s="32">
        <f t="shared" si="37"/>
        <v>15.28</v>
      </c>
      <c r="GJ27" s="30">
        <v>51.62</v>
      </c>
      <c r="GK27" s="30">
        <v>50.38</v>
      </c>
      <c r="GL27" s="30">
        <v>49.88</v>
      </c>
      <c r="GM27" s="30">
        <v>50.09</v>
      </c>
      <c r="GN27" s="33">
        <f t="shared" si="38"/>
        <v>50.4925</v>
      </c>
      <c r="GO27" s="30">
        <v>50.65</v>
      </c>
      <c r="GP27" s="30">
        <v>51.47</v>
      </c>
      <c r="GQ27" s="30">
        <v>53.06</v>
      </c>
      <c r="GR27" s="30">
        <v>53.56</v>
      </c>
      <c r="GS27" s="33">
        <f t="shared" si="39"/>
        <v>52.185000000000002</v>
      </c>
      <c r="GT27" s="30">
        <v>52.35</v>
      </c>
      <c r="GU27" s="30">
        <v>51.49</v>
      </c>
      <c r="GV27" s="30">
        <v>52.56</v>
      </c>
      <c r="GW27" s="30">
        <v>51.52</v>
      </c>
      <c r="GX27" s="33">
        <f t="shared" si="40"/>
        <v>51.980000000000004</v>
      </c>
      <c r="GY27" s="30">
        <v>50.68</v>
      </c>
      <c r="GZ27" s="30">
        <v>49.48</v>
      </c>
      <c r="HA27" s="30">
        <v>50.15</v>
      </c>
      <c r="HB27" s="30">
        <v>50.83</v>
      </c>
      <c r="HC27" s="33">
        <f t="shared" si="41"/>
        <v>50.284999999999997</v>
      </c>
      <c r="HD27" s="30">
        <v>48.73</v>
      </c>
      <c r="HE27" s="30">
        <v>47.34</v>
      </c>
      <c r="HF27" s="30">
        <v>47.21</v>
      </c>
      <c r="HG27" s="30">
        <v>47.44</v>
      </c>
      <c r="HH27" s="33">
        <f t="shared" si="42"/>
        <v>47.68</v>
      </c>
      <c r="HI27" s="30">
        <v>47.16</v>
      </c>
      <c r="HJ27" s="30">
        <v>44.79</v>
      </c>
      <c r="HK27" s="30">
        <v>47.84</v>
      </c>
      <c r="HL27" s="30">
        <v>47.67</v>
      </c>
      <c r="HM27" s="33">
        <f t="shared" si="43"/>
        <v>46.864999999999995</v>
      </c>
      <c r="HN27" s="30">
        <v>45.73</v>
      </c>
      <c r="HO27" s="30">
        <v>43.76</v>
      </c>
      <c r="HP27" s="30">
        <v>44.98</v>
      </c>
      <c r="HQ27" s="30">
        <v>45.8</v>
      </c>
      <c r="HR27" s="33">
        <f t="shared" si="44"/>
        <v>45.067499999999995</v>
      </c>
      <c r="HS27" s="30">
        <v>43.88</v>
      </c>
      <c r="HT27" s="30">
        <v>43.39</v>
      </c>
      <c r="HU27" s="30">
        <v>46.31</v>
      </c>
      <c r="HV27" s="30">
        <v>45.12</v>
      </c>
      <c r="HW27" s="33">
        <f t="shared" si="45"/>
        <v>44.675000000000004</v>
      </c>
      <c r="HX27" s="30">
        <v>45.08</v>
      </c>
      <c r="HY27" s="30">
        <v>42.68</v>
      </c>
      <c r="HZ27" s="30">
        <v>44</v>
      </c>
      <c r="IA27" s="30">
        <v>47.1</v>
      </c>
      <c r="IB27" s="33">
        <f t="shared" si="46"/>
        <v>44.714999999999996</v>
      </c>
      <c r="IC27" s="30">
        <v>47.97</v>
      </c>
      <c r="ID27" s="30">
        <v>45.62</v>
      </c>
      <c r="IE27" s="30">
        <v>45.86</v>
      </c>
      <c r="IF27" s="30">
        <v>49.33</v>
      </c>
      <c r="IG27" s="33">
        <f t="shared" si="47"/>
        <v>47.194999999999993</v>
      </c>
      <c r="IH27" s="30">
        <v>50.36</v>
      </c>
      <c r="II27" s="30">
        <v>49.25</v>
      </c>
      <c r="IJ27" s="30">
        <v>50.57</v>
      </c>
      <c r="IK27" s="30">
        <v>52.76</v>
      </c>
      <c r="IL27" s="33">
        <f t="shared" si="48"/>
        <v>50.734999999999999</v>
      </c>
      <c r="IM27" s="30">
        <v>50.41</v>
      </c>
      <c r="IN27" s="30">
        <v>51.32</v>
      </c>
      <c r="IO27" s="30">
        <v>51.77</v>
      </c>
      <c r="IP27" s="30">
        <v>54.69</v>
      </c>
      <c r="IQ27" s="33">
        <f t="shared" si="49"/>
        <v>52.047499999999999</v>
      </c>
      <c r="IR27" s="30">
        <v>56.41</v>
      </c>
      <c r="IS27" s="30">
        <v>58.72</v>
      </c>
      <c r="IT27" s="30">
        <v>59.57</v>
      </c>
      <c r="IU27" s="30">
        <v>61.46</v>
      </c>
      <c r="IV27" s="33">
        <f t="shared" si="50"/>
        <v>59.04</v>
      </c>
      <c r="IW27" s="30">
        <v>59.68</v>
      </c>
      <c r="IX27" s="30">
        <v>61.12</v>
      </c>
      <c r="IY27" s="30">
        <v>61.26</v>
      </c>
      <c r="IZ27" s="30">
        <v>59.65</v>
      </c>
      <c r="JA27" s="33">
        <f t="shared" si="51"/>
        <v>60.427500000000002</v>
      </c>
      <c r="JB27" s="30">
        <v>60.65</v>
      </c>
      <c r="JC27" s="30">
        <v>59.29</v>
      </c>
      <c r="JD27" s="30">
        <v>59</v>
      </c>
      <c r="JE27" s="30">
        <v>60.29</v>
      </c>
      <c r="JF27" s="33">
        <f t="shared" si="52"/>
        <v>59.807499999999997</v>
      </c>
      <c r="JG27" s="30">
        <v>60.14</v>
      </c>
      <c r="JH27" s="30">
        <v>58.64</v>
      </c>
      <c r="JI27" s="30">
        <v>58.48</v>
      </c>
      <c r="JJ27" s="30">
        <v>58.87</v>
      </c>
      <c r="JK27" s="33">
        <f t="shared" si="53"/>
        <v>59.032499999999999</v>
      </c>
      <c r="JL27" s="30">
        <v>58.28</v>
      </c>
      <c r="JM27" s="30">
        <v>57.46</v>
      </c>
      <c r="JN27" s="30">
        <v>57.35</v>
      </c>
      <c r="JO27" s="30">
        <v>57.63</v>
      </c>
      <c r="JP27" s="33">
        <f t="shared" si="54"/>
        <v>57.68</v>
      </c>
      <c r="JQ27" s="30">
        <v>56.23</v>
      </c>
      <c r="JR27" s="30">
        <v>54.55</v>
      </c>
      <c r="JS27" s="30">
        <v>54.27</v>
      </c>
      <c r="JT27" s="30">
        <v>55.24</v>
      </c>
      <c r="JU27" s="33">
        <f t="shared" si="55"/>
        <v>55.072500000000005</v>
      </c>
      <c r="JV27" s="30">
        <v>54.13</v>
      </c>
      <c r="JW27" s="30">
        <v>52.35</v>
      </c>
      <c r="JX27" s="30">
        <v>53.39</v>
      </c>
      <c r="JY27" s="30">
        <v>53.14</v>
      </c>
      <c r="JZ27" s="34">
        <f t="shared" si="56"/>
        <v>53.252499999999998</v>
      </c>
    </row>
    <row r="28" spans="1:286" ht="29">
      <c r="A28" s="25" t="s">
        <v>263</v>
      </c>
      <c r="B28" s="30">
        <v>57.39</v>
      </c>
      <c r="C28" s="30">
        <v>57.96</v>
      </c>
      <c r="D28" s="30">
        <v>56.87</v>
      </c>
      <c r="E28" s="30">
        <v>58.34</v>
      </c>
      <c r="F28" s="31">
        <f t="shared" si="0"/>
        <v>57.64</v>
      </c>
      <c r="G28" s="30">
        <v>59.55</v>
      </c>
      <c r="H28" s="30">
        <v>60</v>
      </c>
      <c r="I28" s="30">
        <v>59.32</v>
      </c>
      <c r="J28" s="30">
        <v>59.03</v>
      </c>
      <c r="K28" s="31">
        <f t="shared" si="1"/>
        <v>59.475000000000001</v>
      </c>
      <c r="L28" s="30">
        <v>58.83</v>
      </c>
      <c r="M28" s="30">
        <v>59.62</v>
      </c>
      <c r="N28" s="30">
        <v>59.31</v>
      </c>
      <c r="O28" s="30">
        <v>59</v>
      </c>
      <c r="P28" s="31">
        <f t="shared" si="2"/>
        <v>59.19</v>
      </c>
      <c r="Q28" s="30">
        <v>59.04</v>
      </c>
      <c r="R28" s="30">
        <v>59.72</v>
      </c>
      <c r="S28" s="30">
        <v>60.07</v>
      </c>
      <c r="T28" s="30">
        <v>59.1</v>
      </c>
      <c r="U28" s="31">
        <f t="shared" si="3"/>
        <v>59.482499999999995</v>
      </c>
      <c r="V28" s="30">
        <v>59.95</v>
      </c>
      <c r="W28" s="30">
        <v>60.15</v>
      </c>
      <c r="X28" s="30">
        <v>59.96</v>
      </c>
      <c r="Y28" s="30">
        <v>58.94</v>
      </c>
      <c r="Z28" s="31">
        <f t="shared" si="4"/>
        <v>59.75</v>
      </c>
      <c r="AA28" s="30">
        <v>59.14</v>
      </c>
      <c r="AB28" s="30">
        <v>60.59</v>
      </c>
      <c r="AC28" s="30">
        <v>60.15</v>
      </c>
      <c r="AD28" s="30">
        <v>60.68</v>
      </c>
      <c r="AE28" s="31">
        <f t="shared" si="5"/>
        <v>60.14</v>
      </c>
      <c r="AF28" s="30">
        <v>59.97</v>
      </c>
      <c r="AG28" s="30">
        <v>61.32</v>
      </c>
      <c r="AH28" s="30">
        <v>60.63</v>
      </c>
      <c r="AI28" s="30">
        <v>59.86</v>
      </c>
      <c r="AJ28" s="31">
        <f t="shared" si="6"/>
        <v>60.444999999999993</v>
      </c>
      <c r="AK28" s="30">
        <v>60</v>
      </c>
      <c r="AL28" s="30">
        <v>60.76</v>
      </c>
      <c r="AM28" s="30">
        <v>61.05</v>
      </c>
      <c r="AN28" s="30">
        <v>61.53</v>
      </c>
      <c r="AO28" s="31">
        <f t="shared" si="7"/>
        <v>60.835000000000001</v>
      </c>
      <c r="AP28" s="30">
        <v>61.89</v>
      </c>
      <c r="AQ28" s="30">
        <v>62.14</v>
      </c>
      <c r="AR28" s="30">
        <v>61.84</v>
      </c>
      <c r="AS28" s="30">
        <v>61.52</v>
      </c>
      <c r="AT28" s="31">
        <f t="shared" si="8"/>
        <v>61.847500000000004</v>
      </c>
      <c r="AU28" s="30">
        <v>61.09</v>
      </c>
      <c r="AV28" s="30">
        <v>61.65</v>
      </c>
      <c r="AW28" s="30">
        <v>61.66</v>
      </c>
      <c r="AX28" s="30">
        <v>61.59</v>
      </c>
      <c r="AY28" s="31">
        <f t="shared" si="9"/>
        <v>61.497500000000002</v>
      </c>
      <c r="AZ28" s="30">
        <v>61.63</v>
      </c>
      <c r="BA28" s="30">
        <v>62.34</v>
      </c>
      <c r="BB28" s="30">
        <v>61.78</v>
      </c>
      <c r="BC28" s="30">
        <v>61.65</v>
      </c>
      <c r="BD28" s="31">
        <f t="shared" si="10"/>
        <v>61.85</v>
      </c>
      <c r="BE28" s="30">
        <v>63.32</v>
      </c>
      <c r="BF28" s="30">
        <v>62.99</v>
      </c>
      <c r="BG28" s="30">
        <v>62.28</v>
      </c>
      <c r="BH28" s="30">
        <v>62.28</v>
      </c>
      <c r="BI28" s="31">
        <f t="shared" si="11"/>
        <v>62.717500000000001</v>
      </c>
      <c r="BJ28" s="30">
        <v>63.05</v>
      </c>
      <c r="BK28" s="30">
        <v>64.06</v>
      </c>
      <c r="BL28" s="30">
        <v>64.03</v>
      </c>
      <c r="BM28" s="30">
        <v>64.19</v>
      </c>
      <c r="BN28" s="31">
        <f t="shared" si="12"/>
        <v>63.832499999999996</v>
      </c>
      <c r="BO28" s="30">
        <v>64.14</v>
      </c>
      <c r="BP28" s="30">
        <v>63.2</v>
      </c>
      <c r="BQ28" s="30">
        <v>63.57</v>
      </c>
      <c r="BR28" s="30">
        <v>61.88</v>
      </c>
      <c r="BS28" s="31">
        <f t="shared" si="13"/>
        <v>63.197499999999998</v>
      </c>
      <c r="BT28" s="30">
        <v>60.79</v>
      </c>
      <c r="BU28" s="30">
        <v>62.11</v>
      </c>
      <c r="BV28" s="30">
        <v>61.57</v>
      </c>
      <c r="BW28" s="30">
        <v>60.97</v>
      </c>
      <c r="BX28" s="31">
        <f t="shared" si="14"/>
        <v>61.36</v>
      </c>
      <c r="BY28" s="30">
        <v>60.61</v>
      </c>
      <c r="BZ28" s="30">
        <v>63.29</v>
      </c>
      <c r="CA28" s="30">
        <v>62.64</v>
      </c>
      <c r="CB28" s="30">
        <v>62.3</v>
      </c>
      <c r="CC28" s="31">
        <f t="shared" si="15"/>
        <v>62.210000000000008</v>
      </c>
      <c r="CD28" s="30">
        <v>63.15</v>
      </c>
      <c r="CE28" s="30">
        <v>62.56</v>
      </c>
      <c r="CF28" s="30">
        <v>62.86</v>
      </c>
      <c r="CG28" s="30">
        <v>62.44</v>
      </c>
      <c r="CH28" s="31">
        <f t="shared" si="16"/>
        <v>62.752499999999998</v>
      </c>
      <c r="CI28" s="30">
        <v>63.11</v>
      </c>
      <c r="CJ28" s="30">
        <v>63.85</v>
      </c>
      <c r="CK28" s="30">
        <v>62.77</v>
      </c>
      <c r="CL28" s="30">
        <v>63.1</v>
      </c>
      <c r="CM28" s="31">
        <f t="shared" si="17"/>
        <v>63.207500000000003</v>
      </c>
      <c r="CN28" s="30">
        <v>63.12</v>
      </c>
      <c r="CO28" s="30">
        <v>61.58</v>
      </c>
      <c r="CP28" s="30">
        <v>59.88</v>
      </c>
      <c r="CQ28" s="30">
        <v>61.56</v>
      </c>
      <c r="CR28" s="31">
        <f t="shared" si="18"/>
        <v>61.534999999999997</v>
      </c>
      <c r="CS28" s="30">
        <v>11.02</v>
      </c>
      <c r="CT28" s="30">
        <v>9.98</v>
      </c>
      <c r="CU28" s="30">
        <v>11</v>
      </c>
      <c r="CV28" s="30">
        <v>9.3699999999999992</v>
      </c>
      <c r="CW28" s="32">
        <f t="shared" si="19"/>
        <v>10.342499999999999</v>
      </c>
      <c r="CX28" s="30">
        <v>8.99</v>
      </c>
      <c r="CY28" s="30">
        <v>9.19</v>
      </c>
      <c r="CZ28" s="30">
        <v>8.9600000000000009</v>
      </c>
      <c r="DA28" s="30">
        <v>9.99</v>
      </c>
      <c r="DB28" s="32">
        <f t="shared" si="20"/>
        <v>9.2825000000000006</v>
      </c>
      <c r="DC28" s="30">
        <v>10.37</v>
      </c>
      <c r="DD28" s="30">
        <v>10.67</v>
      </c>
      <c r="DE28" s="30">
        <v>12.92</v>
      </c>
      <c r="DF28" s="30">
        <v>13.48</v>
      </c>
      <c r="DG28" s="32">
        <f t="shared" si="21"/>
        <v>11.86</v>
      </c>
      <c r="DH28" s="30">
        <v>13.02</v>
      </c>
      <c r="DI28" s="30">
        <v>12.38</v>
      </c>
      <c r="DJ28" s="30">
        <v>13.6</v>
      </c>
      <c r="DK28" s="30">
        <v>15.76</v>
      </c>
      <c r="DL28" s="32">
        <f t="shared" si="22"/>
        <v>13.69</v>
      </c>
      <c r="DM28" s="30">
        <v>13.25</v>
      </c>
      <c r="DN28" s="30">
        <v>13.9</v>
      </c>
      <c r="DO28" s="30">
        <v>15.42</v>
      </c>
      <c r="DP28" s="30">
        <v>15.38</v>
      </c>
      <c r="DQ28" s="32">
        <f t="shared" si="23"/>
        <v>14.487500000000001</v>
      </c>
      <c r="DR28" s="30">
        <v>15.04</v>
      </c>
      <c r="DS28" s="30">
        <v>15.71</v>
      </c>
      <c r="DT28" s="30">
        <v>17.77</v>
      </c>
      <c r="DU28" s="30">
        <v>19.420000000000002</v>
      </c>
      <c r="DV28" s="32">
        <f t="shared" si="24"/>
        <v>16.984999999999999</v>
      </c>
      <c r="DW28" s="30">
        <v>18.809999999999999</v>
      </c>
      <c r="DX28" s="30">
        <v>18.809999999999999</v>
      </c>
      <c r="DY28" s="30">
        <v>21.53</v>
      </c>
      <c r="DZ28" s="30">
        <v>22.83</v>
      </c>
      <c r="EA28" s="32">
        <f t="shared" si="25"/>
        <v>20.494999999999997</v>
      </c>
      <c r="EB28" s="30">
        <v>21.22</v>
      </c>
      <c r="EC28" s="30">
        <v>20.55</v>
      </c>
      <c r="ED28" s="30">
        <v>20.37</v>
      </c>
      <c r="EE28" s="30">
        <v>20.190000000000001</v>
      </c>
      <c r="EF28" s="32">
        <f t="shared" si="26"/>
        <v>20.5825</v>
      </c>
      <c r="EG28" s="30">
        <v>19.89</v>
      </c>
      <c r="EH28" s="30">
        <v>17.95</v>
      </c>
      <c r="EI28" s="30">
        <v>19.510000000000002</v>
      </c>
      <c r="EJ28" s="30">
        <v>17.920000000000002</v>
      </c>
      <c r="EK28" s="32">
        <f t="shared" si="27"/>
        <v>18.817500000000003</v>
      </c>
      <c r="EL28" s="30">
        <v>15.54</v>
      </c>
      <c r="EM28" s="30">
        <v>15.24</v>
      </c>
      <c r="EN28" s="30">
        <v>14.53</v>
      </c>
      <c r="EO28" s="30">
        <v>14.67</v>
      </c>
      <c r="EP28" s="32">
        <f t="shared" si="28"/>
        <v>14.995000000000001</v>
      </c>
      <c r="EQ28" s="30">
        <v>14.04</v>
      </c>
      <c r="ER28" s="30">
        <v>12.96</v>
      </c>
      <c r="ES28" s="30">
        <v>13.08</v>
      </c>
      <c r="ET28" s="30">
        <v>12.34</v>
      </c>
      <c r="EU28" s="32">
        <f t="shared" si="29"/>
        <v>13.105</v>
      </c>
      <c r="EV28" s="30">
        <v>10.75</v>
      </c>
      <c r="EW28" s="30">
        <v>10.53</v>
      </c>
      <c r="EX28" s="30">
        <v>11.67</v>
      </c>
      <c r="EY28" s="30">
        <v>10.15</v>
      </c>
      <c r="EZ28" s="32">
        <f t="shared" si="30"/>
        <v>10.775</v>
      </c>
      <c r="FA28" s="30">
        <v>8.6</v>
      </c>
      <c r="FB28" s="30">
        <v>6.48</v>
      </c>
      <c r="FC28" s="30">
        <v>7.12</v>
      </c>
      <c r="FD28" s="30">
        <v>8.31</v>
      </c>
      <c r="FE28" s="32">
        <f t="shared" si="31"/>
        <v>7.6274999999999995</v>
      </c>
      <c r="FF28" s="30">
        <v>6.29</v>
      </c>
      <c r="FG28" s="30">
        <v>5.35</v>
      </c>
      <c r="FH28" s="30">
        <v>6.05</v>
      </c>
      <c r="FI28" s="30">
        <v>6.96</v>
      </c>
      <c r="FJ28" s="32">
        <f t="shared" si="32"/>
        <v>6.1625000000000005</v>
      </c>
      <c r="FK28" s="30">
        <v>5.13</v>
      </c>
      <c r="FL28" s="30">
        <v>4.67</v>
      </c>
      <c r="FM28" s="30">
        <v>6.55</v>
      </c>
      <c r="FN28" s="30">
        <v>8.1300000000000008</v>
      </c>
      <c r="FO28" s="32">
        <f t="shared" si="33"/>
        <v>6.120000000000001</v>
      </c>
      <c r="FP28" s="30">
        <v>6.43</v>
      </c>
      <c r="FQ28" s="30">
        <v>6.32</v>
      </c>
      <c r="FR28" s="30">
        <v>8.19</v>
      </c>
      <c r="FS28" s="30">
        <v>8.68</v>
      </c>
      <c r="FT28" s="32">
        <f t="shared" si="34"/>
        <v>7.4049999999999994</v>
      </c>
      <c r="FU28" s="30">
        <v>9.0299999999999994</v>
      </c>
      <c r="FV28" s="30">
        <v>9.91</v>
      </c>
      <c r="FW28" s="30">
        <v>10.24</v>
      </c>
      <c r="FX28" s="30">
        <v>10.68</v>
      </c>
      <c r="FY28" s="32">
        <f t="shared" si="35"/>
        <v>9.9649999999999999</v>
      </c>
      <c r="FZ28" s="30">
        <v>10.44</v>
      </c>
      <c r="GA28" s="30">
        <v>9.43</v>
      </c>
      <c r="GB28" s="30">
        <v>8.5</v>
      </c>
      <c r="GC28" s="30">
        <v>8.2200000000000006</v>
      </c>
      <c r="GD28" s="32">
        <f t="shared" si="36"/>
        <v>9.1474999999999991</v>
      </c>
      <c r="GE28" s="30">
        <v>8.66</v>
      </c>
      <c r="GF28" s="30">
        <v>8.6300000000000008</v>
      </c>
      <c r="GG28" s="30">
        <v>8.1199999999999992</v>
      </c>
      <c r="GH28" s="30">
        <v>11.45</v>
      </c>
      <c r="GI28" s="32">
        <f t="shared" si="37"/>
        <v>9.2149999999999999</v>
      </c>
      <c r="GJ28" s="30">
        <v>51.06</v>
      </c>
      <c r="GK28" s="30">
        <v>52.17</v>
      </c>
      <c r="GL28" s="30">
        <v>50.62</v>
      </c>
      <c r="GM28" s="30">
        <v>52.87</v>
      </c>
      <c r="GN28" s="33">
        <f t="shared" si="38"/>
        <v>51.68</v>
      </c>
      <c r="GO28" s="30">
        <v>54.2</v>
      </c>
      <c r="GP28" s="30">
        <v>54.48</v>
      </c>
      <c r="GQ28" s="30">
        <v>54.01</v>
      </c>
      <c r="GR28" s="30">
        <v>53.13</v>
      </c>
      <c r="GS28" s="33">
        <f t="shared" si="39"/>
        <v>53.954999999999998</v>
      </c>
      <c r="GT28" s="30">
        <v>52.73</v>
      </c>
      <c r="GU28" s="30">
        <v>53.26</v>
      </c>
      <c r="GV28" s="30">
        <v>51.65</v>
      </c>
      <c r="GW28" s="30">
        <v>51.04</v>
      </c>
      <c r="GX28" s="33">
        <f t="shared" si="40"/>
        <v>52.169999999999995</v>
      </c>
      <c r="GY28" s="30">
        <v>51.35</v>
      </c>
      <c r="GZ28" s="30">
        <v>52.33</v>
      </c>
      <c r="HA28" s="30">
        <v>51.9</v>
      </c>
      <c r="HB28" s="30">
        <v>49.78</v>
      </c>
      <c r="HC28" s="33">
        <f t="shared" si="41"/>
        <v>51.34</v>
      </c>
      <c r="HD28" s="30">
        <v>52.01</v>
      </c>
      <c r="HE28" s="30">
        <v>51.79</v>
      </c>
      <c r="HF28" s="30">
        <v>50.71</v>
      </c>
      <c r="HG28" s="30">
        <v>49.87</v>
      </c>
      <c r="HH28" s="33">
        <f t="shared" si="42"/>
        <v>51.094999999999999</v>
      </c>
      <c r="HI28" s="30">
        <v>50.24</v>
      </c>
      <c r="HJ28" s="30">
        <v>51.07</v>
      </c>
      <c r="HK28" s="30">
        <v>49.46</v>
      </c>
      <c r="HL28" s="30">
        <v>48.89</v>
      </c>
      <c r="HM28" s="33">
        <f t="shared" si="43"/>
        <v>49.915000000000006</v>
      </c>
      <c r="HN28" s="30">
        <v>48.7</v>
      </c>
      <c r="HO28" s="30">
        <v>49.79</v>
      </c>
      <c r="HP28" s="30">
        <v>47.57</v>
      </c>
      <c r="HQ28" s="30">
        <v>46.19</v>
      </c>
      <c r="HR28" s="33">
        <f t="shared" si="44"/>
        <v>48.0625</v>
      </c>
      <c r="HS28" s="30">
        <v>47.27</v>
      </c>
      <c r="HT28" s="30">
        <v>48.27</v>
      </c>
      <c r="HU28" s="30">
        <v>48.61</v>
      </c>
      <c r="HV28" s="30">
        <v>49.1</v>
      </c>
      <c r="HW28" s="33">
        <f t="shared" si="45"/>
        <v>48.3125</v>
      </c>
      <c r="HX28" s="30">
        <v>49.58</v>
      </c>
      <c r="HY28" s="30">
        <v>50.99</v>
      </c>
      <c r="HZ28" s="30">
        <v>49.77</v>
      </c>
      <c r="IA28" s="30">
        <v>50.5</v>
      </c>
      <c r="IB28" s="33">
        <f t="shared" si="46"/>
        <v>50.21</v>
      </c>
      <c r="IC28" s="30">
        <v>51.6</v>
      </c>
      <c r="ID28" s="30">
        <v>52.25</v>
      </c>
      <c r="IE28" s="30">
        <v>52.7</v>
      </c>
      <c r="IF28" s="30">
        <v>52.55</v>
      </c>
      <c r="IG28" s="33">
        <f t="shared" si="47"/>
        <v>52.275000000000006</v>
      </c>
      <c r="IH28" s="30">
        <v>52.98</v>
      </c>
      <c r="II28" s="30">
        <v>54.26</v>
      </c>
      <c r="IJ28" s="30">
        <v>53.7</v>
      </c>
      <c r="IK28" s="30">
        <v>54.04</v>
      </c>
      <c r="IL28" s="33">
        <f t="shared" si="48"/>
        <v>53.744999999999997</v>
      </c>
      <c r="IM28" s="30">
        <v>56.51</v>
      </c>
      <c r="IN28" s="30">
        <v>56.36</v>
      </c>
      <c r="IO28" s="30">
        <v>55.01</v>
      </c>
      <c r="IP28" s="30">
        <v>55.95</v>
      </c>
      <c r="IQ28" s="33">
        <f t="shared" si="49"/>
        <v>55.957499999999996</v>
      </c>
      <c r="IR28" s="30">
        <v>57.62</v>
      </c>
      <c r="IS28" s="30">
        <v>59.91</v>
      </c>
      <c r="IT28" s="30">
        <v>59.47</v>
      </c>
      <c r="IU28" s="30">
        <v>58.85</v>
      </c>
      <c r="IV28" s="33">
        <f t="shared" si="50"/>
        <v>58.962499999999999</v>
      </c>
      <c r="IW28" s="30">
        <v>60.1</v>
      </c>
      <c r="IX28" s="30">
        <v>59.82</v>
      </c>
      <c r="IY28" s="30">
        <v>59.73</v>
      </c>
      <c r="IZ28" s="30">
        <v>57.57</v>
      </c>
      <c r="JA28" s="33">
        <f t="shared" si="51"/>
        <v>59.305</v>
      </c>
      <c r="JB28" s="30">
        <v>57.67</v>
      </c>
      <c r="JC28" s="30">
        <v>59.21</v>
      </c>
      <c r="JD28" s="30">
        <v>57.54</v>
      </c>
      <c r="JE28" s="30">
        <v>56.01</v>
      </c>
      <c r="JF28" s="33">
        <f t="shared" si="52"/>
        <v>57.607499999999995</v>
      </c>
      <c r="JG28" s="30">
        <v>56.71</v>
      </c>
      <c r="JH28" s="30">
        <v>59.28</v>
      </c>
      <c r="JI28" s="30">
        <v>57.51</v>
      </c>
      <c r="JJ28" s="30">
        <v>56.89</v>
      </c>
      <c r="JK28" s="33">
        <f t="shared" si="53"/>
        <v>57.597499999999997</v>
      </c>
      <c r="JL28" s="30">
        <v>57.44</v>
      </c>
      <c r="JM28" s="30">
        <v>56.36</v>
      </c>
      <c r="JN28" s="30">
        <v>56.42</v>
      </c>
      <c r="JO28" s="30">
        <v>55.77</v>
      </c>
      <c r="JP28" s="33">
        <f t="shared" si="54"/>
        <v>56.497500000000002</v>
      </c>
      <c r="JQ28" s="30">
        <v>56.53</v>
      </c>
      <c r="JR28" s="30">
        <v>57.83</v>
      </c>
      <c r="JS28" s="30">
        <v>57.43</v>
      </c>
      <c r="JT28" s="30">
        <v>57.91</v>
      </c>
      <c r="JU28" s="33">
        <f t="shared" si="55"/>
        <v>57.424999999999997</v>
      </c>
      <c r="JV28" s="30">
        <v>57.65</v>
      </c>
      <c r="JW28" s="30">
        <v>56.27</v>
      </c>
      <c r="JX28" s="30">
        <v>55.02</v>
      </c>
      <c r="JY28" s="30">
        <v>54.51</v>
      </c>
      <c r="JZ28" s="34">
        <f t="shared" si="56"/>
        <v>55.862499999999997</v>
      </c>
    </row>
    <row r="29" spans="1:286" ht="29">
      <c r="A29" s="25" t="s">
        <v>264</v>
      </c>
      <c r="B29" s="30">
        <v>64.2</v>
      </c>
      <c r="C29" s="30">
        <v>63.93</v>
      </c>
      <c r="D29" s="30">
        <v>63.78</v>
      </c>
      <c r="E29" s="30">
        <v>64.3</v>
      </c>
      <c r="F29" s="31">
        <f t="shared" si="0"/>
        <v>64.052499999999995</v>
      </c>
      <c r="G29" s="30">
        <v>65.28</v>
      </c>
      <c r="H29" s="30">
        <v>63.83</v>
      </c>
      <c r="I29" s="30">
        <v>61.95</v>
      </c>
      <c r="J29" s="30">
        <v>63.3</v>
      </c>
      <c r="K29" s="31">
        <f t="shared" si="1"/>
        <v>63.59</v>
      </c>
      <c r="L29" s="30">
        <v>63.18</v>
      </c>
      <c r="M29" s="30">
        <v>61.72</v>
      </c>
      <c r="N29" s="30">
        <v>62.63</v>
      </c>
      <c r="O29" s="30">
        <v>62.75</v>
      </c>
      <c r="P29" s="31">
        <f t="shared" si="2"/>
        <v>62.57</v>
      </c>
      <c r="Q29" s="30">
        <v>63.27</v>
      </c>
      <c r="R29" s="30">
        <v>62.85</v>
      </c>
      <c r="S29" s="30">
        <v>64.61</v>
      </c>
      <c r="T29" s="30">
        <v>66.7</v>
      </c>
      <c r="U29" s="31">
        <f t="shared" si="3"/>
        <v>64.357500000000002</v>
      </c>
      <c r="V29" s="30">
        <v>66.319999999999993</v>
      </c>
      <c r="W29" s="30">
        <v>68.66</v>
      </c>
      <c r="X29" s="30">
        <v>65.319999999999993</v>
      </c>
      <c r="Y29" s="30">
        <v>64.84</v>
      </c>
      <c r="Z29" s="31">
        <f t="shared" si="4"/>
        <v>66.284999999999997</v>
      </c>
      <c r="AA29" s="30">
        <v>62.63</v>
      </c>
      <c r="AB29" s="30">
        <v>61.53</v>
      </c>
      <c r="AC29" s="30">
        <v>61.68</v>
      </c>
      <c r="AD29" s="30">
        <v>61.71</v>
      </c>
      <c r="AE29" s="31">
        <f t="shared" si="5"/>
        <v>61.887500000000003</v>
      </c>
      <c r="AF29" s="30">
        <v>61.32</v>
      </c>
      <c r="AG29" s="30">
        <v>63.2</v>
      </c>
      <c r="AH29" s="30">
        <v>63.59</v>
      </c>
      <c r="AI29" s="30">
        <v>65.430000000000007</v>
      </c>
      <c r="AJ29" s="31">
        <f t="shared" si="6"/>
        <v>63.385000000000005</v>
      </c>
      <c r="AK29" s="30">
        <v>63.34</v>
      </c>
      <c r="AL29" s="30">
        <v>64.91</v>
      </c>
      <c r="AM29" s="30">
        <v>65.55</v>
      </c>
      <c r="AN29" s="30">
        <v>63.99</v>
      </c>
      <c r="AO29" s="31">
        <f t="shared" si="7"/>
        <v>64.447500000000005</v>
      </c>
      <c r="AP29" s="30">
        <v>61.99</v>
      </c>
      <c r="AQ29" s="30">
        <v>63.76</v>
      </c>
      <c r="AR29" s="30">
        <v>61.8</v>
      </c>
      <c r="AS29" s="30">
        <v>63.74</v>
      </c>
      <c r="AT29" s="31">
        <f t="shared" si="8"/>
        <v>62.822500000000005</v>
      </c>
      <c r="AU29" s="30">
        <v>61.7</v>
      </c>
      <c r="AV29" s="30">
        <v>61.28</v>
      </c>
      <c r="AW29" s="30">
        <v>61.07</v>
      </c>
      <c r="AX29" s="30">
        <v>62.18</v>
      </c>
      <c r="AY29" s="31">
        <f t="shared" si="9"/>
        <v>61.557500000000005</v>
      </c>
      <c r="AZ29" s="30">
        <v>65.34</v>
      </c>
      <c r="BA29" s="30">
        <v>64.44</v>
      </c>
      <c r="BB29" s="30">
        <v>62.63</v>
      </c>
      <c r="BC29" s="30">
        <v>63.32</v>
      </c>
      <c r="BD29" s="31">
        <f t="shared" si="10"/>
        <v>63.932499999999997</v>
      </c>
      <c r="BE29" s="30">
        <v>63.83</v>
      </c>
      <c r="BF29" s="30">
        <v>65.97</v>
      </c>
      <c r="BG29" s="30">
        <v>66.12</v>
      </c>
      <c r="BH29" s="30">
        <v>64.959999999999994</v>
      </c>
      <c r="BI29" s="31">
        <f t="shared" si="11"/>
        <v>65.22</v>
      </c>
      <c r="BJ29" s="30">
        <v>65.2</v>
      </c>
      <c r="BK29" s="30">
        <v>64.989999999999995</v>
      </c>
      <c r="BL29" s="30">
        <v>65.52</v>
      </c>
      <c r="BM29" s="30">
        <v>63.37</v>
      </c>
      <c r="BN29" s="31">
        <f t="shared" si="12"/>
        <v>64.77</v>
      </c>
      <c r="BO29" s="30">
        <v>64.69</v>
      </c>
      <c r="BP29" s="30">
        <v>64.239999999999995</v>
      </c>
      <c r="BQ29" s="30">
        <v>63.4</v>
      </c>
      <c r="BR29" s="30">
        <v>64.84</v>
      </c>
      <c r="BS29" s="31">
        <f t="shared" si="13"/>
        <v>64.292500000000004</v>
      </c>
      <c r="BT29" s="30">
        <v>64.45</v>
      </c>
      <c r="BU29" s="30">
        <v>66.22</v>
      </c>
      <c r="BV29" s="30">
        <v>63.06</v>
      </c>
      <c r="BW29" s="30">
        <v>65.650000000000006</v>
      </c>
      <c r="BX29" s="31">
        <f t="shared" si="14"/>
        <v>64.844999999999999</v>
      </c>
      <c r="BY29" s="30">
        <v>62.85</v>
      </c>
      <c r="BZ29" s="30">
        <v>62.79</v>
      </c>
      <c r="CA29" s="30">
        <v>65.599999999999994</v>
      </c>
      <c r="CB29" s="30">
        <v>63.07</v>
      </c>
      <c r="CC29" s="31">
        <f t="shared" si="15"/>
        <v>63.577500000000001</v>
      </c>
      <c r="CD29" s="30">
        <v>62.42</v>
      </c>
      <c r="CE29" s="30">
        <v>63.1</v>
      </c>
      <c r="CF29" s="30">
        <v>62.69</v>
      </c>
      <c r="CG29" s="30">
        <v>62.68</v>
      </c>
      <c r="CH29" s="31">
        <f t="shared" si="16"/>
        <v>62.722500000000004</v>
      </c>
      <c r="CI29" s="30">
        <v>61.29</v>
      </c>
      <c r="CJ29" s="30">
        <v>62.52</v>
      </c>
      <c r="CK29" s="30">
        <v>60.67</v>
      </c>
      <c r="CL29" s="30">
        <v>61.12</v>
      </c>
      <c r="CM29" s="31">
        <f t="shared" si="17"/>
        <v>61.400000000000006</v>
      </c>
      <c r="CN29" s="30">
        <v>60.41</v>
      </c>
      <c r="CO29" s="30">
        <v>60.49</v>
      </c>
      <c r="CP29" s="30">
        <v>59.84</v>
      </c>
      <c r="CQ29" s="30">
        <v>57.15</v>
      </c>
      <c r="CR29" s="31">
        <f t="shared" si="18"/>
        <v>59.472500000000004</v>
      </c>
      <c r="CS29" s="30">
        <v>10.14</v>
      </c>
      <c r="CT29" s="30">
        <v>14.57</v>
      </c>
      <c r="CU29" s="30">
        <v>16.190000000000001</v>
      </c>
      <c r="CV29" s="30">
        <v>14.14</v>
      </c>
      <c r="CW29" s="32">
        <f t="shared" si="19"/>
        <v>13.760000000000002</v>
      </c>
      <c r="CX29" s="30">
        <v>11.74</v>
      </c>
      <c r="CY29" s="30">
        <v>13.04</v>
      </c>
      <c r="CZ29" s="30">
        <v>11.34</v>
      </c>
      <c r="DA29" s="30">
        <v>9.24</v>
      </c>
      <c r="DB29" s="32">
        <f t="shared" si="20"/>
        <v>11.340000000000002</v>
      </c>
      <c r="DC29" s="30">
        <v>11.73</v>
      </c>
      <c r="DD29" s="30">
        <v>15.01</v>
      </c>
      <c r="DE29" s="30">
        <v>15.01</v>
      </c>
      <c r="DF29" s="30">
        <v>14.31</v>
      </c>
      <c r="DG29" s="32">
        <f t="shared" si="21"/>
        <v>14.015000000000001</v>
      </c>
      <c r="DH29" s="30">
        <v>13.97</v>
      </c>
      <c r="DI29" s="30">
        <v>11.11</v>
      </c>
      <c r="DJ29" s="30">
        <v>14.36</v>
      </c>
      <c r="DK29" s="30">
        <v>13.91</v>
      </c>
      <c r="DL29" s="32">
        <f t="shared" si="22"/>
        <v>13.337499999999999</v>
      </c>
      <c r="DM29" s="30">
        <v>11.44</v>
      </c>
      <c r="DN29" s="30">
        <v>17.8</v>
      </c>
      <c r="DO29" s="30">
        <v>17.96</v>
      </c>
      <c r="DP29" s="30">
        <v>19.07</v>
      </c>
      <c r="DQ29" s="32">
        <f t="shared" si="23"/>
        <v>16.567500000000003</v>
      </c>
      <c r="DR29" s="30">
        <v>18.55</v>
      </c>
      <c r="DS29" s="30">
        <v>19.55</v>
      </c>
      <c r="DT29" s="30">
        <v>21.25</v>
      </c>
      <c r="DU29" s="30">
        <v>25.36</v>
      </c>
      <c r="DV29" s="32">
        <f t="shared" si="24"/>
        <v>21.177500000000002</v>
      </c>
      <c r="DW29" s="30">
        <v>24.79</v>
      </c>
      <c r="DX29" s="30">
        <v>25.63</v>
      </c>
      <c r="DY29" s="30">
        <v>25.9</v>
      </c>
      <c r="DZ29" s="30">
        <v>28.49</v>
      </c>
      <c r="EA29" s="32">
        <f t="shared" si="25"/>
        <v>26.202499999999997</v>
      </c>
      <c r="EB29" s="30">
        <v>25.74</v>
      </c>
      <c r="EC29" s="30">
        <v>28.11</v>
      </c>
      <c r="ED29" s="30">
        <v>29.6</v>
      </c>
      <c r="EE29" s="30">
        <v>26.13</v>
      </c>
      <c r="EF29" s="32">
        <f t="shared" si="26"/>
        <v>27.394999999999996</v>
      </c>
      <c r="EG29" s="30">
        <v>23.71</v>
      </c>
      <c r="EH29" s="30">
        <v>16.91</v>
      </c>
      <c r="EI29" s="30">
        <v>20.55</v>
      </c>
      <c r="EJ29" s="30">
        <v>22.77</v>
      </c>
      <c r="EK29" s="32">
        <f t="shared" si="27"/>
        <v>20.984999999999999</v>
      </c>
      <c r="EL29" s="30">
        <v>20.12</v>
      </c>
      <c r="EM29" s="30">
        <v>20.239999999999998</v>
      </c>
      <c r="EN29" s="30">
        <v>17.52</v>
      </c>
      <c r="EO29" s="30">
        <v>19.399999999999999</v>
      </c>
      <c r="EP29" s="32">
        <f t="shared" si="28"/>
        <v>19.32</v>
      </c>
      <c r="EQ29" s="30">
        <v>18.45</v>
      </c>
      <c r="ER29" s="30">
        <v>17.34</v>
      </c>
      <c r="ES29" s="30">
        <v>13.78</v>
      </c>
      <c r="ET29" s="30">
        <v>14.94</v>
      </c>
      <c r="EU29" s="32">
        <f t="shared" si="29"/>
        <v>16.127500000000001</v>
      </c>
      <c r="EV29" s="30">
        <v>13.75</v>
      </c>
      <c r="EW29" s="30">
        <v>11.59</v>
      </c>
      <c r="EX29" s="30">
        <v>11.61</v>
      </c>
      <c r="EY29" s="30">
        <v>13.63</v>
      </c>
      <c r="EZ29" s="32">
        <f t="shared" si="30"/>
        <v>12.645000000000001</v>
      </c>
      <c r="FA29" s="30">
        <v>8.2200000000000006</v>
      </c>
      <c r="FB29" s="30">
        <v>3.9</v>
      </c>
      <c r="FC29" s="30">
        <v>5.63</v>
      </c>
      <c r="FD29" s="30">
        <v>3.87</v>
      </c>
      <c r="FE29" s="32">
        <f t="shared" si="31"/>
        <v>5.4050000000000002</v>
      </c>
      <c r="FF29" s="30">
        <v>1.8</v>
      </c>
      <c r="FG29" s="30">
        <v>3.66</v>
      </c>
      <c r="FH29" s="30">
        <v>4.46</v>
      </c>
      <c r="FI29" s="30">
        <v>2.38</v>
      </c>
      <c r="FJ29" s="32">
        <f t="shared" si="32"/>
        <v>3.0750000000000002</v>
      </c>
      <c r="FK29" s="30">
        <v>3.06</v>
      </c>
      <c r="FL29" s="30">
        <v>4.7699999999999996</v>
      </c>
      <c r="FM29" s="30">
        <v>3.75</v>
      </c>
      <c r="FN29" s="30">
        <v>4.26</v>
      </c>
      <c r="FO29" s="32">
        <f t="shared" si="33"/>
        <v>3.96</v>
      </c>
      <c r="FP29" s="30">
        <v>4.92</v>
      </c>
      <c r="FQ29" s="30">
        <v>2.95</v>
      </c>
      <c r="FR29" s="30">
        <v>3.41</v>
      </c>
      <c r="FS29" s="30">
        <v>4.49</v>
      </c>
      <c r="FT29" s="32">
        <f t="shared" si="34"/>
        <v>3.9425000000000003</v>
      </c>
      <c r="FU29" s="30">
        <v>7.1</v>
      </c>
      <c r="FV29" s="30">
        <v>5.32</v>
      </c>
      <c r="FW29" s="30">
        <v>4.4400000000000004</v>
      </c>
      <c r="FX29" s="30">
        <v>5.75</v>
      </c>
      <c r="FY29" s="32">
        <f t="shared" si="35"/>
        <v>5.6524999999999999</v>
      </c>
      <c r="FZ29" s="30">
        <v>4.26</v>
      </c>
      <c r="GA29" s="30">
        <v>5.31</v>
      </c>
      <c r="GB29" s="30">
        <v>3.36</v>
      </c>
      <c r="GC29" s="30">
        <v>6.57</v>
      </c>
      <c r="GD29" s="32">
        <f t="shared" si="36"/>
        <v>4.875</v>
      </c>
      <c r="GE29" s="30">
        <v>7.13</v>
      </c>
      <c r="GF29" s="30">
        <v>7.77</v>
      </c>
      <c r="GG29" s="30">
        <v>6.36</v>
      </c>
      <c r="GH29" s="30">
        <v>4.1900000000000004</v>
      </c>
      <c r="GI29" s="32">
        <f t="shared" si="37"/>
        <v>6.3624999999999998</v>
      </c>
      <c r="GJ29" s="30">
        <v>57.69</v>
      </c>
      <c r="GK29" s="30">
        <v>54.62</v>
      </c>
      <c r="GL29" s="30">
        <v>53.45</v>
      </c>
      <c r="GM29" s="30">
        <v>55.21</v>
      </c>
      <c r="GN29" s="33">
        <f t="shared" si="38"/>
        <v>55.2425</v>
      </c>
      <c r="GO29" s="30">
        <v>57.62</v>
      </c>
      <c r="GP29" s="30">
        <v>55.51</v>
      </c>
      <c r="GQ29" s="30">
        <v>54.92</v>
      </c>
      <c r="GR29" s="30">
        <v>57.45</v>
      </c>
      <c r="GS29" s="33">
        <f t="shared" si="39"/>
        <v>56.375</v>
      </c>
      <c r="GT29" s="30">
        <v>55.77</v>
      </c>
      <c r="GU29" s="30">
        <v>52.45</v>
      </c>
      <c r="GV29" s="30">
        <v>53.23</v>
      </c>
      <c r="GW29" s="30">
        <v>53.77</v>
      </c>
      <c r="GX29" s="33">
        <f t="shared" si="40"/>
        <v>53.805</v>
      </c>
      <c r="GY29" s="30">
        <v>54.43</v>
      </c>
      <c r="GZ29" s="30">
        <v>55.87</v>
      </c>
      <c r="HA29" s="30">
        <v>55.33</v>
      </c>
      <c r="HB29" s="30">
        <v>57.42</v>
      </c>
      <c r="HC29" s="33">
        <f t="shared" si="41"/>
        <v>55.762500000000003</v>
      </c>
      <c r="HD29" s="30">
        <v>58.74</v>
      </c>
      <c r="HE29" s="30">
        <v>56.44</v>
      </c>
      <c r="HF29" s="30">
        <v>53.58</v>
      </c>
      <c r="HG29" s="30">
        <v>52.48</v>
      </c>
      <c r="HH29" s="33">
        <f t="shared" si="42"/>
        <v>55.309999999999995</v>
      </c>
      <c r="HI29" s="30">
        <v>51.01</v>
      </c>
      <c r="HJ29" s="30">
        <v>49.5</v>
      </c>
      <c r="HK29" s="30">
        <v>48.57</v>
      </c>
      <c r="HL29" s="30">
        <v>46.06</v>
      </c>
      <c r="HM29" s="33">
        <f t="shared" si="43"/>
        <v>48.784999999999997</v>
      </c>
      <c r="HN29" s="30">
        <v>46.12</v>
      </c>
      <c r="HO29" s="30">
        <v>47</v>
      </c>
      <c r="HP29" s="30">
        <v>47.12</v>
      </c>
      <c r="HQ29" s="30">
        <v>46.79</v>
      </c>
      <c r="HR29" s="33">
        <f t="shared" si="44"/>
        <v>46.7575</v>
      </c>
      <c r="HS29" s="30">
        <v>47.03</v>
      </c>
      <c r="HT29" s="30">
        <v>46.66</v>
      </c>
      <c r="HU29" s="30">
        <v>46.15</v>
      </c>
      <c r="HV29" s="30">
        <v>47.27</v>
      </c>
      <c r="HW29" s="33">
        <f t="shared" si="45"/>
        <v>46.777500000000003</v>
      </c>
      <c r="HX29" s="30">
        <v>47.3</v>
      </c>
      <c r="HY29" s="30">
        <v>52.98</v>
      </c>
      <c r="HZ29" s="30">
        <v>49.1</v>
      </c>
      <c r="IA29" s="30">
        <v>49.23</v>
      </c>
      <c r="IB29" s="33">
        <f t="shared" si="46"/>
        <v>49.652499999999996</v>
      </c>
      <c r="IC29" s="30">
        <v>49.29</v>
      </c>
      <c r="ID29" s="30">
        <v>48.88</v>
      </c>
      <c r="IE29" s="30">
        <v>50.37</v>
      </c>
      <c r="IF29" s="30">
        <v>50.11</v>
      </c>
      <c r="IG29" s="33">
        <f t="shared" si="47"/>
        <v>49.662499999999994</v>
      </c>
      <c r="IH29" s="30">
        <v>53.29</v>
      </c>
      <c r="II29" s="30">
        <v>53.27</v>
      </c>
      <c r="IJ29" s="30">
        <v>54</v>
      </c>
      <c r="IK29" s="30">
        <v>53.86</v>
      </c>
      <c r="IL29" s="33">
        <f t="shared" si="48"/>
        <v>53.605000000000004</v>
      </c>
      <c r="IM29" s="30">
        <v>55.05</v>
      </c>
      <c r="IN29" s="30">
        <v>58.32</v>
      </c>
      <c r="IO29" s="30">
        <v>58.44</v>
      </c>
      <c r="IP29" s="30">
        <v>56.11</v>
      </c>
      <c r="IQ29" s="33">
        <f t="shared" si="49"/>
        <v>56.980000000000004</v>
      </c>
      <c r="IR29" s="30">
        <v>59.84</v>
      </c>
      <c r="IS29" s="30">
        <v>62.46</v>
      </c>
      <c r="IT29" s="30">
        <v>61.83</v>
      </c>
      <c r="IU29" s="30">
        <v>60.91</v>
      </c>
      <c r="IV29" s="33">
        <f t="shared" si="50"/>
        <v>61.26</v>
      </c>
      <c r="IW29" s="30">
        <v>63.53</v>
      </c>
      <c r="IX29" s="30">
        <v>61.89</v>
      </c>
      <c r="IY29" s="30">
        <v>60.57</v>
      </c>
      <c r="IZ29" s="30">
        <v>63.3</v>
      </c>
      <c r="JA29" s="33">
        <f t="shared" si="51"/>
        <v>62.322500000000005</v>
      </c>
      <c r="JB29" s="30">
        <v>62.48</v>
      </c>
      <c r="JC29" s="30">
        <v>63.06</v>
      </c>
      <c r="JD29" s="30">
        <v>60.7</v>
      </c>
      <c r="JE29" s="30">
        <v>62.86</v>
      </c>
      <c r="JF29" s="33">
        <f t="shared" si="52"/>
        <v>62.275000000000006</v>
      </c>
      <c r="JG29" s="30">
        <v>59.76</v>
      </c>
      <c r="JH29" s="30">
        <v>60.94</v>
      </c>
      <c r="JI29" s="30">
        <v>63.36</v>
      </c>
      <c r="JJ29" s="30">
        <v>60.24</v>
      </c>
      <c r="JK29" s="33">
        <f t="shared" si="53"/>
        <v>61.075000000000003</v>
      </c>
      <c r="JL29" s="30">
        <v>57.98</v>
      </c>
      <c r="JM29" s="30">
        <v>59.74</v>
      </c>
      <c r="JN29" s="30">
        <v>59.91</v>
      </c>
      <c r="JO29" s="30">
        <v>59.08</v>
      </c>
      <c r="JP29" s="33">
        <f t="shared" si="54"/>
        <v>59.177499999999995</v>
      </c>
      <c r="JQ29" s="30">
        <v>58.68</v>
      </c>
      <c r="JR29" s="30">
        <v>59.2</v>
      </c>
      <c r="JS29" s="30">
        <v>58.63</v>
      </c>
      <c r="JT29" s="30">
        <v>57.1</v>
      </c>
      <c r="JU29" s="33">
        <f t="shared" si="55"/>
        <v>58.402499999999996</v>
      </c>
      <c r="JV29" s="30">
        <v>56.1</v>
      </c>
      <c r="JW29" s="30">
        <v>55.79</v>
      </c>
      <c r="JX29" s="30">
        <v>56.04</v>
      </c>
      <c r="JY29" s="30">
        <v>54.76</v>
      </c>
      <c r="JZ29" s="34">
        <f t="shared" si="56"/>
        <v>55.672499999999999</v>
      </c>
    </row>
    <row r="30" spans="1:286" ht="29">
      <c r="A30" s="25" t="s">
        <v>265</v>
      </c>
      <c r="B30" s="30">
        <v>60.33</v>
      </c>
      <c r="C30" s="30">
        <v>60.87</v>
      </c>
      <c r="D30" s="30">
        <v>58.36</v>
      </c>
      <c r="E30" s="30">
        <v>59.78</v>
      </c>
      <c r="F30" s="31">
        <f t="shared" si="0"/>
        <v>59.835000000000001</v>
      </c>
      <c r="G30" s="30">
        <v>60.28</v>
      </c>
      <c r="H30" s="30">
        <v>60.76</v>
      </c>
      <c r="I30" s="30">
        <v>61.87</v>
      </c>
      <c r="J30" s="30">
        <v>60.16</v>
      </c>
      <c r="K30" s="31">
        <f t="shared" si="1"/>
        <v>60.767499999999998</v>
      </c>
      <c r="L30" s="30">
        <v>60.69</v>
      </c>
      <c r="M30" s="30">
        <v>61.62</v>
      </c>
      <c r="N30" s="30">
        <v>63.27</v>
      </c>
      <c r="O30" s="30">
        <v>63.39</v>
      </c>
      <c r="P30" s="31">
        <f t="shared" si="2"/>
        <v>62.242500000000007</v>
      </c>
      <c r="Q30" s="30">
        <v>63.34</v>
      </c>
      <c r="R30" s="30">
        <v>62.74</v>
      </c>
      <c r="S30" s="30">
        <v>62.19</v>
      </c>
      <c r="T30" s="30">
        <v>61.65</v>
      </c>
      <c r="U30" s="31">
        <f t="shared" si="3"/>
        <v>62.480000000000004</v>
      </c>
      <c r="V30" s="30">
        <v>61.85</v>
      </c>
      <c r="W30" s="30">
        <v>63.72</v>
      </c>
      <c r="X30" s="30">
        <v>63.86</v>
      </c>
      <c r="Y30" s="30">
        <v>63.25</v>
      </c>
      <c r="Z30" s="31">
        <f t="shared" si="4"/>
        <v>63.17</v>
      </c>
      <c r="AA30" s="30">
        <v>61.48</v>
      </c>
      <c r="AB30" s="30">
        <v>61.09</v>
      </c>
      <c r="AC30" s="30">
        <v>61.54</v>
      </c>
      <c r="AD30" s="30">
        <v>60.59</v>
      </c>
      <c r="AE30" s="31">
        <f t="shared" si="5"/>
        <v>61.174999999999997</v>
      </c>
      <c r="AF30" s="30">
        <v>60.81</v>
      </c>
      <c r="AG30" s="30">
        <v>61.79</v>
      </c>
      <c r="AH30" s="30">
        <v>62.37</v>
      </c>
      <c r="AI30" s="30">
        <v>62.07</v>
      </c>
      <c r="AJ30" s="31">
        <f t="shared" si="6"/>
        <v>61.76</v>
      </c>
      <c r="AK30" s="30">
        <v>62.37</v>
      </c>
      <c r="AL30" s="30">
        <v>61.5</v>
      </c>
      <c r="AM30" s="30">
        <v>62.11</v>
      </c>
      <c r="AN30" s="30">
        <v>61.67</v>
      </c>
      <c r="AO30" s="31">
        <f t="shared" si="7"/>
        <v>61.912500000000009</v>
      </c>
      <c r="AP30" s="30">
        <v>61.99</v>
      </c>
      <c r="AQ30" s="30">
        <v>63.23</v>
      </c>
      <c r="AR30" s="30">
        <v>65.06</v>
      </c>
      <c r="AS30" s="30">
        <v>65.28</v>
      </c>
      <c r="AT30" s="31">
        <f t="shared" si="8"/>
        <v>63.89</v>
      </c>
      <c r="AU30" s="30">
        <v>66.25</v>
      </c>
      <c r="AV30" s="30">
        <v>66.849999999999994</v>
      </c>
      <c r="AW30" s="30">
        <v>65.22</v>
      </c>
      <c r="AX30" s="30">
        <v>65.3</v>
      </c>
      <c r="AY30" s="31">
        <f t="shared" si="9"/>
        <v>65.905000000000001</v>
      </c>
      <c r="AZ30" s="30">
        <v>64.41</v>
      </c>
      <c r="BA30" s="30">
        <v>65.89</v>
      </c>
      <c r="BB30" s="30">
        <v>65.14</v>
      </c>
      <c r="BC30" s="30">
        <v>65.459999999999994</v>
      </c>
      <c r="BD30" s="31">
        <f t="shared" si="10"/>
        <v>65.224999999999994</v>
      </c>
      <c r="BE30" s="30">
        <v>66.91</v>
      </c>
      <c r="BF30" s="30">
        <v>65.95</v>
      </c>
      <c r="BG30" s="30">
        <v>66.959999999999994</v>
      </c>
      <c r="BH30" s="30">
        <v>67.599999999999994</v>
      </c>
      <c r="BI30" s="31">
        <f t="shared" si="11"/>
        <v>66.85499999999999</v>
      </c>
      <c r="BJ30" s="30">
        <v>68.62</v>
      </c>
      <c r="BK30" s="30">
        <v>70.23</v>
      </c>
      <c r="BL30" s="30">
        <v>68.819999999999993</v>
      </c>
      <c r="BM30" s="30">
        <v>69.45</v>
      </c>
      <c r="BN30" s="31">
        <f t="shared" si="12"/>
        <v>69.28</v>
      </c>
      <c r="BO30" s="30">
        <v>69.510000000000005</v>
      </c>
      <c r="BP30" s="30">
        <v>69.540000000000006</v>
      </c>
      <c r="BQ30" s="30">
        <v>69.14</v>
      </c>
      <c r="BR30" s="30">
        <v>68.16</v>
      </c>
      <c r="BS30" s="31">
        <f t="shared" si="13"/>
        <v>69.087500000000006</v>
      </c>
      <c r="BT30" s="30">
        <v>68.19</v>
      </c>
      <c r="BU30" s="30">
        <v>68.59</v>
      </c>
      <c r="BV30" s="30">
        <v>67.739999999999995</v>
      </c>
      <c r="BW30" s="30">
        <v>66.739999999999995</v>
      </c>
      <c r="BX30" s="31">
        <f t="shared" si="14"/>
        <v>67.814999999999998</v>
      </c>
      <c r="BY30" s="30">
        <v>67.83</v>
      </c>
      <c r="BZ30" s="30">
        <v>68.010000000000005</v>
      </c>
      <c r="CA30" s="30">
        <v>67.45</v>
      </c>
      <c r="CB30" s="30">
        <v>67.66</v>
      </c>
      <c r="CC30" s="31">
        <f t="shared" si="15"/>
        <v>67.737500000000011</v>
      </c>
      <c r="CD30" s="30">
        <v>67.94</v>
      </c>
      <c r="CE30" s="30">
        <v>68.37</v>
      </c>
      <c r="CF30" s="30">
        <v>67.81</v>
      </c>
      <c r="CG30" s="30">
        <v>68.12</v>
      </c>
      <c r="CH30" s="31">
        <f t="shared" si="16"/>
        <v>68.06</v>
      </c>
      <c r="CI30" s="30">
        <v>69.319999999999993</v>
      </c>
      <c r="CJ30" s="30">
        <v>69.34</v>
      </c>
      <c r="CK30" s="30">
        <v>66.91</v>
      </c>
      <c r="CL30" s="30">
        <v>67.47</v>
      </c>
      <c r="CM30" s="31">
        <f t="shared" si="17"/>
        <v>68.259999999999991</v>
      </c>
      <c r="CN30" s="30">
        <v>66.72</v>
      </c>
      <c r="CO30" s="30">
        <v>68.67</v>
      </c>
      <c r="CP30" s="30">
        <v>68.180000000000007</v>
      </c>
      <c r="CQ30" s="30">
        <v>67.5</v>
      </c>
      <c r="CR30" s="31">
        <f t="shared" si="18"/>
        <v>67.767499999999998</v>
      </c>
      <c r="CS30" s="30">
        <v>5.7</v>
      </c>
      <c r="CT30" s="30">
        <v>7.62</v>
      </c>
      <c r="CU30" s="30">
        <v>4.7300000000000004</v>
      </c>
      <c r="CV30" s="30">
        <v>6.14</v>
      </c>
      <c r="CW30" s="32">
        <f t="shared" si="19"/>
        <v>6.0475000000000003</v>
      </c>
      <c r="CX30" s="30">
        <v>7.01</v>
      </c>
      <c r="CY30" s="30">
        <v>4.66</v>
      </c>
      <c r="CZ30" s="30">
        <v>8.15</v>
      </c>
      <c r="DA30" s="30">
        <v>8.06</v>
      </c>
      <c r="DB30" s="32">
        <f t="shared" si="20"/>
        <v>6.9700000000000006</v>
      </c>
      <c r="DC30" s="30">
        <v>6.85</v>
      </c>
      <c r="DD30" s="30">
        <v>7.34</v>
      </c>
      <c r="DE30" s="30">
        <v>6.88</v>
      </c>
      <c r="DF30" s="30">
        <v>7.28</v>
      </c>
      <c r="DG30" s="32">
        <f t="shared" si="21"/>
        <v>7.0875000000000004</v>
      </c>
      <c r="DH30" s="30">
        <v>8.1</v>
      </c>
      <c r="DI30" s="30">
        <v>7.39</v>
      </c>
      <c r="DJ30" s="30">
        <v>6.49</v>
      </c>
      <c r="DK30" s="30">
        <v>8.99</v>
      </c>
      <c r="DL30" s="32">
        <f t="shared" si="22"/>
        <v>7.7424999999999997</v>
      </c>
      <c r="DM30" s="30">
        <v>9.33</v>
      </c>
      <c r="DN30" s="30">
        <v>8.86</v>
      </c>
      <c r="DO30" s="30">
        <v>9.32</v>
      </c>
      <c r="DP30" s="30">
        <v>9.36</v>
      </c>
      <c r="DQ30" s="32">
        <f t="shared" si="23"/>
        <v>9.2174999999999994</v>
      </c>
      <c r="DR30" s="30">
        <v>9.27</v>
      </c>
      <c r="DS30" s="30">
        <v>10.46</v>
      </c>
      <c r="DT30" s="30">
        <v>14.01</v>
      </c>
      <c r="DU30" s="30">
        <v>13.7</v>
      </c>
      <c r="DV30" s="32">
        <f t="shared" si="24"/>
        <v>11.86</v>
      </c>
      <c r="DW30" s="30">
        <v>14.06</v>
      </c>
      <c r="DX30" s="30">
        <v>13.35</v>
      </c>
      <c r="DY30" s="30">
        <v>16.260000000000002</v>
      </c>
      <c r="DZ30" s="30">
        <v>13.56</v>
      </c>
      <c r="EA30" s="32">
        <f t="shared" si="25"/>
        <v>14.307500000000001</v>
      </c>
      <c r="EB30" s="30">
        <v>12.63</v>
      </c>
      <c r="EC30" s="30">
        <v>13.73</v>
      </c>
      <c r="ED30" s="30">
        <v>13.61</v>
      </c>
      <c r="EE30" s="30">
        <v>13.94</v>
      </c>
      <c r="EF30" s="32">
        <f t="shared" si="26"/>
        <v>13.477499999999999</v>
      </c>
      <c r="EG30" s="30">
        <v>12.28</v>
      </c>
      <c r="EH30" s="30">
        <v>13.28</v>
      </c>
      <c r="EI30" s="30">
        <v>12.09</v>
      </c>
      <c r="EJ30" s="30">
        <v>10.55</v>
      </c>
      <c r="EK30" s="32">
        <f t="shared" si="27"/>
        <v>12.05</v>
      </c>
      <c r="EL30" s="30">
        <v>9.25</v>
      </c>
      <c r="EM30" s="30">
        <v>7.72</v>
      </c>
      <c r="EN30" s="30">
        <v>7.46</v>
      </c>
      <c r="EO30" s="30">
        <v>8.24</v>
      </c>
      <c r="EP30" s="32">
        <f t="shared" si="28"/>
        <v>8.1675000000000004</v>
      </c>
      <c r="EQ30" s="30">
        <v>6.8</v>
      </c>
      <c r="ER30" s="30">
        <v>8.1199999999999992</v>
      </c>
      <c r="ES30" s="30">
        <v>7.01</v>
      </c>
      <c r="ET30" s="30">
        <v>8.65</v>
      </c>
      <c r="EU30" s="32">
        <f t="shared" si="29"/>
        <v>7.6449999999999996</v>
      </c>
      <c r="EV30" s="30">
        <v>8.7799999999999994</v>
      </c>
      <c r="EW30" s="30">
        <v>9.11</v>
      </c>
      <c r="EX30" s="30">
        <v>9.48</v>
      </c>
      <c r="EY30" s="30">
        <v>9.5399999999999991</v>
      </c>
      <c r="EZ30" s="32">
        <f t="shared" si="30"/>
        <v>9.2274999999999991</v>
      </c>
      <c r="FA30" s="30">
        <v>6.36</v>
      </c>
      <c r="FB30" s="30">
        <v>2.98</v>
      </c>
      <c r="FC30" s="30">
        <v>3.99</v>
      </c>
      <c r="FD30" s="30">
        <v>3.78</v>
      </c>
      <c r="FE30" s="32">
        <f t="shared" si="31"/>
        <v>4.2774999999999999</v>
      </c>
      <c r="FF30" s="30">
        <v>4.68</v>
      </c>
      <c r="FG30" s="30">
        <v>3.2</v>
      </c>
      <c r="FH30" s="30">
        <v>4.04</v>
      </c>
      <c r="FI30" s="30">
        <v>4.74</v>
      </c>
      <c r="FJ30" s="32">
        <f t="shared" si="32"/>
        <v>4.165</v>
      </c>
      <c r="FK30" s="30">
        <v>4.0199999999999996</v>
      </c>
      <c r="FL30" s="30">
        <v>3.46</v>
      </c>
      <c r="FM30" s="30">
        <v>4</v>
      </c>
      <c r="FN30" s="30">
        <v>4.25</v>
      </c>
      <c r="FO30" s="32">
        <f t="shared" si="33"/>
        <v>3.9325000000000001</v>
      </c>
      <c r="FP30" s="30">
        <v>4.42</v>
      </c>
      <c r="FQ30" s="30">
        <v>3.97</v>
      </c>
      <c r="FR30" s="30">
        <v>3.61</v>
      </c>
      <c r="FS30" s="30">
        <v>3.68</v>
      </c>
      <c r="FT30" s="32">
        <f t="shared" si="34"/>
        <v>3.92</v>
      </c>
      <c r="FU30" s="30">
        <v>5.25</v>
      </c>
      <c r="FV30" s="30">
        <v>5.82</v>
      </c>
      <c r="FW30" s="30">
        <v>4.41</v>
      </c>
      <c r="FX30" s="30">
        <v>5.37</v>
      </c>
      <c r="FY30" s="32">
        <f t="shared" si="35"/>
        <v>5.2125000000000004</v>
      </c>
      <c r="FZ30" s="30">
        <v>6.72</v>
      </c>
      <c r="GA30" s="30">
        <v>5</v>
      </c>
      <c r="GB30" s="30">
        <v>4.13</v>
      </c>
      <c r="GC30" s="30">
        <v>5.34</v>
      </c>
      <c r="GD30" s="32">
        <f t="shared" si="36"/>
        <v>5.2974999999999994</v>
      </c>
      <c r="GE30" s="30">
        <v>4.12</v>
      </c>
      <c r="GF30" s="30">
        <v>4.1399999999999997</v>
      </c>
      <c r="GG30" s="30">
        <v>4.2300000000000004</v>
      </c>
      <c r="GH30" s="30">
        <v>4.2300000000000004</v>
      </c>
      <c r="GI30" s="32">
        <f t="shared" si="37"/>
        <v>4.18</v>
      </c>
      <c r="GJ30" s="30">
        <v>56.89</v>
      </c>
      <c r="GK30" s="30">
        <v>56.23</v>
      </c>
      <c r="GL30" s="30">
        <v>55.6</v>
      </c>
      <c r="GM30" s="30">
        <v>56.11</v>
      </c>
      <c r="GN30" s="33">
        <f t="shared" si="38"/>
        <v>56.207499999999996</v>
      </c>
      <c r="GO30" s="30">
        <v>56.06</v>
      </c>
      <c r="GP30" s="30">
        <v>57.93</v>
      </c>
      <c r="GQ30" s="30">
        <v>56.82</v>
      </c>
      <c r="GR30" s="30">
        <v>55.31</v>
      </c>
      <c r="GS30" s="33">
        <f t="shared" si="39"/>
        <v>56.53</v>
      </c>
      <c r="GT30" s="30">
        <v>56.53</v>
      </c>
      <c r="GU30" s="30">
        <v>57.09</v>
      </c>
      <c r="GV30" s="30">
        <v>58.92</v>
      </c>
      <c r="GW30" s="30">
        <v>58.77</v>
      </c>
      <c r="GX30" s="33">
        <f t="shared" si="40"/>
        <v>57.827500000000008</v>
      </c>
      <c r="GY30" s="30">
        <v>58.21</v>
      </c>
      <c r="GZ30" s="30">
        <v>58.1</v>
      </c>
      <c r="HA30" s="30">
        <v>58.15</v>
      </c>
      <c r="HB30" s="30">
        <v>56.11</v>
      </c>
      <c r="HC30" s="33">
        <f t="shared" si="41"/>
        <v>57.642499999999998</v>
      </c>
      <c r="HD30" s="30">
        <v>56.08</v>
      </c>
      <c r="HE30" s="30">
        <v>58.08</v>
      </c>
      <c r="HF30" s="30">
        <v>57.91</v>
      </c>
      <c r="HG30" s="30">
        <v>57.33</v>
      </c>
      <c r="HH30" s="33">
        <f t="shared" si="42"/>
        <v>57.349999999999994</v>
      </c>
      <c r="HI30" s="30">
        <v>55.78</v>
      </c>
      <c r="HJ30" s="30">
        <v>54.7</v>
      </c>
      <c r="HK30" s="30">
        <v>52.92</v>
      </c>
      <c r="HL30" s="30">
        <v>52.29</v>
      </c>
      <c r="HM30" s="33">
        <f t="shared" si="43"/>
        <v>53.922499999999999</v>
      </c>
      <c r="HN30" s="30">
        <v>52.26</v>
      </c>
      <c r="HO30" s="30">
        <v>53.54</v>
      </c>
      <c r="HP30" s="30">
        <v>52.23</v>
      </c>
      <c r="HQ30" s="30">
        <v>53.66</v>
      </c>
      <c r="HR30" s="33">
        <f t="shared" si="44"/>
        <v>52.922499999999999</v>
      </c>
      <c r="HS30" s="30">
        <v>54.49</v>
      </c>
      <c r="HT30" s="30">
        <v>53.06</v>
      </c>
      <c r="HU30" s="30">
        <v>53.65</v>
      </c>
      <c r="HV30" s="30">
        <v>53.08</v>
      </c>
      <c r="HW30" s="33">
        <f t="shared" si="45"/>
        <v>53.570000000000007</v>
      </c>
      <c r="HX30" s="30">
        <v>54.37</v>
      </c>
      <c r="HY30" s="30">
        <v>54.83</v>
      </c>
      <c r="HZ30" s="30">
        <v>57.2</v>
      </c>
      <c r="IA30" s="30">
        <v>58.39</v>
      </c>
      <c r="IB30" s="33">
        <f t="shared" si="46"/>
        <v>56.197499999999991</v>
      </c>
      <c r="IC30" s="30">
        <v>60.12</v>
      </c>
      <c r="ID30" s="30">
        <v>61.7</v>
      </c>
      <c r="IE30" s="30">
        <v>60.35</v>
      </c>
      <c r="IF30" s="30">
        <v>59.92</v>
      </c>
      <c r="IG30" s="33">
        <f t="shared" si="47"/>
        <v>60.522499999999994</v>
      </c>
      <c r="IH30" s="30">
        <v>60.03</v>
      </c>
      <c r="II30" s="30">
        <v>60.54</v>
      </c>
      <c r="IJ30" s="30">
        <v>60.57</v>
      </c>
      <c r="IK30" s="30">
        <v>59.8</v>
      </c>
      <c r="IL30" s="33">
        <f t="shared" si="48"/>
        <v>60.234999999999999</v>
      </c>
      <c r="IM30" s="30">
        <v>61.03</v>
      </c>
      <c r="IN30" s="30">
        <v>59.95</v>
      </c>
      <c r="IO30" s="30">
        <v>60.61</v>
      </c>
      <c r="IP30" s="30">
        <v>61.15</v>
      </c>
      <c r="IQ30" s="33">
        <f t="shared" si="49"/>
        <v>60.685000000000002</v>
      </c>
      <c r="IR30" s="30">
        <v>64.260000000000005</v>
      </c>
      <c r="IS30" s="30">
        <v>68.14</v>
      </c>
      <c r="IT30" s="30">
        <v>66.069999999999993</v>
      </c>
      <c r="IU30" s="30">
        <v>66.819999999999993</v>
      </c>
      <c r="IV30" s="33">
        <f t="shared" si="50"/>
        <v>66.322499999999991</v>
      </c>
      <c r="IW30" s="30">
        <v>66.25</v>
      </c>
      <c r="IX30" s="30">
        <v>67.319999999999993</v>
      </c>
      <c r="IY30" s="30">
        <v>66.349999999999994</v>
      </c>
      <c r="IZ30" s="30">
        <v>64.92</v>
      </c>
      <c r="JA30" s="33">
        <f t="shared" si="51"/>
        <v>66.209999999999994</v>
      </c>
      <c r="JB30" s="30">
        <v>65.45</v>
      </c>
      <c r="JC30" s="30">
        <v>66.209999999999994</v>
      </c>
      <c r="JD30" s="30">
        <v>65.03</v>
      </c>
      <c r="JE30" s="30">
        <v>63.91</v>
      </c>
      <c r="JF30" s="33">
        <f t="shared" si="52"/>
        <v>65.150000000000006</v>
      </c>
      <c r="JG30" s="30">
        <v>64.83</v>
      </c>
      <c r="JH30" s="30">
        <v>65.31</v>
      </c>
      <c r="JI30" s="30">
        <v>65.02</v>
      </c>
      <c r="JJ30" s="30">
        <v>65.17</v>
      </c>
      <c r="JK30" s="33">
        <f t="shared" si="53"/>
        <v>65.082499999999996</v>
      </c>
      <c r="JL30" s="30">
        <v>64.37</v>
      </c>
      <c r="JM30" s="30">
        <v>64.39</v>
      </c>
      <c r="JN30" s="30">
        <v>64.819999999999993</v>
      </c>
      <c r="JO30" s="30">
        <v>64.459999999999994</v>
      </c>
      <c r="JP30" s="33">
        <f t="shared" si="54"/>
        <v>64.509999999999991</v>
      </c>
      <c r="JQ30" s="30">
        <v>64.66</v>
      </c>
      <c r="JR30" s="30">
        <v>65.87</v>
      </c>
      <c r="JS30" s="30">
        <v>64.14</v>
      </c>
      <c r="JT30" s="30">
        <v>63.87</v>
      </c>
      <c r="JU30" s="33">
        <f t="shared" si="55"/>
        <v>64.635000000000005</v>
      </c>
      <c r="JV30" s="30">
        <v>63.97</v>
      </c>
      <c r="JW30" s="30">
        <v>65.83</v>
      </c>
      <c r="JX30" s="30">
        <v>65.3</v>
      </c>
      <c r="JY30" s="30">
        <v>64.64</v>
      </c>
      <c r="JZ30" s="34">
        <f t="shared" si="56"/>
        <v>64.935000000000002</v>
      </c>
    </row>
    <row r="31" spans="1:286" ht="29">
      <c r="A31" s="25" t="s">
        <v>266</v>
      </c>
      <c r="B31" s="30">
        <v>65.650000000000006</v>
      </c>
      <c r="C31" s="30">
        <v>66.489999999999995</v>
      </c>
      <c r="D31" s="30">
        <v>64.53</v>
      </c>
      <c r="E31" s="30">
        <v>66.48</v>
      </c>
      <c r="F31" s="31">
        <f t="shared" si="0"/>
        <v>65.787499999999994</v>
      </c>
      <c r="G31" s="30">
        <v>66.3</v>
      </c>
      <c r="H31" s="30">
        <v>67.2</v>
      </c>
      <c r="I31" s="30">
        <v>68.040000000000006</v>
      </c>
      <c r="J31" s="30">
        <v>68.02</v>
      </c>
      <c r="K31" s="31">
        <f t="shared" si="1"/>
        <v>67.39</v>
      </c>
      <c r="L31" s="30">
        <v>67.989999999999995</v>
      </c>
      <c r="M31" s="30">
        <v>69.069999999999993</v>
      </c>
      <c r="N31" s="30">
        <v>67.599999999999994</v>
      </c>
      <c r="O31" s="30">
        <v>66.17</v>
      </c>
      <c r="P31" s="31">
        <f t="shared" si="2"/>
        <v>67.707499999999996</v>
      </c>
      <c r="Q31" s="30">
        <v>67.09</v>
      </c>
      <c r="R31" s="30">
        <v>68.8</v>
      </c>
      <c r="S31" s="30">
        <v>67.37</v>
      </c>
      <c r="T31" s="30">
        <v>65.66</v>
      </c>
      <c r="U31" s="31">
        <f t="shared" si="3"/>
        <v>67.22999999999999</v>
      </c>
      <c r="V31" s="30">
        <v>66.27</v>
      </c>
      <c r="W31" s="30">
        <v>67.48</v>
      </c>
      <c r="X31" s="30">
        <v>65.95</v>
      </c>
      <c r="Y31" s="30">
        <v>66.099999999999994</v>
      </c>
      <c r="Z31" s="31">
        <f t="shared" si="4"/>
        <v>66.449999999999989</v>
      </c>
      <c r="AA31" s="30">
        <v>67.61</v>
      </c>
      <c r="AB31" s="30">
        <v>68.989999999999995</v>
      </c>
      <c r="AC31" s="30">
        <v>68.5</v>
      </c>
      <c r="AD31" s="30">
        <v>70.2</v>
      </c>
      <c r="AE31" s="31">
        <f t="shared" si="5"/>
        <v>68.825000000000003</v>
      </c>
      <c r="AF31" s="30">
        <v>69.58</v>
      </c>
      <c r="AG31" s="30">
        <v>71.84</v>
      </c>
      <c r="AH31" s="30">
        <v>71.17</v>
      </c>
      <c r="AI31" s="30">
        <v>68.28</v>
      </c>
      <c r="AJ31" s="31">
        <f t="shared" si="6"/>
        <v>70.217500000000001</v>
      </c>
      <c r="AK31" s="30">
        <v>69.36</v>
      </c>
      <c r="AL31" s="30">
        <v>71.989999999999995</v>
      </c>
      <c r="AM31" s="30">
        <v>69.08</v>
      </c>
      <c r="AN31" s="30">
        <v>68.489999999999995</v>
      </c>
      <c r="AO31" s="31">
        <f t="shared" si="7"/>
        <v>69.73</v>
      </c>
      <c r="AP31" s="30">
        <v>68.17</v>
      </c>
      <c r="AQ31" s="30">
        <v>70.69</v>
      </c>
      <c r="AR31" s="30">
        <v>71.48</v>
      </c>
      <c r="AS31" s="30">
        <v>70.84</v>
      </c>
      <c r="AT31" s="31">
        <f t="shared" si="8"/>
        <v>70.295000000000016</v>
      </c>
      <c r="AU31" s="30">
        <v>69.81</v>
      </c>
      <c r="AV31" s="30">
        <v>72.349999999999994</v>
      </c>
      <c r="AW31" s="30">
        <v>71.33</v>
      </c>
      <c r="AX31" s="30">
        <v>71.47</v>
      </c>
      <c r="AY31" s="31">
        <f t="shared" si="9"/>
        <v>71.240000000000009</v>
      </c>
      <c r="AZ31" s="30">
        <v>71.95</v>
      </c>
      <c r="BA31" s="30">
        <v>73.930000000000007</v>
      </c>
      <c r="BB31" s="30">
        <v>73.66</v>
      </c>
      <c r="BC31" s="30">
        <v>72.400000000000006</v>
      </c>
      <c r="BD31" s="31">
        <f t="shared" si="10"/>
        <v>72.984999999999999</v>
      </c>
      <c r="BE31" s="30">
        <v>71.599999999999994</v>
      </c>
      <c r="BF31" s="30">
        <v>73.52</v>
      </c>
      <c r="BG31" s="30">
        <v>74.989999999999995</v>
      </c>
      <c r="BH31" s="30">
        <v>75.58</v>
      </c>
      <c r="BI31" s="31">
        <f t="shared" si="11"/>
        <v>73.922499999999999</v>
      </c>
      <c r="BJ31" s="30">
        <v>76.239999999999995</v>
      </c>
      <c r="BK31" s="30">
        <v>76.86</v>
      </c>
      <c r="BL31" s="30">
        <v>76.02</v>
      </c>
      <c r="BM31" s="30">
        <v>75.16</v>
      </c>
      <c r="BN31" s="31">
        <f t="shared" si="12"/>
        <v>76.069999999999993</v>
      </c>
      <c r="BO31" s="30">
        <v>73.22</v>
      </c>
      <c r="BP31" s="30">
        <v>75.150000000000006</v>
      </c>
      <c r="BQ31" s="30">
        <v>74.709999999999994</v>
      </c>
      <c r="BR31" s="30">
        <v>74.45</v>
      </c>
      <c r="BS31" s="31">
        <f t="shared" si="13"/>
        <v>74.382499999999993</v>
      </c>
      <c r="BT31" s="30">
        <v>73.58</v>
      </c>
      <c r="BU31" s="30">
        <v>75.36</v>
      </c>
      <c r="BV31" s="30">
        <v>74.900000000000006</v>
      </c>
      <c r="BW31" s="30">
        <v>73.19</v>
      </c>
      <c r="BX31" s="31">
        <f t="shared" si="14"/>
        <v>74.257499999999993</v>
      </c>
      <c r="BY31" s="30">
        <v>72.66</v>
      </c>
      <c r="BZ31" s="30">
        <v>74.900000000000006</v>
      </c>
      <c r="CA31" s="30">
        <v>74.84</v>
      </c>
      <c r="CB31" s="30">
        <v>74.900000000000006</v>
      </c>
      <c r="CC31" s="31">
        <f t="shared" si="15"/>
        <v>74.325000000000003</v>
      </c>
      <c r="CD31" s="30">
        <v>74.09</v>
      </c>
      <c r="CE31" s="30">
        <v>76.569999999999993</v>
      </c>
      <c r="CF31" s="30">
        <v>75.680000000000007</v>
      </c>
      <c r="CG31" s="30">
        <v>72.59</v>
      </c>
      <c r="CH31" s="31">
        <f t="shared" si="16"/>
        <v>74.732500000000002</v>
      </c>
      <c r="CI31" s="30">
        <v>73.3</v>
      </c>
      <c r="CJ31" s="30">
        <v>73.75</v>
      </c>
      <c r="CK31" s="30">
        <v>72.69</v>
      </c>
      <c r="CL31" s="30">
        <v>72.84</v>
      </c>
      <c r="CM31" s="31">
        <f t="shared" si="17"/>
        <v>73.14500000000001</v>
      </c>
      <c r="CN31" s="30">
        <v>72.739999999999995</v>
      </c>
      <c r="CO31" s="30">
        <v>72.39</v>
      </c>
      <c r="CP31" s="30">
        <v>73.61</v>
      </c>
      <c r="CQ31" s="30">
        <v>70.39</v>
      </c>
      <c r="CR31" s="31">
        <f t="shared" si="18"/>
        <v>72.282499999999999</v>
      </c>
      <c r="CS31" s="30">
        <v>14.09</v>
      </c>
      <c r="CT31" s="30">
        <v>11.65</v>
      </c>
      <c r="CU31" s="30">
        <v>13.96</v>
      </c>
      <c r="CV31" s="30">
        <v>11.52</v>
      </c>
      <c r="CW31" s="32">
        <f t="shared" si="19"/>
        <v>12.805</v>
      </c>
      <c r="CX31" s="30">
        <v>9.94</v>
      </c>
      <c r="CY31" s="30">
        <v>7.27</v>
      </c>
      <c r="CZ31" s="30">
        <v>10.16</v>
      </c>
      <c r="DA31" s="30">
        <v>12.16</v>
      </c>
      <c r="DB31" s="32">
        <f t="shared" si="20"/>
        <v>9.8825000000000003</v>
      </c>
      <c r="DC31" s="30">
        <v>11.94</v>
      </c>
      <c r="DD31" s="30">
        <v>8.66</v>
      </c>
      <c r="DE31" s="30">
        <v>10.19</v>
      </c>
      <c r="DF31" s="30">
        <v>13.2</v>
      </c>
      <c r="DG31" s="32">
        <f t="shared" si="21"/>
        <v>10.997499999999999</v>
      </c>
      <c r="DH31" s="30">
        <v>13.17</v>
      </c>
      <c r="DI31" s="30">
        <v>12.86</v>
      </c>
      <c r="DJ31" s="30">
        <v>12.48</v>
      </c>
      <c r="DK31" s="30">
        <v>17.010000000000002</v>
      </c>
      <c r="DL31" s="32">
        <f t="shared" si="22"/>
        <v>13.880000000000003</v>
      </c>
      <c r="DM31" s="30">
        <v>14.97</v>
      </c>
      <c r="DN31" s="30">
        <v>14.99</v>
      </c>
      <c r="DO31" s="30">
        <v>16.399999999999999</v>
      </c>
      <c r="DP31" s="30">
        <v>17.3</v>
      </c>
      <c r="DQ31" s="32">
        <f t="shared" si="23"/>
        <v>15.914999999999999</v>
      </c>
      <c r="DR31" s="30">
        <v>19.2</v>
      </c>
      <c r="DS31" s="30">
        <v>17.920000000000002</v>
      </c>
      <c r="DT31" s="30">
        <v>18.3</v>
      </c>
      <c r="DU31" s="30">
        <v>21.65</v>
      </c>
      <c r="DV31" s="32">
        <f t="shared" si="24"/>
        <v>19.267499999999998</v>
      </c>
      <c r="DW31" s="30">
        <v>22.59</v>
      </c>
      <c r="DX31" s="30">
        <v>20.65</v>
      </c>
      <c r="DY31" s="30">
        <v>22.96</v>
      </c>
      <c r="DZ31" s="30">
        <v>26.17</v>
      </c>
      <c r="EA31" s="32">
        <f t="shared" si="25"/>
        <v>23.092499999999998</v>
      </c>
      <c r="EB31" s="30">
        <v>25.49</v>
      </c>
      <c r="EC31" s="30">
        <v>23.15</v>
      </c>
      <c r="ED31" s="30">
        <v>23.93</v>
      </c>
      <c r="EE31" s="30">
        <v>27.28</v>
      </c>
      <c r="EF31" s="32">
        <f t="shared" si="26"/>
        <v>24.962499999999999</v>
      </c>
      <c r="EG31" s="30">
        <v>25.85</v>
      </c>
      <c r="EH31" s="30">
        <v>23.16</v>
      </c>
      <c r="EI31" s="30">
        <v>25.72</v>
      </c>
      <c r="EJ31" s="30">
        <v>26.93</v>
      </c>
      <c r="EK31" s="32">
        <f t="shared" si="27"/>
        <v>25.414999999999999</v>
      </c>
      <c r="EL31" s="30">
        <v>23.59</v>
      </c>
      <c r="EM31" s="30">
        <v>21.28</v>
      </c>
      <c r="EN31" s="30">
        <v>20.309999999999999</v>
      </c>
      <c r="EO31" s="30">
        <v>21.84</v>
      </c>
      <c r="EP31" s="32">
        <f t="shared" si="28"/>
        <v>21.755000000000003</v>
      </c>
      <c r="EQ31" s="30">
        <v>19.28</v>
      </c>
      <c r="ER31" s="30">
        <v>15.81</v>
      </c>
      <c r="ES31" s="30">
        <v>18.11</v>
      </c>
      <c r="ET31" s="30">
        <v>22.81</v>
      </c>
      <c r="EU31" s="32">
        <f t="shared" si="29"/>
        <v>19.002500000000001</v>
      </c>
      <c r="EV31" s="30">
        <v>21.39</v>
      </c>
      <c r="EW31" s="30">
        <v>17.66</v>
      </c>
      <c r="EX31" s="30">
        <v>19.21</v>
      </c>
      <c r="EY31" s="30">
        <v>20.78</v>
      </c>
      <c r="EZ31" s="32">
        <f t="shared" si="30"/>
        <v>19.759999999999998</v>
      </c>
      <c r="FA31" s="30">
        <v>15.95</v>
      </c>
      <c r="FB31" s="30">
        <v>12.03</v>
      </c>
      <c r="FC31" s="30">
        <v>8.8800000000000008</v>
      </c>
      <c r="FD31" s="30">
        <v>8.4499999999999993</v>
      </c>
      <c r="FE31" s="32">
        <f t="shared" si="31"/>
        <v>11.327500000000001</v>
      </c>
      <c r="FF31" s="30">
        <v>6.07</v>
      </c>
      <c r="FG31" s="30">
        <v>6.15</v>
      </c>
      <c r="FH31" s="30">
        <v>5.97</v>
      </c>
      <c r="FI31" s="30">
        <v>7.97</v>
      </c>
      <c r="FJ31" s="32">
        <f t="shared" si="32"/>
        <v>6.54</v>
      </c>
      <c r="FK31" s="30">
        <v>6.11</v>
      </c>
      <c r="FL31" s="30">
        <v>4.3899999999999997</v>
      </c>
      <c r="FM31" s="30">
        <v>4.3600000000000003</v>
      </c>
      <c r="FN31" s="30">
        <v>5.8</v>
      </c>
      <c r="FO31" s="32">
        <f t="shared" si="33"/>
        <v>5.165</v>
      </c>
      <c r="FP31" s="30">
        <v>5.99</v>
      </c>
      <c r="FQ31" s="30">
        <v>4.4000000000000004</v>
      </c>
      <c r="FR31" s="30">
        <v>6.2</v>
      </c>
      <c r="FS31" s="30">
        <v>7.28</v>
      </c>
      <c r="FT31" s="32">
        <f t="shared" si="34"/>
        <v>5.9675000000000002</v>
      </c>
      <c r="FU31" s="30">
        <v>6.46</v>
      </c>
      <c r="FV31" s="30">
        <v>5.56</v>
      </c>
      <c r="FW31" s="30">
        <v>5.71</v>
      </c>
      <c r="FX31" s="30">
        <v>8.8800000000000008</v>
      </c>
      <c r="FY31" s="32">
        <f t="shared" si="35"/>
        <v>6.6524999999999999</v>
      </c>
      <c r="FZ31" s="30">
        <v>9.4600000000000009</v>
      </c>
      <c r="GA31" s="30">
        <v>7.87</v>
      </c>
      <c r="GB31" s="30">
        <v>7.56</v>
      </c>
      <c r="GC31" s="30">
        <v>8.2100000000000009</v>
      </c>
      <c r="GD31" s="32">
        <f t="shared" si="36"/>
        <v>8.2750000000000004</v>
      </c>
      <c r="GE31" s="30">
        <v>8.23</v>
      </c>
      <c r="GF31" s="30">
        <v>4.8899999999999997</v>
      </c>
      <c r="GG31" s="30">
        <v>8.2200000000000006</v>
      </c>
      <c r="GH31" s="30">
        <v>8.65</v>
      </c>
      <c r="GI31" s="32">
        <f t="shared" si="37"/>
        <v>7.4975000000000005</v>
      </c>
      <c r="GJ31" s="30">
        <v>56.4</v>
      </c>
      <c r="GK31" s="30">
        <v>58.74</v>
      </c>
      <c r="GL31" s="30">
        <v>55.52</v>
      </c>
      <c r="GM31" s="30">
        <v>58.82</v>
      </c>
      <c r="GN31" s="33">
        <f t="shared" si="38"/>
        <v>57.37</v>
      </c>
      <c r="GO31" s="30">
        <v>59.71</v>
      </c>
      <c r="GP31" s="30">
        <v>62.32</v>
      </c>
      <c r="GQ31" s="30">
        <v>61.12</v>
      </c>
      <c r="GR31" s="30">
        <v>59.75</v>
      </c>
      <c r="GS31" s="33">
        <f t="shared" si="39"/>
        <v>60.725000000000001</v>
      </c>
      <c r="GT31" s="30">
        <v>59.88</v>
      </c>
      <c r="GU31" s="30">
        <v>63.08</v>
      </c>
      <c r="GV31" s="30">
        <v>60.72</v>
      </c>
      <c r="GW31" s="30">
        <v>57.44</v>
      </c>
      <c r="GX31" s="33">
        <f t="shared" si="40"/>
        <v>60.28</v>
      </c>
      <c r="GY31" s="30">
        <v>58.25</v>
      </c>
      <c r="GZ31" s="30">
        <v>59.95</v>
      </c>
      <c r="HA31" s="30">
        <v>58.97</v>
      </c>
      <c r="HB31" s="30">
        <v>54.49</v>
      </c>
      <c r="HC31" s="33">
        <f t="shared" si="41"/>
        <v>57.915000000000006</v>
      </c>
      <c r="HD31" s="30">
        <v>56.35</v>
      </c>
      <c r="HE31" s="30">
        <v>57.37</v>
      </c>
      <c r="HF31" s="30">
        <v>55.14</v>
      </c>
      <c r="HG31" s="30">
        <v>54.66</v>
      </c>
      <c r="HH31" s="33">
        <f t="shared" si="42"/>
        <v>55.88</v>
      </c>
      <c r="HI31" s="30">
        <v>54.63</v>
      </c>
      <c r="HJ31" s="30">
        <v>56.63</v>
      </c>
      <c r="HK31" s="30">
        <v>55.97</v>
      </c>
      <c r="HL31" s="30">
        <v>55</v>
      </c>
      <c r="HM31" s="33">
        <f t="shared" si="43"/>
        <v>55.557500000000005</v>
      </c>
      <c r="HN31" s="30">
        <v>53.86</v>
      </c>
      <c r="HO31" s="30">
        <v>57</v>
      </c>
      <c r="HP31" s="30">
        <v>54.83</v>
      </c>
      <c r="HQ31" s="30">
        <v>50.41</v>
      </c>
      <c r="HR31" s="33">
        <f t="shared" si="44"/>
        <v>54.024999999999999</v>
      </c>
      <c r="HS31" s="30">
        <v>51.68</v>
      </c>
      <c r="HT31" s="30">
        <v>55.32</v>
      </c>
      <c r="HU31" s="30">
        <v>52.55</v>
      </c>
      <c r="HV31" s="30">
        <v>49.81</v>
      </c>
      <c r="HW31" s="33">
        <f t="shared" si="45"/>
        <v>52.34</v>
      </c>
      <c r="HX31" s="30">
        <v>50.55</v>
      </c>
      <c r="HY31" s="30">
        <v>54.32</v>
      </c>
      <c r="HZ31" s="30">
        <v>53.09</v>
      </c>
      <c r="IA31" s="30">
        <v>51.76</v>
      </c>
      <c r="IB31" s="33">
        <f t="shared" si="46"/>
        <v>52.43</v>
      </c>
      <c r="IC31" s="30">
        <v>53.35</v>
      </c>
      <c r="ID31" s="30">
        <v>56.95</v>
      </c>
      <c r="IE31" s="30">
        <v>56.84</v>
      </c>
      <c r="IF31" s="30">
        <v>55.86</v>
      </c>
      <c r="IG31" s="33">
        <f t="shared" si="47"/>
        <v>55.75</v>
      </c>
      <c r="IH31" s="30">
        <v>58.08</v>
      </c>
      <c r="II31" s="30">
        <v>62.24</v>
      </c>
      <c r="IJ31" s="30">
        <v>60.32</v>
      </c>
      <c r="IK31" s="30">
        <v>55.89</v>
      </c>
      <c r="IL31" s="33">
        <f t="shared" si="48"/>
        <v>59.132499999999993</v>
      </c>
      <c r="IM31" s="30">
        <v>56.28</v>
      </c>
      <c r="IN31" s="30">
        <v>60.54</v>
      </c>
      <c r="IO31" s="30">
        <v>60.59</v>
      </c>
      <c r="IP31" s="30">
        <v>59.88</v>
      </c>
      <c r="IQ31" s="33">
        <f t="shared" si="49"/>
        <v>59.322499999999998</v>
      </c>
      <c r="IR31" s="30">
        <v>64.08</v>
      </c>
      <c r="IS31" s="30">
        <v>67.62</v>
      </c>
      <c r="IT31" s="30">
        <v>69.27</v>
      </c>
      <c r="IU31" s="30">
        <v>68.81</v>
      </c>
      <c r="IV31" s="33">
        <f t="shared" si="50"/>
        <v>67.444999999999993</v>
      </c>
      <c r="IW31" s="30">
        <v>68.78</v>
      </c>
      <c r="IX31" s="30">
        <v>70.53</v>
      </c>
      <c r="IY31" s="30">
        <v>70.25</v>
      </c>
      <c r="IZ31" s="30">
        <v>68.510000000000005</v>
      </c>
      <c r="JA31" s="33">
        <f t="shared" si="51"/>
        <v>69.517499999999998</v>
      </c>
      <c r="JB31" s="30">
        <v>69.09</v>
      </c>
      <c r="JC31" s="30">
        <v>72.05</v>
      </c>
      <c r="JD31" s="30">
        <v>71.63</v>
      </c>
      <c r="JE31" s="30">
        <v>68.94</v>
      </c>
      <c r="JF31" s="33">
        <f t="shared" si="52"/>
        <v>70.427499999999995</v>
      </c>
      <c r="JG31" s="30">
        <v>68.31</v>
      </c>
      <c r="JH31" s="30">
        <v>71.61</v>
      </c>
      <c r="JI31" s="30">
        <v>70.2</v>
      </c>
      <c r="JJ31" s="30">
        <v>69.45</v>
      </c>
      <c r="JK31" s="33">
        <f t="shared" si="53"/>
        <v>69.892499999999998</v>
      </c>
      <c r="JL31" s="30">
        <v>69.3</v>
      </c>
      <c r="JM31" s="30">
        <v>72.31</v>
      </c>
      <c r="JN31" s="30">
        <v>71.36</v>
      </c>
      <c r="JO31" s="30">
        <v>66.14</v>
      </c>
      <c r="JP31" s="33">
        <f t="shared" si="54"/>
        <v>69.777500000000003</v>
      </c>
      <c r="JQ31" s="30">
        <v>66.37</v>
      </c>
      <c r="JR31" s="30">
        <v>67.95</v>
      </c>
      <c r="JS31" s="30">
        <v>67.2</v>
      </c>
      <c r="JT31" s="30">
        <v>66.86</v>
      </c>
      <c r="JU31" s="33">
        <f t="shared" si="55"/>
        <v>67.094999999999999</v>
      </c>
      <c r="JV31" s="30">
        <v>66.75</v>
      </c>
      <c r="JW31" s="30">
        <v>68.849999999999994</v>
      </c>
      <c r="JX31" s="30">
        <v>67.56</v>
      </c>
      <c r="JY31" s="30">
        <v>64.3</v>
      </c>
      <c r="JZ31" s="34">
        <f t="shared" si="56"/>
        <v>66.864999999999995</v>
      </c>
    </row>
    <row r="32" spans="1:286" ht="29">
      <c r="A32" s="25" t="s">
        <v>267</v>
      </c>
      <c r="B32" s="30">
        <v>62.24</v>
      </c>
      <c r="C32" s="30">
        <v>60.3</v>
      </c>
      <c r="D32" s="30">
        <v>60.44</v>
      </c>
      <c r="E32" s="30">
        <v>62.01</v>
      </c>
      <c r="F32" s="31">
        <f t="shared" si="0"/>
        <v>61.247499999999995</v>
      </c>
      <c r="G32" s="30">
        <v>63.51</v>
      </c>
      <c r="H32" s="30">
        <v>63.86</v>
      </c>
      <c r="I32" s="30">
        <v>64.599999999999994</v>
      </c>
      <c r="J32" s="30">
        <v>62.99</v>
      </c>
      <c r="K32" s="31">
        <f t="shared" si="1"/>
        <v>63.74</v>
      </c>
      <c r="L32" s="30">
        <v>63.49</v>
      </c>
      <c r="M32" s="30">
        <v>64.81</v>
      </c>
      <c r="N32" s="30">
        <v>62.61</v>
      </c>
      <c r="O32" s="30">
        <v>64.34</v>
      </c>
      <c r="P32" s="31">
        <f t="shared" si="2"/>
        <v>63.812500000000007</v>
      </c>
      <c r="Q32" s="30">
        <v>63.65</v>
      </c>
      <c r="R32" s="30">
        <v>63.66</v>
      </c>
      <c r="S32" s="30">
        <v>64.650000000000006</v>
      </c>
      <c r="T32" s="30">
        <v>64.069999999999993</v>
      </c>
      <c r="U32" s="31">
        <f t="shared" si="3"/>
        <v>64.007499999999993</v>
      </c>
      <c r="V32" s="30">
        <v>63.85</v>
      </c>
      <c r="W32" s="30">
        <v>63.2</v>
      </c>
      <c r="X32" s="30">
        <v>66.16</v>
      </c>
      <c r="Y32" s="30">
        <v>65.13</v>
      </c>
      <c r="Z32" s="31">
        <f t="shared" si="4"/>
        <v>64.585000000000008</v>
      </c>
      <c r="AA32" s="30">
        <v>64.84</v>
      </c>
      <c r="AB32" s="30">
        <v>65.63</v>
      </c>
      <c r="AC32" s="30">
        <v>66.52</v>
      </c>
      <c r="AD32" s="30">
        <v>66.849999999999994</v>
      </c>
      <c r="AE32" s="31">
        <f t="shared" si="5"/>
        <v>65.960000000000008</v>
      </c>
      <c r="AF32" s="30">
        <v>67.27</v>
      </c>
      <c r="AG32" s="30">
        <v>65.400000000000006</v>
      </c>
      <c r="AH32" s="30">
        <v>66.5</v>
      </c>
      <c r="AI32" s="30">
        <v>64.739999999999995</v>
      </c>
      <c r="AJ32" s="31">
        <f t="shared" si="6"/>
        <v>65.977500000000006</v>
      </c>
      <c r="AK32" s="30">
        <v>64.53</v>
      </c>
      <c r="AL32" s="30">
        <v>65.09</v>
      </c>
      <c r="AM32" s="30">
        <v>64.02</v>
      </c>
      <c r="AN32" s="30">
        <v>64.540000000000006</v>
      </c>
      <c r="AO32" s="31">
        <f t="shared" si="7"/>
        <v>64.545000000000002</v>
      </c>
      <c r="AP32" s="30">
        <v>64.62</v>
      </c>
      <c r="AQ32" s="30">
        <v>64.510000000000005</v>
      </c>
      <c r="AR32" s="30">
        <v>64.69</v>
      </c>
      <c r="AS32" s="30">
        <v>63.91</v>
      </c>
      <c r="AT32" s="31">
        <f t="shared" si="8"/>
        <v>64.432500000000005</v>
      </c>
      <c r="AU32" s="30">
        <v>64.89</v>
      </c>
      <c r="AV32" s="30">
        <v>65.62</v>
      </c>
      <c r="AW32" s="30">
        <v>63.4</v>
      </c>
      <c r="AX32" s="30">
        <v>64.59</v>
      </c>
      <c r="AY32" s="31">
        <f t="shared" si="9"/>
        <v>64.625</v>
      </c>
      <c r="AZ32" s="30">
        <v>65.400000000000006</v>
      </c>
      <c r="BA32" s="30">
        <v>64.5</v>
      </c>
      <c r="BB32" s="30">
        <v>65.09</v>
      </c>
      <c r="BC32" s="30">
        <v>64.88</v>
      </c>
      <c r="BD32" s="31">
        <f t="shared" si="10"/>
        <v>64.967500000000001</v>
      </c>
      <c r="BE32" s="30">
        <v>65.23</v>
      </c>
      <c r="BF32" s="30">
        <v>66.540000000000006</v>
      </c>
      <c r="BG32" s="30">
        <v>66.27</v>
      </c>
      <c r="BH32" s="30">
        <v>64.77</v>
      </c>
      <c r="BI32" s="31">
        <f t="shared" si="11"/>
        <v>65.702500000000001</v>
      </c>
      <c r="BJ32" s="30">
        <v>65.209999999999994</v>
      </c>
      <c r="BK32" s="30">
        <v>67.319999999999993</v>
      </c>
      <c r="BL32" s="30">
        <v>68.150000000000006</v>
      </c>
      <c r="BM32" s="30">
        <v>65.47</v>
      </c>
      <c r="BN32" s="31">
        <f t="shared" si="12"/>
        <v>66.537499999999994</v>
      </c>
      <c r="BO32" s="30">
        <v>65.010000000000005</v>
      </c>
      <c r="BP32" s="30">
        <v>65.67</v>
      </c>
      <c r="BQ32" s="30">
        <v>65.930000000000007</v>
      </c>
      <c r="BR32" s="30">
        <v>65.5</v>
      </c>
      <c r="BS32" s="31">
        <f t="shared" si="13"/>
        <v>65.527500000000003</v>
      </c>
      <c r="BT32" s="30">
        <v>65.64</v>
      </c>
      <c r="BU32" s="30">
        <v>66.09</v>
      </c>
      <c r="BV32" s="30">
        <v>65.33</v>
      </c>
      <c r="BW32" s="30">
        <v>66.489999999999995</v>
      </c>
      <c r="BX32" s="31">
        <f t="shared" si="14"/>
        <v>65.887500000000003</v>
      </c>
      <c r="BY32" s="30">
        <v>64.72</v>
      </c>
      <c r="BZ32" s="30">
        <v>62.79</v>
      </c>
      <c r="CA32" s="30">
        <v>63.11</v>
      </c>
      <c r="CB32" s="30">
        <v>62.39</v>
      </c>
      <c r="CC32" s="31">
        <f t="shared" si="15"/>
        <v>63.252499999999998</v>
      </c>
      <c r="CD32" s="30">
        <v>61.94</v>
      </c>
      <c r="CE32" s="30">
        <v>62.08</v>
      </c>
      <c r="CF32" s="30">
        <v>62.91</v>
      </c>
      <c r="CG32" s="30">
        <v>64.42</v>
      </c>
      <c r="CH32" s="31">
        <f t="shared" si="16"/>
        <v>62.837500000000006</v>
      </c>
      <c r="CI32" s="30">
        <v>64.62</v>
      </c>
      <c r="CJ32" s="30">
        <v>62.67</v>
      </c>
      <c r="CK32" s="30">
        <v>64.099999999999994</v>
      </c>
      <c r="CL32" s="30">
        <v>64.569999999999993</v>
      </c>
      <c r="CM32" s="31">
        <f t="shared" si="17"/>
        <v>63.989999999999995</v>
      </c>
      <c r="CN32" s="30">
        <v>63.38</v>
      </c>
      <c r="CO32" s="30">
        <v>62.27</v>
      </c>
      <c r="CP32" s="30">
        <v>62.17</v>
      </c>
      <c r="CQ32" s="30">
        <v>61.12</v>
      </c>
      <c r="CR32" s="31">
        <f t="shared" si="18"/>
        <v>62.234999999999999</v>
      </c>
      <c r="CS32" s="30">
        <v>20.72</v>
      </c>
      <c r="CT32" s="30">
        <v>23.03</v>
      </c>
      <c r="CU32" s="30">
        <v>24.43</v>
      </c>
      <c r="CV32" s="30">
        <v>16.38</v>
      </c>
      <c r="CW32" s="32">
        <f t="shared" si="19"/>
        <v>21.14</v>
      </c>
      <c r="CX32" s="30">
        <v>16.29</v>
      </c>
      <c r="CY32" s="30">
        <v>21.42</v>
      </c>
      <c r="CZ32" s="30">
        <v>21.3</v>
      </c>
      <c r="DA32" s="30">
        <v>16.829999999999998</v>
      </c>
      <c r="DB32" s="32">
        <f t="shared" si="20"/>
        <v>18.96</v>
      </c>
      <c r="DC32" s="30">
        <v>18.82</v>
      </c>
      <c r="DD32" s="30">
        <v>21.87</v>
      </c>
      <c r="DE32" s="30">
        <v>20.99</v>
      </c>
      <c r="DF32" s="30">
        <v>21.57</v>
      </c>
      <c r="DG32" s="32">
        <f t="shared" si="21"/>
        <v>20.8125</v>
      </c>
      <c r="DH32" s="30">
        <v>23.87</v>
      </c>
      <c r="DI32" s="30">
        <v>24.4</v>
      </c>
      <c r="DJ32" s="30">
        <v>23.12</v>
      </c>
      <c r="DK32" s="30">
        <v>22.85</v>
      </c>
      <c r="DL32" s="32">
        <f t="shared" si="22"/>
        <v>23.560000000000002</v>
      </c>
      <c r="DM32" s="30">
        <v>26.55</v>
      </c>
      <c r="DN32" s="30">
        <v>26.06</v>
      </c>
      <c r="DO32" s="30">
        <v>29.29</v>
      </c>
      <c r="DP32" s="30">
        <v>27.28</v>
      </c>
      <c r="DQ32" s="32">
        <f t="shared" si="23"/>
        <v>27.295000000000002</v>
      </c>
      <c r="DR32" s="30">
        <v>26.59</v>
      </c>
      <c r="DS32" s="30">
        <v>27.3</v>
      </c>
      <c r="DT32" s="30">
        <v>27.07</v>
      </c>
      <c r="DU32" s="30">
        <v>30.82</v>
      </c>
      <c r="DV32" s="32">
        <f t="shared" si="24"/>
        <v>27.945</v>
      </c>
      <c r="DW32" s="30">
        <v>32.46</v>
      </c>
      <c r="DX32" s="30">
        <v>33.76</v>
      </c>
      <c r="DY32" s="30">
        <v>34.78</v>
      </c>
      <c r="DZ32" s="30">
        <v>32.729999999999997</v>
      </c>
      <c r="EA32" s="32">
        <f t="shared" si="25"/>
        <v>33.432499999999997</v>
      </c>
      <c r="EB32" s="30">
        <v>32.94</v>
      </c>
      <c r="EC32" s="30">
        <v>37.4</v>
      </c>
      <c r="ED32" s="30">
        <v>36.82</v>
      </c>
      <c r="EE32" s="30">
        <v>36.700000000000003</v>
      </c>
      <c r="EF32" s="32">
        <f t="shared" si="26"/>
        <v>35.965000000000003</v>
      </c>
      <c r="EG32" s="30">
        <v>37.229999999999997</v>
      </c>
      <c r="EH32" s="30">
        <v>37.6</v>
      </c>
      <c r="EI32" s="30">
        <v>35.08</v>
      </c>
      <c r="EJ32" s="30">
        <v>29.32</v>
      </c>
      <c r="EK32" s="32">
        <f t="shared" si="27"/>
        <v>34.807499999999997</v>
      </c>
      <c r="EL32" s="30">
        <v>27.05</v>
      </c>
      <c r="EM32" s="30">
        <v>28.76</v>
      </c>
      <c r="EN32" s="30">
        <v>27.22</v>
      </c>
      <c r="EO32" s="30">
        <v>28.71</v>
      </c>
      <c r="EP32" s="32">
        <f t="shared" si="28"/>
        <v>27.935000000000002</v>
      </c>
      <c r="EQ32" s="30">
        <v>27.52</v>
      </c>
      <c r="ER32" s="30">
        <v>28.27</v>
      </c>
      <c r="ES32" s="30">
        <v>28.47</v>
      </c>
      <c r="ET32" s="30">
        <v>26.02</v>
      </c>
      <c r="EU32" s="32">
        <f t="shared" si="29"/>
        <v>27.569999999999997</v>
      </c>
      <c r="EV32" s="30">
        <v>27.52</v>
      </c>
      <c r="EW32" s="30">
        <v>26.45</v>
      </c>
      <c r="EX32" s="30">
        <v>24.35</v>
      </c>
      <c r="EY32" s="30">
        <v>22.93</v>
      </c>
      <c r="EZ32" s="32">
        <f t="shared" si="30"/>
        <v>25.3125</v>
      </c>
      <c r="FA32" s="30">
        <v>21.32</v>
      </c>
      <c r="FB32" s="30">
        <v>18.54</v>
      </c>
      <c r="FC32" s="30">
        <v>16.260000000000002</v>
      </c>
      <c r="FD32" s="30">
        <v>10.92</v>
      </c>
      <c r="FE32" s="32">
        <f t="shared" si="31"/>
        <v>16.760000000000002</v>
      </c>
      <c r="FF32" s="30">
        <v>10.92</v>
      </c>
      <c r="FG32" s="30">
        <v>9.9700000000000006</v>
      </c>
      <c r="FH32" s="30">
        <v>7.97</v>
      </c>
      <c r="FI32" s="30">
        <v>6.65</v>
      </c>
      <c r="FJ32" s="32">
        <f t="shared" si="32"/>
        <v>8.8774999999999995</v>
      </c>
      <c r="FK32" s="30">
        <v>7.51</v>
      </c>
      <c r="FL32" s="30">
        <v>8.5500000000000007</v>
      </c>
      <c r="FM32" s="30">
        <v>7.89</v>
      </c>
      <c r="FN32" s="30">
        <v>6.68</v>
      </c>
      <c r="FO32" s="32">
        <f t="shared" si="33"/>
        <v>7.6575000000000006</v>
      </c>
      <c r="FP32" s="30">
        <v>9.31</v>
      </c>
      <c r="FQ32" s="30">
        <v>8.7799999999999994</v>
      </c>
      <c r="FR32" s="30">
        <v>8.67</v>
      </c>
      <c r="FS32" s="30">
        <v>9.32</v>
      </c>
      <c r="FT32" s="32">
        <f t="shared" si="34"/>
        <v>9.02</v>
      </c>
      <c r="FU32" s="30">
        <v>7.22</v>
      </c>
      <c r="FV32" s="30">
        <v>9.26</v>
      </c>
      <c r="FW32" s="30">
        <v>11.28</v>
      </c>
      <c r="FX32" s="30">
        <v>12.02</v>
      </c>
      <c r="FY32" s="32">
        <f t="shared" si="35"/>
        <v>9.9450000000000003</v>
      </c>
      <c r="FZ32" s="30">
        <v>12.37</v>
      </c>
      <c r="GA32" s="30">
        <v>10.25</v>
      </c>
      <c r="GB32" s="30">
        <v>12.16</v>
      </c>
      <c r="GC32" s="30">
        <v>14.48</v>
      </c>
      <c r="GD32" s="32">
        <f t="shared" si="36"/>
        <v>12.315000000000001</v>
      </c>
      <c r="GE32" s="30">
        <v>15.77</v>
      </c>
      <c r="GF32" s="30">
        <v>12.43</v>
      </c>
      <c r="GG32" s="30">
        <v>12.56</v>
      </c>
      <c r="GH32" s="30">
        <v>15.02</v>
      </c>
      <c r="GI32" s="32">
        <f t="shared" si="37"/>
        <v>13.945</v>
      </c>
      <c r="GJ32" s="30">
        <v>49.34</v>
      </c>
      <c r="GK32" s="30">
        <v>46.41</v>
      </c>
      <c r="GL32" s="30">
        <v>45.67</v>
      </c>
      <c r="GM32" s="30">
        <v>51.85</v>
      </c>
      <c r="GN32" s="33">
        <f t="shared" si="38"/>
        <v>48.317500000000003</v>
      </c>
      <c r="GO32" s="30">
        <v>53.16</v>
      </c>
      <c r="GP32" s="30">
        <v>50.18</v>
      </c>
      <c r="GQ32" s="30">
        <v>50.84</v>
      </c>
      <c r="GR32" s="30">
        <v>52.39</v>
      </c>
      <c r="GS32" s="33">
        <f t="shared" si="39"/>
        <v>51.642499999999998</v>
      </c>
      <c r="GT32" s="30">
        <v>51.54</v>
      </c>
      <c r="GU32" s="30">
        <v>50.64</v>
      </c>
      <c r="GV32" s="30">
        <v>49.46</v>
      </c>
      <c r="GW32" s="30">
        <v>50.46</v>
      </c>
      <c r="GX32" s="33">
        <f t="shared" si="40"/>
        <v>50.525000000000006</v>
      </c>
      <c r="GY32" s="30">
        <v>48.46</v>
      </c>
      <c r="GZ32" s="30">
        <v>48.13</v>
      </c>
      <c r="HA32" s="30">
        <v>49.7</v>
      </c>
      <c r="HB32" s="30">
        <v>49.43</v>
      </c>
      <c r="HC32" s="33">
        <f t="shared" si="41"/>
        <v>48.930000000000007</v>
      </c>
      <c r="HD32" s="30">
        <v>46.9</v>
      </c>
      <c r="HE32" s="30">
        <v>46.74</v>
      </c>
      <c r="HF32" s="30">
        <v>46.78</v>
      </c>
      <c r="HG32" s="30">
        <v>47.36</v>
      </c>
      <c r="HH32" s="33">
        <f t="shared" si="42"/>
        <v>46.945000000000007</v>
      </c>
      <c r="HI32" s="30">
        <v>47.6</v>
      </c>
      <c r="HJ32" s="30">
        <v>47.72</v>
      </c>
      <c r="HK32" s="30">
        <v>48.51</v>
      </c>
      <c r="HL32" s="30">
        <v>46.25</v>
      </c>
      <c r="HM32" s="33">
        <f t="shared" si="43"/>
        <v>47.519999999999996</v>
      </c>
      <c r="HN32" s="30">
        <v>45.43</v>
      </c>
      <c r="HO32" s="30">
        <v>43.32</v>
      </c>
      <c r="HP32" s="30">
        <v>43.37</v>
      </c>
      <c r="HQ32" s="30">
        <v>43.55</v>
      </c>
      <c r="HR32" s="33">
        <f t="shared" si="44"/>
        <v>43.917500000000004</v>
      </c>
      <c r="HS32" s="30">
        <v>43.27</v>
      </c>
      <c r="HT32" s="30">
        <v>40.75</v>
      </c>
      <c r="HU32" s="30">
        <v>40.44</v>
      </c>
      <c r="HV32" s="30">
        <v>40.86</v>
      </c>
      <c r="HW32" s="33">
        <f t="shared" si="45"/>
        <v>41.33</v>
      </c>
      <c r="HX32" s="30">
        <v>40.57</v>
      </c>
      <c r="HY32" s="30">
        <v>40.26</v>
      </c>
      <c r="HZ32" s="30">
        <v>41.99</v>
      </c>
      <c r="IA32" s="30">
        <v>45.18</v>
      </c>
      <c r="IB32" s="33">
        <f t="shared" si="46"/>
        <v>42</v>
      </c>
      <c r="IC32" s="30">
        <v>47.34</v>
      </c>
      <c r="ID32" s="30">
        <v>46.75</v>
      </c>
      <c r="IE32" s="30">
        <v>46.14</v>
      </c>
      <c r="IF32" s="30">
        <v>46.05</v>
      </c>
      <c r="IG32" s="33">
        <f t="shared" si="47"/>
        <v>46.570000000000007</v>
      </c>
      <c r="IH32" s="30">
        <v>47.4</v>
      </c>
      <c r="II32" s="30">
        <v>46.27</v>
      </c>
      <c r="IJ32" s="30">
        <v>46.56</v>
      </c>
      <c r="IK32" s="30">
        <v>47.99</v>
      </c>
      <c r="IL32" s="33">
        <f t="shared" si="48"/>
        <v>47.055000000000007</v>
      </c>
      <c r="IM32" s="30">
        <v>47.27</v>
      </c>
      <c r="IN32" s="30">
        <v>48.94</v>
      </c>
      <c r="IO32" s="30">
        <v>50.14</v>
      </c>
      <c r="IP32" s="30">
        <v>49.92</v>
      </c>
      <c r="IQ32" s="33">
        <f t="shared" si="49"/>
        <v>49.06750000000001</v>
      </c>
      <c r="IR32" s="30">
        <v>51.31</v>
      </c>
      <c r="IS32" s="30">
        <v>54.83</v>
      </c>
      <c r="IT32" s="30">
        <v>57.07</v>
      </c>
      <c r="IU32" s="30">
        <v>58.32</v>
      </c>
      <c r="IV32" s="33">
        <f t="shared" si="50"/>
        <v>55.3825</v>
      </c>
      <c r="IW32" s="30">
        <v>57.91</v>
      </c>
      <c r="IX32" s="30">
        <v>59.12</v>
      </c>
      <c r="IY32" s="30">
        <v>60.68</v>
      </c>
      <c r="IZ32" s="30">
        <v>61.15</v>
      </c>
      <c r="JA32" s="33">
        <f t="shared" si="51"/>
        <v>59.715000000000003</v>
      </c>
      <c r="JB32" s="30">
        <v>60.71</v>
      </c>
      <c r="JC32" s="30">
        <v>60.44</v>
      </c>
      <c r="JD32" s="30">
        <v>60.17</v>
      </c>
      <c r="JE32" s="30">
        <v>62.05</v>
      </c>
      <c r="JF32" s="33">
        <f t="shared" si="52"/>
        <v>60.842500000000001</v>
      </c>
      <c r="JG32" s="30">
        <v>58.7</v>
      </c>
      <c r="JH32" s="30">
        <v>57.28</v>
      </c>
      <c r="JI32" s="30">
        <v>57.64</v>
      </c>
      <c r="JJ32" s="30">
        <v>56.58</v>
      </c>
      <c r="JK32" s="33">
        <f t="shared" si="53"/>
        <v>57.55</v>
      </c>
      <c r="JL32" s="30">
        <v>57.47</v>
      </c>
      <c r="JM32" s="30">
        <v>56.33</v>
      </c>
      <c r="JN32" s="30">
        <v>55.81</v>
      </c>
      <c r="JO32" s="30">
        <v>56.68</v>
      </c>
      <c r="JP32" s="33">
        <f t="shared" si="54"/>
        <v>56.572500000000005</v>
      </c>
      <c r="JQ32" s="30">
        <v>56.63</v>
      </c>
      <c r="JR32" s="30">
        <v>56.24</v>
      </c>
      <c r="JS32" s="30">
        <v>56.31</v>
      </c>
      <c r="JT32" s="30">
        <v>55.22</v>
      </c>
      <c r="JU32" s="33">
        <f t="shared" si="55"/>
        <v>56.1</v>
      </c>
      <c r="JV32" s="30">
        <v>53.39</v>
      </c>
      <c r="JW32" s="30">
        <v>54.53</v>
      </c>
      <c r="JX32" s="30">
        <v>54.36</v>
      </c>
      <c r="JY32" s="30">
        <v>51.94</v>
      </c>
      <c r="JZ32" s="34">
        <f t="shared" si="56"/>
        <v>53.555</v>
      </c>
    </row>
    <row r="33" spans="1:286" ht="43">
      <c r="A33" s="25" t="s">
        <v>268</v>
      </c>
      <c r="B33" s="30">
        <v>67.89</v>
      </c>
      <c r="C33" s="30">
        <v>68.180000000000007</v>
      </c>
      <c r="D33" s="30">
        <v>67.36</v>
      </c>
      <c r="E33" s="30">
        <v>69.41</v>
      </c>
      <c r="F33" s="31">
        <f t="shared" si="0"/>
        <v>68.210000000000008</v>
      </c>
      <c r="G33" s="30">
        <v>71.09</v>
      </c>
      <c r="H33" s="30">
        <v>71.88</v>
      </c>
      <c r="I33" s="30">
        <v>72.09</v>
      </c>
      <c r="J33" s="30">
        <v>71.11</v>
      </c>
      <c r="K33" s="31">
        <f t="shared" si="1"/>
        <v>71.542500000000004</v>
      </c>
      <c r="L33" s="30">
        <v>72.22</v>
      </c>
      <c r="M33" s="30">
        <v>72.760000000000005</v>
      </c>
      <c r="N33" s="30">
        <v>70.209999999999994</v>
      </c>
      <c r="O33" s="30">
        <v>69.61</v>
      </c>
      <c r="P33" s="31">
        <f t="shared" si="2"/>
        <v>71.2</v>
      </c>
      <c r="Q33" s="30">
        <v>69.48</v>
      </c>
      <c r="R33" s="30">
        <v>69.97</v>
      </c>
      <c r="S33" s="30">
        <v>68.040000000000006</v>
      </c>
      <c r="T33" s="30">
        <v>69.510000000000005</v>
      </c>
      <c r="U33" s="31">
        <f t="shared" si="3"/>
        <v>69.25</v>
      </c>
      <c r="V33" s="30">
        <v>71.75</v>
      </c>
      <c r="W33" s="30">
        <v>71.06</v>
      </c>
      <c r="X33" s="30">
        <v>69.59</v>
      </c>
      <c r="Y33" s="30">
        <v>70.010000000000005</v>
      </c>
      <c r="Z33" s="31">
        <f t="shared" si="4"/>
        <v>70.602500000000006</v>
      </c>
      <c r="AA33" s="30">
        <v>70.760000000000005</v>
      </c>
      <c r="AB33" s="30">
        <v>71.52</v>
      </c>
      <c r="AC33" s="30">
        <v>68.44</v>
      </c>
      <c r="AD33" s="30">
        <v>69.13</v>
      </c>
      <c r="AE33" s="31">
        <f t="shared" si="5"/>
        <v>69.962500000000006</v>
      </c>
      <c r="AF33" s="30">
        <v>71.17</v>
      </c>
      <c r="AG33" s="30">
        <v>70.400000000000006</v>
      </c>
      <c r="AH33" s="30">
        <v>70.150000000000006</v>
      </c>
      <c r="AI33" s="30">
        <v>69.209999999999994</v>
      </c>
      <c r="AJ33" s="31">
        <f t="shared" si="6"/>
        <v>70.232500000000002</v>
      </c>
      <c r="AK33" s="30">
        <v>68.19</v>
      </c>
      <c r="AL33" s="30">
        <v>68.650000000000006</v>
      </c>
      <c r="AM33" s="30">
        <v>70.11</v>
      </c>
      <c r="AN33" s="30">
        <v>69.819999999999993</v>
      </c>
      <c r="AO33" s="31">
        <f t="shared" si="7"/>
        <v>69.192499999999995</v>
      </c>
      <c r="AP33" s="30">
        <v>71</v>
      </c>
      <c r="AQ33" s="30">
        <v>73.37</v>
      </c>
      <c r="AR33" s="30">
        <v>72.77</v>
      </c>
      <c r="AS33" s="30">
        <v>69.66</v>
      </c>
      <c r="AT33" s="31">
        <f t="shared" si="8"/>
        <v>71.699999999999989</v>
      </c>
      <c r="AU33" s="30">
        <v>68.44</v>
      </c>
      <c r="AV33" s="30">
        <v>69.03</v>
      </c>
      <c r="AW33" s="30">
        <v>70.040000000000006</v>
      </c>
      <c r="AX33" s="30">
        <v>69.709999999999994</v>
      </c>
      <c r="AY33" s="31">
        <f t="shared" si="9"/>
        <v>69.304999999999993</v>
      </c>
      <c r="AZ33" s="30">
        <v>69.790000000000006</v>
      </c>
      <c r="BA33" s="30">
        <v>74.23</v>
      </c>
      <c r="BB33" s="30">
        <v>74.59</v>
      </c>
      <c r="BC33" s="30">
        <v>74.180000000000007</v>
      </c>
      <c r="BD33" s="31">
        <f t="shared" si="10"/>
        <v>73.197500000000005</v>
      </c>
      <c r="BE33" s="30">
        <v>72.52</v>
      </c>
      <c r="BF33" s="30">
        <v>70.73</v>
      </c>
      <c r="BG33" s="30">
        <v>70.34</v>
      </c>
      <c r="BH33" s="30">
        <v>70.63</v>
      </c>
      <c r="BI33" s="31">
        <f t="shared" si="11"/>
        <v>71.055000000000007</v>
      </c>
      <c r="BJ33" s="30">
        <v>70.52</v>
      </c>
      <c r="BK33" s="30">
        <v>68.61</v>
      </c>
      <c r="BL33" s="30">
        <v>68.69</v>
      </c>
      <c r="BM33" s="30">
        <v>69.680000000000007</v>
      </c>
      <c r="BN33" s="31">
        <f t="shared" si="12"/>
        <v>69.375</v>
      </c>
      <c r="BO33" s="30">
        <v>68.91</v>
      </c>
      <c r="BP33" s="30">
        <v>69.27</v>
      </c>
      <c r="BQ33" s="30">
        <v>70.599999999999994</v>
      </c>
      <c r="BR33" s="30">
        <v>66.150000000000006</v>
      </c>
      <c r="BS33" s="31">
        <f t="shared" si="13"/>
        <v>68.732500000000002</v>
      </c>
      <c r="BT33" s="30">
        <v>68.650000000000006</v>
      </c>
      <c r="BU33" s="30">
        <v>69.099999999999994</v>
      </c>
      <c r="BV33" s="30">
        <v>68.22</v>
      </c>
      <c r="BW33" s="30">
        <v>69.77</v>
      </c>
      <c r="BX33" s="31">
        <f t="shared" si="14"/>
        <v>68.935000000000002</v>
      </c>
      <c r="BY33" s="30">
        <v>70.48</v>
      </c>
      <c r="BZ33" s="30">
        <v>70.3</v>
      </c>
      <c r="CA33" s="30">
        <v>70.67</v>
      </c>
      <c r="CB33" s="30">
        <v>70.89</v>
      </c>
      <c r="CC33" s="31">
        <f t="shared" si="15"/>
        <v>70.584999999999994</v>
      </c>
      <c r="CD33" s="30">
        <v>69.36</v>
      </c>
      <c r="CE33" s="30">
        <v>69.38</v>
      </c>
      <c r="CF33" s="30">
        <v>67.11</v>
      </c>
      <c r="CG33" s="30">
        <v>67.459999999999994</v>
      </c>
      <c r="CH33" s="31">
        <f t="shared" si="16"/>
        <v>68.327500000000001</v>
      </c>
      <c r="CI33" s="30">
        <v>66.069999999999993</v>
      </c>
      <c r="CJ33" s="30">
        <v>65.27</v>
      </c>
      <c r="CK33" s="30">
        <v>64.69</v>
      </c>
      <c r="CL33" s="30">
        <v>64.760000000000005</v>
      </c>
      <c r="CM33" s="31">
        <f t="shared" si="17"/>
        <v>65.197499999999991</v>
      </c>
      <c r="CN33" s="30">
        <v>65.2</v>
      </c>
      <c r="CO33" s="30">
        <v>65.28</v>
      </c>
      <c r="CP33" s="30">
        <v>64.48</v>
      </c>
      <c r="CQ33" s="30">
        <v>64.59</v>
      </c>
      <c r="CR33" s="31">
        <f t="shared" si="18"/>
        <v>64.887500000000017</v>
      </c>
      <c r="CS33" s="30">
        <v>11.36</v>
      </c>
      <c r="CT33" s="30">
        <v>12.7</v>
      </c>
      <c r="CU33" s="30">
        <v>14.15</v>
      </c>
      <c r="CV33" s="30">
        <v>9.65</v>
      </c>
      <c r="CW33" s="32">
        <f t="shared" si="19"/>
        <v>11.965</v>
      </c>
      <c r="CX33" s="30">
        <v>10.41</v>
      </c>
      <c r="CY33" s="30">
        <v>9.3800000000000008</v>
      </c>
      <c r="CZ33" s="30">
        <v>11.81</v>
      </c>
      <c r="DA33" s="30">
        <v>9.9700000000000006</v>
      </c>
      <c r="DB33" s="32">
        <f t="shared" si="20"/>
        <v>10.3925</v>
      </c>
      <c r="DC33" s="30">
        <v>10.14</v>
      </c>
      <c r="DD33" s="30">
        <v>8.44</v>
      </c>
      <c r="DE33" s="30">
        <v>9.35</v>
      </c>
      <c r="DF33" s="30">
        <v>10.39</v>
      </c>
      <c r="DG33" s="32">
        <f t="shared" si="21"/>
        <v>9.58</v>
      </c>
      <c r="DH33" s="30">
        <v>8.3000000000000007</v>
      </c>
      <c r="DI33" s="30">
        <v>11.07</v>
      </c>
      <c r="DJ33" s="30">
        <v>13.11</v>
      </c>
      <c r="DK33" s="30">
        <v>14.74</v>
      </c>
      <c r="DL33" s="32">
        <f t="shared" si="22"/>
        <v>11.805000000000001</v>
      </c>
      <c r="DM33" s="30">
        <v>17.399999999999999</v>
      </c>
      <c r="DN33" s="30">
        <v>17.39</v>
      </c>
      <c r="DO33" s="30">
        <v>15.15</v>
      </c>
      <c r="DP33" s="30">
        <v>14.02</v>
      </c>
      <c r="DQ33" s="32">
        <f t="shared" si="23"/>
        <v>15.989999999999998</v>
      </c>
      <c r="DR33" s="30">
        <v>16.32</v>
      </c>
      <c r="DS33" s="30">
        <v>16.91</v>
      </c>
      <c r="DT33" s="30">
        <v>16.32</v>
      </c>
      <c r="DU33" s="30">
        <v>21.2</v>
      </c>
      <c r="DV33" s="32">
        <f t="shared" si="24"/>
        <v>17.6875</v>
      </c>
      <c r="DW33" s="30">
        <v>22.49</v>
      </c>
      <c r="DX33" s="30">
        <v>20.5</v>
      </c>
      <c r="DY33" s="30">
        <v>22.45</v>
      </c>
      <c r="DZ33" s="30">
        <v>22.87</v>
      </c>
      <c r="EA33" s="32">
        <f t="shared" si="25"/>
        <v>22.077500000000001</v>
      </c>
      <c r="EB33" s="30">
        <v>19.34</v>
      </c>
      <c r="EC33" s="30">
        <v>21.58</v>
      </c>
      <c r="ED33" s="30">
        <v>22.56</v>
      </c>
      <c r="EE33" s="30">
        <v>21.91</v>
      </c>
      <c r="EF33" s="32">
        <f t="shared" si="26"/>
        <v>21.3475</v>
      </c>
      <c r="EG33" s="30">
        <v>21.52</v>
      </c>
      <c r="EH33" s="30">
        <v>22.02</v>
      </c>
      <c r="EI33" s="30">
        <v>24.17</v>
      </c>
      <c r="EJ33" s="30">
        <v>19.489999999999998</v>
      </c>
      <c r="EK33" s="32">
        <f t="shared" si="27"/>
        <v>21.8</v>
      </c>
      <c r="EL33" s="30">
        <v>19.25</v>
      </c>
      <c r="EM33" s="30">
        <v>18.12</v>
      </c>
      <c r="EN33" s="30">
        <v>19.079999999999998</v>
      </c>
      <c r="EO33" s="30">
        <v>18.11</v>
      </c>
      <c r="EP33" s="32">
        <f t="shared" si="28"/>
        <v>18.64</v>
      </c>
      <c r="EQ33" s="30">
        <v>18.57</v>
      </c>
      <c r="ER33" s="30">
        <v>13.87</v>
      </c>
      <c r="ES33" s="30">
        <v>13.71</v>
      </c>
      <c r="ET33" s="30">
        <v>18.36</v>
      </c>
      <c r="EU33" s="32">
        <f t="shared" si="29"/>
        <v>16.127499999999998</v>
      </c>
      <c r="EV33" s="30">
        <v>13.51</v>
      </c>
      <c r="EW33" s="30">
        <v>14.39</v>
      </c>
      <c r="EX33" s="30">
        <v>14.12</v>
      </c>
      <c r="EY33" s="30">
        <v>13.44</v>
      </c>
      <c r="EZ33" s="32">
        <f t="shared" si="30"/>
        <v>13.864999999999998</v>
      </c>
      <c r="FA33" s="30">
        <v>10.43</v>
      </c>
      <c r="FB33" s="30">
        <v>6.1</v>
      </c>
      <c r="FC33" s="30">
        <v>7.4</v>
      </c>
      <c r="FD33" s="30">
        <v>4.3600000000000003</v>
      </c>
      <c r="FE33" s="32">
        <f t="shared" si="31"/>
        <v>7.0724999999999998</v>
      </c>
      <c r="FF33" s="30">
        <v>5.26</v>
      </c>
      <c r="FG33" s="30">
        <v>2.97</v>
      </c>
      <c r="FH33" s="30">
        <v>4.68</v>
      </c>
      <c r="FI33" s="30">
        <v>2.1800000000000002</v>
      </c>
      <c r="FJ33" s="32">
        <f t="shared" si="32"/>
        <v>3.7725</v>
      </c>
      <c r="FK33" s="30">
        <v>3.79</v>
      </c>
      <c r="FL33" s="30">
        <v>5.0599999999999996</v>
      </c>
      <c r="FM33" s="30">
        <v>4.8899999999999997</v>
      </c>
      <c r="FN33" s="30">
        <v>3.77</v>
      </c>
      <c r="FO33" s="32">
        <f t="shared" si="33"/>
        <v>4.3774999999999995</v>
      </c>
      <c r="FP33" s="30">
        <v>3.37</v>
      </c>
      <c r="FQ33" s="30">
        <v>3.36</v>
      </c>
      <c r="FR33" s="30">
        <v>6.43</v>
      </c>
      <c r="FS33" s="30">
        <v>4.78</v>
      </c>
      <c r="FT33" s="32">
        <f t="shared" si="34"/>
        <v>4.4850000000000003</v>
      </c>
      <c r="FU33" s="30">
        <v>4.2300000000000004</v>
      </c>
      <c r="FV33" s="30">
        <v>4.4800000000000004</v>
      </c>
      <c r="FW33" s="30">
        <v>4.47</v>
      </c>
      <c r="FX33" s="30">
        <v>5.91</v>
      </c>
      <c r="FY33" s="32">
        <f t="shared" si="35"/>
        <v>4.7725</v>
      </c>
      <c r="FZ33" s="30">
        <v>4.7</v>
      </c>
      <c r="GA33" s="30">
        <v>3.4</v>
      </c>
      <c r="GB33" s="30">
        <v>6.07</v>
      </c>
      <c r="GC33" s="30">
        <v>5.29</v>
      </c>
      <c r="GD33" s="32">
        <f t="shared" si="36"/>
        <v>4.8650000000000002</v>
      </c>
      <c r="GE33" s="30">
        <v>5.71</v>
      </c>
      <c r="GF33" s="30">
        <v>4.51</v>
      </c>
      <c r="GG33" s="30">
        <v>5.29</v>
      </c>
      <c r="GH33" s="30">
        <v>6.8</v>
      </c>
      <c r="GI33" s="32">
        <f t="shared" si="37"/>
        <v>5.5774999999999997</v>
      </c>
      <c r="GJ33" s="30">
        <v>60.17</v>
      </c>
      <c r="GK33" s="30">
        <v>59.52</v>
      </c>
      <c r="GL33" s="30">
        <v>57.83</v>
      </c>
      <c r="GM33" s="30">
        <v>62.71</v>
      </c>
      <c r="GN33" s="33">
        <f t="shared" si="38"/>
        <v>60.057499999999997</v>
      </c>
      <c r="GO33" s="30">
        <v>63.69</v>
      </c>
      <c r="GP33" s="30">
        <v>65.13</v>
      </c>
      <c r="GQ33" s="30">
        <v>63.58</v>
      </c>
      <c r="GR33" s="30">
        <v>64.02</v>
      </c>
      <c r="GS33" s="33">
        <f t="shared" si="39"/>
        <v>64.10499999999999</v>
      </c>
      <c r="GT33" s="30">
        <v>64.89</v>
      </c>
      <c r="GU33" s="30">
        <v>66.61</v>
      </c>
      <c r="GV33" s="30">
        <v>63.65</v>
      </c>
      <c r="GW33" s="30">
        <v>62.38</v>
      </c>
      <c r="GX33" s="33">
        <f t="shared" si="40"/>
        <v>64.382500000000007</v>
      </c>
      <c r="GY33" s="30">
        <v>63.71</v>
      </c>
      <c r="GZ33" s="30">
        <v>62.22</v>
      </c>
      <c r="HA33" s="30">
        <v>59.12</v>
      </c>
      <c r="HB33" s="30">
        <v>59.26</v>
      </c>
      <c r="HC33" s="33">
        <f t="shared" si="41"/>
        <v>61.077500000000001</v>
      </c>
      <c r="HD33" s="30">
        <v>59.27</v>
      </c>
      <c r="HE33" s="30">
        <v>58.71</v>
      </c>
      <c r="HF33" s="30">
        <v>59.05</v>
      </c>
      <c r="HG33" s="30">
        <v>60.2</v>
      </c>
      <c r="HH33" s="33">
        <f t="shared" si="42"/>
        <v>59.307500000000005</v>
      </c>
      <c r="HI33" s="30">
        <v>59.22</v>
      </c>
      <c r="HJ33" s="30">
        <v>59.43</v>
      </c>
      <c r="HK33" s="30">
        <v>57.27</v>
      </c>
      <c r="HL33" s="30">
        <v>54.48</v>
      </c>
      <c r="HM33" s="33">
        <f t="shared" si="43"/>
        <v>57.6</v>
      </c>
      <c r="HN33" s="30">
        <v>55.16</v>
      </c>
      <c r="HO33" s="30">
        <v>55.96</v>
      </c>
      <c r="HP33" s="30">
        <v>54.41</v>
      </c>
      <c r="HQ33" s="30">
        <v>53.38</v>
      </c>
      <c r="HR33" s="33">
        <f t="shared" si="44"/>
        <v>54.727499999999999</v>
      </c>
      <c r="HS33" s="30">
        <v>55</v>
      </c>
      <c r="HT33" s="30">
        <v>53.84</v>
      </c>
      <c r="HU33" s="30">
        <v>54.29</v>
      </c>
      <c r="HV33" s="30">
        <v>54.52</v>
      </c>
      <c r="HW33" s="33">
        <f t="shared" si="45"/>
        <v>54.412500000000001</v>
      </c>
      <c r="HX33" s="30">
        <v>55.72</v>
      </c>
      <c r="HY33" s="30">
        <v>57.22</v>
      </c>
      <c r="HZ33" s="30">
        <v>55.19</v>
      </c>
      <c r="IA33" s="30">
        <v>56.08</v>
      </c>
      <c r="IB33" s="33">
        <f t="shared" si="46"/>
        <v>56.052499999999995</v>
      </c>
      <c r="IC33" s="30">
        <v>55.26</v>
      </c>
      <c r="ID33" s="30">
        <v>56.52</v>
      </c>
      <c r="IE33" s="30">
        <v>56.68</v>
      </c>
      <c r="IF33" s="30">
        <v>57.09</v>
      </c>
      <c r="IG33" s="33">
        <f t="shared" si="47"/>
        <v>56.387500000000003</v>
      </c>
      <c r="IH33" s="30">
        <v>56.83</v>
      </c>
      <c r="II33" s="30">
        <v>63.94</v>
      </c>
      <c r="IJ33" s="30">
        <v>64.37</v>
      </c>
      <c r="IK33" s="30">
        <v>60.57</v>
      </c>
      <c r="IL33" s="33">
        <f t="shared" si="48"/>
        <v>61.427499999999995</v>
      </c>
      <c r="IM33" s="30">
        <v>62.72</v>
      </c>
      <c r="IN33" s="30">
        <v>60.55</v>
      </c>
      <c r="IO33" s="30">
        <v>60.42</v>
      </c>
      <c r="IP33" s="30">
        <v>61.14</v>
      </c>
      <c r="IQ33" s="33">
        <f t="shared" si="49"/>
        <v>61.207499999999996</v>
      </c>
      <c r="IR33" s="30">
        <v>63.16</v>
      </c>
      <c r="IS33" s="30">
        <v>64.42</v>
      </c>
      <c r="IT33" s="30">
        <v>63.6</v>
      </c>
      <c r="IU33" s="30">
        <v>66.64</v>
      </c>
      <c r="IV33" s="33">
        <f t="shared" si="50"/>
        <v>64.454999999999998</v>
      </c>
      <c r="IW33" s="30">
        <v>65.28</v>
      </c>
      <c r="IX33" s="30">
        <v>67.22</v>
      </c>
      <c r="IY33" s="30">
        <v>67.290000000000006</v>
      </c>
      <c r="IZ33" s="30">
        <v>64.709999999999994</v>
      </c>
      <c r="JA33" s="33">
        <f t="shared" si="51"/>
        <v>66.125</v>
      </c>
      <c r="JB33" s="30">
        <v>66.05</v>
      </c>
      <c r="JC33" s="30">
        <v>65.599999999999994</v>
      </c>
      <c r="JD33" s="30">
        <v>64.88</v>
      </c>
      <c r="JE33" s="30">
        <v>67.14</v>
      </c>
      <c r="JF33" s="33">
        <f t="shared" si="52"/>
        <v>65.91749999999999</v>
      </c>
      <c r="JG33" s="30">
        <v>68.099999999999994</v>
      </c>
      <c r="JH33" s="30">
        <v>67.94</v>
      </c>
      <c r="JI33" s="30">
        <v>66.12</v>
      </c>
      <c r="JJ33" s="30">
        <v>67.5</v>
      </c>
      <c r="JK33" s="33">
        <f t="shared" si="53"/>
        <v>67.414999999999992</v>
      </c>
      <c r="JL33" s="30">
        <v>66.42</v>
      </c>
      <c r="JM33" s="30">
        <v>66.27</v>
      </c>
      <c r="JN33" s="30">
        <v>64.11</v>
      </c>
      <c r="JO33" s="30">
        <v>63.47</v>
      </c>
      <c r="JP33" s="33">
        <f t="shared" si="54"/>
        <v>65.067499999999995</v>
      </c>
      <c r="JQ33" s="30">
        <v>62.96</v>
      </c>
      <c r="JR33" s="30">
        <v>63.05</v>
      </c>
      <c r="JS33" s="30">
        <v>60.77</v>
      </c>
      <c r="JT33" s="30">
        <v>61.34</v>
      </c>
      <c r="JU33" s="33">
        <f t="shared" si="55"/>
        <v>62.03</v>
      </c>
      <c r="JV33" s="30">
        <v>61.48</v>
      </c>
      <c r="JW33" s="30">
        <v>62.33</v>
      </c>
      <c r="JX33" s="30">
        <v>61.07</v>
      </c>
      <c r="JY33" s="30">
        <v>60.2</v>
      </c>
      <c r="JZ33" s="34">
        <f t="shared" si="56"/>
        <v>61.269999999999996</v>
      </c>
    </row>
    <row r="34" spans="1:286" ht="29">
      <c r="A34" s="25" t="s">
        <v>269</v>
      </c>
      <c r="B34" s="30">
        <v>64.84</v>
      </c>
      <c r="C34" s="30">
        <v>60.66</v>
      </c>
      <c r="D34" s="30">
        <v>57.41</v>
      </c>
      <c r="E34" s="30">
        <v>61.11</v>
      </c>
      <c r="F34" s="31">
        <f t="shared" si="0"/>
        <v>61.004999999999995</v>
      </c>
      <c r="G34" s="30">
        <v>61.63</v>
      </c>
      <c r="H34" s="30">
        <v>63.19</v>
      </c>
      <c r="I34" s="30">
        <v>63.69</v>
      </c>
      <c r="J34" s="30">
        <v>63.34</v>
      </c>
      <c r="K34" s="31">
        <f t="shared" si="1"/>
        <v>62.962499999999999</v>
      </c>
      <c r="L34" s="30">
        <v>62.42</v>
      </c>
      <c r="M34" s="30">
        <v>62.47</v>
      </c>
      <c r="N34" s="30">
        <v>60.74</v>
      </c>
      <c r="O34" s="30">
        <v>63.8</v>
      </c>
      <c r="P34" s="31">
        <f t="shared" si="2"/>
        <v>62.357500000000002</v>
      </c>
      <c r="Q34" s="30">
        <v>64.290000000000006</v>
      </c>
      <c r="R34" s="30">
        <v>64.510000000000005</v>
      </c>
      <c r="S34" s="30">
        <v>64.62</v>
      </c>
      <c r="T34" s="30">
        <v>64.930000000000007</v>
      </c>
      <c r="U34" s="31">
        <f t="shared" si="3"/>
        <v>64.587500000000006</v>
      </c>
      <c r="V34" s="30">
        <v>63.81</v>
      </c>
      <c r="W34" s="30">
        <v>63.36</v>
      </c>
      <c r="X34" s="30">
        <v>63.04</v>
      </c>
      <c r="Y34" s="30">
        <v>63.31</v>
      </c>
      <c r="Z34" s="31">
        <f t="shared" si="4"/>
        <v>63.38</v>
      </c>
      <c r="AA34" s="30">
        <v>64.52</v>
      </c>
      <c r="AB34" s="30">
        <v>62.98</v>
      </c>
      <c r="AC34" s="30">
        <v>65.349999999999994</v>
      </c>
      <c r="AD34" s="30">
        <v>63.04</v>
      </c>
      <c r="AE34" s="31">
        <f t="shared" si="5"/>
        <v>63.972499999999997</v>
      </c>
      <c r="AF34" s="30">
        <v>63.9</v>
      </c>
      <c r="AG34" s="30">
        <v>65.7</v>
      </c>
      <c r="AH34" s="30">
        <v>67.55</v>
      </c>
      <c r="AI34" s="30">
        <v>63.94</v>
      </c>
      <c r="AJ34" s="31">
        <f t="shared" si="6"/>
        <v>65.272499999999994</v>
      </c>
      <c r="AK34" s="30">
        <v>66.03</v>
      </c>
      <c r="AL34" s="30">
        <v>63.88</v>
      </c>
      <c r="AM34" s="30">
        <v>64.66</v>
      </c>
      <c r="AN34" s="30">
        <v>66.849999999999994</v>
      </c>
      <c r="AO34" s="31">
        <f t="shared" si="7"/>
        <v>65.35499999999999</v>
      </c>
      <c r="AP34" s="30">
        <v>67.19</v>
      </c>
      <c r="AQ34" s="30">
        <v>67.16</v>
      </c>
      <c r="AR34" s="30">
        <v>69.900000000000006</v>
      </c>
      <c r="AS34" s="30">
        <v>69.87</v>
      </c>
      <c r="AT34" s="31">
        <f t="shared" si="8"/>
        <v>68.53</v>
      </c>
      <c r="AU34" s="30">
        <v>69.790000000000006</v>
      </c>
      <c r="AV34" s="30">
        <v>68.36</v>
      </c>
      <c r="AW34" s="30">
        <v>68.56</v>
      </c>
      <c r="AX34" s="30">
        <v>67.2</v>
      </c>
      <c r="AY34" s="31">
        <f t="shared" si="9"/>
        <v>68.477500000000006</v>
      </c>
      <c r="AZ34" s="30">
        <v>66.680000000000007</v>
      </c>
      <c r="BA34" s="30">
        <v>68.180000000000007</v>
      </c>
      <c r="BB34" s="30">
        <v>67.16</v>
      </c>
      <c r="BC34" s="30">
        <v>66.349999999999994</v>
      </c>
      <c r="BD34" s="31">
        <f t="shared" si="10"/>
        <v>67.092500000000001</v>
      </c>
      <c r="BE34" s="30">
        <v>66.34</v>
      </c>
      <c r="BF34" s="30">
        <v>65.94</v>
      </c>
      <c r="BG34" s="30">
        <v>65.72</v>
      </c>
      <c r="BH34" s="30">
        <v>64.94</v>
      </c>
      <c r="BI34" s="31">
        <f t="shared" si="11"/>
        <v>65.734999999999999</v>
      </c>
      <c r="BJ34" s="30">
        <v>65.790000000000006</v>
      </c>
      <c r="BK34" s="30">
        <v>69.27</v>
      </c>
      <c r="BL34" s="30">
        <v>68.849999999999994</v>
      </c>
      <c r="BM34" s="30">
        <v>67.349999999999994</v>
      </c>
      <c r="BN34" s="31">
        <f t="shared" si="12"/>
        <v>67.814999999999998</v>
      </c>
      <c r="BO34" s="30">
        <v>68.680000000000007</v>
      </c>
      <c r="BP34" s="30">
        <v>66.41</v>
      </c>
      <c r="BQ34" s="30">
        <v>66.86</v>
      </c>
      <c r="BR34" s="30">
        <v>66.06</v>
      </c>
      <c r="BS34" s="31">
        <f t="shared" si="13"/>
        <v>67.002499999999998</v>
      </c>
      <c r="BT34" s="30">
        <v>64.89</v>
      </c>
      <c r="BU34" s="30">
        <v>65.58</v>
      </c>
      <c r="BV34" s="30">
        <v>65.31</v>
      </c>
      <c r="BW34" s="30">
        <v>67.39</v>
      </c>
      <c r="BX34" s="31">
        <f t="shared" si="14"/>
        <v>65.792500000000004</v>
      </c>
      <c r="BY34" s="30">
        <v>69.540000000000006</v>
      </c>
      <c r="BZ34" s="30">
        <v>68.39</v>
      </c>
      <c r="CA34" s="30">
        <v>63.93</v>
      </c>
      <c r="CB34" s="30">
        <v>65.09</v>
      </c>
      <c r="CC34" s="31">
        <f t="shared" si="15"/>
        <v>66.737500000000011</v>
      </c>
      <c r="CD34" s="30">
        <v>64.34</v>
      </c>
      <c r="CE34" s="30">
        <v>63.22</v>
      </c>
      <c r="CF34" s="30">
        <v>61.04</v>
      </c>
      <c r="CG34" s="30">
        <v>62.61</v>
      </c>
      <c r="CH34" s="31">
        <f t="shared" si="16"/>
        <v>62.802499999999995</v>
      </c>
      <c r="CI34" s="30">
        <v>62.22</v>
      </c>
      <c r="CJ34" s="30">
        <v>67.08</v>
      </c>
      <c r="CK34" s="30">
        <v>67.72</v>
      </c>
      <c r="CL34" s="30">
        <v>66.63</v>
      </c>
      <c r="CM34" s="31">
        <f t="shared" si="17"/>
        <v>65.912499999999994</v>
      </c>
      <c r="CN34" s="30">
        <v>65.42</v>
      </c>
      <c r="CO34" s="30">
        <v>66.92</v>
      </c>
      <c r="CP34" s="30">
        <v>65.59</v>
      </c>
      <c r="CQ34" s="30">
        <v>62.62</v>
      </c>
      <c r="CR34" s="31">
        <f t="shared" si="18"/>
        <v>65.137500000000003</v>
      </c>
      <c r="CS34" s="30">
        <v>23.21</v>
      </c>
      <c r="CT34" s="30">
        <v>17.77</v>
      </c>
      <c r="CU34" s="30">
        <v>12</v>
      </c>
      <c r="CV34" s="30">
        <v>14.44</v>
      </c>
      <c r="CW34" s="32">
        <f t="shared" si="19"/>
        <v>16.855</v>
      </c>
      <c r="CX34" s="30">
        <v>18.309999999999999</v>
      </c>
      <c r="CY34" s="30">
        <v>19.43</v>
      </c>
      <c r="CZ34" s="30">
        <v>15.95</v>
      </c>
      <c r="DA34" s="30">
        <v>18.61</v>
      </c>
      <c r="DB34" s="32">
        <f t="shared" si="20"/>
        <v>18.074999999999999</v>
      </c>
      <c r="DC34" s="30">
        <v>21.41</v>
      </c>
      <c r="DD34" s="30">
        <v>23.51</v>
      </c>
      <c r="DE34" s="30">
        <v>20.010000000000002</v>
      </c>
      <c r="DF34" s="30">
        <v>20.7</v>
      </c>
      <c r="DG34" s="32">
        <f t="shared" si="21"/>
        <v>21.407500000000002</v>
      </c>
      <c r="DH34" s="30">
        <v>21.66</v>
      </c>
      <c r="DI34" s="30">
        <v>22.6</v>
      </c>
      <c r="DJ34" s="30">
        <v>19.39</v>
      </c>
      <c r="DK34" s="30">
        <v>24.25</v>
      </c>
      <c r="DL34" s="32">
        <f t="shared" si="22"/>
        <v>21.975000000000001</v>
      </c>
      <c r="DM34" s="30">
        <v>26.29</v>
      </c>
      <c r="DN34" s="30">
        <v>26.99</v>
      </c>
      <c r="DO34" s="30">
        <v>25.18</v>
      </c>
      <c r="DP34" s="30">
        <v>27.99</v>
      </c>
      <c r="DQ34" s="32">
        <f t="shared" si="23"/>
        <v>26.612500000000001</v>
      </c>
      <c r="DR34" s="30">
        <v>29.16</v>
      </c>
      <c r="DS34" s="30">
        <v>23.6</v>
      </c>
      <c r="DT34" s="30">
        <v>24.73</v>
      </c>
      <c r="DU34" s="30">
        <v>26.41</v>
      </c>
      <c r="DV34" s="32">
        <f t="shared" si="24"/>
        <v>25.975000000000001</v>
      </c>
      <c r="DW34" s="30">
        <v>30.15</v>
      </c>
      <c r="DX34" s="30">
        <v>30.88</v>
      </c>
      <c r="DY34" s="30">
        <v>27.37</v>
      </c>
      <c r="DZ34" s="30">
        <v>26.93</v>
      </c>
      <c r="EA34" s="32">
        <f t="shared" si="25"/>
        <v>28.832500000000003</v>
      </c>
      <c r="EB34" s="30">
        <v>30.03</v>
      </c>
      <c r="EC34" s="30">
        <v>32.549999999999997</v>
      </c>
      <c r="ED34" s="30">
        <v>28.17</v>
      </c>
      <c r="EE34" s="30">
        <v>39.130000000000003</v>
      </c>
      <c r="EF34" s="32">
        <f t="shared" si="26"/>
        <v>32.47</v>
      </c>
      <c r="EG34" s="30">
        <v>34.82</v>
      </c>
      <c r="EH34" s="30">
        <v>37.46</v>
      </c>
      <c r="EI34" s="30">
        <v>32.93</v>
      </c>
      <c r="EJ34" s="30">
        <v>37.39</v>
      </c>
      <c r="EK34" s="32">
        <f t="shared" si="27"/>
        <v>35.650000000000006</v>
      </c>
      <c r="EL34" s="30">
        <v>31.81</v>
      </c>
      <c r="EM34" s="30">
        <v>32.93</v>
      </c>
      <c r="EN34" s="30">
        <v>26.42</v>
      </c>
      <c r="EO34" s="30">
        <v>30.23</v>
      </c>
      <c r="EP34" s="32">
        <f t="shared" si="28"/>
        <v>30.3475</v>
      </c>
      <c r="EQ34" s="30">
        <v>29.4</v>
      </c>
      <c r="ER34" s="30">
        <v>30.18</v>
      </c>
      <c r="ES34" s="30">
        <v>24.37</v>
      </c>
      <c r="ET34" s="30">
        <v>26.2</v>
      </c>
      <c r="EU34" s="32">
        <f t="shared" si="29"/>
        <v>27.537500000000001</v>
      </c>
      <c r="EV34" s="30">
        <v>23.91</v>
      </c>
      <c r="EW34" s="30">
        <v>20.29</v>
      </c>
      <c r="EX34" s="30">
        <v>20.07</v>
      </c>
      <c r="EY34" s="30">
        <v>21.91</v>
      </c>
      <c r="EZ34" s="32">
        <f t="shared" si="30"/>
        <v>21.545000000000002</v>
      </c>
      <c r="FA34" s="30">
        <v>17.86</v>
      </c>
      <c r="FB34" s="30">
        <v>17.059999999999999</v>
      </c>
      <c r="FC34" s="30">
        <v>14.93</v>
      </c>
      <c r="FD34" s="30">
        <v>13.52</v>
      </c>
      <c r="FE34" s="32">
        <f t="shared" si="31"/>
        <v>15.842500000000001</v>
      </c>
      <c r="FF34" s="30">
        <v>11.85</v>
      </c>
      <c r="FG34" s="30">
        <v>12.26</v>
      </c>
      <c r="FH34" s="30">
        <v>8.0299999999999994</v>
      </c>
      <c r="FI34" s="30">
        <v>10</v>
      </c>
      <c r="FJ34" s="32">
        <f t="shared" si="32"/>
        <v>10.535</v>
      </c>
      <c r="FK34" s="30">
        <v>9.19</v>
      </c>
      <c r="FL34" s="30">
        <v>11.93</v>
      </c>
      <c r="FM34" s="30">
        <v>10.01</v>
      </c>
      <c r="FN34" s="30">
        <v>13.33</v>
      </c>
      <c r="FO34" s="32">
        <f t="shared" si="33"/>
        <v>11.114999999999998</v>
      </c>
      <c r="FP34" s="30">
        <v>11.13</v>
      </c>
      <c r="FQ34" s="30">
        <v>13.27</v>
      </c>
      <c r="FR34" s="30">
        <v>11.97</v>
      </c>
      <c r="FS34" s="30">
        <v>13.27</v>
      </c>
      <c r="FT34" s="32">
        <f t="shared" si="34"/>
        <v>12.41</v>
      </c>
      <c r="FU34" s="30">
        <v>13.8</v>
      </c>
      <c r="FV34" s="30">
        <v>14.98</v>
      </c>
      <c r="FW34" s="30">
        <v>11.3</v>
      </c>
      <c r="FX34" s="30">
        <v>11.77</v>
      </c>
      <c r="FY34" s="32">
        <f t="shared" si="35"/>
        <v>12.962499999999999</v>
      </c>
      <c r="FZ34" s="30">
        <v>12.58</v>
      </c>
      <c r="GA34" s="30">
        <v>16.329999999999998</v>
      </c>
      <c r="GB34" s="30">
        <v>14.66</v>
      </c>
      <c r="GC34" s="30">
        <v>15.34</v>
      </c>
      <c r="GD34" s="32">
        <f t="shared" si="36"/>
        <v>14.727499999999999</v>
      </c>
      <c r="GE34" s="30">
        <v>14.26</v>
      </c>
      <c r="GF34" s="30">
        <v>18.63</v>
      </c>
      <c r="GG34" s="30">
        <v>12.67</v>
      </c>
      <c r="GH34" s="30">
        <v>12.11</v>
      </c>
      <c r="GI34" s="32">
        <f t="shared" si="37"/>
        <v>14.4175</v>
      </c>
      <c r="GJ34" s="30">
        <v>49.79</v>
      </c>
      <c r="GK34" s="30">
        <v>49.88</v>
      </c>
      <c r="GL34" s="30">
        <v>50.52</v>
      </c>
      <c r="GM34" s="30">
        <v>52.29</v>
      </c>
      <c r="GN34" s="33">
        <f t="shared" si="38"/>
        <v>50.62</v>
      </c>
      <c r="GO34" s="30">
        <v>50.35</v>
      </c>
      <c r="GP34" s="30">
        <v>50.91</v>
      </c>
      <c r="GQ34" s="30">
        <v>53.53</v>
      </c>
      <c r="GR34" s="30">
        <v>51.55</v>
      </c>
      <c r="GS34" s="33">
        <f t="shared" si="39"/>
        <v>51.584999999999994</v>
      </c>
      <c r="GT34" s="30">
        <v>49.06</v>
      </c>
      <c r="GU34" s="30">
        <v>47.78</v>
      </c>
      <c r="GV34" s="30">
        <v>48.58</v>
      </c>
      <c r="GW34" s="30">
        <v>50.59</v>
      </c>
      <c r="GX34" s="33">
        <f t="shared" si="40"/>
        <v>49.002500000000005</v>
      </c>
      <c r="GY34" s="30">
        <v>50.37</v>
      </c>
      <c r="GZ34" s="30">
        <v>49.94</v>
      </c>
      <c r="HA34" s="30">
        <v>52.09</v>
      </c>
      <c r="HB34" s="30">
        <v>49.19</v>
      </c>
      <c r="HC34" s="33">
        <f t="shared" si="41"/>
        <v>50.397500000000001</v>
      </c>
      <c r="HD34" s="30">
        <v>47.04</v>
      </c>
      <c r="HE34" s="30">
        <v>46.26</v>
      </c>
      <c r="HF34" s="30">
        <v>47.17</v>
      </c>
      <c r="HG34" s="30">
        <v>45.59</v>
      </c>
      <c r="HH34" s="33">
        <f t="shared" si="42"/>
        <v>46.515000000000001</v>
      </c>
      <c r="HI34" s="30">
        <v>45.71</v>
      </c>
      <c r="HJ34" s="30">
        <v>48.12</v>
      </c>
      <c r="HK34" s="30">
        <v>49.19</v>
      </c>
      <c r="HL34" s="30">
        <v>46.39</v>
      </c>
      <c r="HM34" s="33">
        <f t="shared" si="43"/>
        <v>47.352499999999992</v>
      </c>
      <c r="HN34" s="30">
        <v>44.63</v>
      </c>
      <c r="HO34" s="30">
        <v>45.42</v>
      </c>
      <c r="HP34" s="30">
        <v>49.06</v>
      </c>
      <c r="HQ34" s="30">
        <v>46.72</v>
      </c>
      <c r="HR34" s="33">
        <f t="shared" si="44"/>
        <v>46.457500000000003</v>
      </c>
      <c r="HS34" s="30">
        <v>46.21</v>
      </c>
      <c r="HT34" s="30">
        <v>43.08</v>
      </c>
      <c r="HU34" s="30">
        <v>46.45</v>
      </c>
      <c r="HV34" s="30">
        <v>40.69</v>
      </c>
      <c r="HW34" s="33">
        <f t="shared" si="45"/>
        <v>44.107500000000002</v>
      </c>
      <c r="HX34" s="30">
        <v>43.79</v>
      </c>
      <c r="HY34" s="30">
        <v>42</v>
      </c>
      <c r="HZ34" s="30">
        <v>46.88</v>
      </c>
      <c r="IA34" s="30">
        <v>43.75</v>
      </c>
      <c r="IB34" s="33">
        <f t="shared" si="46"/>
        <v>44.104999999999997</v>
      </c>
      <c r="IC34" s="30">
        <v>47.59</v>
      </c>
      <c r="ID34" s="30">
        <v>45.85</v>
      </c>
      <c r="IE34" s="30">
        <v>50.45</v>
      </c>
      <c r="IF34" s="30">
        <v>46.88</v>
      </c>
      <c r="IG34" s="33">
        <f t="shared" si="47"/>
        <v>47.692499999999995</v>
      </c>
      <c r="IH34" s="30">
        <v>47.08</v>
      </c>
      <c r="II34" s="30">
        <v>47.6</v>
      </c>
      <c r="IJ34" s="30">
        <v>50.79</v>
      </c>
      <c r="IK34" s="30">
        <v>48.96</v>
      </c>
      <c r="IL34" s="33">
        <f t="shared" si="48"/>
        <v>48.607500000000002</v>
      </c>
      <c r="IM34" s="30">
        <v>50.48</v>
      </c>
      <c r="IN34" s="30">
        <v>52.56</v>
      </c>
      <c r="IO34" s="30">
        <v>52.53</v>
      </c>
      <c r="IP34" s="30">
        <v>50.71</v>
      </c>
      <c r="IQ34" s="33">
        <f t="shared" si="49"/>
        <v>51.57</v>
      </c>
      <c r="IR34" s="30">
        <v>54.04</v>
      </c>
      <c r="IS34" s="30">
        <v>57.45</v>
      </c>
      <c r="IT34" s="30">
        <v>58.57</v>
      </c>
      <c r="IU34" s="30">
        <v>58.25</v>
      </c>
      <c r="IV34" s="33">
        <f t="shared" si="50"/>
        <v>57.077500000000001</v>
      </c>
      <c r="IW34" s="30">
        <v>60.54</v>
      </c>
      <c r="IX34" s="30">
        <v>58.27</v>
      </c>
      <c r="IY34" s="30">
        <v>61.49</v>
      </c>
      <c r="IZ34" s="30">
        <v>59.45</v>
      </c>
      <c r="JA34" s="33">
        <f t="shared" si="51"/>
        <v>59.9375</v>
      </c>
      <c r="JB34" s="30">
        <v>58.92</v>
      </c>
      <c r="JC34" s="30">
        <v>57.76</v>
      </c>
      <c r="JD34" s="30">
        <v>58.77</v>
      </c>
      <c r="JE34" s="30">
        <v>58.41</v>
      </c>
      <c r="JF34" s="33">
        <f t="shared" si="52"/>
        <v>58.465000000000003</v>
      </c>
      <c r="JG34" s="30">
        <v>61.81</v>
      </c>
      <c r="JH34" s="30">
        <v>59.31</v>
      </c>
      <c r="JI34" s="30">
        <v>56.27</v>
      </c>
      <c r="JJ34" s="30">
        <v>56.45</v>
      </c>
      <c r="JK34" s="33">
        <f t="shared" si="53"/>
        <v>58.460000000000008</v>
      </c>
      <c r="JL34" s="30">
        <v>55.47</v>
      </c>
      <c r="JM34" s="30">
        <v>53.75</v>
      </c>
      <c r="JN34" s="30">
        <v>54.14</v>
      </c>
      <c r="JO34" s="30">
        <v>55.24</v>
      </c>
      <c r="JP34" s="33">
        <f t="shared" si="54"/>
        <v>54.650000000000006</v>
      </c>
      <c r="JQ34" s="30">
        <v>54.39</v>
      </c>
      <c r="JR34" s="30">
        <v>56.12</v>
      </c>
      <c r="JS34" s="30">
        <v>57.79</v>
      </c>
      <c r="JT34" s="30">
        <v>56.41</v>
      </c>
      <c r="JU34" s="33">
        <f t="shared" si="55"/>
        <v>56.177499999999995</v>
      </c>
      <c r="JV34" s="30">
        <v>56.09</v>
      </c>
      <c r="JW34" s="30">
        <v>54.46</v>
      </c>
      <c r="JX34" s="30">
        <v>57.28</v>
      </c>
      <c r="JY34" s="30">
        <v>55.03</v>
      </c>
      <c r="JZ34" s="34">
        <f t="shared" si="56"/>
        <v>55.715000000000003</v>
      </c>
    </row>
    <row r="35" spans="1:286" ht="29">
      <c r="A35" s="25" t="s">
        <v>270</v>
      </c>
      <c r="B35" s="30">
        <v>63.99</v>
      </c>
      <c r="C35" s="30">
        <v>64.680000000000007</v>
      </c>
      <c r="D35" s="30">
        <v>64.61</v>
      </c>
      <c r="E35" s="30">
        <v>63.02</v>
      </c>
      <c r="F35" s="31">
        <f t="shared" si="0"/>
        <v>64.075000000000003</v>
      </c>
      <c r="G35" s="30">
        <v>65.81</v>
      </c>
      <c r="H35" s="30">
        <v>67.08</v>
      </c>
      <c r="I35" s="30">
        <v>66.19</v>
      </c>
      <c r="J35" s="30">
        <v>65.2</v>
      </c>
      <c r="K35" s="31">
        <f t="shared" si="1"/>
        <v>66.069999999999993</v>
      </c>
      <c r="L35" s="30">
        <v>63.75</v>
      </c>
      <c r="M35" s="30">
        <v>65.11</v>
      </c>
      <c r="N35" s="30">
        <v>63.22</v>
      </c>
      <c r="O35" s="30">
        <v>63.7</v>
      </c>
      <c r="P35" s="31">
        <f t="shared" si="2"/>
        <v>63.945000000000007</v>
      </c>
      <c r="Q35" s="30">
        <v>64.510000000000005</v>
      </c>
      <c r="R35" s="30">
        <v>63.79</v>
      </c>
      <c r="S35" s="30">
        <v>62.79</v>
      </c>
      <c r="T35" s="30">
        <v>62.92</v>
      </c>
      <c r="U35" s="31">
        <f t="shared" si="3"/>
        <v>63.502499999999998</v>
      </c>
      <c r="V35" s="30">
        <v>62.23</v>
      </c>
      <c r="W35" s="30">
        <v>63.94</v>
      </c>
      <c r="X35" s="30">
        <v>62.26</v>
      </c>
      <c r="Y35" s="30">
        <v>61.76</v>
      </c>
      <c r="Z35" s="31">
        <f t="shared" si="4"/>
        <v>62.547499999999992</v>
      </c>
      <c r="AA35" s="30">
        <v>62.34</v>
      </c>
      <c r="AB35" s="30">
        <v>63.55</v>
      </c>
      <c r="AC35" s="30">
        <v>64.540000000000006</v>
      </c>
      <c r="AD35" s="30">
        <v>63.41</v>
      </c>
      <c r="AE35" s="31">
        <f t="shared" si="5"/>
        <v>63.46</v>
      </c>
      <c r="AF35" s="30">
        <v>65.16</v>
      </c>
      <c r="AG35" s="30">
        <v>60.54</v>
      </c>
      <c r="AH35" s="30">
        <v>61.03</v>
      </c>
      <c r="AI35" s="30">
        <v>62.36</v>
      </c>
      <c r="AJ35" s="31">
        <f t="shared" si="6"/>
        <v>62.272499999999994</v>
      </c>
      <c r="AK35" s="30">
        <v>62.45</v>
      </c>
      <c r="AL35" s="30">
        <v>63.89</v>
      </c>
      <c r="AM35" s="30">
        <v>61.75</v>
      </c>
      <c r="AN35" s="30">
        <v>64.209999999999994</v>
      </c>
      <c r="AO35" s="31">
        <f t="shared" si="7"/>
        <v>63.075000000000003</v>
      </c>
      <c r="AP35" s="30">
        <v>66.510000000000005</v>
      </c>
      <c r="AQ35" s="30">
        <v>67.95</v>
      </c>
      <c r="AR35" s="30">
        <v>68.88</v>
      </c>
      <c r="AS35" s="30">
        <v>68.37</v>
      </c>
      <c r="AT35" s="31">
        <f t="shared" si="8"/>
        <v>67.927500000000009</v>
      </c>
      <c r="AU35" s="30">
        <v>68.489999999999995</v>
      </c>
      <c r="AV35" s="30">
        <v>69.53</v>
      </c>
      <c r="AW35" s="30">
        <v>69.05</v>
      </c>
      <c r="AX35" s="30">
        <v>67.17</v>
      </c>
      <c r="AY35" s="31">
        <f t="shared" si="9"/>
        <v>68.56</v>
      </c>
      <c r="AZ35" s="30">
        <v>66.3</v>
      </c>
      <c r="BA35" s="30">
        <v>66.77</v>
      </c>
      <c r="BB35" s="30">
        <v>64.59</v>
      </c>
      <c r="BC35" s="30">
        <v>65.31</v>
      </c>
      <c r="BD35" s="31">
        <f t="shared" si="10"/>
        <v>65.742500000000007</v>
      </c>
      <c r="BE35" s="30">
        <v>66.09</v>
      </c>
      <c r="BF35" s="30">
        <v>66.459999999999994</v>
      </c>
      <c r="BG35" s="30">
        <v>67.59</v>
      </c>
      <c r="BH35" s="30">
        <v>69.040000000000006</v>
      </c>
      <c r="BI35" s="31">
        <f t="shared" si="11"/>
        <v>67.295000000000002</v>
      </c>
      <c r="BJ35" s="30">
        <v>70.83</v>
      </c>
      <c r="BK35" s="30">
        <v>69.239999999999995</v>
      </c>
      <c r="BL35" s="30">
        <v>69.959999999999994</v>
      </c>
      <c r="BM35" s="30">
        <v>68.91</v>
      </c>
      <c r="BN35" s="31">
        <f t="shared" si="12"/>
        <v>69.734999999999985</v>
      </c>
      <c r="BO35" s="30">
        <v>66.59</v>
      </c>
      <c r="BP35" s="30">
        <v>67.88</v>
      </c>
      <c r="BQ35" s="30">
        <v>66.31</v>
      </c>
      <c r="BR35" s="30">
        <v>64.599999999999994</v>
      </c>
      <c r="BS35" s="31">
        <f t="shared" si="13"/>
        <v>66.344999999999999</v>
      </c>
      <c r="BT35" s="30">
        <v>66.13</v>
      </c>
      <c r="BU35" s="30">
        <v>66.489999999999995</v>
      </c>
      <c r="BV35" s="30">
        <v>67.989999999999995</v>
      </c>
      <c r="BW35" s="30">
        <v>65.22</v>
      </c>
      <c r="BX35" s="31">
        <f t="shared" si="14"/>
        <v>66.45750000000001</v>
      </c>
      <c r="BY35" s="30">
        <v>65.2</v>
      </c>
      <c r="BZ35" s="30">
        <v>67.260000000000005</v>
      </c>
      <c r="CA35" s="30">
        <v>64.989999999999995</v>
      </c>
      <c r="CB35" s="30">
        <v>65.650000000000006</v>
      </c>
      <c r="CC35" s="31">
        <f t="shared" si="15"/>
        <v>65.775000000000006</v>
      </c>
      <c r="CD35" s="30">
        <v>62.33</v>
      </c>
      <c r="CE35" s="30">
        <v>65.040000000000006</v>
      </c>
      <c r="CF35" s="30">
        <v>63.54</v>
      </c>
      <c r="CG35" s="30">
        <v>64.06</v>
      </c>
      <c r="CH35" s="31">
        <f t="shared" si="16"/>
        <v>63.7425</v>
      </c>
      <c r="CI35" s="30">
        <v>63.02</v>
      </c>
      <c r="CJ35" s="30">
        <v>65.84</v>
      </c>
      <c r="CK35" s="30">
        <v>64.69</v>
      </c>
      <c r="CL35" s="30">
        <v>63.82</v>
      </c>
      <c r="CM35" s="31">
        <f t="shared" si="17"/>
        <v>64.342500000000001</v>
      </c>
      <c r="CN35" s="30">
        <v>64.75</v>
      </c>
      <c r="CO35" s="30">
        <v>64.81</v>
      </c>
      <c r="CP35" s="30">
        <v>62.85</v>
      </c>
      <c r="CQ35" s="30">
        <v>62.04</v>
      </c>
      <c r="CR35" s="31">
        <f t="shared" si="18"/>
        <v>63.612499999999997</v>
      </c>
      <c r="CS35" s="30">
        <v>11.4</v>
      </c>
      <c r="CT35" s="30">
        <v>10.39</v>
      </c>
      <c r="CU35" s="30">
        <v>9.4499999999999993</v>
      </c>
      <c r="CV35" s="30">
        <v>8.6</v>
      </c>
      <c r="CW35" s="32">
        <f t="shared" si="19"/>
        <v>9.9599999999999991</v>
      </c>
      <c r="CX35" s="30">
        <v>9.42</v>
      </c>
      <c r="CY35" s="30">
        <v>6.58</v>
      </c>
      <c r="CZ35" s="30">
        <v>9.7100000000000009</v>
      </c>
      <c r="DA35" s="30">
        <v>8.91</v>
      </c>
      <c r="DB35" s="32">
        <f t="shared" si="20"/>
        <v>8.6550000000000011</v>
      </c>
      <c r="DC35" s="30">
        <v>9.44</v>
      </c>
      <c r="DD35" s="30">
        <v>5.81</v>
      </c>
      <c r="DE35" s="30">
        <v>6.92</v>
      </c>
      <c r="DF35" s="30">
        <v>8.4700000000000006</v>
      </c>
      <c r="DG35" s="32">
        <f t="shared" si="21"/>
        <v>7.66</v>
      </c>
      <c r="DH35" s="30">
        <v>5.47</v>
      </c>
      <c r="DI35" s="30">
        <v>6.3</v>
      </c>
      <c r="DJ35" s="30">
        <v>8.41</v>
      </c>
      <c r="DK35" s="30">
        <v>10.57</v>
      </c>
      <c r="DL35" s="32">
        <f t="shared" si="22"/>
        <v>7.6875</v>
      </c>
      <c r="DM35" s="30">
        <v>11.25</v>
      </c>
      <c r="DN35" s="30">
        <v>10.42</v>
      </c>
      <c r="DO35" s="30">
        <v>10.47</v>
      </c>
      <c r="DP35" s="30">
        <v>11.37</v>
      </c>
      <c r="DQ35" s="32">
        <f t="shared" si="23"/>
        <v>10.8775</v>
      </c>
      <c r="DR35" s="30">
        <v>9.3699999999999992</v>
      </c>
      <c r="DS35" s="30">
        <v>10.24</v>
      </c>
      <c r="DT35" s="30">
        <v>12.15</v>
      </c>
      <c r="DU35" s="30">
        <v>12.85</v>
      </c>
      <c r="DV35" s="32">
        <f t="shared" si="24"/>
        <v>11.1525</v>
      </c>
      <c r="DW35" s="30">
        <v>15.66</v>
      </c>
      <c r="DX35" s="30">
        <v>13.25</v>
      </c>
      <c r="DY35" s="30">
        <v>15.25</v>
      </c>
      <c r="DZ35" s="30">
        <v>20.149999999999999</v>
      </c>
      <c r="EA35" s="32">
        <f t="shared" si="25"/>
        <v>16.077500000000001</v>
      </c>
      <c r="EB35" s="30">
        <v>19.149999999999999</v>
      </c>
      <c r="EC35" s="30">
        <v>15.18</v>
      </c>
      <c r="ED35" s="30">
        <v>14.44</v>
      </c>
      <c r="EE35" s="30">
        <v>16.23</v>
      </c>
      <c r="EF35" s="32">
        <f t="shared" si="26"/>
        <v>16.25</v>
      </c>
      <c r="EG35" s="30">
        <v>12.77</v>
      </c>
      <c r="EH35" s="30">
        <v>13.61</v>
      </c>
      <c r="EI35" s="30">
        <v>13.87</v>
      </c>
      <c r="EJ35" s="30">
        <v>15.01</v>
      </c>
      <c r="EK35" s="32">
        <f t="shared" si="27"/>
        <v>13.815</v>
      </c>
      <c r="EL35" s="30">
        <v>12.95</v>
      </c>
      <c r="EM35" s="30">
        <v>9.77</v>
      </c>
      <c r="EN35" s="30">
        <v>13.55</v>
      </c>
      <c r="EO35" s="30">
        <v>11.34</v>
      </c>
      <c r="EP35" s="32">
        <f t="shared" si="28"/>
        <v>11.9025</v>
      </c>
      <c r="EQ35" s="30">
        <v>12.19</v>
      </c>
      <c r="ER35" s="30">
        <v>10.64</v>
      </c>
      <c r="ES35" s="30">
        <v>12.12</v>
      </c>
      <c r="ET35" s="30">
        <v>10.64</v>
      </c>
      <c r="EU35" s="32">
        <f t="shared" si="29"/>
        <v>11.397499999999999</v>
      </c>
      <c r="EV35" s="30">
        <v>7.69</v>
      </c>
      <c r="EW35" s="30">
        <v>7.71</v>
      </c>
      <c r="EX35" s="30">
        <v>7.64</v>
      </c>
      <c r="EY35" s="30">
        <v>10.7</v>
      </c>
      <c r="EZ35" s="32">
        <f t="shared" si="30"/>
        <v>8.4349999999999987</v>
      </c>
      <c r="FA35" s="30">
        <v>6.74</v>
      </c>
      <c r="FB35" s="30">
        <v>2.72</v>
      </c>
      <c r="FC35" s="30">
        <v>4.7300000000000004</v>
      </c>
      <c r="FD35" s="30">
        <v>3.68</v>
      </c>
      <c r="FE35" s="32">
        <f t="shared" si="31"/>
        <v>4.4675000000000002</v>
      </c>
      <c r="FF35" s="30">
        <v>3.5</v>
      </c>
      <c r="FG35" s="30">
        <v>2.17</v>
      </c>
      <c r="FH35" s="30">
        <v>3.23</v>
      </c>
      <c r="FI35" s="30">
        <v>1.67</v>
      </c>
      <c r="FJ35" s="32">
        <f t="shared" si="32"/>
        <v>2.6425000000000001</v>
      </c>
      <c r="FK35" s="30">
        <v>2.82</v>
      </c>
      <c r="FL35" s="30">
        <v>3.5</v>
      </c>
      <c r="FM35" s="30">
        <v>3.58</v>
      </c>
      <c r="FN35" s="30">
        <v>4.0999999999999996</v>
      </c>
      <c r="FO35" s="32">
        <f t="shared" si="33"/>
        <v>3.5</v>
      </c>
      <c r="FP35" s="30">
        <v>3.79</v>
      </c>
      <c r="FQ35" s="30">
        <v>3.29</v>
      </c>
      <c r="FR35" s="30">
        <v>5.94</v>
      </c>
      <c r="FS35" s="30">
        <v>6.5</v>
      </c>
      <c r="FT35" s="32">
        <f t="shared" si="34"/>
        <v>4.88</v>
      </c>
      <c r="FU35" s="30">
        <v>3.77</v>
      </c>
      <c r="FV35" s="30">
        <v>2.38</v>
      </c>
      <c r="FW35" s="30">
        <v>3.03</v>
      </c>
      <c r="FX35" s="30">
        <v>4.21</v>
      </c>
      <c r="FY35" s="32">
        <f t="shared" si="35"/>
        <v>3.3475000000000001</v>
      </c>
      <c r="FZ35" s="30">
        <v>2.48</v>
      </c>
      <c r="GA35" s="30">
        <v>3.63</v>
      </c>
      <c r="GB35" s="30">
        <v>1.95</v>
      </c>
      <c r="GC35" s="30">
        <v>4.74</v>
      </c>
      <c r="GD35" s="32">
        <f t="shared" si="36"/>
        <v>3.1999999999999997</v>
      </c>
      <c r="GE35" s="30">
        <v>2.8</v>
      </c>
      <c r="GF35" s="30">
        <v>2.23</v>
      </c>
      <c r="GG35" s="30">
        <v>2.79</v>
      </c>
      <c r="GH35" s="30">
        <v>2.48</v>
      </c>
      <c r="GI35" s="32">
        <f t="shared" si="37"/>
        <v>2.5749999999999997</v>
      </c>
      <c r="GJ35" s="30">
        <v>56.7</v>
      </c>
      <c r="GK35" s="30">
        <v>57.96</v>
      </c>
      <c r="GL35" s="30">
        <v>58.51</v>
      </c>
      <c r="GM35" s="30">
        <v>57.59</v>
      </c>
      <c r="GN35" s="33">
        <f t="shared" si="38"/>
        <v>57.69</v>
      </c>
      <c r="GO35" s="30">
        <v>59.61</v>
      </c>
      <c r="GP35" s="30">
        <v>62.67</v>
      </c>
      <c r="GQ35" s="30">
        <v>59.76</v>
      </c>
      <c r="GR35" s="30">
        <v>59.39</v>
      </c>
      <c r="GS35" s="33">
        <f t="shared" si="39"/>
        <v>60.357500000000002</v>
      </c>
      <c r="GT35" s="30">
        <v>57.73</v>
      </c>
      <c r="GU35" s="30">
        <v>61.32</v>
      </c>
      <c r="GV35" s="30">
        <v>58.85</v>
      </c>
      <c r="GW35" s="30">
        <v>58.31</v>
      </c>
      <c r="GX35" s="33">
        <f t="shared" si="40"/>
        <v>59.052500000000002</v>
      </c>
      <c r="GY35" s="30">
        <v>60.98</v>
      </c>
      <c r="GZ35" s="30">
        <v>59.77</v>
      </c>
      <c r="HA35" s="30">
        <v>57.51</v>
      </c>
      <c r="HB35" s="30">
        <v>56.26</v>
      </c>
      <c r="HC35" s="33">
        <f t="shared" si="41"/>
        <v>58.629999999999995</v>
      </c>
      <c r="HD35" s="30">
        <v>55.23</v>
      </c>
      <c r="HE35" s="30">
        <v>57.28</v>
      </c>
      <c r="HF35" s="30">
        <v>55.74</v>
      </c>
      <c r="HG35" s="30">
        <v>54.74</v>
      </c>
      <c r="HH35" s="33">
        <f t="shared" si="42"/>
        <v>55.747500000000002</v>
      </c>
      <c r="HI35" s="30">
        <v>56.5</v>
      </c>
      <c r="HJ35" s="30">
        <v>57.05</v>
      </c>
      <c r="HK35" s="30">
        <v>56.7</v>
      </c>
      <c r="HL35" s="30">
        <v>55.26</v>
      </c>
      <c r="HM35" s="33">
        <f t="shared" si="43"/>
        <v>56.377499999999998</v>
      </c>
      <c r="HN35" s="30">
        <v>54.96</v>
      </c>
      <c r="HO35" s="30">
        <v>52.51</v>
      </c>
      <c r="HP35" s="30">
        <v>51.72</v>
      </c>
      <c r="HQ35" s="30">
        <v>49.8</v>
      </c>
      <c r="HR35" s="33">
        <f t="shared" si="44"/>
        <v>52.247500000000002</v>
      </c>
      <c r="HS35" s="30">
        <v>50.49</v>
      </c>
      <c r="HT35" s="30">
        <v>54.19</v>
      </c>
      <c r="HU35" s="30">
        <v>52.83</v>
      </c>
      <c r="HV35" s="30">
        <v>53.79</v>
      </c>
      <c r="HW35" s="33">
        <f t="shared" si="45"/>
        <v>52.824999999999996</v>
      </c>
      <c r="HX35" s="30">
        <v>58.01</v>
      </c>
      <c r="HY35" s="30">
        <v>58.7</v>
      </c>
      <c r="HZ35" s="30">
        <v>59.33</v>
      </c>
      <c r="IA35" s="30">
        <v>58.11</v>
      </c>
      <c r="IB35" s="33">
        <f t="shared" si="46"/>
        <v>58.537500000000009</v>
      </c>
      <c r="IC35" s="30">
        <v>59.62</v>
      </c>
      <c r="ID35" s="30">
        <v>62.74</v>
      </c>
      <c r="IE35" s="30">
        <v>59.7</v>
      </c>
      <c r="IF35" s="30">
        <v>59.55</v>
      </c>
      <c r="IG35" s="33">
        <f t="shared" si="47"/>
        <v>60.402500000000003</v>
      </c>
      <c r="IH35" s="30">
        <v>58.21</v>
      </c>
      <c r="II35" s="30">
        <v>59.66</v>
      </c>
      <c r="IJ35" s="30">
        <v>56.76</v>
      </c>
      <c r="IK35" s="30">
        <v>58.36</v>
      </c>
      <c r="IL35" s="33">
        <f t="shared" si="48"/>
        <v>58.247500000000002</v>
      </c>
      <c r="IM35" s="30">
        <v>61.01</v>
      </c>
      <c r="IN35" s="30">
        <v>61.34</v>
      </c>
      <c r="IO35" s="30">
        <v>62.43</v>
      </c>
      <c r="IP35" s="30">
        <v>61.65</v>
      </c>
      <c r="IQ35" s="33">
        <f t="shared" si="49"/>
        <v>61.607500000000002</v>
      </c>
      <c r="IR35" s="30">
        <v>66.05</v>
      </c>
      <c r="IS35" s="30">
        <v>67.36</v>
      </c>
      <c r="IT35" s="30">
        <v>66.66</v>
      </c>
      <c r="IU35" s="30">
        <v>66.38</v>
      </c>
      <c r="IV35" s="33">
        <f t="shared" si="50"/>
        <v>66.612499999999997</v>
      </c>
      <c r="IW35" s="30">
        <v>64.260000000000005</v>
      </c>
      <c r="IX35" s="30">
        <v>66.41</v>
      </c>
      <c r="IY35" s="30">
        <v>64.16</v>
      </c>
      <c r="IZ35" s="30">
        <v>63.52</v>
      </c>
      <c r="JA35" s="33">
        <f t="shared" si="51"/>
        <v>64.587500000000006</v>
      </c>
      <c r="JB35" s="30">
        <v>64.260000000000005</v>
      </c>
      <c r="JC35" s="30">
        <v>64.16</v>
      </c>
      <c r="JD35" s="30">
        <v>65.55</v>
      </c>
      <c r="JE35" s="30">
        <v>62.54</v>
      </c>
      <c r="JF35" s="33">
        <f t="shared" si="52"/>
        <v>64.127500000000012</v>
      </c>
      <c r="JG35" s="30">
        <v>62.73</v>
      </c>
      <c r="JH35" s="30">
        <v>65.040000000000006</v>
      </c>
      <c r="JI35" s="30">
        <v>61.13</v>
      </c>
      <c r="JJ35" s="30">
        <v>61.39</v>
      </c>
      <c r="JK35" s="33">
        <f t="shared" si="53"/>
        <v>62.572500000000005</v>
      </c>
      <c r="JL35" s="30">
        <v>59.98</v>
      </c>
      <c r="JM35" s="30">
        <v>63.49</v>
      </c>
      <c r="JN35" s="30">
        <v>61.62</v>
      </c>
      <c r="JO35" s="30">
        <v>61.36</v>
      </c>
      <c r="JP35" s="33">
        <f t="shared" si="54"/>
        <v>61.612499999999997</v>
      </c>
      <c r="JQ35" s="30">
        <v>61.45</v>
      </c>
      <c r="JR35" s="30">
        <v>63.45</v>
      </c>
      <c r="JS35" s="30">
        <v>63.42</v>
      </c>
      <c r="JT35" s="30">
        <v>60.79</v>
      </c>
      <c r="JU35" s="33">
        <f t="shared" si="55"/>
        <v>62.277499999999996</v>
      </c>
      <c r="JV35" s="30">
        <v>62.94</v>
      </c>
      <c r="JW35" s="30">
        <v>63.37</v>
      </c>
      <c r="JX35" s="30">
        <v>61.1</v>
      </c>
      <c r="JY35" s="30">
        <v>60.51</v>
      </c>
      <c r="JZ35" s="34">
        <f t="shared" si="56"/>
        <v>61.98</v>
      </c>
    </row>
    <row r="36" spans="1:286">
      <c r="A36" s="25" t="s">
        <v>271</v>
      </c>
      <c r="B36" s="30">
        <v>60.28</v>
      </c>
      <c r="C36" s="30">
        <v>60.59</v>
      </c>
      <c r="D36" s="30">
        <v>55.28</v>
      </c>
      <c r="E36" s="30">
        <v>59.95</v>
      </c>
      <c r="F36" s="31">
        <f t="shared" si="0"/>
        <v>59.025000000000006</v>
      </c>
      <c r="G36" s="30">
        <v>59.3</v>
      </c>
      <c r="H36" s="30">
        <v>59.05</v>
      </c>
      <c r="I36" s="30">
        <v>59.29</v>
      </c>
      <c r="J36" s="30">
        <v>59.31</v>
      </c>
      <c r="K36" s="31">
        <f t="shared" si="1"/>
        <v>59.237499999999997</v>
      </c>
      <c r="L36" s="30">
        <v>59.14</v>
      </c>
      <c r="M36" s="30">
        <v>58.89</v>
      </c>
      <c r="N36" s="30">
        <v>60.24</v>
      </c>
      <c r="O36" s="30">
        <v>61.81</v>
      </c>
      <c r="P36" s="31">
        <f t="shared" si="2"/>
        <v>60.02</v>
      </c>
      <c r="Q36" s="30">
        <v>62.17</v>
      </c>
      <c r="R36" s="30">
        <v>62.63</v>
      </c>
      <c r="S36" s="30">
        <v>63.86</v>
      </c>
      <c r="T36" s="30">
        <v>64.13</v>
      </c>
      <c r="U36" s="31">
        <f t="shared" si="3"/>
        <v>63.197500000000005</v>
      </c>
      <c r="V36" s="30">
        <v>62.72</v>
      </c>
      <c r="W36" s="30">
        <v>61.99</v>
      </c>
      <c r="X36" s="30">
        <v>61.73</v>
      </c>
      <c r="Y36" s="30">
        <v>61.87</v>
      </c>
      <c r="Z36" s="31">
        <f t="shared" si="4"/>
        <v>62.077500000000001</v>
      </c>
      <c r="AA36" s="30">
        <v>62.56</v>
      </c>
      <c r="AB36" s="30">
        <v>60.86</v>
      </c>
      <c r="AC36" s="30">
        <v>61.72</v>
      </c>
      <c r="AD36" s="30">
        <v>62.41</v>
      </c>
      <c r="AE36" s="31">
        <f t="shared" si="5"/>
        <v>61.887499999999996</v>
      </c>
      <c r="AF36" s="30">
        <v>62.79</v>
      </c>
      <c r="AG36" s="30">
        <v>62.43</v>
      </c>
      <c r="AH36" s="30">
        <v>61.38</v>
      </c>
      <c r="AI36" s="30">
        <v>63.45</v>
      </c>
      <c r="AJ36" s="31">
        <f t="shared" si="6"/>
        <v>62.512500000000003</v>
      </c>
      <c r="AK36" s="30">
        <v>64.64</v>
      </c>
      <c r="AL36" s="30">
        <v>63.03</v>
      </c>
      <c r="AM36" s="30">
        <v>64.819999999999993</v>
      </c>
      <c r="AN36" s="30">
        <v>63.45</v>
      </c>
      <c r="AO36" s="31">
        <f t="shared" si="7"/>
        <v>63.984999999999999</v>
      </c>
      <c r="AP36" s="30">
        <v>63.39</v>
      </c>
      <c r="AQ36" s="30">
        <v>63.38</v>
      </c>
      <c r="AR36" s="30">
        <v>62.45</v>
      </c>
      <c r="AS36" s="30">
        <v>63.46</v>
      </c>
      <c r="AT36" s="31">
        <f t="shared" si="8"/>
        <v>63.170000000000009</v>
      </c>
      <c r="AU36" s="30">
        <v>63.88</v>
      </c>
      <c r="AV36" s="30">
        <v>62.39</v>
      </c>
      <c r="AW36" s="30">
        <v>62.13</v>
      </c>
      <c r="AX36" s="30">
        <v>63.15</v>
      </c>
      <c r="AY36" s="31">
        <f t="shared" si="9"/>
        <v>62.887500000000003</v>
      </c>
      <c r="AZ36" s="30">
        <v>64.58</v>
      </c>
      <c r="BA36" s="30">
        <v>63.42</v>
      </c>
      <c r="BB36" s="30">
        <v>63.55</v>
      </c>
      <c r="BC36" s="30">
        <v>64.2</v>
      </c>
      <c r="BD36" s="31">
        <f t="shared" si="10"/>
        <v>63.9375</v>
      </c>
      <c r="BE36" s="30">
        <v>63.18</v>
      </c>
      <c r="BF36" s="30">
        <v>63.14</v>
      </c>
      <c r="BG36" s="30">
        <v>63.73</v>
      </c>
      <c r="BH36" s="30">
        <v>65.319999999999993</v>
      </c>
      <c r="BI36" s="31">
        <f t="shared" si="11"/>
        <v>63.842499999999994</v>
      </c>
      <c r="BJ36" s="30">
        <v>65.900000000000006</v>
      </c>
      <c r="BK36" s="30">
        <v>64.819999999999993</v>
      </c>
      <c r="BL36" s="30">
        <v>63.96</v>
      </c>
      <c r="BM36" s="30">
        <v>65.06</v>
      </c>
      <c r="BN36" s="31">
        <f t="shared" si="12"/>
        <v>64.935000000000002</v>
      </c>
      <c r="BO36" s="30">
        <v>65.73</v>
      </c>
      <c r="BP36" s="30">
        <v>65.67</v>
      </c>
      <c r="BQ36" s="30">
        <v>63.54</v>
      </c>
      <c r="BR36" s="30">
        <v>63.65</v>
      </c>
      <c r="BS36" s="31">
        <f t="shared" si="13"/>
        <v>64.647499999999994</v>
      </c>
      <c r="BT36" s="30">
        <v>62.99</v>
      </c>
      <c r="BU36" s="30">
        <v>62.92</v>
      </c>
      <c r="BV36" s="30">
        <v>62.74</v>
      </c>
      <c r="BW36" s="30">
        <v>64.39</v>
      </c>
      <c r="BX36" s="31">
        <f t="shared" si="14"/>
        <v>63.260000000000005</v>
      </c>
      <c r="BY36" s="30">
        <v>65.03</v>
      </c>
      <c r="BZ36" s="30">
        <v>62.92</v>
      </c>
      <c r="CA36" s="30">
        <v>62.93</v>
      </c>
      <c r="CB36" s="30">
        <v>64.64</v>
      </c>
      <c r="CC36" s="31">
        <f t="shared" si="15"/>
        <v>63.879999999999995</v>
      </c>
      <c r="CD36" s="30">
        <v>63.67</v>
      </c>
      <c r="CE36" s="30">
        <v>63.53</v>
      </c>
      <c r="CF36" s="30">
        <v>64.319999999999993</v>
      </c>
      <c r="CG36" s="30">
        <v>65.680000000000007</v>
      </c>
      <c r="CH36" s="31">
        <f t="shared" si="16"/>
        <v>64.3</v>
      </c>
      <c r="CI36" s="30">
        <v>66.069999999999993</v>
      </c>
      <c r="CJ36" s="30">
        <v>64.760000000000005</v>
      </c>
      <c r="CK36" s="30">
        <v>64.260000000000005</v>
      </c>
      <c r="CL36" s="30">
        <v>66.62</v>
      </c>
      <c r="CM36" s="31">
        <f t="shared" si="17"/>
        <v>65.427499999999995</v>
      </c>
      <c r="CN36" s="30">
        <v>66.31</v>
      </c>
      <c r="CO36" s="30">
        <v>65.58</v>
      </c>
      <c r="CP36" s="30">
        <v>64.84</v>
      </c>
      <c r="CQ36" s="30">
        <v>64.27</v>
      </c>
      <c r="CR36" s="31">
        <f t="shared" si="18"/>
        <v>65.25</v>
      </c>
      <c r="CS36" s="30">
        <v>17.25</v>
      </c>
      <c r="CT36" s="30">
        <v>23.56</v>
      </c>
      <c r="CU36" s="30">
        <v>22.47</v>
      </c>
      <c r="CV36" s="30">
        <v>16.7</v>
      </c>
      <c r="CW36" s="32">
        <f t="shared" si="19"/>
        <v>19.995000000000001</v>
      </c>
      <c r="CX36" s="30">
        <v>15.88</v>
      </c>
      <c r="CY36" s="30">
        <v>18.260000000000002</v>
      </c>
      <c r="CZ36" s="30">
        <v>18.39</v>
      </c>
      <c r="DA36" s="30">
        <v>16.71</v>
      </c>
      <c r="DB36" s="32">
        <f t="shared" si="20"/>
        <v>17.310000000000002</v>
      </c>
      <c r="DC36" s="30">
        <v>16.53</v>
      </c>
      <c r="DD36" s="30">
        <v>21.26</v>
      </c>
      <c r="DE36" s="30">
        <v>23.35</v>
      </c>
      <c r="DF36" s="30">
        <v>20.23</v>
      </c>
      <c r="DG36" s="32">
        <f t="shared" si="21"/>
        <v>20.342500000000001</v>
      </c>
      <c r="DH36" s="30">
        <v>19.649999999999999</v>
      </c>
      <c r="DI36" s="30">
        <v>22.08</v>
      </c>
      <c r="DJ36" s="30">
        <v>28.32</v>
      </c>
      <c r="DK36" s="30">
        <v>22.66</v>
      </c>
      <c r="DL36" s="32">
        <f t="shared" si="22"/>
        <v>23.177499999999998</v>
      </c>
      <c r="DM36" s="30">
        <v>25.36</v>
      </c>
      <c r="DN36" s="30">
        <v>28.76</v>
      </c>
      <c r="DO36" s="30">
        <v>30.89</v>
      </c>
      <c r="DP36" s="30">
        <v>26.78</v>
      </c>
      <c r="DQ36" s="32">
        <f t="shared" si="23"/>
        <v>27.947500000000002</v>
      </c>
      <c r="DR36" s="30">
        <v>25.38</v>
      </c>
      <c r="DS36" s="30">
        <v>32.409999999999997</v>
      </c>
      <c r="DT36" s="30">
        <v>31.68</v>
      </c>
      <c r="DU36" s="30">
        <v>31.54</v>
      </c>
      <c r="DV36" s="32">
        <f t="shared" si="24"/>
        <v>30.252499999999998</v>
      </c>
      <c r="DW36" s="30">
        <v>27.75</v>
      </c>
      <c r="DX36" s="30">
        <v>31.43</v>
      </c>
      <c r="DY36" s="30">
        <v>31.64</v>
      </c>
      <c r="DZ36" s="30">
        <v>23.69</v>
      </c>
      <c r="EA36" s="32">
        <f t="shared" si="25"/>
        <v>28.627499999999998</v>
      </c>
      <c r="EB36" s="30">
        <v>31.1</v>
      </c>
      <c r="EC36" s="30">
        <v>36.200000000000003</v>
      </c>
      <c r="ED36" s="30">
        <v>39.4</v>
      </c>
      <c r="EE36" s="30">
        <v>38.450000000000003</v>
      </c>
      <c r="EF36" s="32">
        <f t="shared" si="26"/>
        <v>36.287500000000009</v>
      </c>
      <c r="EG36" s="30">
        <v>33.33</v>
      </c>
      <c r="EH36" s="30">
        <v>36.43</v>
      </c>
      <c r="EI36" s="30">
        <v>35.6</v>
      </c>
      <c r="EJ36" s="30">
        <v>27.46</v>
      </c>
      <c r="EK36" s="32">
        <f t="shared" si="27"/>
        <v>33.204999999999998</v>
      </c>
      <c r="EL36" s="30">
        <v>22.91</v>
      </c>
      <c r="EM36" s="30">
        <v>27.24</v>
      </c>
      <c r="EN36" s="30">
        <v>25.66</v>
      </c>
      <c r="EO36" s="30">
        <v>17.57</v>
      </c>
      <c r="EP36" s="32">
        <f t="shared" si="28"/>
        <v>23.344999999999999</v>
      </c>
      <c r="EQ36" s="30">
        <v>21.07</v>
      </c>
      <c r="ER36" s="30">
        <v>22.11</v>
      </c>
      <c r="ES36" s="30">
        <v>23.77</v>
      </c>
      <c r="ET36" s="30">
        <v>16.59</v>
      </c>
      <c r="EU36" s="32">
        <f t="shared" si="29"/>
        <v>20.885000000000002</v>
      </c>
      <c r="EV36" s="30">
        <v>20.57</v>
      </c>
      <c r="EW36" s="30">
        <v>23.77</v>
      </c>
      <c r="EX36" s="30">
        <v>20.239999999999998</v>
      </c>
      <c r="EY36" s="30">
        <v>14.55</v>
      </c>
      <c r="EZ36" s="32">
        <f t="shared" si="30"/>
        <v>19.782499999999999</v>
      </c>
      <c r="FA36" s="30">
        <v>14.63</v>
      </c>
      <c r="FB36" s="30">
        <v>12.97</v>
      </c>
      <c r="FC36" s="30">
        <v>11.09</v>
      </c>
      <c r="FD36" s="30">
        <v>8.27</v>
      </c>
      <c r="FE36" s="32">
        <f t="shared" si="31"/>
        <v>11.739999999999998</v>
      </c>
      <c r="FF36" s="30">
        <v>9.81</v>
      </c>
      <c r="FG36" s="30">
        <v>9.8000000000000007</v>
      </c>
      <c r="FH36" s="30">
        <v>8.02</v>
      </c>
      <c r="FI36" s="30">
        <v>7.5</v>
      </c>
      <c r="FJ36" s="32">
        <f t="shared" si="32"/>
        <v>8.7824999999999989</v>
      </c>
      <c r="FK36" s="30">
        <v>7.77</v>
      </c>
      <c r="FL36" s="30">
        <v>8.01</v>
      </c>
      <c r="FM36" s="30">
        <v>9.2200000000000006</v>
      </c>
      <c r="FN36" s="30">
        <v>9.2799999999999994</v>
      </c>
      <c r="FO36" s="32">
        <f t="shared" si="33"/>
        <v>8.57</v>
      </c>
      <c r="FP36" s="30">
        <v>11.17</v>
      </c>
      <c r="FQ36" s="30">
        <v>9.49</v>
      </c>
      <c r="FR36" s="30">
        <v>11.98</v>
      </c>
      <c r="FS36" s="30">
        <v>10.37</v>
      </c>
      <c r="FT36" s="32">
        <f t="shared" si="34"/>
        <v>10.7525</v>
      </c>
      <c r="FU36" s="30">
        <v>12.57</v>
      </c>
      <c r="FV36" s="30">
        <v>14.01</v>
      </c>
      <c r="FW36" s="30">
        <v>13.29</v>
      </c>
      <c r="FX36" s="30">
        <v>10.31</v>
      </c>
      <c r="FY36" s="32">
        <f t="shared" si="35"/>
        <v>12.545</v>
      </c>
      <c r="FZ36" s="30">
        <v>11.34</v>
      </c>
      <c r="GA36" s="30">
        <v>13.09</v>
      </c>
      <c r="GB36" s="30">
        <v>13.21</v>
      </c>
      <c r="GC36" s="30">
        <v>11.28</v>
      </c>
      <c r="GD36" s="32">
        <f t="shared" si="36"/>
        <v>12.23</v>
      </c>
      <c r="GE36" s="30">
        <v>13.43</v>
      </c>
      <c r="GF36" s="30">
        <v>14.99</v>
      </c>
      <c r="GG36" s="30">
        <v>13.11</v>
      </c>
      <c r="GH36" s="30">
        <v>9.1199999999999992</v>
      </c>
      <c r="GI36" s="32">
        <f t="shared" si="37"/>
        <v>12.6625</v>
      </c>
      <c r="GJ36" s="30">
        <v>49.88</v>
      </c>
      <c r="GK36" s="30">
        <v>46.31</v>
      </c>
      <c r="GL36" s="30">
        <v>42.86</v>
      </c>
      <c r="GM36" s="30">
        <v>49.94</v>
      </c>
      <c r="GN36" s="33">
        <f t="shared" si="38"/>
        <v>47.247500000000002</v>
      </c>
      <c r="GO36" s="30">
        <v>49.89</v>
      </c>
      <c r="GP36" s="30">
        <v>48.27</v>
      </c>
      <c r="GQ36" s="30">
        <v>48.38</v>
      </c>
      <c r="GR36" s="30">
        <v>49.39</v>
      </c>
      <c r="GS36" s="33">
        <f t="shared" si="39"/>
        <v>48.982500000000002</v>
      </c>
      <c r="GT36" s="30">
        <v>49.36</v>
      </c>
      <c r="GU36" s="30">
        <v>46.37</v>
      </c>
      <c r="GV36" s="30">
        <v>46.17</v>
      </c>
      <c r="GW36" s="30">
        <v>49.3</v>
      </c>
      <c r="GX36" s="33">
        <f t="shared" si="40"/>
        <v>47.8</v>
      </c>
      <c r="GY36" s="30">
        <v>49.95</v>
      </c>
      <c r="GZ36" s="30">
        <v>48.8</v>
      </c>
      <c r="HA36" s="30">
        <v>45.78</v>
      </c>
      <c r="HB36" s="30">
        <v>49.6</v>
      </c>
      <c r="HC36" s="33">
        <f t="shared" si="41"/>
        <v>48.532499999999999</v>
      </c>
      <c r="HD36" s="30">
        <v>46.82</v>
      </c>
      <c r="HE36" s="30">
        <v>44.16</v>
      </c>
      <c r="HF36" s="30">
        <v>42.66</v>
      </c>
      <c r="HG36" s="30">
        <v>45.3</v>
      </c>
      <c r="HH36" s="33">
        <f t="shared" si="42"/>
        <v>44.734999999999999</v>
      </c>
      <c r="HI36" s="30">
        <v>46.68</v>
      </c>
      <c r="HJ36" s="30">
        <v>41.13</v>
      </c>
      <c r="HK36" s="30">
        <v>42.17</v>
      </c>
      <c r="HL36" s="30">
        <v>42.73</v>
      </c>
      <c r="HM36" s="33">
        <f t="shared" si="43"/>
        <v>43.177500000000002</v>
      </c>
      <c r="HN36" s="30">
        <v>45.36</v>
      </c>
      <c r="HO36" s="30">
        <v>42.81</v>
      </c>
      <c r="HP36" s="30">
        <v>41.96</v>
      </c>
      <c r="HQ36" s="30">
        <v>48.42</v>
      </c>
      <c r="HR36" s="33">
        <f t="shared" si="44"/>
        <v>44.637500000000003</v>
      </c>
      <c r="HS36" s="30">
        <v>44.53</v>
      </c>
      <c r="HT36" s="30">
        <v>40.21</v>
      </c>
      <c r="HU36" s="30">
        <v>39.28</v>
      </c>
      <c r="HV36" s="30">
        <v>39.049999999999997</v>
      </c>
      <c r="HW36" s="33">
        <f t="shared" si="45"/>
        <v>40.767499999999998</v>
      </c>
      <c r="HX36" s="30">
        <v>42.26</v>
      </c>
      <c r="HY36" s="30">
        <v>40.29</v>
      </c>
      <c r="HZ36" s="30">
        <v>40.22</v>
      </c>
      <c r="IA36" s="30">
        <v>46.03</v>
      </c>
      <c r="IB36" s="33">
        <f t="shared" si="46"/>
        <v>42.2</v>
      </c>
      <c r="IC36" s="30">
        <v>49.24</v>
      </c>
      <c r="ID36" s="30">
        <v>45.4</v>
      </c>
      <c r="IE36" s="30">
        <v>46.19</v>
      </c>
      <c r="IF36" s="30">
        <v>52.05</v>
      </c>
      <c r="IG36" s="33">
        <f t="shared" si="47"/>
        <v>48.22</v>
      </c>
      <c r="IH36" s="30">
        <v>50.97</v>
      </c>
      <c r="II36" s="30">
        <v>49.4</v>
      </c>
      <c r="IJ36" s="30">
        <v>48.45</v>
      </c>
      <c r="IK36" s="30">
        <v>53.55</v>
      </c>
      <c r="IL36" s="33">
        <f t="shared" si="48"/>
        <v>50.592500000000001</v>
      </c>
      <c r="IM36" s="30">
        <v>50.18</v>
      </c>
      <c r="IN36" s="30">
        <v>48.13</v>
      </c>
      <c r="IO36" s="30">
        <v>50.83</v>
      </c>
      <c r="IP36" s="30">
        <v>55.81</v>
      </c>
      <c r="IQ36" s="33">
        <f t="shared" si="49"/>
        <v>51.237499999999997</v>
      </c>
      <c r="IR36" s="30">
        <v>56.26</v>
      </c>
      <c r="IS36" s="30">
        <v>56.42</v>
      </c>
      <c r="IT36" s="30">
        <v>56.87</v>
      </c>
      <c r="IU36" s="30">
        <v>59.67</v>
      </c>
      <c r="IV36" s="33">
        <f t="shared" si="50"/>
        <v>57.305000000000007</v>
      </c>
      <c r="IW36" s="30">
        <v>59.28</v>
      </c>
      <c r="IX36" s="30">
        <v>59.24</v>
      </c>
      <c r="IY36" s="30">
        <v>58.44</v>
      </c>
      <c r="IZ36" s="30">
        <v>58.88</v>
      </c>
      <c r="JA36" s="33">
        <f t="shared" si="51"/>
        <v>58.96</v>
      </c>
      <c r="JB36" s="30">
        <v>58.1</v>
      </c>
      <c r="JC36" s="30">
        <v>57.88</v>
      </c>
      <c r="JD36" s="30">
        <v>56.96</v>
      </c>
      <c r="JE36" s="30">
        <v>58.41</v>
      </c>
      <c r="JF36" s="33">
        <f t="shared" si="52"/>
        <v>57.837499999999999</v>
      </c>
      <c r="JG36" s="30">
        <v>57.77</v>
      </c>
      <c r="JH36" s="30">
        <v>56.95</v>
      </c>
      <c r="JI36" s="30">
        <v>55.39</v>
      </c>
      <c r="JJ36" s="30">
        <v>57.93</v>
      </c>
      <c r="JK36" s="33">
        <f t="shared" si="53"/>
        <v>57.010000000000005</v>
      </c>
      <c r="JL36" s="30">
        <v>55.67</v>
      </c>
      <c r="JM36" s="30">
        <v>54.62</v>
      </c>
      <c r="JN36" s="30">
        <v>55.77</v>
      </c>
      <c r="JO36" s="30">
        <v>58.91</v>
      </c>
      <c r="JP36" s="33">
        <f t="shared" si="54"/>
        <v>56.2425</v>
      </c>
      <c r="JQ36" s="30">
        <v>58.57</v>
      </c>
      <c r="JR36" s="30">
        <v>56.29</v>
      </c>
      <c r="JS36" s="30">
        <v>55.77</v>
      </c>
      <c r="JT36" s="30">
        <v>59.11</v>
      </c>
      <c r="JU36" s="33">
        <f t="shared" si="55"/>
        <v>57.435000000000002</v>
      </c>
      <c r="JV36" s="30">
        <v>57.41</v>
      </c>
      <c r="JW36" s="30">
        <v>55.75</v>
      </c>
      <c r="JX36" s="30">
        <v>56.34</v>
      </c>
      <c r="JY36" s="30">
        <v>58.41</v>
      </c>
      <c r="JZ36" s="34">
        <f t="shared" si="56"/>
        <v>56.977499999999999</v>
      </c>
    </row>
    <row r="37" spans="1:286">
      <c r="A37" s="25" t="s">
        <v>272</v>
      </c>
      <c r="B37" s="30">
        <v>54.27</v>
      </c>
      <c r="C37" s="30">
        <v>54.2</v>
      </c>
      <c r="D37" s="30">
        <v>51.87</v>
      </c>
      <c r="E37" s="30">
        <v>54.93</v>
      </c>
      <c r="F37" s="31">
        <f t="shared" si="0"/>
        <v>53.817500000000003</v>
      </c>
      <c r="G37" s="30">
        <v>56.74</v>
      </c>
      <c r="H37" s="30">
        <v>58.09</v>
      </c>
      <c r="I37" s="30">
        <v>58.58</v>
      </c>
      <c r="J37" s="30">
        <v>55.83</v>
      </c>
      <c r="K37" s="31">
        <f t="shared" si="1"/>
        <v>57.31</v>
      </c>
      <c r="L37" s="30">
        <v>55.74</v>
      </c>
      <c r="M37" s="30">
        <v>56.67</v>
      </c>
      <c r="N37" s="30">
        <v>54.92</v>
      </c>
      <c r="O37" s="30">
        <v>54.19</v>
      </c>
      <c r="P37" s="31">
        <f t="shared" si="2"/>
        <v>55.379999999999995</v>
      </c>
      <c r="Q37" s="30">
        <v>53.97</v>
      </c>
      <c r="R37" s="30">
        <v>55.38</v>
      </c>
      <c r="S37" s="30">
        <v>56.68</v>
      </c>
      <c r="T37" s="30">
        <v>56.06</v>
      </c>
      <c r="U37" s="31">
        <f t="shared" si="3"/>
        <v>55.522500000000001</v>
      </c>
      <c r="V37" s="30">
        <v>55.99</v>
      </c>
      <c r="W37" s="30">
        <v>57.11</v>
      </c>
      <c r="X37" s="30">
        <v>55.9</v>
      </c>
      <c r="Y37" s="30">
        <v>54.61</v>
      </c>
      <c r="Z37" s="31">
        <f t="shared" si="4"/>
        <v>55.902500000000003</v>
      </c>
      <c r="AA37" s="30">
        <v>53.88</v>
      </c>
      <c r="AB37" s="30">
        <v>55.82</v>
      </c>
      <c r="AC37" s="30">
        <v>54.59</v>
      </c>
      <c r="AD37" s="30">
        <v>56.1</v>
      </c>
      <c r="AE37" s="31">
        <f t="shared" si="5"/>
        <v>55.097500000000004</v>
      </c>
      <c r="AF37" s="30">
        <v>56.39</v>
      </c>
      <c r="AG37" s="30">
        <v>57.86</v>
      </c>
      <c r="AH37" s="30">
        <v>58</v>
      </c>
      <c r="AI37" s="30">
        <v>55.67</v>
      </c>
      <c r="AJ37" s="31">
        <f t="shared" si="6"/>
        <v>56.980000000000004</v>
      </c>
      <c r="AK37" s="30">
        <v>55.95</v>
      </c>
      <c r="AL37" s="30">
        <v>55.3</v>
      </c>
      <c r="AM37" s="30">
        <v>54.95</v>
      </c>
      <c r="AN37" s="30">
        <v>55.62</v>
      </c>
      <c r="AO37" s="31">
        <f t="shared" si="7"/>
        <v>55.454999999999998</v>
      </c>
      <c r="AP37" s="30">
        <v>56.58</v>
      </c>
      <c r="AQ37" s="30">
        <v>57.8</v>
      </c>
      <c r="AR37" s="30">
        <v>58.07</v>
      </c>
      <c r="AS37" s="30">
        <v>57.46</v>
      </c>
      <c r="AT37" s="31">
        <f t="shared" si="8"/>
        <v>57.477499999999999</v>
      </c>
      <c r="AU37" s="30">
        <v>58.4</v>
      </c>
      <c r="AV37" s="30">
        <v>57.82</v>
      </c>
      <c r="AW37" s="30">
        <v>57.05</v>
      </c>
      <c r="AX37" s="30">
        <v>56.57</v>
      </c>
      <c r="AY37" s="31">
        <f t="shared" si="9"/>
        <v>57.459999999999994</v>
      </c>
      <c r="AZ37" s="30">
        <v>56.71</v>
      </c>
      <c r="BA37" s="30">
        <v>58.64</v>
      </c>
      <c r="BB37" s="30">
        <v>58.78</v>
      </c>
      <c r="BC37" s="30">
        <v>58.19</v>
      </c>
      <c r="BD37" s="31">
        <f t="shared" si="10"/>
        <v>58.08</v>
      </c>
      <c r="BE37" s="30">
        <v>58.58</v>
      </c>
      <c r="BF37" s="30">
        <v>58.17</v>
      </c>
      <c r="BG37" s="30">
        <v>59.77</v>
      </c>
      <c r="BH37" s="30">
        <v>58.14</v>
      </c>
      <c r="BI37" s="31">
        <f t="shared" si="11"/>
        <v>58.665000000000006</v>
      </c>
      <c r="BJ37" s="30">
        <v>58.19</v>
      </c>
      <c r="BK37" s="30">
        <v>59.03</v>
      </c>
      <c r="BL37" s="30">
        <v>57.67</v>
      </c>
      <c r="BM37" s="30">
        <v>58.01</v>
      </c>
      <c r="BN37" s="31">
        <f t="shared" si="12"/>
        <v>58.224999999999994</v>
      </c>
      <c r="BO37" s="30">
        <v>58.58</v>
      </c>
      <c r="BP37" s="30">
        <v>59</v>
      </c>
      <c r="BQ37" s="30">
        <v>58.84</v>
      </c>
      <c r="BR37" s="30">
        <v>59.13</v>
      </c>
      <c r="BS37" s="31">
        <f t="shared" si="13"/>
        <v>58.887500000000003</v>
      </c>
      <c r="BT37" s="30">
        <v>58.04</v>
      </c>
      <c r="BU37" s="30">
        <v>58.29</v>
      </c>
      <c r="BV37" s="30">
        <v>57.31</v>
      </c>
      <c r="BW37" s="30">
        <v>56.12</v>
      </c>
      <c r="BX37" s="31">
        <f t="shared" si="14"/>
        <v>57.44</v>
      </c>
      <c r="BY37" s="30">
        <v>58.66</v>
      </c>
      <c r="BZ37" s="30">
        <v>60.14</v>
      </c>
      <c r="CA37" s="30">
        <v>59.74</v>
      </c>
      <c r="CB37" s="30">
        <v>59.01</v>
      </c>
      <c r="CC37" s="31">
        <f t="shared" si="15"/>
        <v>59.387499999999996</v>
      </c>
      <c r="CD37" s="30">
        <v>56.79</v>
      </c>
      <c r="CE37" s="30">
        <v>56.33</v>
      </c>
      <c r="CF37" s="30">
        <v>55.03</v>
      </c>
      <c r="CG37" s="30">
        <v>53.45</v>
      </c>
      <c r="CH37" s="31">
        <f t="shared" si="16"/>
        <v>55.400000000000006</v>
      </c>
      <c r="CI37" s="30">
        <v>53.84</v>
      </c>
      <c r="CJ37" s="30">
        <v>55.55</v>
      </c>
      <c r="CK37" s="30">
        <v>53.82</v>
      </c>
      <c r="CL37" s="30">
        <v>53.6</v>
      </c>
      <c r="CM37" s="31">
        <f t="shared" si="17"/>
        <v>54.202500000000001</v>
      </c>
      <c r="CN37" s="30">
        <v>53.77</v>
      </c>
      <c r="CO37" s="30">
        <v>55.05</v>
      </c>
      <c r="CP37" s="30">
        <v>52.87</v>
      </c>
      <c r="CQ37" s="30">
        <v>54.93</v>
      </c>
      <c r="CR37" s="31">
        <f t="shared" si="18"/>
        <v>54.155000000000001</v>
      </c>
      <c r="CS37" s="30">
        <v>10.130000000000001</v>
      </c>
      <c r="CT37" s="30">
        <v>11.78</v>
      </c>
      <c r="CU37" s="30">
        <v>16.39</v>
      </c>
      <c r="CV37" s="30">
        <v>15.93</v>
      </c>
      <c r="CW37" s="32">
        <f t="shared" si="19"/>
        <v>13.557499999999999</v>
      </c>
      <c r="CX37" s="30">
        <v>11.69</v>
      </c>
      <c r="CY37" s="30">
        <v>10.93</v>
      </c>
      <c r="CZ37" s="30">
        <v>10.64</v>
      </c>
      <c r="DA37" s="30">
        <v>11.08</v>
      </c>
      <c r="DB37" s="32">
        <f t="shared" si="20"/>
        <v>11.084999999999999</v>
      </c>
      <c r="DC37" s="30">
        <v>9.99</v>
      </c>
      <c r="DD37" s="30">
        <v>9.25</v>
      </c>
      <c r="DE37" s="30">
        <v>8.6999999999999993</v>
      </c>
      <c r="DF37" s="30">
        <v>11.79</v>
      </c>
      <c r="DG37" s="32">
        <f t="shared" si="21"/>
        <v>9.932500000000001</v>
      </c>
      <c r="DH37" s="30">
        <v>12.02</v>
      </c>
      <c r="DI37" s="30">
        <v>13.94</v>
      </c>
      <c r="DJ37" s="30">
        <v>15.21</v>
      </c>
      <c r="DK37" s="30">
        <v>17.47</v>
      </c>
      <c r="DL37" s="32">
        <f t="shared" si="22"/>
        <v>14.66</v>
      </c>
      <c r="DM37" s="30">
        <v>18.07</v>
      </c>
      <c r="DN37" s="30">
        <v>16</v>
      </c>
      <c r="DO37" s="30">
        <v>19.829999999999998</v>
      </c>
      <c r="DP37" s="30">
        <v>20.67</v>
      </c>
      <c r="DQ37" s="32">
        <f t="shared" si="23"/>
        <v>18.642499999999998</v>
      </c>
      <c r="DR37" s="30">
        <v>19.21</v>
      </c>
      <c r="DS37" s="30">
        <v>18.45</v>
      </c>
      <c r="DT37" s="30">
        <v>19.170000000000002</v>
      </c>
      <c r="DU37" s="30">
        <v>21.62</v>
      </c>
      <c r="DV37" s="32">
        <f t="shared" si="24"/>
        <v>19.612500000000001</v>
      </c>
      <c r="DW37" s="30">
        <v>21.68</v>
      </c>
      <c r="DX37" s="30">
        <v>20.88</v>
      </c>
      <c r="DY37" s="30">
        <v>25.11</v>
      </c>
      <c r="DZ37" s="30">
        <v>25.77</v>
      </c>
      <c r="EA37" s="32">
        <f t="shared" si="25"/>
        <v>23.36</v>
      </c>
      <c r="EB37" s="30">
        <v>25.36</v>
      </c>
      <c r="EC37" s="30">
        <v>21.79</v>
      </c>
      <c r="ED37" s="30">
        <v>22.21</v>
      </c>
      <c r="EE37" s="30">
        <v>23.15</v>
      </c>
      <c r="EF37" s="32">
        <f t="shared" si="26"/>
        <v>23.127499999999998</v>
      </c>
      <c r="EG37" s="30">
        <v>21.46</v>
      </c>
      <c r="EH37" s="30">
        <v>21.03</v>
      </c>
      <c r="EI37" s="30">
        <v>20.399999999999999</v>
      </c>
      <c r="EJ37" s="30">
        <v>19.28</v>
      </c>
      <c r="EK37" s="32">
        <f t="shared" si="27"/>
        <v>20.5425</v>
      </c>
      <c r="EL37" s="30">
        <v>17.510000000000002</v>
      </c>
      <c r="EM37" s="30">
        <v>15.17</v>
      </c>
      <c r="EN37" s="30">
        <v>16.440000000000001</v>
      </c>
      <c r="EO37" s="30">
        <v>17.579999999999998</v>
      </c>
      <c r="EP37" s="32">
        <f t="shared" si="28"/>
        <v>16.675000000000001</v>
      </c>
      <c r="EQ37" s="30">
        <v>15.49</v>
      </c>
      <c r="ER37" s="30">
        <v>13.42</v>
      </c>
      <c r="ES37" s="30">
        <v>13.62</v>
      </c>
      <c r="ET37" s="30">
        <v>16.03</v>
      </c>
      <c r="EU37" s="32">
        <f t="shared" si="29"/>
        <v>14.64</v>
      </c>
      <c r="EV37" s="30">
        <v>13.12</v>
      </c>
      <c r="EW37" s="30">
        <v>10.85</v>
      </c>
      <c r="EX37" s="30">
        <v>13.19</v>
      </c>
      <c r="EY37" s="30">
        <v>11.89</v>
      </c>
      <c r="EZ37" s="32">
        <f t="shared" si="30"/>
        <v>12.262499999999999</v>
      </c>
      <c r="FA37" s="30">
        <v>8.14</v>
      </c>
      <c r="FB37" s="30">
        <v>6.74</v>
      </c>
      <c r="FC37" s="30">
        <v>6.94</v>
      </c>
      <c r="FD37" s="30">
        <v>6.15</v>
      </c>
      <c r="FE37" s="32">
        <f t="shared" si="31"/>
        <v>6.9924999999999997</v>
      </c>
      <c r="FF37" s="30">
        <v>6.13</v>
      </c>
      <c r="FG37" s="30">
        <v>4.4000000000000004</v>
      </c>
      <c r="FH37" s="30">
        <v>4.5</v>
      </c>
      <c r="FI37" s="30">
        <v>5.58</v>
      </c>
      <c r="FJ37" s="32">
        <f t="shared" si="32"/>
        <v>5.1524999999999999</v>
      </c>
      <c r="FK37" s="30">
        <v>4.34</v>
      </c>
      <c r="FL37" s="30">
        <v>5.21</v>
      </c>
      <c r="FM37" s="30">
        <v>5.78</v>
      </c>
      <c r="FN37" s="30">
        <v>7.18</v>
      </c>
      <c r="FO37" s="32">
        <f t="shared" si="33"/>
        <v>5.6275000000000004</v>
      </c>
      <c r="FP37" s="30">
        <v>6.96</v>
      </c>
      <c r="FQ37" s="30">
        <v>6.79</v>
      </c>
      <c r="FR37" s="30">
        <v>6.39</v>
      </c>
      <c r="FS37" s="30">
        <v>7.83</v>
      </c>
      <c r="FT37" s="32">
        <f t="shared" si="34"/>
        <v>6.9924999999999997</v>
      </c>
      <c r="FU37" s="30">
        <v>6.44</v>
      </c>
      <c r="FV37" s="30">
        <v>4.84</v>
      </c>
      <c r="FW37" s="30">
        <v>4.88</v>
      </c>
      <c r="FX37" s="30">
        <v>4.83</v>
      </c>
      <c r="FY37" s="32">
        <f t="shared" si="35"/>
        <v>5.2475000000000005</v>
      </c>
      <c r="FZ37" s="30">
        <v>4.26</v>
      </c>
      <c r="GA37" s="30">
        <v>5.34</v>
      </c>
      <c r="GB37" s="30">
        <v>5.81</v>
      </c>
      <c r="GC37" s="30">
        <v>5.91</v>
      </c>
      <c r="GD37" s="32">
        <f t="shared" si="36"/>
        <v>5.33</v>
      </c>
      <c r="GE37" s="30">
        <v>6.07</v>
      </c>
      <c r="GF37" s="30">
        <v>6.45</v>
      </c>
      <c r="GG37" s="30">
        <v>5.57</v>
      </c>
      <c r="GH37" s="30">
        <v>6.88</v>
      </c>
      <c r="GI37" s="32">
        <f t="shared" si="37"/>
        <v>6.2424999999999997</v>
      </c>
      <c r="GJ37" s="30">
        <v>48.78</v>
      </c>
      <c r="GK37" s="30">
        <v>47.81</v>
      </c>
      <c r="GL37" s="30">
        <v>43.37</v>
      </c>
      <c r="GM37" s="30">
        <v>46.18</v>
      </c>
      <c r="GN37" s="33">
        <f t="shared" si="38"/>
        <v>46.535000000000004</v>
      </c>
      <c r="GO37" s="30">
        <v>50.11</v>
      </c>
      <c r="GP37" s="30">
        <v>51.74</v>
      </c>
      <c r="GQ37" s="30">
        <v>52.34</v>
      </c>
      <c r="GR37" s="30">
        <v>49.65</v>
      </c>
      <c r="GS37" s="33">
        <f t="shared" si="39"/>
        <v>50.96</v>
      </c>
      <c r="GT37" s="30">
        <v>50.17</v>
      </c>
      <c r="GU37" s="30">
        <v>51.43</v>
      </c>
      <c r="GV37" s="30">
        <v>50.14</v>
      </c>
      <c r="GW37" s="30">
        <v>47.8</v>
      </c>
      <c r="GX37" s="33">
        <f t="shared" si="40"/>
        <v>49.885000000000005</v>
      </c>
      <c r="GY37" s="30">
        <v>47.48</v>
      </c>
      <c r="GZ37" s="30">
        <v>47.66</v>
      </c>
      <c r="HA37" s="30">
        <v>48.06</v>
      </c>
      <c r="HB37" s="30">
        <v>46.26</v>
      </c>
      <c r="HC37" s="33">
        <f t="shared" si="41"/>
        <v>47.364999999999995</v>
      </c>
      <c r="HD37" s="30">
        <v>45.87</v>
      </c>
      <c r="HE37" s="30">
        <v>47.97</v>
      </c>
      <c r="HF37" s="30">
        <v>44.81</v>
      </c>
      <c r="HG37" s="30">
        <v>43.32</v>
      </c>
      <c r="HH37" s="33">
        <f t="shared" si="42"/>
        <v>45.4925</v>
      </c>
      <c r="HI37" s="30">
        <v>43.53</v>
      </c>
      <c r="HJ37" s="30">
        <v>45.52</v>
      </c>
      <c r="HK37" s="30">
        <v>44.13</v>
      </c>
      <c r="HL37" s="30">
        <v>43.97</v>
      </c>
      <c r="HM37" s="33">
        <f t="shared" si="43"/>
        <v>44.287500000000001</v>
      </c>
      <c r="HN37" s="30">
        <v>44.17</v>
      </c>
      <c r="HO37" s="30">
        <v>45.77</v>
      </c>
      <c r="HP37" s="30">
        <v>43.44</v>
      </c>
      <c r="HQ37" s="30">
        <v>41.32</v>
      </c>
      <c r="HR37" s="33">
        <f t="shared" si="44"/>
        <v>43.674999999999997</v>
      </c>
      <c r="HS37" s="30">
        <v>41.76</v>
      </c>
      <c r="HT37" s="30">
        <v>43.25</v>
      </c>
      <c r="HU37" s="30">
        <v>42.75</v>
      </c>
      <c r="HV37" s="30">
        <v>42.74</v>
      </c>
      <c r="HW37" s="33">
        <f t="shared" si="45"/>
        <v>42.625</v>
      </c>
      <c r="HX37" s="30">
        <v>44.43</v>
      </c>
      <c r="HY37" s="30">
        <v>45.64</v>
      </c>
      <c r="HZ37" s="30">
        <v>46.22</v>
      </c>
      <c r="IA37" s="30">
        <v>46.38</v>
      </c>
      <c r="IB37" s="33">
        <f t="shared" si="46"/>
        <v>45.667499999999997</v>
      </c>
      <c r="IC37" s="30">
        <v>48.18</v>
      </c>
      <c r="ID37" s="30">
        <v>49.05</v>
      </c>
      <c r="IE37" s="30">
        <v>47.67</v>
      </c>
      <c r="IF37" s="30">
        <v>46.62</v>
      </c>
      <c r="IG37" s="33">
        <f t="shared" si="47"/>
        <v>47.879999999999995</v>
      </c>
      <c r="IH37" s="30">
        <v>47.93</v>
      </c>
      <c r="II37" s="30">
        <v>50.77</v>
      </c>
      <c r="IJ37" s="30">
        <v>50.77</v>
      </c>
      <c r="IK37" s="30">
        <v>48.86</v>
      </c>
      <c r="IL37" s="33">
        <f t="shared" si="48"/>
        <v>49.582499999999996</v>
      </c>
      <c r="IM37" s="30">
        <v>50.89</v>
      </c>
      <c r="IN37" s="30">
        <v>51.86</v>
      </c>
      <c r="IO37" s="30">
        <v>51.89</v>
      </c>
      <c r="IP37" s="30">
        <v>51.23</v>
      </c>
      <c r="IQ37" s="33">
        <f t="shared" si="49"/>
        <v>51.467499999999994</v>
      </c>
      <c r="IR37" s="30">
        <v>53.45</v>
      </c>
      <c r="IS37" s="30">
        <v>55.04</v>
      </c>
      <c r="IT37" s="30">
        <v>53.67</v>
      </c>
      <c r="IU37" s="30">
        <v>54.45</v>
      </c>
      <c r="IV37" s="33">
        <f t="shared" si="50"/>
        <v>54.152500000000003</v>
      </c>
      <c r="IW37" s="30">
        <v>54.99</v>
      </c>
      <c r="IX37" s="30">
        <v>56.4</v>
      </c>
      <c r="IY37" s="30">
        <v>56.19</v>
      </c>
      <c r="IZ37" s="30">
        <v>55.83</v>
      </c>
      <c r="JA37" s="33">
        <f t="shared" si="51"/>
        <v>55.852499999999992</v>
      </c>
      <c r="JB37" s="30">
        <v>55.52</v>
      </c>
      <c r="JC37" s="30">
        <v>55.25</v>
      </c>
      <c r="JD37" s="30">
        <v>54</v>
      </c>
      <c r="JE37" s="30">
        <v>52.08</v>
      </c>
      <c r="JF37" s="33">
        <f t="shared" si="52"/>
        <v>54.212500000000006</v>
      </c>
      <c r="JG37" s="30">
        <v>54.57</v>
      </c>
      <c r="JH37" s="30">
        <v>56.05</v>
      </c>
      <c r="JI37" s="30">
        <v>55.92</v>
      </c>
      <c r="JJ37" s="30">
        <v>54.39</v>
      </c>
      <c r="JK37" s="33">
        <f t="shared" si="53"/>
        <v>55.232500000000002</v>
      </c>
      <c r="JL37" s="30">
        <v>53.13</v>
      </c>
      <c r="JM37" s="30">
        <v>53.61</v>
      </c>
      <c r="JN37" s="30">
        <v>52.34</v>
      </c>
      <c r="JO37" s="30">
        <v>50.87</v>
      </c>
      <c r="JP37" s="33">
        <f t="shared" si="54"/>
        <v>52.487500000000004</v>
      </c>
      <c r="JQ37" s="30">
        <v>51.55</v>
      </c>
      <c r="JR37" s="30">
        <v>52.58</v>
      </c>
      <c r="JS37" s="30">
        <v>50.69</v>
      </c>
      <c r="JT37" s="30">
        <v>50.43</v>
      </c>
      <c r="JU37" s="33">
        <f t="shared" si="55"/>
        <v>51.3125</v>
      </c>
      <c r="JV37" s="30">
        <v>50.5</v>
      </c>
      <c r="JW37" s="30">
        <v>51.51</v>
      </c>
      <c r="JX37" s="30">
        <v>49.93</v>
      </c>
      <c r="JY37" s="30">
        <v>51.15</v>
      </c>
      <c r="JZ37" s="34">
        <f t="shared" si="56"/>
        <v>50.772500000000001</v>
      </c>
    </row>
    <row r="38" spans="1:286">
      <c r="A38" s="25" t="s">
        <v>273</v>
      </c>
      <c r="B38" s="30">
        <v>67.34</v>
      </c>
      <c r="C38" s="30">
        <v>64.010000000000005</v>
      </c>
      <c r="D38" s="30">
        <v>63.32</v>
      </c>
      <c r="E38" s="30">
        <v>64.98</v>
      </c>
      <c r="F38" s="31">
        <f t="shared" si="0"/>
        <v>64.912500000000009</v>
      </c>
      <c r="G38" s="30">
        <v>67.06</v>
      </c>
      <c r="H38" s="30">
        <v>68.38</v>
      </c>
      <c r="I38" s="30">
        <v>67.209999999999994</v>
      </c>
      <c r="J38" s="30">
        <v>66.25</v>
      </c>
      <c r="K38" s="31">
        <f t="shared" si="1"/>
        <v>67.224999999999994</v>
      </c>
      <c r="L38" s="30">
        <v>67.64</v>
      </c>
      <c r="M38" s="30">
        <v>65.37</v>
      </c>
      <c r="N38" s="30">
        <v>64.040000000000006</v>
      </c>
      <c r="O38" s="30">
        <v>61.27</v>
      </c>
      <c r="P38" s="31">
        <f t="shared" si="2"/>
        <v>64.58</v>
      </c>
      <c r="Q38" s="30">
        <v>65.3</v>
      </c>
      <c r="R38" s="30">
        <v>66.69</v>
      </c>
      <c r="S38" s="30">
        <v>65.27</v>
      </c>
      <c r="T38" s="30">
        <v>65.13</v>
      </c>
      <c r="U38" s="31">
        <f t="shared" si="3"/>
        <v>65.597499999999997</v>
      </c>
      <c r="V38" s="30">
        <v>64.73</v>
      </c>
      <c r="W38" s="30">
        <v>65.2</v>
      </c>
      <c r="X38" s="30">
        <v>67.47</v>
      </c>
      <c r="Y38" s="30">
        <v>70.53</v>
      </c>
      <c r="Z38" s="31">
        <f t="shared" si="4"/>
        <v>66.982500000000002</v>
      </c>
      <c r="AA38" s="30">
        <v>69.680000000000007</v>
      </c>
      <c r="AB38" s="30">
        <v>69.11</v>
      </c>
      <c r="AC38" s="30">
        <v>69.5</v>
      </c>
      <c r="AD38" s="30">
        <v>69.17</v>
      </c>
      <c r="AE38" s="31">
        <f t="shared" si="5"/>
        <v>69.365000000000009</v>
      </c>
      <c r="AF38" s="30">
        <v>68.510000000000005</v>
      </c>
      <c r="AG38" s="30">
        <v>67.02</v>
      </c>
      <c r="AH38" s="30">
        <v>66.8</v>
      </c>
      <c r="AI38" s="30">
        <v>66.39</v>
      </c>
      <c r="AJ38" s="31">
        <f t="shared" si="6"/>
        <v>67.179999999999993</v>
      </c>
      <c r="AK38" s="30">
        <v>68.47</v>
      </c>
      <c r="AL38" s="30">
        <v>68.349999999999994</v>
      </c>
      <c r="AM38" s="30">
        <v>69.180000000000007</v>
      </c>
      <c r="AN38" s="30">
        <v>66.94</v>
      </c>
      <c r="AO38" s="31">
        <f t="shared" si="7"/>
        <v>68.234999999999999</v>
      </c>
      <c r="AP38" s="30">
        <v>68.06</v>
      </c>
      <c r="AQ38" s="30">
        <v>68.94</v>
      </c>
      <c r="AR38" s="30">
        <v>67.5</v>
      </c>
      <c r="AS38" s="30">
        <v>68.900000000000006</v>
      </c>
      <c r="AT38" s="31">
        <f t="shared" si="8"/>
        <v>68.349999999999994</v>
      </c>
      <c r="AU38" s="30">
        <v>68.37</v>
      </c>
      <c r="AV38" s="30">
        <v>66.62</v>
      </c>
      <c r="AW38" s="30">
        <v>68.900000000000006</v>
      </c>
      <c r="AX38" s="30">
        <v>67.680000000000007</v>
      </c>
      <c r="AY38" s="31">
        <f t="shared" si="9"/>
        <v>67.892500000000013</v>
      </c>
      <c r="AZ38" s="30">
        <v>66.81</v>
      </c>
      <c r="BA38" s="30">
        <v>66.7</v>
      </c>
      <c r="BB38" s="30">
        <v>70.33</v>
      </c>
      <c r="BC38" s="30">
        <v>69.790000000000006</v>
      </c>
      <c r="BD38" s="31">
        <f t="shared" si="10"/>
        <v>68.407499999999999</v>
      </c>
      <c r="BE38" s="30">
        <v>70.87</v>
      </c>
      <c r="BF38" s="30">
        <v>70.569999999999993</v>
      </c>
      <c r="BG38" s="30">
        <v>71.94</v>
      </c>
      <c r="BH38" s="30">
        <v>71.900000000000006</v>
      </c>
      <c r="BI38" s="31">
        <f t="shared" si="11"/>
        <v>71.319999999999993</v>
      </c>
      <c r="BJ38" s="30">
        <v>71.44</v>
      </c>
      <c r="BK38" s="30">
        <v>72.34</v>
      </c>
      <c r="BL38" s="30">
        <v>69.19</v>
      </c>
      <c r="BM38" s="30">
        <v>69.3</v>
      </c>
      <c r="BN38" s="31">
        <f t="shared" si="12"/>
        <v>70.567499999999995</v>
      </c>
      <c r="BO38" s="30">
        <v>68.86</v>
      </c>
      <c r="BP38" s="30">
        <v>70.23</v>
      </c>
      <c r="BQ38" s="30">
        <v>71.540000000000006</v>
      </c>
      <c r="BR38" s="30">
        <v>71.2</v>
      </c>
      <c r="BS38" s="31">
        <f t="shared" si="13"/>
        <v>70.457499999999996</v>
      </c>
      <c r="BT38" s="30">
        <v>71.12</v>
      </c>
      <c r="BU38" s="30">
        <v>69.569999999999993</v>
      </c>
      <c r="BV38" s="30">
        <v>73.37</v>
      </c>
      <c r="BW38" s="30">
        <v>72.02</v>
      </c>
      <c r="BX38" s="31">
        <f t="shared" si="14"/>
        <v>71.52</v>
      </c>
      <c r="BY38" s="30">
        <v>71.63</v>
      </c>
      <c r="BZ38" s="30">
        <v>71.39</v>
      </c>
      <c r="CA38" s="30">
        <v>69.239999999999995</v>
      </c>
      <c r="CB38" s="30">
        <v>70.459999999999994</v>
      </c>
      <c r="CC38" s="31">
        <f t="shared" si="15"/>
        <v>70.679999999999993</v>
      </c>
      <c r="CD38" s="30">
        <v>67.540000000000006</v>
      </c>
      <c r="CE38" s="30">
        <v>68.23</v>
      </c>
      <c r="CF38" s="30">
        <v>68.17</v>
      </c>
      <c r="CG38" s="30">
        <v>66.16</v>
      </c>
      <c r="CH38" s="31">
        <f t="shared" si="16"/>
        <v>67.525000000000006</v>
      </c>
      <c r="CI38" s="30">
        <v>66.2</v>
      </c>
      <c r="CJ38" s="30">
        <v>67.13</v>
      </c>
      <c r="CK38" s="30">
        <v>65.540000000000006</v>
      </c>
      <c r="CL38" s="30">
        <v>68.239999999999995</v>
      </c>
      <c r="CM38" s="31">
        <f t="shared" si="17"/>
        <v>66.777500000000003</v>
      </c>
      <c r="CN38" s="30">
        <v>66.78</v>
      </c>
      <c r="CO38" s="30">
        <v>66.61</v>
      </c>
      <c r="CP38" s="30">
        <v>67.56</v>
      </c>
      <c r="CQ38" s="30">
        <v>65.69</v>
      </c>
      <c r="CR38" s="31">
        <f t="shared" si="18"/>
        <v>66.66</v>
      </c>
      <c r="CS38" s="30">
        <v>12.23</v>
      </c>
      <c r="CT38" s="30">
        <v>10.66</v>
      </c>
      <c r="CU38" s="30">
        <v>6.99</v>
      </c>
      <c r="CV38" s="30">
        <v>6.83</v>
      </c>
      <c r="CW38" s="32">
        <f t="shared" si="19"/>
        <v>9.1775000000000002</v>
      </c>
      <c r="CX38" s="30">
        <v>7.41</v>
      </c>
      <c r="CY38" s="30">
        <v>9.4600000000000009</v>
      </c>
      <c r="CZ38" s="30">
        <v>10.88</v>
      </c>
      <c r="DA38" s="30">
        <v>10.07</v>
      </c>
      <c r="DB38" s="32">
        <f t="shared" si="20"/>
        <v>9.4550000000000001</v>
      </c>
      <c r="DC38" s="30">
        <v>11.56</v>
      </c>
      <c r="DD38" s="30">
        <v>7.47</v>
      </c>
      <c r="DE38" s="30">
        <v>9.58</v>
      </c>
      <c r="DF38" s="30">
        <v>10.27</v>
      </c>
      <c r="DG38" s="32">
        <f t="shared" si="21"/>
        <v>9.7199999999999989</v>
      </c>
      <c r="DH38" s="30">
        <v>11.74</v>
      </c>
      <c r="DI38" s="30">
        <v>8.76</v>
      </c>
      <c r="DJ38" s="30">
        <v>10.37</v>
      </c>
      <c r="DK38" s="30">
        <v>9.1999999999999993</v>
      </c>
      <c r="DL38" s="32">
        <f t="shared" si="22"/>
        <v>10.017499999999998</v>
      </c>
      <c r="DM38" s="30">
        <v>9.4600000000000009</v>
      </c>
      <c r="DN38" s="30">
        <v>7.66</v>
      </c>
      <c r="DO38" s="30">
        <v>9.42</v>
      </c>
      <c r="DP38" s="30">
        <v>12.65</v>
      </c>
      <c r="DQ38" s="32">
        <f t="shared" si="23"/>
        <v>9.7974999999999994</v>
      </c>
      <c r="DR38" s="30">
        <v>13.07</v>
      </c>
      <c r="DS38" s="30">
        <v>11.28</v>
      </c>
      <c r="DT38" s="30">
        <v>12.94</v>
      </c>
      <c r="DU38" s="30">
        <v>14.86</v>
      </c>
      <c r="DV38" s="32">
        <f t="shared" si="24"/>
        <v>13.0375</v>
      </c>
      <c r="DW38" s="30">
        <v>12.21</v>
      </c>
      <c r="DX38" s="30">
        <v>12.24</v>
      </c>
      <c r="DY38" s="30">
        <v>14.42</v>
      </c>
      <c r="DZ38" s="30">
        <v>16.309999999999999</v>
      </c>
      <c r="EA38" s="32">
        <f t="shared" si="25"/>
        <v>13.795000000000002</v>
      </c>
      <c r="EB38" s="30">
        <v>15.46</v>
      </c>
      <c r="EC38" s="30">
        <v>15.31</v>
      </c>
      <c r="ED38" s="30">
        <v>18.97</v>
      </c>
      <c r="EE38" s="30">
        <v>15.44</v>
      </c>
      <c r="EF38" s="32">
        <f t="shared" si="26"/>
        <v>16.295000000000002</v>
      </c>
      <c r="EG38" s="30">
        <v>18.22</v>
      </c>
      <c r="EH38" s="30">
        <v>16.440000000000001</v>
      </c>
      <c r="EI38" s="30">
        <v>20.18</v>
      </c>
      <c r="EJ38" s="30">
        <v>20.190000000000001</v>
      </c>
      <c r="EK38" s="32">
        <f t="shared" si="27"/>
        <v>18.7575</v>
      </c>
      <c r="EL38" s="30">
        <v>14.88</v>
      </c>
      <c r="EM38" s="30">
        <v>13.46</v>
      </c>
      <c r="EN38" s="30">
        <v>14.17</v>
      </c>
      <c r="EO38" s="30">
        <v>11.83</v>
      </c>
      <c r="EP38" s="32">
        <f t="shared" si="28"/>
        <v>13.585000000000001</v>
      </c>
      <c r="EQ38" s="30">
        <v>13.67</v>
      </c>
      <c r="ER38" s="30">
        <v>14.08</v>
      </c>
      <c r="ES38" s="30">
        <v>14.91</v>
      </c>
      <c r="ET38" s="30">
        <v>14.98</v>
      </c>
      <c r="EU38" s="32">
        <f t="shared" si="29"/>
        <v>14.41</v>
      </c>
      <c r="EV38" s="30">
        <v>12.68</v>
      </c>
      <c r="EW38" s="30">
        <v>12.58</v>
      </c>
      <c r="EX38" s="30">
        <v>9.49</v>
      </c>
      <c r="EY38" s="30">
        <v>11.31</v>
      </c>
      <c r="EZ38" s="32">
        <f t="shared" si="30"/>
        <v>11.515000000000001</v>
      </c>
      <c r="FA38" s="30">
        <v>9.11</v>
      </c>
      <c r="FB38" s="30">
        <v>6.89</v>
      </c>
      <c r="FC38" s="30">
        <v>5.48</v>
      </c>
      <c r="FD38" s="30">
        <v>2.72</v>
      </c>
      <c r="FE38" s="32">
        <f t="shared" si="31"/>
        <v>6.05</v>
      </c>
      <c r="FF38" s="30">
        <v>3.84</v>
      </c>
      <c r="FG38" s="30">
        <v>2.5099999999999998</v>
      </c>
      <c r="FH38" s="30">
        <v>2.27</v>
      </c>
      <c r="FI38" s="30">
        <v>2.2999999999999998</v>
      </c>
      <c r="FJ38" s="32">
        <f t="shared" si="32"/>
        <v>2.7299999999999995</v>
      </c>
      <c r="FK38" s="30">
        <v>2.96</v>
      </c>
      <c r="FL38" s="30">
        <v>4.2</v>
      </c>
      <c r="FM38" s="30">
        <v>6.84</v>
      </c>
      <c r="FN38" s="30">
        <v>4.08</v>
      </c>
      <c r="FO38" s="32">
        <f t="shared" si="33"/>
        <v>4.5199999999999996</v>
      </c>
      <c r="FP38" s="30">
        <v>5.18</v>
      </c>
      <c r="FQ38" s="30">
        <v>4.6900000000000004</v>
      </c>
      <c r="FR38" s="30">
        <v>4.41</v>
      </c>
      <c r="FS38" s="30">
        <v>3.54</v>
      </c>
      <c r="FT38" s="32">
        <f t="shared" si="34"/>
        <v>4.4550000000000001</v>
      </c>
      <c r="FU38" s="30">
        <v>4.57</v>
      </c>
      <c r="FV38" s="30">
        <v>3.13</v>
      </c>
      <c r="FW38" s="30">
        <v>4.43</v>
      </c>
      <c r="FX38" s="30">
        <v>4.25</v>
      </c>
      <c r="FY38" s="32">
        <f t="shared" si="35"/>
        <v>4.0949999999999998</v>
      </c>
      <c r="FZ38" s="30">
        <v>4.0599999999999996</v>
      </c>
      <c r="GA38" s="30">
        <v>3.92</v>
      </c>
      <c r="GB38" s="30">
        <v>4.3899999999999997</v>
      </c>
      <c r="GC38" s="30">
        <v>1.94</v>
      </c>
      <c r="GD38" s="32">
        <f t="shared" si="36"/>
        <v>3.5774999999999997</v>
      </c>
      <c r="GE38" s="30">
        <v>3.34</v>
      </c>
      <c r="GF38" s="30">
        <v>4.41</v>
      </c>
      <c r="GG38" s="30">
        <v>2.96</v>
      </c>
      <c r="GH38" s="30">
        <v>4.67</v>
      </c>
      <c r="GI38" s="32">
        <f t="shared" si="37"/>
        <v>3.8450000000000002</v>
      </c>
      <c r="GJ38" s="30">
        <v>59.11</v>
      </c>
      <c r="GK38" s="30">
        <v>57.19</v>
      </c>
      <c r="GL38" s="30">
        <v>58.9</v>
      </c>
      <c r="GM38" s="30">
        <v>60.54</v>
      </c>
      <c r="GN38" s="33">
        <f t="shared" si="38"/>
        <v>58.934999999999995</v>
      </c>
      <c r="GO38" s="30">
        <v>62.09</v>
      </c>
      <c r="GP38" s="30">
        <v>61.91</v>
      </c>
      <c r="GQ38" s="30">
        <v>59.9</v>
      </c>
      <c r="GR38" s="30">
        <v>59.58</v>
      </c>
      <c r="GS38" s="33">
        <f t="shared" si="39"/>
        <v>60.870000000000005</v>
      </c>
      <c r="GT38" s="30">
        <v>59.82</v>
      </c>
      <c r="GU38" s="30">
        <v>60.49</v>
      </c>
      <c r="GV38" s="30">
        <v>57.91</v>
      </c>
      <c r="GW38" s="30">
        <v>54.97</v>
      </c>
      <c r="GX38" s="33">
        <f t="shared" si="40"/>
        <v>58.297499999999999</v>
      </c>
      <c r="GY38" s="30">
        <v>57.63</v>
      </c>
      <c r="GZ38" s="30">
        <v>60.85</v>
      </c>
      <c r="HA38" s="30">
        <v>58.51</v>
      </c>
      <c r="HB38" s="30">
        <v>59.14</v>
      </c>
      <c r="HC38" s="33">
        <f t="shared" si="41"/>
        <v>59.032499999999999</v>
      </c>
      <c r="HD38" s="30">
        <v>58.61</v>
      </c>
      <c r="HE38" s="30">
        <v>60.21</v>
      </c>
      <c r="HF38" s="30">
        <v>61.11</v>
      </c>
      <c r="HG38" s="30">
        <v>61.6</v>
      </c>
      <c r="HH38" s="33">
        <f t="shared" si="42"/>
        <v>60.3825</v>
      </c>
      <c r="HI38" s="30">
        <v>60.57</v>
      </c>
      <c r="HJ38" s="30">
        <v>61.32</v>
      </c>
      <c r="HK38" s="30">
        <v>60.51</v>
      </c>
      <c r="HL38" s="30">
        <v>58.89</v>
      </c>
      <c r="HM38" s="33">
        <f t="shared" si="43"/>
        <v>60.322500000000005</v>
      </c>
      <c r="HN38" s="30">
        <v>60.15</v>
      </c>
      <c r="HO38" s="30">
        <v>58.82</v>
      </c>
      <c r="HP38" s="30">
        <v>57.17</v>
      </c>
      <c r="HQ38" s="30">
        <v>55.56</v>
      </c>
      <c r="HR38" s="33">
        <f t="shared" si="44"/>
        <v>57.924999999999997</v>
      </c>
      <c r="HS38" s="30">
        <v>57.89</v>
      </c>
      <c r="HT38" s="30">
        <v>57.88</v>
      </c>
      <c r="HU38" s="30">
        <v>56.06</v>
      </c>
      <c r="HV38" s="30">
        <v>56.6</v>
      </c>
      <c r="HW38" s="33">
        <f t="shared" si="45"/>
        <v>57.107500000000002</v>
      </c>
      <c r="HX38" s="30">
        <v>55.66</v>
      </c>
      <c r="HY38" s="30">
        <v>57.61</v>
      </c>
      <c r="HZ38" s="30">
        <v>53.89</v>
      </c>
      <c r="IA38" s="30">
        <v>54.99</v>
      </c>
      <c r="IB38" s="33">
        <f t="shared" si="46"/>
        <v>55.537500000000001</v>
      </c>
      <c r="IC38" s="30">
        <v>58.2</v>
      </c>
      <c r="ID38" s="30">
        <v>57.65</v>
      </c>
      <c r="IE38" s="30">
        <v>59.13</v>
      </c>
      <c r="IF38" s="30">
        <v>59.67</v>
      </c>
      <c r="IG38" s="33">
        <f t="shared" si="47"/>
        <v>58.662499999999994</v>
      </c>
      <c r="IH38" s="30">
        <v>57.68</v>
      </c>
      <c r="II38" s="30">
        <v>57.31</v>
      </c>
      <c r="IJ38" s="30">
        <v>59.84</v>
      </c>
      <c r="IK38" s="30">
        <v>59.34</v>
      </c>
      <c r="IL38" s="33">
        <f t="shared" si="48"/>
        <v>58.542500000000004</v>
      </c>
      <c r="IM38" s="30">
        <v>61.88</v>
      </c>
      <c r="IN38" s="30">
        <v>61.69</v>
      </c>
      <c r="IO38" s="30">
        <v>65.12</v>
      </c>
      <c r="IP38" s="30">
        <v>63.77</v>
      </c>
      <c r="IQ38" s="33">
        <f t="shared" si="49"/>
        <v>63.115000000000002</v>
      </c>
      <c r="IR38" s="30">
        <v>64.94</v>
      </c>
      <c r="IS38" s="30">
        <v>67.36</v>
      </c>
      <c r="IT38" s="30">
        <v>65.400000000000006</v>
      </c>
      <c r="IU38" s="30">
        <v>67.42</v>
      </c>
      <c r="IV38" s="33">
        <f t="shared" si="50"/>
        <v>66.28</v>
      </c>
      <c r="IW38" s="30">
        <v>66.209999999999994</v>
      </c>
      <c r="IX38" s="30">
        <v>68.47</v>
      </c>
      <c r="IY38" s="30">
        <v>69.92</v>
      </c>
      <c r="IZ38" s="30">
        <v>69.56</v>
      </c>
      <c r="JA38" s="33">
        <f t="shared" si="51"/>
        <v>68.540000000000006</v>
      </c>
      <c r="JB38" s="30">
        <v>69.02</v>
      </c>
      <c r="JC38" s="30">
        <v>66.650000000000006</v>
      </c>
      <c r="JD38" s="30">
        <v>68.349999999999994</v>
      </c>
      <c r="JE38" s="30">
        <v>69.08</v>
      </c>
      <c r="JF38" s="33">
        <f t="shared" si="52"/>
        <v>68.275000000000006</v>
      </c>
      <c r="JG38" s="30">
        <v>67.930000000000007</v>
      </c>
      <c r="JH38" s="30">
        <v>68.040000000000006</v>
      </c>
      <c r="JI38" s="30">
        <v>66.19</v>
      </c>
      <c r="JJ38" s="30">
        <v>67.959999999999994</v>
      </c>
      <c r="JK38" s="33">
        <f t="shared" si="53"/>
        <v>67.53</v>
      </c>
      <c r="JL38" s="30">
        <v>64.45</v>
      </c>
      <c r="JM38" s="30">
        <v>66.09</v>
      </c>
      <c r="JN38" s="30">
        <v>65.150000000000006</v>
      </c>
      <c r="JO38" s="30">
        <v>63.35</v>
      </c>
      <c r="JP38" s="33">
        <f t="shared" si="54"/>
        <v>64.760000000000005</v>
      </c>
      <c r="JQ38" s="30">
        <v>63.51</v>
      </c>
      <c r="JR38" s="30">
        <v>64.5</v>
      </c>
      <c r="JS38" s="30">
        <v>62.66</v>
      </c>
      <c r="JT38" s="30">
        <v>66.92</v>
      </c>
      <c r="JU38" s="33">
        <f t="shared" si="55"/>
        <v>64.397499999999994</v>
      </c>
      <c r="JV38" s="30">
        <v>64.55</v>
      </c>
      <c r="JW38" s="30">
        <v>63.67</v>
      </c>
      <c r="JX38" s="30">
        <v>65.56</v>
      </c>
      <c r="JY38" s="30">
        <v>62.62</v>
      </c>
      <c r="JZ38" s="34">
        <f t="shared" si="56"/>
        <v>64.099999999999994</v>
      </c>
    </row>
    <row r="39" spans="1:286">
      <c r="A39" s="25" t="s">
        <v>274</v>
      </c>
      <c r="B39" s="30">
        <v>56.44</v>
      </c>
      <c r="C39" s="30">
        <v>56.55</v>
      </c>
      <c r="D39" s="30">
        <v>52.81</v>
      </c>
      <c r="E39" s="30">
        <v>55</v>
      </c>
      <c r="F39" s="31">
        <f t="shared" si="0"/>
        <v>55.2</v>
      </c>
      <c r="G39" s="30">
        <v>56.06</v>
      </c>
      <c r="H39" s="30">
        <v>55.01</v>
      </c>
      <c r="I39" s="30">
        <v>53.84</v>
      </c>
      <c r="J39" s="30">
        <v>53.37</v>
      </c>
      <c r="K39" s="31">
        <f t="shared" si="1"/>
        <v>54.57</v>
      </c>
      <c r="L39" s="30">
        <v>55.75</v>
      </c>
      <c r="M39" s="30">
        <v>56.42</v>
      </c>
      <c r="N39" s="30">
        <v>54.99</v>
      </c>
      <c r="O39" s="30">
        <v>55.21</v>
      </c>
      <c r="P39" s="31">
        <f t="shared" si="2"/>
        <v>55.592500000000001</v>
      </c>
      <c r="Q39" s="30">
        <v>56.61</v>
      </c>
      <c r="R39" s="30">
        <v>57.51</v>
      </c>
      <c r="S39" s="30">
        <v>56.8</v>
      </c>
      <c r="T39" s="30">
        <v>56.81</v>
      </c>
      <c r="U39" s="31">
        <f t="shared" si="3"/>
        <v>56.932500000000005</v>
      </c>
      <c r="V39" s="30">
        <v>55.6</v>
      </c>
      <c r="W39" s="30">
        <v>56.78</v>
      </c>
      <c r="X39" s="30">
        <v>57.44</v>
      </c>
      <c r="Y39" s="30">
        <v>57</v>
      </c>
      <c r="Z39" s="31">
        <f t="shared" si="4"/>
        <v>56.704999999999998</v>
      </c>
      <c r="AA39" s="30">
        <v>57.84</v>
      </c>
      <c r="AB39" s="30">
        <v>56.08</v>
      </c>
      <c r="AC39" s="30">
        <v>56</v>
      </c>
      <c r="AD39" s="30">
        <v>55.21</v>
      </c>
      <c r="AE39" s="31">
        <f t="shared" si="5"/>
        <v>56.282500000000006</v>
      </c>
      <c r="AF39" s="30">
        <v>54.84</v>
      </c>
      <c r="AG39" s="30">
        <v>56.02</v>
      </c>
      <c r="AH39" s="30">
        <v>55.55</v>
      </c>
      <c r="AI39" s="30">
        <v>56.82</v>
      </c>
      <c r="AJ39" s="31">
        <f t="shared" si="6"/>
        <v>55.807500000000005</v>
      </c>
      <c r="AK39" s="30">
        <v>56.91</v>
      </c>
      <c r="AL39" s="30">
        <v>57.37</v>
      </c>
      <c r="AM39" s="30">
        <v>56.49</v>
      </c>
      <c r="AN39" s="30">
        <v>56.15</v>
      </c>
      <c r="AO39" s="31">
        <f t="shared" si="7"/>
        <v>56.730000000000004</v>
      </c>
      <c r="AP39" s="30">
        <v>56.45</v>
      </c>
      <c r="AQ39" s="30">
        <v>56.72</v>
      </c>
      <c r="AR39" s="30">
        <v>56.82</v>
      </c>
      <c r="AS39" s="30">
        <v>55.95</v>
      </c>
      <c r="AT39" s="31">
        <f t="shared" si="8"/>
        <v>56.484999999999999</v>
      </c>
      <c r="AU39" s="30">
        <v>56.93</v>
      </c>
      <c r="AV39" s="30">
        <v>58.57</v>
      </c>
      <c r="AW39" s="30">
        <v>58.05</v>
      </c>
      <c r="AX39" s="30">
        <v>58.39</v>
      </c>
      <c r="AY39" s="31">
        <f t="shared" si="9"/>
        <v>57.984999999999999</v>
      </c>
      <c r="AZ39" s="30">
        <v>57.9</v>
      </c>
      <c r="BA39" s="30">
        <v>59.16</v>
      </c>
      <c r="BB39" s="30">
        <v>57.73</v>
      </c>
      <c r="BC39" s="30">
        <v>56.27</v>
      </c>
      <c r="BD39" s="31">
        <f t="shared" si="10"/>
        <v>57.765000000000001</v>
      </c>
      <c r="BE39" s="30">
        <v>55.07</v>
      </c>
      <c r="BF39" s="30">
        <v>56.88</v>
      </c>
      <c r="BG39" s="30">
        <v>54.46</v>
      </c>
      <c r="BH39" s="30">
        <v>57.25</v>
      </c>
      <c r="BI39" s="31">
        <f t="shared" si="11"/>
        <v>55.914999999999999</v>
      </c>
      <c r="BJ39" s="30">
        <v>59.08</v>
      </c>
      <c r="BK39" s="30">
        <v>59.82</v>
      </c>
      <c r="BL39" s="30">
        <v>58.69</v>
      </c>
      <c r="BM39" s="30">
        <v>57.73</v>
      </c>
      <c r="BN39" s="31">
        <f t="shared" si="12"/>
        <v>58.83</v>
      </c>
      <c r="BO39" s="30">
        <v>57.01</v>
      </c>
      <c r="BP39" s="30">
        <v>56.84</v>
      </c>
      <c r="BQ39" s="30">
        <v>55.26</v>
      </c>
      <c r="BR39" s="30">
        <v>57.77</v>
      </c>
      <c r="BS39" s="31">
        <f t="shared" si="13"/>
        <v>56.72</v>
      </c>
      <c r="BT39" s="30">
        <v>58.13</v>
      </c>
      <c r="BU39" s="30">
        <v>57.49</v>
      </c>
      <c r="BV39" s="30">
        <v>58.08</v>
      </c>
      <c r="BW39" s="30">
        <v>60.05</v>
      </c>
      <c r="BX39" s="31">
        <f t="shared" si="14"/>
        <v>58.4375</v>
      </c>
      <c r="BY39" s="30">
        <v>57.01</v>
      </c>
      <c r="BZ39" s="30">
        <v>60.84</v>
      </c>
      <c r="CA39" s="30">
        <v>57.16</v>
      </c>
      <c r="CB39" s="30">
        <v>59.36</v>
      </c>
      <c r="CC39" s="31">
        <f t="shared" si="15"/>
        <v>58.592500000000001</v>
      </c>
      <c r="CD39" s="30">
        <v>59.95</v>
      </c>
      <c r="CE39" s="30">
        <v>58.32</v>
      </c>
      <c r="CF39" s="30">
        <v>57.07</v>
      </c>
      <c r="CG39" s="30">
        <v>57.93</v>
      </c>
      <c r="CH39" s="31">
        <f t="shared" si="16"/>
        <v>58.317500000000003</v>
      </c>
      <c r="CI39" s="30">
        <v>57.2</v>
      </c>
      <c r="CJ39" s="30">
        <v>56.28</v>
      </c>
      <c r="CK39" s="30">
        <v>56.96</v>
      </c>
      <c r="CL39" s="30">
        <v>58.38</v>
      </c>
      <c r="CM39" s="31">
        <f t="shared" si="17"/>
        <v>57.204999999999998</v>
      </c>
      <c r="CN39" s="30">
        <v>58.69</v>
      </c>
      <c r="CO39" s="30">
        <v>57.07</v>
      </c>
      <c r="CP39" s="30">
        <v>59.75</v>
      </c>
      <c r="CQ39" s="30">
        <v>58.67</v>
      </c>
      <c r="CR39" s="31">
        <f t="shared" si="18"/>
        <v>58.545000000000002</v>
      </c>
      <c r="CS39" s="30">
        <v>6.92</v>
      </c>
      <c r="CT39" s="30">
        <v>8.27</v>
      </c>
      <c r="CU39" s="30">
        <v>7.82</v>
      </c>
      <c r="CV39" s="30">
        <v>6.9</v>
      </c>
      <c r="CW39" s="32">
        <f t="shared" si="19"/>
        <v>7.4774999999999991</v>
      </c>
      <c r="CX39" s="30">
        <v>7.93</v>
      </c>
      <c r="CY39" s="30">
        <v>6.04</v>
      </c>
      <c r="CZ39" s="30">
        <v>7.11</v>
      </c>
      <c r="DA39" s="30">
        <v>8.9600000000000009</v>
      </c>
      <c r="DB39" s="32">
        <f t="shared" si="20"/>
        <v>7.51</v>
      </c>
      <c r="DC39" s="30">
        <v>7.18</v>
      </c>
      <c r="DD39" s="30">
        <v>6.85</v>
      </c>
      <c r="DE39" s="30">
        <v>7.78</v>
      </c>
      <c r="DF39" s="30">
        <v>8.6</v>
      </c>
      <c r="DG39" s="32">
        <f t="shared" si="21"/>
        <v>7.6024999999999991</v>
      </c>
      <c r="DH39" s="30">
        <v>10.67</v>
      </c>
      <c r="DI39" s="30">
        <v>9.76</v>
      </c>
      <c r="DJ39" s="30">
        <v>12.18</v>
      </c>
      <c r="DK39" s="30">
        <v>13.59</v>
      </c>
      <c r="DL39" s="32">
        <f t="shared" si="22"/>
        <v>11.55</v>
      </c>
      <c r="DM39" s="30">
        <v>13.78</v>
      </c>
      <c r="DN39" s="30">
        <v>13.77</v>
      </c>
      <c r="DO39" s="30">
        <v>13.59</v>
      </c>
      <c r="DP39" s="30">
        <v>15.07</v>
      </c>
      <c r="DQ39" s="32">
        <f t="shared" si="23"/>
        <v>14.0525</v>
      </c>
      <c r="DR39" s="30">
        <v>14.55</v>
      </c>
      <c r="DS39" s="30">
        <v>14.07</v>
      </c>
      <c r="DT39" s="30">
        <v>15.8</v>
      </c>
      <c r="DU39" s="30">
        <v>16.36</v>
      </c>
      <c r="DV39" s="32">
        <f t="shared" si="24"/>
        <v>15.195</v>
      </c>
      <c r="DW39" s="30">
        <v>15.07</v>
      </c>
      <c r="DX39" s="30">
        <v>15.36</v>
      </c>
      <c r="DY39" s="30">
        <v>20.010000000000002</v>
      </c>
      <c r="DZ39" s="30">
        <v>22.07</v>
      </c>
      <c r="EA39" s="32">
        <f t="shared" si="25"/>
        <v>18.127499999999998</v>
      </c>
      <c r="EB39" s="30">
        <v>18.52</v>
      </c>
      <c r="EC39" s="30">
        <v>17.260000000000002</v>
      </c>
      <c r="ED39" s="30">
        <v>19.62</v>
      </c>
      <c r="EE39" s="30">
        <v>22.6</v>
      </c>
      <c r="EF39" s="32">
        <f t="shared" si="26"/>
        <v>19.5</v>
      </c>
      <c r="EG39" s="30">
        <v>18.899999999999999</v>
      </c>
      <c r="EH39" s="30">
        <v>17.170000000000002</v>
      </c>
      <c r="EI39" s="30">
        <v>18.89</v>
      </c>
      <c r="EJ39" s="30">
        <v>15.1</v>
      </c>
      <c r="EK39" s="32">
        <f t="shared" si="27"/>
        <v>17.515000000000001</v>
      </c>
      <c r="EL39" s="30">
        <v>11.21</v>
      </c>
      <c r="EM39" s="30">
        <v>10.64</v>
      </c>
      <c r="EN39" s="30">
        <v>11.22</v>
      </c>
      <c r="EO39" s="30">
        <v>12.55</v>
      </c>
      <c r="EP39" s="32">
        <f t="shared" si="28"/>
        <v>11.405000000000001</v>
      </c>
      <c r="EQ39" s="30">
        <v>8.61</v>
      </c>
      <c r="ER39" s="30">
        <v>8.66</v>
      </c>
      <c r="ES39" s="30">
        <v>12.43</v>
      </c>
      <c r="ET39" s="30">
        <v>11.39</v>
      </c>
      <c r="EU39" s="32">
        <f t="shared" si="29"/>
        <v>10.272500000000001</v>
      </c>
      <c r="EV39" s="30">
        <v>9.8000000000000007</v>
      </c>
      <c r="EW39" s="30">
        <v>7.82</v>
      </c>
      <c r="EX39" s="30">
        <v>8.4600000000000009</v>
      </c>
      <c r="EY39" s="30">
        <v>8.98</v>
      </c>
      <c r="EZ39" s="32">
        <f t="shared" si="30"/>
        <v>8.7650000000000006</v>
      </c>
      <c r="FA39" s="30">
        <v>5.24</v>
      </c>
      <c r="FB39" s="30">
        <v>3.89</v>
      </c>
      <c r="FC39" s="30">
        <v>3.92</v>
      </c>
      <c r="FD39" s="30">
        <v>5.62</v>
      </c>
      <c r="FE39" s="32">
        <f t="shared" si="31"/>
        <v>4.6675000000000004</v>
      </c>
      <c r="FF39" s="30">
        <v>4.68</v>
      </c>
      <c r="FG39" s="30">
        <v>4.38</v>
      </c>
      <c r="FH39" s="30">
        <v>3.21</v>
      </c>
      <c r="FI39" s="30">
        <v>5.58</v>
      </c>
      <c r="FJ39" s="32">
        <f t="shared" si="32"/>
        <v>4.4625000000000004</v>
      </c>
      <c r="FK39" s="30">
        <v>4.55</v>
      </c>
      <c r="FL39" s="30">
        <v>5.21</v>
      </c>
      <c r="FM39" s="30">
        <v>4.12</v>
      </c>
      <c r="FN39" s="30">
        <v>5.62</v>
      </c>
      <c r="FO39" s="32">
        <f t="shared" si="33"/>
        <v>4.875</v>
      </c>
      <c r="FP39" s="30">
        <v>5.33</v>
      </c>
      <c r="FQ39" s="30">
        <v>4.91</v>
      </c>
      <c r="FR39" s="30">
        <v>3.66</v>
      </c>
      <c r="FS39" s="30">
        <v>5.26</v>
      </c>
      <c r="FT39" s="32">
        <f t="shared" si="34"/>
        <v>4.79</v>
      </c>
      <c r="FU39" s="30">
        <v>4.1399999999999997</v>
      </c>
      <c r="FV39" s="30">
        <v>5.58</v>
      </c>
      <c r="FW39" s="30">
        <v>4.34</v>
      </c>
      <c r="FX39" s="30">
        <v>5.59</v>
      </c>
      <c r="FY39" s="32">
        <f t="shared" si="35"/>
        <v>4.9124999999999996</v>
      </c>
      <c r="FZ39" s="30">
        <v>6.93</v>
      </c>
      <c r="GA39" s="30">
        <v>4.0199999999999996</v>
      </c>
      <c r="GB39" s="30">
        <v>6.01</v>
      </c>
      <c r="GC39" s="30">
        <v>7.13</v>
      </c>
      <c r="GD39" s="32">
        <f t="shared" si="36"/>
        <v>6.0225</v>
      </c>
      <c r="GE39" s="30">
        <v>6.08</v>
      </c>
      <c r="GF39" s="30">
        <v>4.93</v>
      </c>
      <c r="GG39" s="30">
        <v>7.78</v>
      </c>
      <c r="GH39" s="30">
        <v>7.75</v>
      </c>
      <c r="GI39" s="32">
        <f t="shared" si="37"/>
        <v>6.6349999999999998</v>
      </c>
      <c r="GJ39" s="30">
        <v>52.54</v>
      </c>
      <c r="GK39" s="30">
        <v>51.87</v>
      </c>
      <c r="GL39" s="30">
        <v>48.68</v>
      </c>
      <c r="GM39" s="30">
        <v>51.21</v>
      </c>
      <c r="GN39" s="33">
        <f t="shared" si="38"/>
        <v>51.075000000000003</v>
      </c>
      <c r="GO39" s="30">
        <v>51.62</v>
      </c>
      <c r="GP39" s="30">
        <v>51.69</v>
      </c>
      <c r="GQ39" s="30">
        <v>50.01</v>
      </c>
      <c r="GR39" s="30">
        <v>48.58</v>
      </c>
      <c r="GS39" s="33">
        <f t="shared" si="39"/>
        <v>50.474999999999994</v>
      </c>
      <c r="GT39" s="30">
        <v>51.75</v>
      </c>
      <c r="GU39" s="30">
        <v>52.56</v>
      </c>
      <c r="GV39" s="30">
        <v>50.72</v>
      </c>
      <c r="GW39" s="30">
        <v>50.46</v>
      </c>
      <c r="GX39" s="33">
        <f t="shared" si="40"/>
        <v>51.372500000000002</v>
      </c>
      <c r="GY39" s="30">
        <v>50.57</v>
      </c>
      <c r="GZ39" s="30">
        <v>51.89</v>
      </c>
      <c r="HA39" s="30">
        <v>49.88</v>
      </c>
      <c r="HB39" s="30">
        <v>49.09</v>
      </c>
      <c r="HC39" s="33">
        <f t="shared" si="41"/>
        <v>50.357500000000002</v>
      </c>
      <c r="HD39" s="30">
        <v>47.93</v>
      </c>
      <c r="HE39" s="30">
        <v>48.97</v>
      </c>
      <c r="HF39" s="30">
        <v>49.64</v>
      </c>
      <c r="HG39" s="30">
        <v>48.41</v>
      </c>
      <c r="HH39" s="33">
        <f t="shared" si="42"/>
        <v>48.737500000000004</v>
      </c>
      <c r="HI39" s="30">
        <v>49.43</v>
      </c>
      <c r="HJ39" s="30">
        <v>48.19</v>
      </c>
      <c r="HK39" s="30">
        <v>47.15</v>
      </c>
      <c r="HL39" s="30">
        <v>46.18</v>
      </c>
      <c r="HM39" s="33">
        <f t="shared" si="43"/>
        <v>47.737500000000004</v>
      </c>
      <c r="HN39" s="30">
        <v>46.58</v>
      </c>
      <c r="HO39" s="30">
        <v>47.41</v>
      </c>
      <c r="HP39" s="30">
        <v>44.44</v>
      </c>
      <c r="HQ39" s="30">
        <v>44.28</v>
      </c>
      <c r="HR39" s="33">
        <f t="shared" si="44"/>
        <v>45.677500000000002</v>
      </c>
      <c r="HS39" s="30">
        <v>46.37</v>
      </c>
      <c r="HT39" s="30">
        <v>47.47</v>
      </c>
      <c r="HU39" s="30">
        <v>45.41</v>
      </c>
      <c r="HV39" s="30">
        <v>43.46</v>
      </c>
      <c r="HW39" s="33">
        <f t="shared" si="45"/>
        <v>45.677500000000002</v>
      </c>
      <c r="HX39" s="30">
        <v>45.78</v>
      </c>
      <c r="HY39" s="30">
        <v>46.98</v>
      </c>
      <c r="HZ39" s="30">
        <v>46.09</v>
      </c>
      <c r="IA39" s="30">
        <v>47.5</v>
      </c>
      <c r="IB39" s="33">
        <f t="shared" si="46"/>
        <v>46.587499999999999</v>
      </c>
      <c r="IC39" s="30">
        <v>50.55</v>
      </c>
      <c r="ID39" s="30">
        <v>52.34</v>
      </c>
      <c r="IE39" s="30">
        <v>51.54</v>
      </c>
      <c r="IF39" s="30">
        <v>51.06</v>
      </c>
      <c r="IG39" s="33">
        <f t="shared" si="47"/>
        <v>51.372500000000002</v>
      </c>
      <c r="IH39" s="30">
        <v>52.91</v>
      </c>
      <c r="II39" s="30">
        <v>54.04</v>
      </c>
      <c r="IJ39" s="30">
        <v>50.55</v>
      </c>
      <c r="IK39" s="30">
        <v>49.86</v>
      </c>
      <c r="IL39" s="33">
        <f t="shared" si="48"/>
        <v>51.84</v>
      </c>
      <c r="IM39" s="30">
        <v>49.67</v>
      </c>
      <c r="IN39" s="30">
        <v>52.44</v>
      </c>
      <c r="IO39" s="30">
        <v>49.85</v>
      </c>
      <c r="IP39" s="30">
        <v>52.11</v>
      </c>
      <c r="IQ39" s="33">
        <f t="shared" si="49"/>
        <v>51.017499999999998</v>
      </c>
      <c r="IR39" s="30">
        <v>55.99</v>
      </c>
      <c r="IS39" s="30">
        <v>57.49</v>
      </c>
      <c r="IT39" s="30">
        <v>56.39</v>
      </c>
      <c r="IU39" s="30">
        <v>54.49</v>
      </c>
      <c r="IV39" s="33">
        <f t="shared" si="50"/>
        <v>56.09</v>
      </c>
      <c r="IW39" s="30">
        <v>54.35</v>
      </c>
      <c r="IX39" s="30">
        <v>54.35</v>
      </c>
      <c r="IY39" s="30">
        <v>53.49</v>
      </c>
      <c r="IZ39" s="30">
        <v>54.55</v>
      </c>
      <c r="JA39" s="33">
        <f t="shared" si="51"/>
        <v>54.185000000000002</v>
      </c>
      <c r="JB39" s="30">
        <v>55.48</v>
      </c>
      <c r="JC39" s="30">
        <v>54.49</v>
      </c>
      <c r="JD39" s="30">
        <v>55.69</v>
      </c>
      <c r="JE39" s="30">
        <v>56.68</v>
      </c>
      <c r="JF39" s="33">
        <f t="shared" si="52"/>
        <v>55.585000000000001</v>
      </c>
      <c r="JG39" s="30">
        <v>53.98</v>
      </c>
      <c r="JH39" s="30">
        <v>57.85</v>
      </c>
      <c r="JI39" s="30">
        <v>55.07</v>
      </c>
      <c r="JJ39" s="30">
        <v>56.24</v>
      </c>
      <c r="JK39" s="33">
        <f t="shared" si="53"/>
        <v>55.785000000000004</v>
      </c>
      <c r="JL39" s="30">
        <v>57.47</v>
      </c>
      <c r="JM39" s="30">
        <v>55.06</v>
      </c>
      <c r="JN39" s="30">
        <v>54.59</v>
      </c>
      <c r="JO39" s="30">
        <v>54.69</v>
      </c>
      <c r="JP39" s="33">
        <f t="shared" si="54"/>
        <v>55.452500000000001</v>
      </c>
      <c r="JQ39" s="30">
        <v>53.24</v>
      </c>
      <c r="JR39" s="30">
        <v>54.02</v>
      </c>
      <c r="JS39" s="30">
        <v>53.54</v>
      </c>
      <c r="JT39" s="30">
        <v>54.21</v>
      </c>
      <c r="JU39" s="33">
        <f t="shared" si="55"/>
        <v>53.752500000000005</v>
      </c>
      <c r="JV39" s="30">
        <v>55.12</v>
      </c>
      <c r="JW39" s="30">
        <v>54.26</v>
      </c>
      <c r="JX39" s="30">
        <v>55.1</v>
      </c>
      <c r="JY39" s="30">
        <v>54.12</v>
      </c>
      <c r="JZ39" s="34">
        <f t="shared" si="56"/>
        <v>54.65</v>
      </c>
    </row>
    <row r="40" spans="1:286" ht="29">
      <c r="A40" s="25" t="s">
        <v>275</v>
      </c>
      <c r="B40" s="30">
        <v>67.62</v>
      </c>
      <c r="C40" s="30">
        <v>66.55</v>
      </c>
      <c r="D40" s="30">
        <v>64.94</v>
      </c>
      <c r="E40" s="30">
        <v>67.28</v>
      </c>
      <c r="F40" s="31">
        <f t="shared" si="0"/>
        <v>66.597499999999997</v>
      </c>
      <c r="G40" s="30">
        <v>68.05</v>
      </c>
      <c r="H40" s="30">
        <v>67.72</v>
      </c>
      <c r="I40" s="30">
        <v>67.78</v>
      </c>
      <c r="J40" s="30">
        <v>67.67</v>
      </c>
      <c r="K40" s="31">
        <f t="shared" si="1"/>
        <v>67.804999999999993</v>
      </c>
      <c r="L40" s="30">
        <v>68.290000000000006</v>
      </c>
      <c r="M40" s="30">
        <v>68.290000000000006</v>
      </c>
      <c r="N40" s="30">
        <v>68.400000000000006</v>
      </c>
      <c r="O40" s="30">
        <v>68.69</v>
      </c>
      <c r="P40" s="31">
        <f t="shared" si="2"/>
        <v>68.417500000000004</v>
      </c>
      <c r="Q40" s="30">
        <v>68.239999999999995</v>
      </c>
      <c r="R40" s="30">
        <v>68.52</v>
      </c>
      <c r="S40" s="30">
        <v>68.040000000000006</v>
      </c>
      <c r="T40" s="30">
        <v>68.09</v>
      </c>
      <c r="U40" s="31">
        <f t="shared" si="3"/>
        <v>68.222499999999997</v>
      </c>
      <c r="V40" s="30">
        <v>68.47</v>
      </c>
      <c r="W40" s="30">
        <v>68.66</v>
      </c>
      <c r="X40" s="30">
        <v>69.23</v>
      </c>
      <c r="Y40" s="30">
        <v>69.52</v>
      </c>
      <c r="Z40" s="31">
        <f t="shared" si="4"/>
        <v>68.97</v>
      </c>
      <c r="AA40" s="30">
        <v>70.12</v>
      </c>
      <c r="AB40" s="30">
        <v>70.36</v>
      </c>
      <c r="AC40" s="30">
        <v>71.099999999999994</v>
      </c>
      <c r="AD40" s="30">
        <v>70.38</v>
      </c>
      <c r="AE40" s="31">
        <f t="shared" si="5"/>
        <v>70.490000000000009</v>
      </c>
      <c r="AF40" s="30">
        <v>70.28</v>
      </c>
      <c r="AG40" s="30">
        <v>70.11</v>
      </c>
      <c r="AH40" s="30">
        <v>69.59</v>
      </c>
      <c r="AI40" s="30">
        <v>68.87</v>
      </c>
      <c r="AJ40" s="31">
        <f t="shared" si="6"/>
        <v>69.712500000000006</v>
      </c>
      <c r="AK40" s="30">
        <v>69.349999999999994</v>
      </c>
      <c r="AL40" s="30">
        <v>70.3</v>
      </c>
      <c r="AM40" s="30">
        <v>70.31</v>
      </c>
      <c r="AN40" s="30">
        <v>70.78</v>
      </c>
      <c r="AO40" s="31">
        <f t="shared" si="7"/>
        <v>70.185000000000002</v>
      </c>
      <c r="AP40" s="30">
        <v>70.89</v>
      </c>
      <c r="AQ40" s="30">
        <v>71.25</v>
      </c>
      <c r="AR40" s="30">
        <v>71.56</v>
      </c>
      <c r="AS40" s="30">
        <v>71.28</v>
      </c>
      <c r="AT40" s="31">
        <f t="shared" si="8"/>
        <v>71.245000000000005</v>
      </c>
      <c r="AU40" s="30">
        <v>71.84</v>
      </c>
      <c r="AV40" s="30">
        <v>71.8</v>
      </c>
      <c r="AW40" s="30">
        <v>72.39</v>
      </c>
      <c r="AX40" s="30">
        <v>71.930000000000007</v>
      </c>
      <c r="AY40" s="31">
        <f t="shared" si="9"/>
        <v>71.989999999999995</v>
      </c>
      <c r="AZ40" s="30">
        <v>72.88</v>
      </c>
      <c r="BA40" s="30">
        <v>72.52</v>
      </c>
      <c r="BB40" s="30">
        <v>73.62</v>
      </c>
      <c r="BC40" s="30">
        <v>72.67</v>
      </c>
      <c r="BD40" s="31">
        <f t="shared" si="10"/>
        <v>72.922499999999999</v>
      </c>
      <c r="BE40" s="30">
        <v>73.260000000000005</v>
      </c>
      <c r="BF40" s="30">
        <v>72.760000000000005</v>
      </c>
      <c r="BG40" s="30">
        <v>74.08</v>
      </c>
      <c r="BH40" s="30">
        <v>73.86</v>
      </c>
      <c r="BI40" s="31">
        <f t="shared" si="11"/>
        <v>73.490000000000009</v>
      </c>
      <c r="BJ40" s="30">
        <v>73.680000000000007</v>
      </c>
      <c r="BK40" s="30">
        <v>74.75</v>
      </c>
      <c r="BL40" s="30">
        <v>74.069999999999993</v>
      </c>
      <c r="BM40" s="30">
        <v>73.47</v>
      </c>
      <c r="BN40" s="31">
        <f t="shared" si="12"/>
        <v>73.992500000000007</v>
      </c>
      <c r="BO40" s="30">
        <v>73.55</v>
      </c>
      <c r="BP40" s="30">
        <v>74.08</v>
      </c>
      <c r="BQ40" s="30">
        <v>74.459999999999994</v>
      </c>
      <c r="BR40" s="30">
        <v>73.989999999999995</v>
      </c>
      <c r="BS40" s="31">
        <f t="shared" si="13"/>
        <v>74.02</v>
      </c>
      <c r="BT40" s="30">
        <v>74.239999999999995</v>
      </c>
      <c r="BU40" s="30">
        <v>73.72</v>
      </c>
      <c r="BV40" s="30">
        <v>73.52</v>
      </c>
      <c r="BW40" s="30">
        <v>72.709999999999994</v>
      </c>
      <c r="BX40" s="31">
        <f t="shared" si="14"/>
        <v>73.547499999999985</v>
      </c>
      <c r="BY40" s="30">
        <v>72.569999999999993</v>
      </c>
      <c r="BZ40" s="30">
        <v>72.72</v>
      </c>
      <c r="CA40" s="30">
        <v>73.94</v>
      </c>
      <c r="CB40" s="30">
        <v>73.510000000000005</v>
      </c>
      <c r="CC40" s="31">
        <f t="shared" si="15"/>
        <v>73.185000000000002</v>
      </c>
      <c r="CD40" s="30">
        <v>71.959999999999994</v>
      </c>
      <c r="CE40" s="30">
        <v>72.040000000000006</v>
      </c>
      <c r="CF40" s="30">
        <v>71.900000000000006</v>
      </c>
      <c r="CG40" s="30">
        <v>71.45</v>
      </c>
      <c r="CH40" s="31">
        <f t="shared" si="16"/>
        <v>71.837500000000006</v>
      </c>
      <c r="CI40" s="30">
        <v>71.41</v>
      </c>
      <c r="CJ40" s="30">
        <v>71.56</v>
      </c>
      <c r="CK40" s="30">
        <v>71.47</v>
      </c>
      <c r="CL40" s="30">
        <v>70.56</v>
      </c>
      <c r="CM40" s="31">
        <f t="shared" si="17"/>
        <v>71.25</v>
      </c>
      <c r="CN40" s="30">
        <v>70.45</v>
      </c>
      <c r="CO40" s="30">
        <v>70.94</v>
      </c>
      <c r="CP40" s="30">
        <v>70.650000000000006</v>
      </c>
      <c r="CQ40" s="30">
        <v>70.650000000000006</v>
      </c>
      <c r="CR40" s="31">
        <f t="shared" si="18"/>
        <v>70.672499999999999</v>
      </c>
      <c r="CS40" s="30">
        <v>12.68</v>
      </c>
      <c r="CT40" s="30">
        <v>12.03</v>
      </c>
      <c r="CU40" s="30">
        <v>11.86</v>
      </c>
      <c r="CV40" s="30">
        <v>9.7200000000000006</v>
      </c>
      <c r="CW40" s="32">
        <f t="shared" si="19"/>
        <v>11.5725</v>
      </c>
      <c r="CX40" s="30">
        <v>9.4</v>
      </c>
      <c r="CY40" s="30">
        <v>9.41</v>
      </c>
      <c r="CZ40" s="30">
        <v>9.8000000000000007</v>
      </c>
      <c r="DA40" s="30">
        <v>10.64</v>
      </c>
      <c r="DB40" s="32">
        <f t="shared" si="20"/>
        <v>9.8125</v>
      </c>
      <c r="DC40" s="30">
        <v>11.07</v>
      </c>
      <c r="DD40" s="30">
        <v>11.2</v>
      </c>
      <c r="DE40" s="30">
        <v>11.36</v>
      </c>
      <c r="DF40" s="30">
        <v>12.85</v>
      </c>
      <c r="DG40" s="32">
        <f t="shared" si="21"/>
        <v>11.62</v>
      </c>
      <c r="DH40" s="30">
        <v>13</v>
      </c>
      <c r="DI40" s="30">
        <v>11.81</v>
      </c>
      <c r="DJ40" s="30">
        <v>12.78</v>
      </c>
      <c r="DK40" s="30">
        <v>13.58</v>
      </c>
      <c r="DL40" s="32">
        <f t="shared" si="22"/>
        <v>12.7925</v>
      </c>
      <c r="DM40" s="30">
        <v>14.15</v>
      </c>
      <c r="DN40" s="30">
        <v>14.3</v>
      </c>
      <c r="DO40" s="30">
        <v>15.69</v>
      </c>
      <c r="DP40" s="30">
        <v>15.88</v>
      </c>
      <c r="DQ40" s="32">
        <f t="shared" si="23"/>
        <v>15.005000000000001</v>
      </c>
      <c r="DR40" s="30">
        <v>16.350000000000001</v>
      </c>
      <c r="DS40" s="30">
        <v>15.68</v>
      </c>
      <c r="DT40" s="30">
        <v>16.95</v>
      </c>
      <c r="DU40" s="30">
        <v>18.25</v>
      </c>
      <c r="DV40" s="32">
        <f t="shared" si="24"/>
        <v>16.807500000000001</v>
      </c>
      <c r="DW40" s="30">
        <v>18.350000000000001</v>
      </c>
      <c r="DX40" s="30">
        <v>16.21</v>
      </c>
      <c r="DY40" s="30">
        <v>18.239999999999998</v>
      </c>
      <c r="DZ40" s="30">
        <v>19.02</v>
      </c>
      <c r="EA40" s="32">
        <f t="shared" si="25"/>
        <v>17.954999999999998</v>
      </c>
      <c r="EB40" s="30">
        <v>19.43</v>
      </c>
      <c r="EC40" s="30">
        <v>18.73</v>
      </c>
      <c r="ED40" s="30">
        <v>18.75</v>
      </c>
      <c r="EE40" s="30">
        <v>19.97</v>
      </c>
      <c r="EF40" s="32">
        <f t="shared" si="26"/>
        <v>19.22</v>
      </c>
      <c r="EG40" s="30">
        <v>19.79</v>
      </c>
      <c r="EH40" s="30">
        <v>18.489999999999998</v>
      </c>
      <c r="EI40" s="30">
        <v>19.12</v>
      </c>
      <c r="EJ40" s="30">
        <v>19.02</v>
      </c>
      <c r="EK40" s="32">
        <f t="shared" si="27"/>
        <v>19.105</v>
      </c>
      <c r="EL40" s="30">
        <v>18.5</v>
      </c>
      <c r="EM40" s="30">
        <v>16.059999999999999</v>
      </c>
      <c r="EN40" s="30">
        <v>16.34</v>
      </c>
      <c r="EO40" s="30">
        <v>14.68</v>
      </c>
      <c r="EP40" s="32">
        <f t="shared" si="28"/>
        <v>16.395000000000003</v>
      </c>
      <c r="EQ40" s="30">
        <v>15.16</v>
      </c>
      <c r="ER40" s="30">
        <v>15.06</v>
      </c>
      <c r="ES40" s="30">
        <v>16.010000000000002</v>
      </c>
      <c r="ET40" s="30">
        <v>16.059999999999999</v>
      </c>
      <c r="EU40" s="32">
        <f t="shared" si="29"/>
        <v>15.572500000000002</v>
      </c>
      <c r="EV40" s="30">
        <v>14.29</v>
      </c>
      <c r="EW40" s="30">
        <v>14.31</v>
      </c>
      <c r="EX40" s="30">
        <v>13.92</v>
      </c>
      <c r="EY40" s="30">
        <v>13.15</v>
      </c>
      <c r="EZ40" s="32">
        <f t="shared" si="30"/>
        <v>13.9175</v>
      </c>
      <c r="FA40" s="30">
        <v>9.33</v>
      </c>
      <c r="FB40" s="30">
        <v>8.1999999999999993</v>
      </c>
      <c r="FC40" s="30">
        <v>7.72</v>
      </c>
      <c r="FD40" s="30">
        <v>6.1</v>
      </c>
      <c r="FE40" s="32">
        <f t="shared" si="31"/>
        <v>7.8375000000000004</v>
      </c>
      <c r="FF40" s="30">
        <v>5.37</v>
      </c>
      <c r="FG40" s="30">
        <v>4.1399999999999997</v>
      </c>
      <c r="FH40" s="30">
        <v>5.34</v>
      </c>
      <c r="FI40" s="30">
        <v>4.8099999999999996</v>
      </c>
      <c r="FJ40" s="32">
        <f t="shared" si="32"/>
        <v>4.915</v>
      </c>
      <c r="FK40" s="30">
        <v>4.68</v>
      </c>
      <c r="FL40" s="30">
        <v>3.85</v>
      </c>
      <c r="FM40" s="30">
        <v>5.36</v>
      </c>
      <c r="FN40" s="30">
        <v>4.7</v>
      </c>
      <c r="FO40" s="32">
        <f t="shared" si="33"/>
        <v>4.6475</v>
      </c>
      <c r="FP40" s="30">
        <v>4.8899999999999997</v>
      </c>
      <c r="FQ40" s="30">
        <v>5.33</v>
      </c>
      <c r="FR40" s="30">
        <v>7.07</v>
      </c>
      <c r="FS40" s="30">
        <v>7.49</v>
      </c>
      <c r="FT40" s="32">
        <f t="shared" si="34"/>
        <v>6.1950000000000003</v>
      </c>
      <c r="FU40" s="30">
        <v>5.4</v>
      </c>
      <c r="FV40" s="30">
        <v>5.5</v>
      </c>
      <c r="FW40" s="30">
        <v>5.91</v>
      </c>
      <c r="FX40" s="30">
        <v>5.33</v>
      </c>
      <c r="FY40" s="32">
        <f t="shared" si="35"/>
        <v>5.5350000000000001</v>
      </c>
      <c r="FZ40" s="30">
        <v>5.69</v>
      </c>
      <c r="GA40" s="30">
        <v>5.59</v>
      </c>
      <c r="GB40" s="30">
        <v>5.18</v>
      </c>
      <c r="GC40" s="30">
        <v>5.22</v>
      </c>
      <c r="GD40" s="32">
        <f t="shared" si="36"/>
        <v>5.42</v>
      </c>
      <c r="GE40" s="30">
        <v>4.5999999999999996</v>
      </c>
      <c r="GF40" s="30">
        <v>5.61</v>
      </c>
      <c r="GG40" s="30">
        <v>4.6399999999999997</v>
      </c>
      <c r="GH40" s="30">
        <v>5.19</v>
      </c>
      <c r="GI40" s="32">
        <f t="shared" si="37"/>
        <v>5.0100000000000007</v>
      </c>
      <c r="GJ40" s="30">
        <v>59.04</v>
      </c>
      <c r="GK40" s="30">
        <v>58.55</v>
      </c>
      <c r="GL40" s="30">
        <v>57.24</v>
      </c>
      <c r="GM40" s="30">
        <v>60.74</v>
      </c>
      <c r="GN40" s="33">
        <f t="shared" si="38"/>
        <v>58.892500000000005</v>
      </c>
      <c r="GO40" s="30">
        <v>61.65</v>
      </c>
      <c r="GP40" s="30">
        <v>61.35</v>
      </c>
      <c r="GQ40" s="30">
        <v>61.14</v>
      </c>
      <c r="GR40" s="30">
        <v>60.47</v>
      </c>
      <c r="GS40" s="33">
        <f t="shared" si="39"/>
        <v>61.152499999999996</v>
      </c>
      <c r="GT40" s="30">
        <v>60.73</v>
      </c>
      <c r="GU40" s="30">
        <v>60.64</v>
      </c>
      <c r="GV40" s="30">
        <v>60.62</v>
      </c>
      <c r="GW40" s="30">
        <v>59.86</v>
      </c>
      <c r="GX40" s="33">
        <f t="shared" si="40"/>
        <v>60.462500000000006</v>
      </c>
      <c r="GY40" s="30">
        <v>59.37</v>
      </c>
      <c r="GZ40" s="30">
        <v>60.43</v>
      </c>
      <c r="HA40" s="30">
        <v>59.35</v>
      </c>
      <c r="HB40" s="30">
        <v>58.84</v>
      </c>
      <c r="HC40" s="33">
        <f t="shared" si="41"/>
        <v>59.497500000000002</v>
      </c>
      <c r="HD40" s="30">
        <v>58.78</v>
      </c>
      <c r="HE40" s="30">
        <v>58.84</v>
      </c>
      <c r="HF40" s="30">
        <v>58.37</v>
      </c>
      <c r="HG40" s="30">
        <v>58.47</v>
      </c>
      <c r="HH40" s="33">
        <f t="shared" si="42"/>
        <v>58.615000000000002</v>
      </c>
      <c r="HI40" s="30">
        <v>58.65</v>
      </c>
      <c r="HJ40" s="30">
        <v>59.32</v>
      </c>
      <c r="HK40" s="30">
        <v>59.05</v>
      </c>
      <c r="HL40" s="30">
        <v>57.54</v>
      </c>
      <c r="HM40" s="33">
        <f t="shared" si="43"/>
        <v>58.639999999999993</v>
      </c>
      <c r="HN40" s="30">
        <v>57.38</v>
      </c>
      <c r="HO40" s="30">
        <v>58.74</v>
      </c>
      <c r="HP40" s="30">
        <v>56.9</v>
      </c>
      <c r="HQ40" s="30">
        <v>55.77</v>
      </c>
      <c r="HR40" s="33">
        <f t="shared" si="44"/>
        <v>57.197500000000005</v>
      </c>
      <c r="HS40" s="30">
        <v>55.88</v>
      </c>
      <c r="HT40" s="30">
        <v>57.13</v>
      </c>
      <c r="HU40" s="30">
        <v>57.12</v>
      </c>
      <c r="HV40" s="30">
        <v>56.64</v>
      </c>
      <c r="HW40" s="33">
        <f t="shared" si="45"/>
        <v>56.692499999999995</v>
      </c>
      <c r="HX40" s="30">
        <v>56.86</v>
      </c>
      <c r="HY40" s="30">
        <v>58.08</v>
      </c>
      <c r="HZ40" s="30">
        <v>57.88</v>
      </c>
      <c r="IA40" s="30">
        <v>57.72</v>
      </c>
      <c r="IB40" s="33">
        <f t="shared" si="46"/>
        <v>57.634999999999998</v>
      </c>
      <c r="IC40" s="30">
        <v>58.55</v>
      </c>
      <c r="ID40" s="30">
        <v>60.27</v>
      </c>
      <c r="IE40" s="30">
        <v>60.56</v>
      </c>
      <c r="IF40" s="30">
        <v>61.37</v>
      </c>
      <c r="IG40" s="33">
        <f t="shared" si="47"/>
        <v>60.1875</v>
      </c>
      <c r="IH40" s="30">
        <v>61.83</v>
      </c>
      <c r="II40" s="30">
        <v>61.59</v>
      </c>
      <c r="IJ40" s="30">
        <v>61.83</v>
      </c>
      <c r="IK40" s="30">
        <v>61</v>
      </c>
      <c r="IL40" s="33">
        <f t="shared" si="48"/>
        <v>61.5625</v>
      </c>
      <c r="IM40" s="30">
        <v>62.79</v>
      </c>
      <c r="IN40" s="30">
        <v>62.35</v>
      </c>
      <c r="IO40" s="30">
        <v>63.77</v>
      </c>
      <c r="IP40" s="30">
        <v>64.150000000000006</v>
      </c>
      <c r="IQ40" s="33">
        <f t="shared" si="49"/>
        <v>63.265000000000001</v>
      </c>
      <c r="IR40" s="30">
        <v>66.81</v>
      </c>
      <c r="IS40" s="30">
        <v>68.62</v>
      </c>
      <c r="IT40" s="30">
        <v>68.349999999999994</v>
      </c>
      <c r="IU40" s="30">
        <v>68.989999999999995</v>
      </c>
      <c r="IV40" s="33">
        <f t="shared" si="50"/>
        <v>68.192499999999995</v>
      </c>
      <c r="IW40" s="30">
        <v>69.599999999999994</v>
      </c>
      <c r="IX40" s="30">
        <v>71.010000000000005</v>
      </c>
      <c r="IY40" s="30">
        <v>70.489999999999995</v>
      </c>
      <c r="IZ40" s="30">
        <v>70.430000000000007</v>
      </c>
      <c r="JA40" s="33">
        <f t="shared" si="51"/>
        <v>70.382500000000007</v>
      </c>
      <c r="JB40" s="30">
        <v>70.760000000000005</v>
      </c>
      <c r="JC40" s="30">
        <v>70.89</v>
      </c>
      <c r="JD40" s="30">
        <v>69.58</v>
      </c>
      <c r="JE40" s="30">
        <v>69.3</v>
      </c>
      <c r="JF40" s="33">
        <f t="shared" si="52"/>
        <v>70.132500000000007</v>
      </c>
      <c r="JG40" s="30">
        <v>69.02</v>
      </c>
      <c r="JH40" s="30">
        <v>68.849999999999994</v>
      </c>
      <c r="JI40" s="30">
        <v>68.709999999999994</v>
      </c>
      <c r="JJ40" s="30">
        <v>68.010000000000005</v>
      </c>
      <c r="JK40" s="33">
        <f t="shared" si="53"/>
        <v>68.647499999999994</v>
      </c>
      <c r="JL40" s="30">
        <v>68.08</v>
      </c>
      <c r="JM40" s="30">
        <v>68.08</v>
      </c>
      <c r="JN40" s="30">
        <v>67.650000000000006</v>
      </c>
      <c r="JO40" s="30">
        <v>67.64</v>
      </c>
      <c r="JP40" s="33">
        <f t="shared" si="54"/>
        <v>67.862499999999997</v>
      </c>
      <c r="JQ40" s="30">
        <v>67.34</v>
      </c>
      <c r="JR40" s="30">
        <v>67.56</v>
      </c>
      <c r="JS40" s="30">
        <v>67.77</v>
      </c>
      <c r="JT40" s="30">
        <v>66.87</v>
      </c>
      <c r="JU40" s="33">
        <f t="shared" si="55"/>
        <v>67.385000000000005</v>
      </c>
      <c r="JV40" s="30">
        <v>67.209999999999994</v>
      </c>
      <c r="JW40" s="30">
        <v>66.959999999999994</v>
      </c>
      <c r="JX40" s="30">
        <v>67.37</v>
      </c>
      <c r="JY40" s="30">
        <v>66.989999999999995</v>
      </c>
      <c r="JZ40" s="34">
        <f t="shared" si="56"/>
        <v>67.132499999999993</v>
      </c>
    </row>
    <row r="41" spans="1:286" ht="29">
      <c r="A41" s="25" t="s">
        <v>276</v>
      </c>
      <c r="B41" s="30">
        <v>61.77</v>
      </c>
      <c r="C41" s="30">
        <v>62.23</v>
      </c>
      <c r="D41" s="30">
        <v>60.3</v>
      </c>
      <c r="E41" s="30">
        <v>61.86</v>
      </c>
      <c r="F41" s="31">
        <f t="shared" si="0"/>
        <v>61.540000000000006</v>
      </c>
      <c r="G41" s="30">
        <v>61.61</v>
      </c>
      <c r="H41" s="30">
        <v>62.49</v>
      </c>
      <c r="I41" s="30">
        <v>62.9</v>
      </c>
      <c r="J41" s="30">
        <v>62.95</v>
      </c>
      <c r="K41" s="31">
        <f t="shared" si="1"/>
        <v>62.487499999999997</v>
      </c>
      <c r="L41" s="30">
        <v>64.650000000000006</v>
      </c>
      <c r="M41" s="30">
        <v>64.680000000000007</v>
      </c>
      <c r="N41" s="30">
        <v>64.540000000000006</v>
      </c>
      <c r="O41" s="30">
        <v>62.58</v>
      </c>
      <c r="P41" s="31">
        <f t="shared" si="2"/>
        <v>64.112499999999997</v>
      </c>
      <c r="Q41" s="30">
        <v>61.18</v>
      </c>
      <c r="R41" s="30">
        <v>62.02</v>
      </c>
      <c r="S41" s="30">
        <v>61.62</v>
      </c>
      <c r="T41" s="30">
        <v>62.03</v>
      </c>
      <c r="U41" s="31">
        <f t="shared" si="3"/>
        <v>61.712499999999999</v>
      </c>
      <c r="V41" s="30">
        <v>62.14</v>
      </c>
      <c r="W41" s="30">
        <v>63.37</v>
      </c>
      <c r="X41" s="30">
        <v>62.33</v>
      </c>
      <c r="Y41" s="30">
        <v>64.459999999999994</v>
      </c>
      <c r="Z41" s="31">
        <f t="shared" si="4"/>
        <v>63.074999999999989</v>
      </c>
      <c r="AA41" s="30">
        <v>64.64</v>
      </c>
      <c r="AB41" s="30">
        <v>67.63</v>
      </c>
      <c r="AC41" s="30">
        <v>66.3</v>
      </c>
      <c r="AD41" s="30">
        <v>66.260000000000005</v>
      </c>
      <c r="AE41" s="31">
        <f t="shared" si="5"/>
        <v>66.207499999999996</v>
      </c>
      <c r="AF41" s="30">
        <v>66.790000000000006</v>
      </c>
      <c r="AG41" s="30">
        <v>66.290000000000006</v>
      </c>
      <c r="AH41" s="30">
        <v>65.34</v>
      </c>
      <c r="AI41" s="30">
        <v>65.06</v>
      </c>
      <c r="AJ41" s="31">
        <f t="shared" si="6"/>
        <v>65.87</v>
      </c>
      <c r="AK41" s="30">
        <v>65.45</v>
      </c>
      <c r="AL41" s="30">
        <v>64.760000000000005</v>
      </c>
      <c r="AM41" s="30">
        <v>64.53</v>
      </c>
      <c r="AN41" s="30">
        <v>63.17</v>
      </c>
      <c r="AO41" s="31">
        <f t="shared" si="7"/>
        <v>64.477500000000006</v>
      </c>
      <c r="AP41" s="30">
        <v>63.16</v>
      </c>
      <c r="AQ41" s="30">
        <v>65.11</v>
      </c>
      <c r="AR41" s="30">
        <v>65.599999999999994</v>
      </c>
      <c r="AS41" s="30">
        <v>65.09</v>
      </c>
      <c r="AT41" s="31">
        <f t="shared" si="8"/>
        <v>64.739999999999995</v>
      </c>
      <c r="AU41" s="30">
        <v>66.62</v>
      </c>
      <c r="AV41" s="30">
        <v>65.430000000000007</v>
      </c>
      <c r="AW41" s="30">
        <v>65.31</v>
      </c>
      <c r="AX41" s="30">
        <v>66.95</v>
      </c>
      <c r="AY41" s="31">
        <f t="shared" si="9"/>
        <v>66.077500000000001</v>
      </c>
      <c r="AZ41" s="30">
        <v>67.239999999999995</v>
      </c>
      <c r="BA41" s="30">
        <v>68</v>
      </c>
      <c r="BB41" s="30">
        <v>68.900000000000006</v>
      </c>
      <c r="BC41" s="30">
        <v>68.73</v>
      </c>
      <c r="BD41" s="31">
        <f t="shared" si="10"/>
        <v>68.217500000000001</v>
      </c>
      <c r="BE41" s="30">
        <v>67.97</v>
      </c>
      <c r="BF41" s="30">
        <v>66.84</v>
      </c>
      <c r="BG41" s="30">
        <v>68.5</v>
      </c>
      <c r="BH41" s="30">
        <v>67.709999999999994</v>
      </c>
      <c r="BI41" s="31">
        <f t="shared" si="11"/>
        <v>67.754999999999995</v>
      </c>
      <c r="BJ41" s="30">
        <v>67.510000000000005</v>
      </c>
      <c r="BK41" s="30">
        <v>67.930000000000007</v>
      </c>
      <c r="BL41" s="30">
        <v>66.430000000000007</v>
      </c>
      <c r="BM41" s="30">
        <v>66.88</v>
      </c>
      <c r="BN41" s="31">
        <f t="shared" si="12"/>
        <v>67.1875</v>
      </c>
      <c r="BO41" s="30">
        <v>67.69</v>
      </c>
      <c r="BP41" s="30">
        <v>69.31</v>
      </c>
      <c r="BQ41" s="30">
        <v>67.69</v>
      </c>
      <c r="BR41" s="30">
        <v>67.739999999999995</v>
      </c>
      <c r="BS41" s="31">
        <f t="shared" si="13"/>
        <v>68.107500000000002</v>
      </c>
      <c r="BT41" s="30">
        <v>68.66</v>
      </c>
      <c r="BU41" s="30">
        <v>68.87</v>
      </c>
      <c r="BV41" s="30">
        <v>67.52</v>
      </c>
      <c r="BW41" s="30">
        <v>66.62</v>
      </c>
      <c r="BX41" s="31">
        <f t="shared" si="14"/>
        <v>67.917500000000004</v>
      </c>
      <c r="BY41" s="30">
        <v>67.05</v>
      </c>
      <c r="BZ41" s="30">
        <v>67.260000000000005</v>
      </c>
      <c r="CA41" s="30">
        <v>67.09</v>
      </c>
      <c r="CB41" s="30">
        <v>66.03</v>
      </c>
      <c r="CC41" s="31">
        <f t="shared" si="15"/>
        <v>66.857500000000002</v>
      </c>
      <c r="CD41" s="30">
        <v>67.48</v>
      </c>
      <c r="CE41" s="30">
        <v>67.819999999999993</v>
      </c>
      <c r="CF41" s="30">
        <v>66.48</v>
      </c>
      <c r="CG41" s="30">
        <v>66</v>
      </c>
      <c r="CH41" s="31">
        <f t="shared" si="16"/>
        <v>66.945000000000007</v>
      </c>
      <c r="CI41" s="30">
        <v>65.739999999999995</v>
      </c>
      <c r="CJ41" s="30">
        <v>66.38</v>
      </c>
      <c r="CK41" s="30">
        <v>66.27</v>
      </c>
      <c r="CL41" s="30">
        <v>65.790000000000006</v>
      </c>
      <c r="CM41" s="31">
        <f t="shared" si="17"/>
        <v>66.045000000000002</v>
      </c>
      <c r="CN41" s="30">
        <v>66.31</v>
      </c>
      <c r="CO41" s="30">
        <v>66.989999999999995</v>
      </c>
      <c r="CP41" s="30">
        <v>67.64</v>
      </c>
      <c r="CQ41" s="30">
        <v>66.760000000000005</v>
      </c>
      <c r="CR41" s="31">
        <f t="shared" si="18"/>
        <v>66.924999999999997</v>
      </c>
      <c r="CS41" s="30">
        <v>14.35</v>
      </c>
      <c r="CT41" s="30">
        <v>19.48</v>
      </c>
      <c r="CU41" s="30">
        <v>17.77</v>
      </c>
      <c r="CV41" s="30">
        <v>17.52</v>
      </c>
      <c r="CW41" s="32">
        <f t="shared" si="19"/>
        <v>17.279999999999998</v>
      </c>
      <c r="CX41" s="30">
        <v>16.22</v>
      </c>
      <c r="CY41" s="30">
        <v>15.52</v>
      </c>
      <c r="CZ41" s="30">
        <v>15.76</v>
      </c>
      <c r="DA41" s="30">
        <v>14.69</v>
      </c>
      <c r="DB41" s="32">
        <f t="shared" si="20"/>
        <v>15.547499999999999</v>
      </c>
      <c r="DC41" s="30">
        <v>13.57</v>
      </c>
      <c r="DD41" s="30">
        <v>14.14</v>
      </c>
      <c r="DE41" s="30">
        <v>17.07</v>
      </c>
      <c r="DF41" s="30">
        <v>18.329999999999998</v>
      </c>
      <c r="DG41" s="32">
        <f t="shared" si="21"/>
        <v>15.7775</v>
      </c>
      <c r="DH41" s="30">
        <v>18.41</v>
      </c>
      <c r="DI41" s="30">
        <v>20.04</v>
      </c>
      <c r="DJ41" s="30">
        <v>20.72</v>
      </c>
      <c r="DK41" s="30">
        <v>24.1</v>
      </c>
      <c r="DL41" s="32">
        <f t="shared" si="22"/>
        <v>20.817500000000003</v>
      </c>
      <c r="DM41" s="30">
        <v>24.29</v>
      </c>
      <c r="DN41" s="30">
        <v>22.99</v>
      </c>
      <c r="DO41" s="30">
        <v>23.04</v>
      </c>
      <c r="DP41" s="30">
        <v>23.91</v>
      </c>
      <c r="DQ41" s="32">
        <f t="shared" si="23"/>
        <v>23.557499999999997</v>
      </c>
      <c r="DR41" s="30">
        <v>25.29</v>
      </c>
      <c r="DS41" s="30">
        <v>27.78</v>
      </c>
      <c r="DT41" s="30">
        <v>28.66</v>
      </c>
      <c r="DU41" s="30">
        <v>31.12</v>
      </c>
      <c r="DV41" s="32">
        <f t="shared" si="24"/>
        <v>28.212500000000002</v>
      </c>
      <c r="DW41" s="30">
        <v>30.78</v>
      </c>
      <c r="DX41" s="30">
        <v>28.84</v>
      </c>
      <c r="DY41" s="30">
        <v>32.42</v>
      </c>
      <c r="DZ41" s="30">
        <v>36.299999999999997</v>
      </c>
      <c r="EA41" s="32">
        <f t="shared" si="25"/>
        <v>32.085000000000001</v>
      </c>
      <c r="EB41" s="30">
        <v>37.43</v>
      </c>
      <c r="EC41" s="30">
        <v>35.21</v>
      </c>
      <c r="ED41" s="30">
        <v>36.47</v>
      </c>
      <c r="EE41" s="30">
        <v>38.14</v>
      </c>
      <c r="EF41" s="32">
        <f t="shared" si="26"/>
        <v>36.8125</v>
      </c>
      <c r="EG41" s="30">
        <v>37.119999999999997</v>
      </c>
      <c r="EH41" s="30">
        <v>33.880000000000003</v>
      </c>
      <c r="EI41" s="30">
        <v>35.82</v>
      </c>
      <c r="EJ41" s="30">
        <v>33.33</v>
      </c>
      <c r="EK41" s="32">
        <f t="shared" si="27"/>
        <v>35.037499999999994</v>
      </c>
      <c r="EL41" s="30">
        <v>32</v>
      </c>
      <c r="EM41" s="30">
        <v>29.33</v>
      </c>
      <c r="EN41" s="30">
        <v>29.35</v>
      </c>
      <c r="EO41" s="30">
        <v>31.17</v>
      </c>
      <c r="EP41" s="32">
        <f t="shared" si="28"/>
        <v>30.462500000000002</v>
      </c>
      <c r="EQ41" s="30">
        <v>30.45</v>
      </c>
      <c r="ER41" s="30">
        <v>29.13</v>
      </c>
      <c r="ES41" s="30">
        <v>29.72</v>
      </c>
      <c r="ET41" s="30">
        <v>30.86</v>
      </c>
      <c r="EU41" s="32">
        <f t="shared" si="29"/>
        <v>30.04</v>
      </c>
      <c r="EV41" s="30">
        <v>28.56</v>
      </c>
      <c r="EW41" s="30">
        <v>23.6</v>
      </c>
      <c r="EX41" s="30">
        <v>26.56</v>
      </c>
      <c r="EY41" s="30">
        <v>25.95</v>
      </c>
      <c r="EZ41" s="32">
        <f t="shared" si="30"/>
        <v>26.1675</v>
      </c>
      <c r="FA41" s="30">
        <v>22.64</v>
      </c>
      <c r="FB41" s="30">
        <v>16.96</v>
      </c>
      <c r="FC41" s="30">
        <v>13.98</v>
      </c>
      <c r="FD41" s="30">
        <v>12.52</v>
      </c>
      <c r="FE41" s="32">
        <f t="shared" si="31"/>
        <v>16.524999999999999</v>
      </c>
      <c r="FF41" s="30">
        <v>10.95</v>
      </c>
      <c r="FG41" s="30">
        <v>8.23</v>
      </c>
      <c r="FH41" s="30">
        <v>8.19</v>
      </c>
      <c r="FI41" s="30">
        <v>9.44</v>
      </c>
      <c r="FJ41" s="32">
        <f t="shared" si="32"/>
        <v>9.2024999999999988</v>
      </c>
      <c r="FK41" s="30">
        <v>7.71</v>
      </c>
      <c r="FL41" s="30">
        <v>7.93</v>
      </c>
      <c r="FM41" s="30">
        <v>7.75</v>
      </c>
      <c r="FN41" s="30">
        <v>8.9600000000000009</v>
      </c>
      <c r="FO41" s="32">
        <f t="shared" si="33"/>
        <v>8.0875000000000004</v>
      </c>
      <c r="FP41" s="30">
        <v>8.81</v>
      </c>
      <c r="FQ41" s="30">
        <v>7.64</v>
      </c>
      <c r="FR41" s="30">
        <v>10.01</v>
      </c>
      <c r="FS41" s="30">
        <v>9.59</v>
      </c>
      <c r="FT41" s="32">
        <f t="shared" si="34"/>
        <v>9.0124999999999993</v>
      </c>
      <c r="FU41" s="30">
        <v>10.84</v>
      </c>
      <c r="FV41" s="30">
        <v>10.130000000000001</v>
      </c>
      <c r="FW41" s="30">
        <v>12.15</v>
      </c>
      <c r="FX41" s="30">
        <v>13.29</v>
      </c>
      <c r="FY41" s="32">
        <f t="shared" si="35"/>
        <v>11.602499999999999</v>
      </c>
      <c r="FZ41" s="30">
        <v>13.81</v>
      </c>
      <c r="GA41" s="30">
        <v>12.29</v>
      </c>
      <c r="GB41" s="30">
        <v>12.89</v>
      </c>
      <c r="GC41" s="30">
        <v>13.8</v>
      </c>
      <c r="GD41" s="32">
        <f t="shared" si="36"/>
        <v>13.197500000000002</v>
      </c>
      <c r="GE41" s="30">
        <v>13.72</v>
      </c>
      <c r="GF41" s="30">
        <v>11.75</v>
      </c>
      <c r="GG41" s="30">
        <v>10.08</v>
      </c>
      <c r="GH41" s="30">
        <v>11.6</v>
      </c>
      <c r="GI41" s="32">
        <f t="shared" si="37"/>
        <v>11.7875</v>
      </c>
      <c r="GJ41" s="30">
        <v>52.91</v>
      </c>
      <c r="GK41" s="30">
        <v>50.11</v>
      </c>
      <c r="GL41" s="30">
        <v>49.59</v>
      </c>
      <c r="GM41" s="30">
        <v>51.02</v>
      </c>
      <c r="GN41" s="33">
        <f t="shared" si="38"/>
        <v>50.907500000000006</v>
      </c>
      <c r="GO41" s="30">
        <v>51.62</v>
      </c>
      <c r="GP41" s="30">
        <v>52.79</v>
      </c>
      <c r="GQ41" s="30">
        <v>52.98</v>
      </c>
      <c r="GR41" s="30">
        <v>53.7</v>
      </c>
      <c r="GS41" s="33">
        <f t="shared" si="39"/>
        <v>52.772499999999994</v>
      </c>
      <c r="GT41" s="30">
        <v>55.87</v>
      </c>
      <c r="GU41" s="30">
        <v>55.53</v>
      </c>
      <c r="GV41" s="30">
        <v>53.53</v>
      </c>
      <c r="GW41" s="30">
        <v>51.11</v>
      </c>
      <c r="GX41" s="33">
        <f t="shared" si="40"/>
        <v>54.010000000000005</v>
      </c>
      <c r="GY41" s="30">
        <v>49.92</v>
      </c>
      <c r="GZ41" s="30">
        <v>49.59</v>
      </c>
      <c r="HA41" s="30">
        <v>48.85</v>
      </c>
      <c r="HB41" s="30">
        <v>47.08</v>
      </c>
      <c r="HC41" s="33">
        <f t="shared" si="41"/>
        <v>48.86</v>
      </c>
      <c r="HD41" s="30">
        <v>47.04</v>
      </c>
      <c r="HE41" s="30">
        <v>48.8</v>
      </c>
      <c r="HF41" s="30">
        <v>47.97</v>
      </c>
      <c r="HG41" s="30">
        <v>49.05</v>
      </c>
      <c r="HH41" s="33">
        <f t="shared" si="42"/>
        <v>48.215000000000003</v>
      </c>
      <c r="HI41" s="30">
        <v>48.29</v>
      </c>
      <c r="HJ41" s="30">
        <v>48.84</v>
      </c>
      <c r="HK41" s="30">
        <v>47.29</v>
      </c>
      <c r="HL41" s="30">
        <v>45.64</v>
      </c>
      <c r="HM41" s="33">
        <f t="shared" si="43"/>
        <v>47.515000000000001</v>
      </c>
      <c r="HN41" s="30">
        <v>46.23</v>
      </c>
      <c r="HO41" s="30">
        <v>47.17</v>
      </c>
      <c r="HP41" s="30">
        <v>44.16</v>
      </c>
      <c r="HQ41" s="30">
        <v>41.44</v>
      </c>
      <c r="HR41" s="33">
        <f t="shared" si="44"/>
        <v>44.75</v>
      </c>
      <c r="HS41" s="30">
        <v>40.950000000000003</v>
      </c>
      <c r="HT41" s="30">
        <v>41.96</v>
      </c>
      <c r="HU41" s="30">
        <v>40.99</v>
      </c>
      <c r="HV41" s="30">
        <v>39.08</v>
      </c>
      <c r="HW41" s="33">
        <f t="shared" si="45"/>
        <v>40.745000000000005</v>
      </c>
      <c r="HX41" s="30">
        <v>39.72</v>
      </c>
      <c r="HY41" s="30">
        <v>43.05</v>
      </c>
      <c r="HZ41" s="30">
        <v>42.1</v>
      </c>
      <c r="IA41" s="30">
        <v>43.39</v>
      </c>
      <c r="IB41" s="33">
        <f t="shared" si="46"/>
        <v>42.064999999999998</v>
      </c>
      <c r="IC41" s="30">
        <v>45.3</v>
      </c>
      <c r="ID41" s="30">
        <v>46.24</v>
      </c>
      <c r="IE41" s="30">
        <v>46.14</v>
      </c>
      <c r="IF41" s="30">
        <v>46.08</v>
      </c>
      <c r="IG41" s="33">
        <f t="shared" si="47"/>
        <v>45.94</v>
      </c>
      <c r="IH41" s="30">
        <v>46.77</v>
      </c>
      <c r="II41" s="30">
        <v>48.19</v>
      </c>
      <c r="IJ41" s="30">
        <v>48.42</v>
      </c>
      <c r="IK41" s="30">
        <v>47.52</v>
      </c>
      <c r="IL41" s="33">
        <f t="shared" si="48"/>
        <v>47.725000000000001</v>
      </c>
      <c r="IM41" s="30">
        <v>48.56</v>
      </c>
      <c r="IN41" s="30">
        <v>51.07</v>
      </c>
      <c r="IO41" s="30">
        <v>50.3</v>
      </c>
      <c r="IP41" s="30">
        <v>50.13</v>
      </c>
      <c r="IQ41" s="33">
        <f t="shared" si="49"/>
        <v>50.015000000000001</v>
      </c>
      <c r="IR41" s="30">
        <v>52.23</v>
      </c>
      <c r="IS41" s="30">
        <v>56.41</v>
      </c>
      <c r="IT41" s="30">
        <v>57.14</v>
      </c>
      <c r="IU41" s="30">
        <v>58.51</v>
      </c>
      <c r="IV41" s="33">
        <f t="shared" si="50"/>
        <v>56.072499999999991</v>
      </c>
      <c r="IW41" s="30">
        <v>60.28</v>
      </c>
      <c r="IX41" s="30">
        <v>63.61</v>
      </c>
      <c r="IY41" s="30">
        <v>62.14</v>
      </c>
      <c r="IZ41" s="30">
        <v>61.34</v>
      </c>
      <c r="JA41" s="33">
        <f t="shared" si="51"/>
        <v>61.842500000000001</v>
      </c>
      <c r="JB41" s="30">
        <v>63.36</v>
      </c>
      <c r="JC41" s="30">
        <v>63.4</v>
      </c>
      <c r="JD41" s="30">
        <v>62.29</v>
      </c>
      <c r="JE41" s="30">
        <v>60.66</v>
      </c>
      <c r="JF41" s="33">
        <f t="shared" si="52"/>
        <v>62.427499999999995</v>
      </c>
      <c r="JG41" s="30">
        <v>61.14</v>
      </c>
      <c r="JH41" s="30">
        <v>62.12</v>
      </c>
      <c r="JI41" s="30">
        <v>60.38</v>
      </c>
      <c r="JJ41" s="30">
        <v>59.7</v>
      </c>
      <c r="JK41" s="33">
        <f t="shared" si="53"/>
        <v>60.834999999999994</v>
      </c>
      <c r="JL41" s="30">
        <v>60.16</v>
      </c>
      <c r="JM41" s="30">
        <v>60.95</v>
      </c>
      <c r="JN41" s="30">
        <v>58.41</v>
      </c>
      <c r="JO41" s="30">
        <v>57.23</v>
      </c>
      <c r="JP41" s="33">
        <f t="shared" si="54"/>
        <v>59.187499999999993</v>
      </c>
      <c r="JQ41" s="30">
        <v>56.66</v>
      </c>
      <c r="JR41" s="30">
        <v>58.22</v>
      </c>
      <c r="JS41" s="30">
        <v>57.73</v>
      </c>
      <c r="JT41" s="30">
        <v>56.71</v>
      </c>
      <c r="JU41" s="33">
        <f t="shared" si="55"/>
        <v>57.33</v>
      </c>
      <c r="JV41" s="30">
        <v>57.21</v>
      </c>
      <c r="JW41" s="30">
        <v>59.12</v>
      </c>
      <c r="JX41" s="30">
        <v>60.83</v>
      </c>
      <c r="JY41" s="30">
        <v>59.02</v>
      </c>
      <c r="JZ41" s="34">
        <f t="shared" si="56"/>
        <v>59.045000000000002</v>
      </c>
    </row>
    <row r="42" spans="1:286" ht="29">
      <c r="A42" s="25" t="s">
        <v>277</v>
      </c>
      <c r="B42" s="30">
        <v>66.16</v>
      </c>
      <c r="C42" s="30">
        <v>68.28</v>
      </c>
      <c r="D42" s="30">
        <v>64.819999999999993</v>
      </c>
      <c r="E42" s="30">
        <v>66.3</v>
      </c>
      <c r="F42" s="31">
        <f t="shared" si="0"/>
        <v>66.39</v>
      </c>
      <c r="G42" s="30">
        <v>66.680000000000007</v>
      </c>
      <c r="H42" s="30">
        <v>66.260000000000005</v>
      </c>
      <c r="I42" s="30">
        <v>66.489999999999995</v>
      </c>
      <c r="J42" s="30">
        <v>66.2</v>
      </c>
      <c r="K42" s="31">
        <f t="shared" si="1"/>
        <v>66.407499999999999</v>
      </c>
      <c r="L42" s="30">
        <v>66.39</v>
      </c>
      <c r="M42" s="30">
        <v>66.489999999999995</v>
      </c>
      <c r="N42" s="30">
        <v>67.06</v>
      </c>
      <c r="O42" s="30">
        <v>66.09</v>
      </c>
      <c r="P42" s="31">
        <f t="shared" si="2"/>
        <v>66.507499999999993</v>
      </c>
      <c r="Q42" s="30">
        <v>66.7</v>
      </c>
      <c r="R42" s="30">
        <v>66.97</v>
      </c>
      <c r="S42" s="30">
        <v>66.27</v>
      </c>
      <c r="T42" s="30">
        <v>66.989999999999995</v>
      </c>
      <c r="U42" s="31">
        <f t="shared" si="3"/>
        <v>66.732500000000002</v>
      </c>
      <c r="V42" s="30">
        <v>66.39</v>
      </c>
      <c r="W42" s="30">
        <v>67.75</v>
      </c>
      <c r="X42" s="30">
        <v>68.09</v>
      </c>
      <c r="Y42" s="30">
        <v>67.010000000000005</v>
      </c>
      <c r="Z42" s="31">
        <f t="shared" si="4"/>
        <v>67.31</v>
      </c>
      <c r="AA42" s="30">
        <v>67.08</v>
      </c>
      <c r="AB42" s="30">
        <v>67.64</v>
      </c>
      <c r="AC42" s="30">
        <v>68.14</v>
      </c>
      <c r="AD42" s="30">
        <v>67.44</v>
      </c>
      <c r="AE42" s="31">
        <f t="shared" si="5"/>
        <v>67.575000000000003</v>
      </c>
      <c r="AF42" s="30">
        <v>68.25</v>
      </c>
      <c r="AG42" s="30">
        <v>68.709999999999994</v>
      </c>
      <c r="AH42" s="30">
        <v>68.45</v>
      </c>
      <c r="AI42" s="30">
        <v>68.75</v>
      </c>
      <c r="AJ42" s="31">
        <f t="shared" si="6"/>
        <v>68.539999999999992</v>
      </c>
      <c r="AK42" s="30">
        <v>69.25</v>
      </c>
      <c r="AL42" s="30">
        <v>70.38</v>
      </c>
      <c r="AM42" s="30">
        <v>69.13</v>
      </c>
      <c r="AN42" s="30">
        <v>69.150000000000006</v>
      </c>
      <c r="AO42" s="31">
        <f t="shared" si="7"/>
        <v>69.477499999999992</v>
      </c>
      <c r="AP42" s="30">
        <v>68.73</v>
      </c>
      <c r="AQ42" s="30">
        <v>69.28</v>
      </c>
      <c r="AR42" s="30">
        <v>69.36</v>
      </c>
      <c r="AS42" s="30">
        <v>69.8</v>
      </c>
      <c r="AT42" s="31">
        <f t="shared" si="8"/>
        <v>69.292500000000004</v>
      </c>
      <c r="AU42" s="30">
        <v>69.75</v>
      </c>
      <c r="AV42" s="30">
        <v>70.59</v>
      </c>
      <c r="AW42" s="30">
        <v>69.55</v>
      </c>
      <c r="AX42" s="30">
        <v>69.77</v>
      </c>
      <c r="AY42" s="31">
        <f t="shared" si="9"/>
        <v>69.914999999999992</v>
      </c>
      <c r="AZ42" s="30">
        <v>70.86</v>
      </c>
      <c r="BA42" s="30">
        <v>71.27</v>
      </c>
      <c r="BB42" s="30">
        <v>70.31</v>
      </c>
      <c r="BC42" s="30">
        <v>70.66</v>
      </c>
      <c r="BD42" s="31">
        <f t="shared" si="10"/>
        <v>70.775000000000006</v>
      </c>
      <c r="BE42" s="30">
        <v>69.75</v>
      </c>
      <c r="BF42" s="30">
        <v>69.77</v>
      </c>
      <c r="BG42" s="30">
        <v>71.66</v>
      </c>
      <c r="BH42" s="30">
        <v>72.23</v>
      </c>
      <c r="BI42" s="31">
        <f t="shared" si="11"/>
        <v>70.852499999999992</v>
      </c>
      <c r="BJ42" s="30">
        <v>72</v>
      </c>
      <c r="BK42" s="30">
        <v>72.09</v>
      </c>
      <c r="BL42" s="30">
        <v>71.680000000000007</v>
      </c>
      <c r="BM42" s="30">
        <v>72.510000000000005</v>
      </c>
      <c r="BN42" s="31">
        <f t="shared" si="12"/>
        <v>72.070000000000007</v>
      </c>
      <c r="BO42" s="30">
        <v>72.459999999999994</v>
      </c>
      <c r="BP42" s="30">
        <v>72.73</v>
      </c>
      <c r="BQ42" s="30">
        <v>72.56</v>
      </c>
      <c r="BR42" s="30">
        <v>73.099999999999994</v>
      </c>
      <c r="BS42" s="31">
        <f t="shared" si="13"/>
        <v>72.712500000000006</v>
      </c>
      <c r="BT42" s="30">
        <v>71.38</v>
      </c>
      <c r="BU42" s="30">
        <v>70.83</v>
      </c>
      <c r="BV42" s="30">
        <v>71.72</v>
      </c>
      <c r="BW42" s="30">
        <v>71.47</v>
      </c>
      <c r="BX42" s="31">
        <f t="shared" si="14"/>
        <v>71.349999999999994</v>
      </c>
      <c r="BY42" s="30">
        <v>71.41</v>
      </c>
      <c r="BZ42" s="30">
        <v>71.319999999999993</v>
      </c>
      <c r="CA42" s="30">
        <v>71.44</v>
      </c>
      <c r="CB42" s="30">
        <v>70.84</v>
      </c>
      <c r="CC42" s="31">
        <f t="shared" si="15"/>
        <v>71.252499999999998</v>
      </c>
      <c r="CD42" s="30">
        <v>72.73</v>
      </c>
      <c r="CE42" s="30">
        <v>72.040000000000006</v>
      </c>
      <c r="CF42" s="30">
        <v>71.78</v>
      </c>
      <c r="CG42" s="30">
        <v>71.900000000000006</v>
      </c>
      <c r="CH42" s="31">
        <f t="shared" si="16"/>
        <v>72.112500000000011</v>
      </c>
      <c r="CI42" s="30">
        <v>71.84</v>
      </c>
      <c r="CJ42" s="30">
        <v>71.430000000000007</v>
      </c>
      <c r="CK42" s="30">
        <v>71.010000000000005</v>
      </c>
      <c r="CL42" s="30">
        <v>70.55</v>
      </c>
      <c r="CM42" s="31">
        <f t="shared" si="17"/>
        <v>71.20750000000001</v>
      </c>
      <c r="CN42" s="30">
        <v>70.28</v>
      </c>
      <c r="CO42" s="30">
        <v>71</v>
      </c>
      <c r="CP42" s="30">
        <v>69.8</v>
      </c>
      <c r="CQ42" s="30">
        <v>70.099999999999994</v>
      </c>
      <c r="CR42" s="31">
        <f t="shared" si="18"/>
        <v>70.294999999999987</v>
      </c>
      <c r="CS42" s="30">
        <v>12.59</v>
      </c>
      <c r="CT42" s="30">
        <v>14.62</v>
      </c>
      <c r="CU42" s="30">
        <v>12.94</v>
      </c>
      <c r="CV42" s="30">
        <v>14.21</v>
      </c>
      <c r="CW42" s="32">
        <f t="shared" si="19"/>
        <v>13.59</v>
      </c>
      <c r="CX42" s="30">
        <v>12.95</v>
      </c>
      <c r="CY42" s="30">
        <v>12.2</v>
      </c>
      <c r="CZ42" s="30">
        <v>10.77</v>
      </c>
      <c r="DA42" s="30">
        <v>11.59</v>
      </c>
      <c r="DB42" s="32">
        <f t="shared" si="20"/>
        <v>11.877500000000001</v>
      </c>
      <c r="DC42" s="30">
        <v>12.05</v>
      </c>
      <c r="DD42" s="30">
        <v>13.63</v>
      </c>
      <c r="DE42" s="30">
        <v>13.03</v>
      </c>
      <c r="DF42" s="30">
        <v>14.9</v>
      </c>
      <c r="DG42" s="32">
        <f t="shared" si="21"/>
        <v>13.4025</v>
      </c>
      <c r="DH42" s="30">
        <v>15.05</v>
      </c>
      <c r="DI42" s="30">
        <v>16.16</v>
      </c>
      <c r="DJ42" s="30">
        <v>13.94</v>
      </c>
      <c r="DK42" s="30">
        <v>15.72</v>
      </c>
      <c r="DL42" s="32">
        <f t="shared" si="22"/>
        <v>15.217499999999999</v>
      </c>
      <c r="DM42" s="30">
        <v>15.64</v>
      </c>
      <c r="DN42" s="30">
        <v>18.059999999999999</v>
      </c>
      <c r="DO42" s="30">
        <v>16.57</v>
      </c>
      <c r="DP42" s="30">
        <v>18.95</v>
      </c>
      <c r="DQ42" s="32">
        <f t="shared" si="23"/>
        <v>17.305</v>
      </c>
      <c r="DR42" s="30">
        <v>20.57</v>
      </c>
      <c r="DS42" s="30">
        <v>21.19</v>
      </c>
      <c r="DT42" s="30">
        <v>20.32</v>
      </c>
      <c r="DU42" s="30">
        <v>24.67</v>
      </c>
      <c r="DV42" s="32">
        <f t="shared" si="24"/>
        <v>21.6875</v>
      </c>
      <c r="DW42" s="30">
        <v>25.26</v>
      </c>
      <c r="DX42" s="30">
        <v>23.08</v>
      </c>
      <c r="DY42" s="30">
        <v>22.76</v>
      </c>
      <c r="DZ42" s="30">
        <v>27.29</v>
      </c>
      <c r="EA42" s="32">
        <f t="shared" si="25"/>
        <v>24.597500000000004</v>
      </c>
      <c r="EB42" s="30">
        <v>27.41</v>
      </c>
      <c r="EC42" s="30">
        <v>28.24</v>
      </c>
      <c r="ED42" s="30">
        <v>28.19</v>
      </c>
      <c r="EE42" s="30">
        <v>30.37</v>
      </c>
      <c r="EF42" s="32">
        <f t="shared" si="26"/>
        <v>28.552500000000002</v>
      </c>
      <c r="EG42" s="30">
        <v>28.87</v>
      </c>
      <c r="EH42" s="30">
        <v>28.56</v>
      </c>
      <c r="EI42" s="30">
        <v>26.12</v>
      </c>
      <c r="EJ42" s="30">
        <v>27.63</v>
      </c>
      <c r="EK42" s="32">
        <f t="shared" si="27"/>
        <v>27.794999999999998</v>
      </c>
      <c r="EL42" s="30">
        <v>26.15</v>
      </c>
      <c r="EM42" s="30">
        <v>23.72</v>
      </c>
      <c r="EN42" s="30">
        <v>24.19</v>
      </c>
      <c r="EO42" s="30">
        <v>26</v>
      </c>
      <c r="EP42" s="32">
        <f t="shared" si="28"/>
        <v>25.015000000000001</v>
      </c>
      <c r="EQ42" s="30">
        <v>25.06</v>
      </c>
      <c r="ER42" s="30">
        <v>23.58</v>
      </c>
      <c r="ES42" s="30">
        <v>21.44</v>
      </c>
      <c r="ET42" s="30">
        <v>22.65</v>
      </c>
      <c r="EU42" s="32">
        <f t="shared" si="29"/>
        <v>23.182499999999997</v>
      </c>
      <c r="EV42" s="30">
        <v>22.68</v>
      </c>
      <c r="EW42" s="30">
        <v>22.86</v>
      </c>
      <c r="EX42" s="30">
        <v>20.9</v>
      </c>
      <c r="EY42" s="30">
        <v>20.149999999999999</v>
      </c>
      <c r="EZ42" s="32">
        <f t="shared" si="30"/>
        <v>21.647500000000001</v>
      </c>
      <c r="FA42" s="30">
        <v>15.77</v>
      </c>
      <c r="FB42" s="30">
        <v>13.55</v>
      </c>
      <c r="FC42" s="30">
        <v>10.57</v>
      </c>
      <c r="FD42" s="30">
        <v>7.87</v>
      </c>
      <c r="FE42" s="32">
        <f t="shared" si="31"/>
        <v>11.94</v>
      </c>
      <c r="FF42" s="30">
        <v>6.84</v>
      </c>
      <c r="FG42" s="30">
        <v>6.82</v>
      </c>
      <c r="FH42" s="30">
        <v>5.19</v>
      </c>
      <c r="FI42" s="30">
        <v>5.12</v>
      </c>
      <c r="FJ42" s="32">
        <f t="shared" si="32"/>
        <v>5.9925000000000006</v>
      </c>
      <c r="FK42" s="30">
        <v>6.12</v>
      </c>
      <c r="FL42" s="30">
        <v>6.12</v>
      </c>
      <c r="FM42" s="30">
        <v>6.26</v>
      </c>
      <c r="FN42" s="30">
        <v>5.39</v>
      </c>
      <c r="FO42" s="32">
        <f t="shared" si="33"/>
        <v>5.9725000000000001</v>
      </c>
      <c r="FP42" s="30">
        <v>5.57</v>
      </c>
      <c r="FQ42" s="30">
        <v>6.82</v>
      </c>
      <c r="FR42" s="30">
        <v>5.84</v>
      </c>
      <c r="FS42" s="30">
        <v>5.54</v>
      </c>
      <c r="FT42" s="32">
        <f t="shared" si="34"/>
        <v>5.9424999999999999</v>
      </c>
      <c r="FU42" s="30">
        <v>6.54</v>
      </c>
      <c r="FV42" s="30">
        <v>7.72</v>
      </c>
      <c r="FW42" s="30">
        <v>7.31</v>
      </c>
      <c r="FX42" s="30">
        <v>8.42</v>
      </c>
      <c r="FY42" s="32">
        <f t="shared" si="35"/>
        <v>7.4975000000000005</v>
      </c>
      <c r="FZ42" s="30">
        <v>7.18</v>
      </c>
      <c r="GA42" s="30">
        <v>7.71</v>
      </c>
      <c r="GB42" s="30">
        <v>6.99</v>
      </c>
      <c r="GC42" s="30">
        <v>9.09</v>
      </c>
      <c r="GD42" s="32">
        <f t="shared" si="36"/>
        <v>7.7425000000000006</v>
      </c>
      <c r="GE42" s="30">
        <v>8.43</v>
      </c>
      <c r="GF42" s="30">
        <v>7.52</v>
      </c>
      <c r="GG42" s="30">
        <v>8.1199999999999992</v>
      </c>
      <c r="GH42" s="30">
        <v>8.9600000000000009</v>
      </c>
      <c r="GI42" s="32">
        <f t="shared" si="37"/>
        <v>8.2575000000000003</v>
      </c>
      <c r="GJ42" s="30">
        <v>57.83</v>
      </c>
      <c r="GK42" s="30">
        <v>58.3</v>
      </c>
      <c r="GL42" s="30">
        <v>56.43</v>
      </c>
      <c r="GM42" s="30">
        <v>56.88</v>
      </c>
      <c r="GN42" s="33">
        <f t="shared" si="38"/>
        <v>57.36</v>
      </c>
      <c r="GO42" s="30">
        <v>58.05</v>
      </c>
      <c r="GP42" s="30">
        <v>58.17</v>
      </c>
      <c r="GQ42" s="30">
        <v>59.33</v>
      </c>
      <c r="GR42" s="30">
        <v>58.53</v>
      </c>
      <c r="GS42" s="33">
        <f t="shared" si="39"/>
        <v>58.52</v>
      </c>
      <c r="GT42" s="30">
        <v>58.39</v>
      </c>
      <c r="GU42" s="30">
        <v>57.42</v>
      </c>
      <c r="GV42" s="30">
        <v>58.32</v>
      </c>
      <c r="GW42" s="30">
        <v>56.24</v>
      </c>
      <c r="GX42" s="33">
        <f t="shared" si="40"/>
        <v>57.592500000000001</v>
      </c>
      <c r="GY42" s="30">
        <v>56.66</v>
      </c>
      <c r="GZ42" s="30">
        <v>56.15</v>
      </c>
      <c r="HA42" s="30">
        <v>57.03</v>
      </c>
      <c r="HB42" s="30">
        <v>56.45</v>
      </c>
      <c r="HC42" s="33">
        <f t="shared" si="41"/>
        <v>56.572500000000005</v>
      </c>
      <c r="HD42" s="30">
        <v>56.01</v>
      </c>
      <c r="HE42" s="30">
        <v>55.51</v>
      </c>
      <c r="HF42" s="30">
        <v>56.81</v>
      </c>
      <c r="HG42" s="30">
        <v>54.31</v>
      </c>
      <c r="HH42" s="33">
        <f t="shared" si="42"/>
        <v>55.66</v>
      </c>
      <c r="HI42" s="30">
        <v>53.28</v>
      </c>
      <c r="HJ42" s="30">
        <v>53.31</v>
      </c>
      <c r="HK42" s="30">
        <v>54.3</v>
      </c>
      <c r="HL42" s="30">
        <v>50.8</v>
      </c>
      <c r="HM42" s="33">
        <f t="shared" si="43"/>
        <v>52.922499999999999</v>
      </c>
      <c r="HN42" s="30">
        <v>51.01</v>
      </c>
      <c r="HO42" s="30">
        <v>52.85</v>
      </c>
      <c r="HP42" s="30">
        <v>52.88</v>
      </c>
      <c r="HQ42" s="30">
        <v>49.99</v>
      </c>
      <c r="HR42" s="33">
        <f t="shared" si="44"/>
        <v>51.682500000000005</v>
      </c>
      <c r="HS42" s="30">
        <v>50.27</v>
      </c>
      <c r="HT42" s="30">
        <v>50.5</v>
      </c>
      <c r="HU42" s="30">
        <v>49.64</v>
      </c>
      <c r="HV42" s="30">
        <v>48.15</v>
      </c>
      <c r="HW42" s="33">
        <f t="shared" si="45"/>
        <v>49.640000000000008</v>
      </c>
      <c r="HX42" s="30">
        <v>48.89</v>
      </c>
      <c r="HY42" s="30">
        <v>49.5</v>
      </c>
      <c r="HZ42" s="30">
        <v>51.24</v>
      </c>
      <c r="IA42" s="30">
        <v>50.51</v>
      </c>
      <c r="IB42" s="33">
        <f t="shared" si="46"/>
        <v>50.034999999999997</v>
      </c>
      <c r="IC42" s="30">
        <v>51.51</v>
      </c>
      <c r="ID42" s="30">
        <v>53.84</v>
      </c>
      <c r="IE42" s="30">
        <v>52.72</v>
      </c>
      <c r="IF42" s="30">
        <v>51.63</v>
      </c>
      <c r="IG42" s="33">
        <f t="shared" si="47"/>
        <v>52.424999999999997</v>
      </c>
      <c r="IH42" s="30">
        <v>53.1</v>
      </c>
      <c r="II42" s="30">
        <v>54.46</v>
      </c>
      <c r="IJ42" s="30">
        <v>55.24</v>
      </c>
      <c r="IK42" s="30">
        <v>54.66</v>
      </c>
      <c r="IL42" s="33">
        <f t="shared" si="48"/>
        <v>54.365000000000002</v>
      </c>
      <c r="IM42" s="30">
        <v>53.93</v>
      </c>
      <c r="IN42" s="30">
        <v>53.82</v>
      </c>
      <c r="IO42" s="30">
        <v>56.68</v>
      </c>
      <c r="IP42" s="30">
        <v>57.68</v>
      </c>
      <c r="IQ42" s="33">
        <f t="shared" si="49"/>
        <v>55.527500000000003</v>
      </c>
      <c r="IR42" s="30">
        <v>60.64</v>
      </c>
      <c r="IS42" s="30">
        <v>62.32</v>
      </c>
      <c r="IT42" s="30">
        <v>64.11</v>
      </c>
      <c r="IU42" s="30">
        <v>66.8</v>
      </c>
      <c r="IV42" s="33">
        <f t="shared" si="50"/>
        <v>63.467500000000001</v>
      </c>
      <c r="IW42" s="30">
        <v>67.5</v>
      </c>
      <c r="IX42" s="30">
        <v>67.77</v>
      </c>
      <c r="IY42" s="30">
        <v>68.8</v>
      </c>
      <c r="IZ42" s="30">
        <v>69.36</v>
      </c>
      <c r="JA42" s="33">
        <f t="shared" si="51"/>
        <v>68.357500000000002</v>
      </c>
      <c r="JB42" s="30">
        <v>67.010000000000005</v>
      </c>
      <c r="JC42" s="30">
        <v>66.489999999999995</v>
      </c>
      <c r="JD42" s="30">
        <v>67.239999999999995</v>
      </c>
      <c r="JE42" s="30">
        <v>67.61</v>
      </c>
      <c r="JF42" s="33">
        <f t="shared" si="52"/>
        <v>67.087500000000006</v>
      </c>
      <c r="JG42" s="30">
        <v>67.44</v>
      </c>
      <c r="JH42" s="30">
        <v>66.45</v>
      </c>
      <c r="JI42" s="30">
        <v>67.27</v>
      </c>
      <c r="JJ42" s="30">
        <v>66.92</v>
      </c>
      <c r="JK42" s="33">
        <f t="shared" si="53"/>
        <v>67.02</v>
      </c>
      <c r="JL42" s="30">
        <v>67.97</v>
      </c>
      <c r="JM42" s="30">
        <v>66.48</v>
      </c>
      <c r="JN42" s="30">
        <v>66.53</v>
      </c>
      <c r="JO42" s="30">
        <v>65.84</v>
      </c>
      <c r="JP42" s="33">
        <f t="shared" si="54"/>
        <v>66.704999999999998</v>
      </c>
      <c r="JQ42" s="30">
        <v>66.680000000000007</v>
      </c>
      <c r="JR42" s="30">
        <v>65.92</v>
      </c>
      <c r="JS42" s="30">
        <v>66.05</v>
      </c>
      <c r="JT42" s="30">
        <v>64.13</v>
      </c>
      <c r="JU42" s="33">
        <f t="shared" si="55"/>
        <v>65.695000000000007</v>
      </c>
      <c r="JV42" s="30">
        <v>64.36</v>
      </c>
      <c r="JW42" s="30">
        <v>65.650000000000006</v>
      </c>
      <c r="JX42" s="30">
        <v>64.14</v>
      </c>
      <c r="JY42" s="30">
        <v>63.81</v>
      </c>
      <c r="JZ42" s="34">
        <f t="shared" si="56"/>
        <v>64.489999999999995</v>
      </c>
    </row>
    <row r="43" spans="1:286" ht="29">
      <c r="A43" s="25" t="s">
        <v>278</v>
      </c>
      <c r="B43" s="30">
        <v>62.73</v>
      </c>
      <c r="C43" s="30">
        <v>62.47</v>
      </c>
      <c r="D43" s="30">
        <v>61.7</v>
      </c>
      <c r="E43" s="30">
        <v>62.95</v>
      </c>
      <c r="F43" s="31">
        <f t="shared" si="0"/>
        <v>62.462499999999991</v>
      </c>
      <c r="G43" s="30">
        <v>63.29</v>
      </c>
      <c r="H43" s="30">
        <v>63.86</v>
      </c>
      <c r="I43" s="30">
        <v>64.430000000000007</v>
      </c>
      <c r="J43" s="30">
        <v>62.32</v>
      </c>
      <c r="K43" s="31">
        <f t="shared" si="1"/>
        <v>63.475000000000001</v>
      </c>
      <c r="L43" s="30">
        <v>62.9</v>
      </c>
      <c r="M43" s="30">
        <v>64.16</v>
      </c>
      <c r="N43" s="30">
        <v>63.95</v>
      </c>
      <c r="O43" s="30">
        <v>62.76</v>
      </c>
      <c r="P43" s="31">
        <f t="shared" si="2"/>
        <v>63.442499999999995</v>
      </c>
      <c r="Q43" s="30">
        <v>63.84</v>
      </c>
      <c r="R43" s="30">
        <v>65.73</v>
      </c>
      <c r="S43" s="30">
        <v>64.88</v>
      </c>
      <c r="T43" s="30">
        <v>63.73</v>
      </c>
      <c r="U43" s="31">
        <f t="shared" si="3"/>
        <v>64.545000000000002</v>
      </c>
      <c r="V43" s="30">
        <v>63.69</v>
      </c>
      <c r="W43" s="30">
        <v>64.430000000000007</v>
      </c>
      <c r="X43" s="30">
        <v>61.95</v>
      </c>
      <c r="Y43" s="30">
        <v>63.6</v>
      </c>
      <c r="Z43" s="31">
        <f t="shared" si="4"/>
        <v>63.417499999999997</v>
      </c>
      <c r="AA43" s="30">
        <v>63.06</v>
      </c>
      <c r="AB43" s="30">
        <v>64.52</v>
      </c>
      <c r="AC43" s="30">
        <v>63.89</v>
      </c>
      <c r="AD43" s="30">
        <v>64.81</v>
      </c>
      <c r="AE43" s="31">
        <f t="shared" si="5"/>
        <v>64.069999999999993</v>
      </c>
      <c r="AF43" s="30">
        <v>65.290000000000006</v>
      </c>
      <c r="AG43" s="30">
        <v>64.94</v>
      </c>
      <c r="AH43" s="30">
        <v>65.77</v>
      </c>
      <c r="AI43" s="30">
        <v>66.19</v>
      </c>
      <c r="AJ43" s="31">
        <f t="shared" si="6"/>
        <v>65.547499999999999</v>
      </c>
      <c r="AK43" s="30">
        <v>65.78</v>
      </c>
      <c r="AL43" s="30">
        <v>67.88</v>
      </c>
      <c r="AM43" s="30">
        <v>66.63</v>
      </c>
      <c r="AN43" s="30">
        <v>66.37</v>
      </c>
      <c r="AO43" s="31">
        <f t="shared" si="7"/>
        <v>66.664999999999992</v>
      </c>
      <c r="AP43" s="30">
        <v>66.17</v>
      </c>
      <c r="AQ43" s="30">
        <v>67.64</v>
      </c>
      <c r="AR43" s="30">
        <v>67.05</v>
      </c>
      <c r="AS43" s="30">
        <v>66.39</v>
      </c>
      <c r="AT43" s="31">
        <f t="shared" si="8"/>
        <v>66.8125</v>
      </c>
      <c r="AU43" s="30">
        <v>66.099999999999994</v>
      </c>
      <c r="AV43" s="30">
        <v>67.319999999999993</v>
      </c>
      <c r="AW43" s="30">
        <v>67.349999999999994</v>
      </c>
      <c r="AX43" s="30">
        <v>68.040000000000006</v>
      </c>
      <c r="AY43" s="31">
        <f t="shared" si="9"/>
        <v>67.202500000000001</v>
      </c>
      <c r="AZ43" s="30">
        <v>67.56</v>
      </c>
      <c r="BA43" s="30">
        <v>68.22</v>
      </c>
      <c r="BB43" s="30">
        <v>67.84</v>
      </c>
      <c r="BC43" s="30">
        <v>67.930000000000007</v>
      </c>
      <c r="BD43" s="31">
        <f t="shared" si="10"/>
        <v>67.887500000000003</v>
      </c>
      <c r="BE43" s="30">
        <v>67.61</v>
      </c>
      <c r="BF43" s="30">
        <v>68.86</v>
      </c>
      <c r="BG43" s="30">
        <v>70.28</v>
      </c>
      <c r="BH43" s="30">
        <v>70.349999999999994</v>
      </c>
      <c r="BI43" s="31">
        <f t="shared" si="11"/>
        <v>69.275000000000006</v>
      </c>
      <c r="BJ43" s="30">
        <v>69.45</v>
      </c>
      <c r="BK43" s="30">
        <v>70.760000000000005</v>
      </c>
      <c r="BL43" s="30">
        <v>70.63</v>
      </c>
      <c r="BM43" s="30">
        <v>70.349999999999994</v>
      </c>
      <c r="BN43" s="31">
        <f t="shared" si="12"/>
        <v>70.297499999999999</v>
      </c>
      <c r="BO43" s="30">
        <v>70.25</v>
      </c>
      <c r="BP43" s="30">
        <v>71.180000000000007</v>
      </c>
      <c r="BQ43" s="30">
        <v>72.22</v>
      </c>
      <c r="BR43" s="30">
        <v>71.290000000000006</v>
      </c>
      <c r="BS43" s="31">
        <f t="shared" si="13"/>
        <v>71.234999999999999</v>
      </c>
      <c r="BT43" s="30">
        <v>70.709999999999994</v>
      </c>
      <c r="BU43" s="30">
        <v>71.45</v>
      </c>
      <c r="BV43" s="30">
        <v>70.319999999999993</v>
      </c>
      <c r="BW43" s="30">
        <v>70.16</v>
      </c>
      <c r="BX43" s="31">
        <f t="shared" si="14"/>
        <v>70.66</v>
      </c>
      <c r="BY43" s="30">
        <v>70.180000000000007</v>
      </c>
      <c r="BZ43" s="30">
        <v>69.83</v>
      </c>
      <c r="CA43" s="30">
        <v>69.31</v>
      </c>
      <c r="CB43" s="30">
        <v>70.31</v>
      </c>
      <c r="CC43" s="31">
        <f t="shared" si="15"/>
        <v>69.907499999999999</v>
      </c>
      <c r="CD43" s="30">
        <v>69.77</v>
      </c>
      <c r="CE43" s="30">
        <v>69.75</v>
      </c>
      <c r="CF43" s="30">
        <v>67.680000000000007</v>
      </c>
      <c r="CG43" s="30">
        <v>68.14</v>
      </c>
      <c r="CH43" s="31">
        <f t="shared" si="16"/>
        <v>68.834999999999994</v>
      </c>
      <c r="CI43" s="30">
        <v>67.900000000000006</v>
      </c>
      <c r="CJ43" s="30">
        <v>68.17</v>
      </c>
      <c r="CK43" s="30">
        <v>67.25</v>
      </c>
      <c r="CL43" s="30">
        <v>66.55</v>
      </c>
      <c r="CM43" s="31">
        <f t="shared" si="17"/>
        <v>67.467500000000001</v>
      </c>
      <c r="CN43" s="30">
        <v>67.14</v>
      </c>
      <c r="CO43" s="30">
        <v>67.84</v>
      </c>
      <c r="CP43" s="30">
        <v>67.94</v>
      </c>
      <c r="CQ43" s="30">
        <v>68.92</v>
      </c>
      <c r="CR43" s="31">
        <f t="shared" si="18"/>
        <v>67.960000000000008</v>
      </c>
      <c r="CS43" s="30">
        <v>11.34</v>
      </c>
      <c r="CT43" s="30">
        <v>10.26</v>
      </c>
      <c r="CU43" s="30">
        <v>10.130000000000001</v>
      </c>
      <c r="CV43" s="30">
        <v>8.23</v>
      </c>
      <c r="CW43" s="32">
        <f t="shared" si="19"/>
        <v>9.990000000000002</v>
      </c>
      <c r="CX43" s="30">
        <v>8.1199999999999992</v>
      </c>
      <c r="CY43" s="30">
        <v>6.64</v>
      </c>
      <c r="CZ43" s="30">
        <v>6.78</v>
      </c>
      <c r="DA43" s="30">
        <v>8.0399999999999991</v>
      </c>
      <c r="DB43" s="32">
        <f t="shared" si="20"/>
        <v>7.3949999999999996</v>
      </c>
      <c r="DC43" s="30">
        <v>9.11</v>
      </c>
      <c r="DD43" s="30">
        <v>8.0500000000000007</v>
      </c>
      <c r="DE43" s="30">
        <v>9.14</v>
      </c>
      <c r="DF43" s="30">
        <v>10.039999999999999</v>
      </c>
      <c r="DG43" s="32">
        <f t="shared" si="21"/>
        <v>9.0850000000000009</v>
      </c>
      <c r="DH43" s="30">
        <v>7.84</v>
      </c>
      <c r="DI43" s="30">
        <v>7.58</v>
      </c>
      <c r="DJ43" s="30">
        <v>7.2</v>
      </c>
      <c r="DK43" s="30">
        <v>8.33</v>
      </c>
      <c r="DL43" s="32">
        <f t="shared" si="22"/>
        <v>7.7375000000000007</v>
      </c>
      <c r="DM43" s="30">
        <v>9.23</v>
      </c>
      <c r="DN43" s="30">
        <v>11.25</v>
      </c>
      <c r="DO43" s="30">
        <v>11.27</v>
      </c>
      <c r="DP43" s="30">
        <v>11.96</v>
      </c>
      <c r="DQ43" s="32">
        <f t="shared" si="23"/>
        <v>10.9275</v>
      </c>
      <c r="DR43" s="30">
        <v>12.06</v>
      </c>
      <c r="DS43" s="30">
        <v>12.32</v>
      </c>
      <c r="DT43" s="30">
        <v>11.9</v>
      </c>
      <c r="DU43" s="30">
        <v>14.43</v>
      </c>
      <c r="DV43" s="32">
        <f t="shared" si="24"/>
        <v>12.6775</v>
      </c>
      <c r="DW43" s="30">
        <v>14.96</v>
      </c>
      <c r="DX43" s="30">
        <v>15.57</v>
      </c>
      <c r="DY43" s="30">
        <v>15.49</v>
      </c>
      <c r="DZ43" s="30">
        <v>15.9</v>
      </c>
      <c r="EA43" s="32">
        <f t="shared" si="25"/>
        <v>15.48</v>
      </c>
      <c r="EB43" s="30">
        <v>15.5</v>
      </c>
      <c r="EC43" s="30">
        <v>17.18</v>
      </c>
      <c r="ED43" s="30">
        <v>18.350000000000001</v>
      </c>
      <c r="EE43" s="30">
        <v>17.62</v>
      </c>
      <c r="EF43" s="32">
        <f t="shared" si="26"/>
        <v>17.162500000000001</v>
      </c>
      <c r="EG43" s="30">
        <v>16.79</v>
      </c>
      <c r="EH43" s="30">
        <v>15.43</v>
      </c>
      <c r="EI43" s="30">
        <v>17.89</v>
      </c>
      <c r="EJ43" s="30">
        <v>16.63</v>
      </c>
      <c r="EK43" s="32">
        <f t="shared" si="27"/>
        <v>16.684999999999999</v>
      </c>
      <c r="EL43" s="30">
        <v>13.2</v>
      </c>
      <c r="EM43" s="30">
        <v>11.49</v>
      </c>
      <c r="EN43" s="30">
        <v>12.73</v>
      </c>
      <c r="EO43" s="30">
        <v>12.87</v>
      </c>
      <c r="EP43" s="32">
        <f t="shared" si="28"/>
        <v>12.5725</v>
      </c>
      <c r="EQ43" s="30">
        <v>11.56</v>
      </c>
      <c r="ER43" s="30">
        <v>10.61</v>
      </c>
      <c r="ES43" s="30">
        <v>10.52</v>
      </c>
      <c r="ET43" s="30">
        <v>13.33</v>
      </c>
      <c r="EU43" s="32">
        <f t="shared" si="29"/>
        <v>11.504999999999999</v>
      </c>
      <c r="EV43" s="30">
        <v>9.77</v>
      </c>
      <c r="EW43" s="30">
        <v>9.4600000000000009</v>
      </c>
      <c r="EX43" s="30">
        <v>10.82</v>
      </c>
      <c r="EY43" s="30">
        <v>9.9</v>
      </c>
      <c r="EZ43" s="32">
        <f t="shared" si="30"/>
        <v>9.9875000000000007</v>
      </c>
      <c r="FA43" s="30">
        <v>7.17</v>
      </c>
      <c r="FB43" s="30">
        <v>5.29</v>
      </c>
      <c r="FC43" s="30">
        <v>4.83</v>
      </c>
      <c r="FD43" s="30">
        <v>5.28</v>
      </c>
      <c r="FE43" s="32">
        <f t="shared" si="31"/>
        <v>5.6425000000000001</v>
      </c>
      <c r="FF43" s="30">
        <v>3.97</v>
      </c>
      <c r="FG43" s="30">
        <v>2.85</v>
      </c>
      <c r="FH43" s="30">
        <v>2.68</v>
      </c>
      <c r="FI43" s="30">
        <v>3.06</v>
      </c>
      <c r="FJ43" s="32">
        <f t="shared" si="32"/>
        <v>3.14</v>
      </c>
      <c r="FK43" s="30">
        <v>2.38</v>
      </c>
      <c r="FL43" s="30">
        <v>3.63</v>
      </c>
      <c r="FM43" s="30">
        <v>5.46</v>
      </c>
      <c r="FN43" s="30">
        <v>5.16</v>
      </c>
      <c r="FO43" s="32">
        <f t="shared" si="33"/>
        <v>4.1574999999999998</v>
      </c>
      <c r="FP43" s="30">
        <v>5.04</v>
      </c>
      <c r="FQ43" s="30">
        <v>3.73</v>
      </c>
      <c r="FR43" s="30">
        <v>4.1100000000000003</v>
      </c>
      <c r="FS43" s="30">
        <v>4.6900000000000004</v>
      </c>
      <c r="FT43" s="32">
        <f t="shared" si="34"/>
        <v>4.3925000000000001</v>
      </c>
      <c r="FU43" s="30">
        <v>4.0599999999999996</v>
      </c>
      <c r="FV43" s="30">
        <v>3.74</v>
      </c>
      <c r="FW43" s="30">
        <v>4.5199999999999996</v>
      </c>
      <c r="FX43" s="30">
        <v>4.7699999999999996</v>
      </c>
      <c r="FY43" s="32">
        <f t="shared" si="35"/>
        <v>4.2725</v>
      </c>
      <c r="FZ43" s="30">
        <v>4.7300000000000004</v>
      </c>
      <c r="GA43" s="30">
        <v>4.55</v>
      </c>
      <c r="GB43" s="30">
        <v>4.07</v>
      </c>
      <c r="GC43" s="30">
        <v>3.31</v>
      </c>
      <c r="GD43" s="32">
        <f t="shared" si="36"/>
        <v>4.165</v>
      </c>
      <c r="GE43" s="30">
        <v>3.65</v>
      </c>
      <c r="GF43" s="30">
        <v>3.22</v>
      </c>
      <c r="GG43" s="30">
        <v>2.37</v>
      </c>
      <c r="GH43" s="30">
        <v>3.67</v>
      </c>
      <c r="GI43" s="32">
        <f t="shared" si="37"/>
        <v>3.2275</v>
      </c>
      <c r="GJ43" s="30">
        <v>55.61</v>
      </c>
      <c r="GK43" s="30">
        <v>56.06</v>
      </c>
      <c r="GL43" s="30">
        <v>55.44</v>
      </c>
      <c r="GM43" s="30">
        <v>57.77</v>
      </c>
      <c r="GN43" s="33">
        <f t="shared" si="38"/>
        <v>56.220000000000006</v>
      </c>
      <c r="GO43" s="30">
        <v>58.15</v>
      </c>
      <c r="GP43" s="30">
        <v>59.62</v>
      </c>
      <c r="GQ43" s="30">
        <v>60.06</v>
      </c>
      <c r="GR43" s="30">
        <v>57.31</v>
      </c>
      <c r="GS43" s="33">
        <f t="shared" si="39"/>
        <v>58.784999999999997</v>
      </c>
      <c r="GT43" s="30">
        <v>57.18</v>
      </c>
      <c r="GU43" s="30">
        <v>58.99</v>
      </c>
      <c r="GV43" s="30">
        <v>58.11</v>
      </c>
      <c r="GW43" s="30">
        <v>56.46</v>
      </c>
      <c r="GX43" s="33">
        <f t="shared" si="40"/>
        <v>57.685000000000002</v>
      </c>
      <c r="GY43" s="30">
        <v>58.84</v>
      </c>
      <c r="GZ43" s="30">
        <v>60.75</v>
      </c>
      <c r="HA43" s="30">
        <v>60.21</v>
      </c>
      <c r="HB43" s="30">
        <v>58.42</v>
      </c>
      <c r="HC43" s="33">
        <f t="shared" si="41"/>
        <v>59.555000000000007</v>
      </c>
      <c r="HD43" s="30">
        <v>57.81</v>
      </c>
      <c r="HE43" s="30">
        <v>57.18</v>
      </c>
      <c r="HF43" s="30">
        <v>54.97</v>
      </c>
      <c r="HG43" s="30">
        <v>56</v>
      </c>
      <c r="HH43" s="33">
        <f t="shared" si="42"/>
        <v>56.49</v>
      </c>
      <c r="HI43" s="30">
        <v>55.46</v>
      </c>
      <c r="HJ43" s="30">
        <v>56.57</v>
      </c>
      <c r="HK43" s="30">
        <v>56.29</v>
      </c>
      <c r="HL43" s="30">
        <v>55.46</v>
      </c>
      <c r="HM43" s="33">
        <f t="shared" si="43"/>
        <v>55.945</v>
      </c>
      <c r="HN43" s="30">
        <v>55.53</v>
      </c>
      <c r="HO43" s="30">
        <v>54.82</v>
      </c>
      <c r="HP43" s="30">
        <v>55.58</v>
      </c>
      <c r="HQ43" s="30">
        <v>55.66</v>
      </c>
      <c r="HR43" s="33">
        <f t="shared" si="44"/>
        <v>55.397500000000001</v>
      </c>
      <c r="HS43" s="30">
        <v>55.59</v>
      </c>
      <c r="HT43" s="30">
        <v>56.22</v>
      </c>
      <c r="HU43" s="30">
        <v>54.4</v>
      </c>
      <c r="HV43" s="30">
        <v>54.68</v>
      </c>
      <c r="HW43" s="33">
        <f t="shared" si="45"/>
        <v>55.222500000000004</v>
      </c>
      <c r="HX43" s="30">
        <v>55.06</v>
      </c>
      <c r="HY43" s="30">
        <v>57.2</v>
      </c>
      <c r="HZ43" s="30">
        <v>55.05</v>
      </c>
      <c r="IA43" s="30">
        <v>55.35</v>
      </c>
      <c r="IB43" s="33">
        <f t="shared" si="46"/>
        <v>55.664999999999999</v>
      </c>
      <c r="IC43" s="30">
        <v>57.38</v>
      </c>
      <c r="ID43" s="30">
        <v>59.58</v>
      </c>
      <c r="IE43" s="30">
        <v>58.77</v>
      </c>
      <c r="IF43" s="30">
        <v>59.28</v>
      </c>
      <c r="IG43" s="33">
        <f t="shared" si="47"/>
        <v>58.752500000000005</v>
      </c>
      <c r="IH43" s="30">
        <v>59.75</v>
      </c>
      <c r="II43" s="30">
        <v>60.98</v>
      </c>
      <c r="IJ43" s="30">
        <v>60.71</v>
      </c>
      <c r="IK43" s="30">
        <v>58.88</v>
      </c>
      <c r="IL43" s="33">
        <f t="shared" si="48"/>
        <v>60.08</v>
      </c>
      <c r="IM43" s="30">
        <v>61.01</v>
      </c>
      <c r="IN43" s="30">
        <v>62.35</v>
      </c>
      <c r="IO43" s="30">
        <v>62.68</v>
      </c>
      <c r="IP43" s="30">
        <v>63.39</v>
      </c>
      <c r="IQ43" s="33">
        <f t="shared" si="49"/>
        <v>62.357500000000002</v>
      </c>
      <c r="IR43" s="30">
        <v>64.47</v>
      </c>
      <c r="IS43" s="30">
        <v>67.010000000000005</v>
      </c>
      <c r="IT43" s="30">
        <v>67.22</v>
      </c>
      <c r="IU43" s="30">
        <v>66.64</v>
      </c>
      <c r="IV43" s="33">
        <f t="shared" si="50"/>
        <v>66.335000000000008</v>
      </c>
      <c r="IW43" s="30">
        <v>67.459999999999994</v>
      </c>
      <c r="IX43" s="30">
        <v>69.150000000000006</v>
      </c>
      <c r="IY43" s="30">
        <v>70.290000000000006</v>
      </c>
      <c r="IZ43" s="30">
        <v>69.11</v>
      </c>
      <c r="JA43" s="33">
        <f t="shared" si="51"/>
        <v>69.002500000000012</v>
      </c>
      <c r="JB43" s="30">
        <v>69.03</v>
      </c>
      <c r="JC43" s="30">
        <v>68.86</v>
      </c>
      <c r="JD43" s="30">
        <v>66.48</v>
      </c>
      <c r="JE43" s="30">
        <v>66.53</v>
      </c>
      <c r="JF43" s="33">
        <f t="shared" si="52"/>
        <v>67.724999999999994</v>
      </c>
      <c r="JG43" s="30">
        <v>66.64</v>
      </c>
      <c r="JH43" s="30">
        <v>67.23</v>
      </c>
      <c r="JI43" s="30">
        <v>66.459999999999994</v>
      </c>
      <c r="JJ43" s="30">
        <v>67.02</v>
      </c>
      <c r="JK43" s="33">
        <f t="shared" si="53"/>
        <v>66.837499999999991</v>
      </c>
      <c r="JL43" s="30">
        <v>66.94</v>
      </c>
      <c r="JM43" s="30">
        <v>67.14</v>
      </c>
      <c r="JN43" s="30">
        <v>64.62</v>
      </c>
      <c r="JO43" s="30">
        <v>64.89</v>
      </c>
      <c r="JP43" s="33">
        <f t="shared" si="54"/>
        <v>65.897499999999994</v>
      </c>
      <c r="JQ43" s="30">
        <v>64.680000000000007</v>
      </c>
      <c r="JR43" s="30">
        <v>65.069999999999993</v>
      </c>
      <c r="JS43" s="30">
        <v>64.510000000000005</v>
      </c>
      <c r="JT43" s="30">
        <v>64.34</v>
      </c>
      <c r="JU43" s="33">
        <f t="shared" si="55"/>
        <v>64.650000000000006</v>
      </c>
      <c r="JV43" s="30">
        <v>64.69</v>
      </c>
      <c r="JW43" s="30">
        <v>65.650000000000006</v>
      </c>
      <c r="JX43" s="30">
        <v>66.33</v>
      </c>
      <c r="JY43" s="30">
        <v>66.39</v>
      </c>
      <c r="JZ43" s="34">
        <f t="shared" si="56"/>
        <v>65.765000000000001</v>
      </c>
    </row>
    <row r="44" spans="1:286" ht="29">
      <c r="A44" s="25" t="s">
        <v>279</v>
      </c>
      <c r="B44" s="30">
        <v>51.56</v>
      </c>
      <c r="C44" s="30">
        <v>53.63</v>
      </c>
      <c r="D44" s="30">
        <v>50.64</v>
      </c>
      <c r="E44" s="30">
        <v>52.07</v>
      </c>
      <c r="F44" s="31">
        <f t="shared" si="0"/>
        <v>51.974999999999994</v>
      </c>
      <c r="G44" s="30">
        <v>50.72</v>
      </c>
      <c r="H44" s="30">
        <v>51.1</v>
      </c>
      <c r="I44" s="30">
        <v>52.45</v>
      </c>
      <c r="J44" s="30">
        <v>51.76</v>
      </c>
      <c r="K44" s="31">
        <f t="shared" si="1"/>
        <v>51.507499999999993</v>
      </c>
      <c r="L44" s="30">
        <v>51.33</v>
      </c>
      <c r="M44" s="30">
        <v>51.81</v>
      </c>
      <c r="N44" s="30">
        <v>51.44</v>
      </c>
      <c r="O44" s="30">
        <v>51.65</v>
      </c>
      <c r="P44" s="31">
        <f t="shared" si="2"/>
        <v>51.557499999999997</v>
      </c>
      <c r="Q44" s="30">
        <v>52.19</v>
      </c>
      <c r="R44" s="30">
        <v>52.15</v>
      </c>
      <c r="S44" s="30">
        <v>51.3</v>
      </c>
      <c r="T44" s="30">
        <v>52.62</v>
      </c>
      <c r="U44" s="31">
        <f t="shared" si="3"/>
        <v>52.064999999999998</v>
      </c>
      <c r="V44" s="30">
        <v>52.47</v>
      </c>
      <c r="W44" s="30">
        <v>54.25</v>
      </c>
      <c r="X44" s="30">
        <v>51.44</v>
      </c>
      <c r="Y44" s="30">
        <v>48</v>
      </c>
      <c r="Z44" s="31">
        <f t="shared" si="4"/>
        <v>51.54</v>
      </c>
      <c r="AA44" s="30">
        <v>49.53</v>
      </c>
      <c r="AB44" s="30">
        <v>50.48</v>
      </c>
      <c r="AC44" s="30">
        <v>50.91</v>
      </c>
      <c r="AD44" s="30">
        <v>51.58</v>
      </c>
      <c r="AE44" s="31">
        <f t="shared" si="5"/>
        <v>50.625</v>
      </c>
      <c r="AF44" s="30">
        <v>51.38</v>
      </c>
      <c r="AG44" s="30">
        <v>51.12</v>
      </c>
      <c r="AH44" s="30">
        <v>50.69</v>
      </c>
      <c r="AI44" s="30">
        <v>50.68</v>
      </c>
      <c r="AJ44" s="31">
        <f t="shared" si="6"/>
        <v>50.967500000000001</v>
      </c>
      <c r="AK44" s="30">
        <v>51.06</v>
      </c>
      <c r="AL44" s="30">
        <v>52.57</v>
      </c>
      <c r="AM44" s="30">
        <v>53.96</v>
      </c>
      <c r="AN44" s="30">
        <v>53.8</v>
      </c>
      <c r="AO44" s="31">
        <f t="shared" si="7"/>
        <v>52.847499999999997</v>
      </c>
      <c r="AP44" s="30">
        <v>53.66</v>
      </c>
      <c r="AQ44" s="30">
        <v>55.8</v>
      </c>
      <c r="AR44" s="30">
        <v>56.15</v>
      </c>
      <c r="AS44" s="30">
        <v>56.26</v>
      </c>
      <c r="AT44" s="31">
        <f t="shared" si="8"/>
        <v>55.467499999999994</v>
      </c>
      <c r="AU44" s="30">
        <v>55.63</v>
      </c>
      <c r="AV44" s="30">
        <v>56.08</v>
      </c>
      <c r="AW44" s="30">
        <v>56.03</v>
      </c>
      <c r="AX44" s="30">
        <v>55.51</v>
      </c>
      <c r="AY44" s="31">
        <f t="shared" si="9"/>
        <v>55.8125</v>
      </c>
      <c r="AZ44" s="30">
        <v>55.74</v>
      </c>
      <c r="BA44" s="30">
        <v>54.85</v>
      </c>
      <c r="BB44" s="30">
        <v>55.16</v>
      </c>
      <c r="BC44" s="30">
        <v>54.96</v>
      </c>
      <c r="BD44" s="31">
        <f t="shared" si="10"/>
        <v>55.177500000000002</v>
      </c>
      <c r="BE44" s="30">
        <v>54.1</v>
      </c>
      <c r="BF44" s="30">
        <v>54.84</v>
      </c>
      <c r="BG44" s="30">
        <v>56.78</v>
      </c>
      <c r="BH44" s="30">
        <v>59.17</v>
      </c>
      <c r="BI44" s="31">
        <f t="shared" si="11"/>
        <v>56.222499999999997</v>
      </c>
      <c r="BJ44" s="30">
        <v>56.21</v>
      </c>
      <c r="BK44" s="30">
        <v>56.63</v>
      </c>
      <c r="BL44" s="30">
        <v>58.78</v>
      </c>
      <c r="BM44" s="30">
        <v>58.72</v>
      </c>
      <c r="BN44" s="31">
        <f t="shared" si="12"/>
        <v>57.585000000000001</v>
      </c>
      <c r="BO44" s="30">
        <v>58.49</v>
      </c>
      <c r="BP44" s="30">
        <v>58.76</v>
      </c>
      <c r="BQ44" s="30">
        <v>57.71</v>
      </c>
      <c r="BR44" s="30">
        <v>57.15</v>
      </c>
      <c r="BS44" s="31">
        <f t="shared" si="13"/>
        <v>58.027500000000003</v>
      </c>
      <c r="BT44" s="30">
        <v>55.77</v>
      </c>
      <c r="BU44" s="30">
        <v>56.75</v>
      </c>
      <c r="BV44" s="30">
        <v>56.06</v>
      </c>
      <c r="BW44" s="30">
        <v>56.97</v>
      </c>
      <c r="BX44" s="31">
        <f t="shared" si="14"/>
        <v>56.387500000000003</v>
      </c>
      <c r="BY44" s="30">
        <v>56.16</v>
      </c>
      <c r="BZ44" s="30">
        <v>56.43</v>
      </c>
      <c r="CA44" s="30">
        <v>57.42</v>
      </c>
      <c r="CB44" s="30">
        <v>58.24</v>
      </c>
      <c r="CC44" s="31">
        <f t="shared" si="15"/>
        <v>57.0625</v>
      </c>
      <c r="CD44" s="30">
        <v>55.43</v>
      </c>
      <c r="CE44" s="30">
        <v>56.69</v>
      </c>
      <c r="CF44" s="30">
        <v>56.62</v>
      </c>
      <c r="CG44" s="30">
        <v>56.53</v>
      </c>
      <c r="CH44" s="31">
        <f t="shared" si="16"/>
        <v>56.317500000000003</v>
      </c>
      <c r="CI44" s="30">
        <v>54.38</v>
      </c>
      <c r="CJ44" s="30">
        <v>56.46</v>
      </c>
      <c r="CK44" s="30">
        <v>55.95</v>
      </c>
      <c r="CL44" s="30">
        <v>54.18</v>
      </c>
      <c r="CM44" s="31">
        <f t="shared" si="17"/>
        <v>55.242500000000007</v>
      </c>
      <c r="CN44" s="30">
        <v>52.43</v>
      </c>
      <c r="CO44" s="30">
        <v>54.96</v>
      </c>
      <c r="CP44" s="30">
        <v>53.52</v>
      </c>
      <c r="CQ44" s="30">
        <v>55.86</v>
      </c>
      <c r="CR44" s="31">
        <f t="shared" si="18"/>
        <v>54.192499999999995</v>
      </c>
      <c r="CS44" s="30">
        <v>8.77</v>
      </c>
      <c r="CT44" s="30">
        <v>9.2899999999999991</v>
      </c>
      <c r="CU44" s="30">
        <v>12.32</v>
      </c>
      <c r="CV44" s="30">
        <v>12.52</v>
      </c>
      <c r="CW44" s="32">
        <f t="shared" si="19"/>
        <v>10.725</v>
      </c>
      <c r="CX44" s="30">
        <v>11.62</v>
      </c>
      <c r="CY44" s="30">
        <v>11.91</v>
      </c>
      <c r="CZ44" s="30">
        <v>11</v>
      </c>
      <c r="DA44" s="30">
        <v>14.77</v>
      </c>
      <c r="DB44" s="32">
        <f t="shared" si="20"/>
        <v>12.324999999999999</v>
      </c>
      <c r="DC44" s="30">
        <v>13.46</v>
      </c>
      <c r="DD44" s="30">
        <v>10.83</v>
      </c>
      <c r="DE44" s="30">
        <v>10.94</v>
      </c>
      <c r="DF44" s="30">
        <v>14.34</v>
      </c>
      <c r="DG44" s="32">
        <f t="shared" si="21"/>
        <v>12.392499999999998</v>
      </c>
      <c r="DH44" s="30">
        <v>12.56</v>
      </c>
      <c r="DI44" s="30">
        <v>12.96</v>
      </c>
      <c r="DJ44" s="30">
        <v>15.51</v>
      </c>
      <c r="DK44" s="30">
        <v>20.56</v>
      </c>
      <c r="DL44" s="32">
        <f t="shared" si="22"/>
        <v>15.397500000000001</v>
      </c>
      <c r="DM44" s="30">
        <v>17.98</v>
      </c>
      <c r="DN44" s="30">
        <v>17.7</v>
      </c>
      <c r="DO44" s="30">
        <v>20.6</v>
      </c>
      <c r="DP44" s="30">
        <v>19.86</v>
      </c>
      <c r="DQ44" s="32">
        <f t="shared" si="23"/>
        <v>19.035</v>
      </c>
      <c r="DR44" s="30">
        <v>17.48</v>
      </c>
      <c r="DS44" s="30">
        <v>15.21</v>
      </c>
      <c r="DT44" s="30">
        <v>21.04</v>
      </c>
      <c r="DU44" s="30">
        <v>24.15</v>
      </c>
      <c r="DV44" s="32">
        <f t="shared" si="24"/>
        <v>19.47</v>
      </c>
      <c r="DW44" s="30">
        <v>21.39</v>
      </c>
      <c r="DX44" s="30">
        <v>20.51</v>
      </c>
      <c r="DY44" s="30">
        <v>21.5</v>
      </c>
      <c r="DZ44" s="30">
        <v>20.55</v>
      </c>
      <c r="EA44" s="32">
        <f t="shared" si="25"/>
        <v>20.987500000000001</v>
      </c>
      <c r="EB44" s="30">
        <v>22.97</v>
      </c>
      <c r="EC44" s="30">
        <v>25.58</v>
      </c>
      <c r="ED44" s="30">
        <v>25.31</v>
      </c>
      <c r="EE44" s="30">
        <v>24.95</v>
      </c>
      <c r="EF44" s="32">
        <f t="shared" si="26"/>
        <v>24.702500000000001</v>
      </c>
      <c r="EG44" s="30">
        <v>22.5</v>
      </c>
      <c r="EH44" s="30">
        <v>20.04</v>
      </c>
      <c r="EI44" s="30">
        <v>19.46</v>
      </c>
      <c r="EJ44" s="30">
        <v>17.93</v>
      </c>
      <c r="EK44" s="32">
        <f t="shared" si="27"/>
        <v>19.982500000000002</v>
      </c>
      <c r="EL44" s="30">
        <v>18.62</v>
      </c>
      <c r="EM44" s="30">
        <v>16.43</v>
      </c>
      <c r="EN44" s="30">
        <v>16.12</v>
      </c>
      <c r="EO44" s="30">
        <v>17.010000000000002</v>
      </c>
      <c r="EP44" s="32">
        <f t="shared" si="28"/>
        <v>17.045000000000002</v>
      </c>
      <c r="EQ44" s="30">
        <v>15.63</v>
      </c>
      <c r="ER44" s="30">
        <v>14.64</v>
      </c>
      <c r="ES44" s="30">
        <v>14.5</v>
      </c>
      <c r="ET44" s="30">
        <v>14.89</v>
      </c>
      <c r="EU44" s="32">
        <f t="shared" si="29"/>
        <v>14.915000000000001</v>
      </c>
      <c r="EV44" s="30">
        <v>11.05</v>
      </c>
      <c r="EW44" s="30">
        <v>11.18</v>
      </c>
      <c r="EX44" s="30">
        <v>7</v>
      </c>
      <c r="EY44" s="30">
        <v>7.95</v>
      </c>
      <c r="EZ44" s="32">
        <f t="shared" si="30"/>
        <v>9.2949999999999999</v>
      </c>
      <c r="FA44" s="30">
        <v>5.36</v>
      </c>
      <c r="FB44" s="30">
        <v>4.0199999999999996</v>
      </c>
      <c r="FC44" s="30">
        <v>4.47</v>
      </c>
      <c r="FD44" s="30">
        <v>5.98</v>
      </c>
      <c r="FE44" s="32">
        <f t="shared" si="31"/>
        <v>4.9574999999999996</v>
      </c>
      <c r="FF44" s="30">
        <v>4.01</v>
      </c>
      <c r="FG44" s="30">
        <v>4.99</v>
      </c>
      <c r="FH44" s="30">
        <v>3.91</v>
      </c>
      <c r="FI44" s="30">
        <v>3.3</v>
      </c>
      <c r="FJ44" s="32">
        <f t="shared" si="32"/>
        <v>4.0525000000000002</v>
      </c>
      <c r="FK44" s="30">
        <v>5.21</v>
      </c>
      <c r="FL44" s="30">
        <v>4.55</v>
      </c>
      <c r="FM44" s="30">
        <v>5.86</v>
      </c>
      <c r="FN44" s="30">
        <v>9.42</v>
      </c>
      <c r="FO44" s="32">
        <f t="shared" si="33"/>
        <v>6.26</v>
      </c>
      <c r="FP44" s="30">
        <v>6.61</v>
      </c>
      <c r="FQ44" s="30">
        <v>6.85</v>
      </c>
      <c r="FR44" s="30">
        <v>10.24</v>
      </c>
      <c r="FS44" s="30">
        <v>8.15</v>
      </c>
      <c r="FT44" s="32">
        <f t="shared" si="34"/>
        <v>7.9625000000000004</v>
      </c>
      <c r="FU44" s="30">
        <v>9.36</v>
      </c>
      <c r="FV44" s="30">
        <v>9.2899999999999991</v>
      </c>
      <c r="FW44" s="30">
        <v>10.98</v>
      </c>
      <c r="FX44" s="30">
        <v>10.45</v>
      </c>
      <c r="FY44" s="32">
        <f t="shared" si="35"/>
        <v>10.02</v>
      </c>
      <c r="FZ44" s="30">
        <v>4.16</v>
      </c>
      <c r="GA44" s="30">
        <v>7.21</v>
      </c>
      <c r="GB44" s="30">
        <v>6.17</v>
      </c>
      <c r="GC44" s="30">
        <v>5.57</v>
      </c>
      <c r="GD44" s="32">
        <f t="shared" si="36"/>
        <v>5.7774999999999999</v>
      </c>
      <c r="GE44" s="30">
        <v>6.54</v>
      </c>
      <c r="GF44" s="30">
        <v>5.15</v>
      </c>
      <c r="GG44" s="30">
        <v>5.9</v>
      </c>
      <c r="GH44" s="30">
        <v>7.31</v>
      </c>
      <c r="GI44" s="32">
        <f t="shared" si="37"/>
        <v>6.2250000000000005</v>
      </c>
      <c r="GJ44" s="30">
        <v>47.04</v>
      </c>
      <c r="GK44" s="30">
        <v>48.65</v>
      </c>
      <c r="GL44" s="30">
        <v>44.4</v>
      </c>
      <c r="GM44" s="30">
        <v>45.56</v>
      </c>
      <c r="GN44" s="33">
        <f t="shared" si="38"/>
        <v>46.412500000000001</v>
      </c>
      <c r="GO44" s="30">
        <v>44.83</v>
      </c>
      <c r="GP44" s="30">
        <v>45.01</v>
      </c>
      <c r="GQ44" s="30">
        <v>46.68</v>
      </c>
      <c r="GR44" s="30">
        <v>44.12</v>
      </c>
      <c r="GS44" s="33">
        <f t="shared" si="39"/>
        <v>45.160000000000004</v>
      </c>
      <c r="GT44" s="30">
        <v>44.42</v>
      </c>
      <c r="GU44" s="30">
        <v>46.2</v>
      </c>
      <c r="GV44" s="30">
        <v>45.82</v>
      </c>
      <c r="GW44" s="30">
        <v>44.25</v>
      </c>
      <c r="GX44" s="33">
        <f t="shared" si="40"/>
        <v>45.172499999999999</v>
      </c>
      <c r="GY44" s="30">
        <v>45.63</v>
      </c>
      <c r="GZ44" s="30">
        <v>45.39</v>
      </c>
      <c r="HA44" s="30">
        <v>43.34</v>
      </c>
      <c r="HB44" s="30">
        <v>41.8</v>
      </c>
      <c r="HC44" s="33">
        <f t="shared" si="41"/>
        <v>44.040000000000006</v>
      </c>
      <c r="HD44" s="30">
        <v>43.04</v>
      </c>
      <c r="HE44" s="30">
        <v>44.64</v>
      </c>
      <c r="HF44" s="30">
        <v>40.840000000000003</v>
      </c>
      <c r="HG44" s="30">
        <v>38.47</v>
      </c>
      <c r="HH44" s="33">
        <f t="shared" si="42"/>
        <v>41.747500000000002</v>
      </c>
      <c r="HI44" s="30">
        <v>40.880000000000003</v>
      </c>
      <c r="HJ44" s="30">
        <v>42.81</v>
      </c>
      <c r="HK44" s="30">
        <v>40.200000000000003</v>
      </c>
      <c r="HL44" s="30">
        <v>39.119999999999997</v>
      </c>
      <c r="HM44" s="33">
        <f t="shared" si="43"/>
        <v>40.752499999999998</v>
      </c>
      <c r="HN44" s="30">
        <v>40.39</v>
      </c>
      <c r="HO44" s="30">
        <v>40.630000000000003</v>
      </c>
      <c r="HP44" s="30">
        <v>39.79</v>
      </c>
      <c r="HQ44" s="30">
        <v>40.270000000000003</v>
      </c>
      <c r="HR44" s="33">
        <f t="shared" si="44"/>
        <v>40.270000000000003</v>
      </c>
      <c r="HS44" s="30">
        <v>39.33</v>
      </c>
      <c r="HT44" s="30">
        <v>39.119999999999997</v>
      </c>
      <c r="HU44" s="30">
        <v>40.299999999999997</v>
      </c>
      <c r="HV44" s="30">
        <v>40.380000000000003</v>
      </c>
      <c r="HW44" s="33">
        <f t="shared" si="45"/>
        <v>39.782499999999999</v>
      </c>
      <c r="HX44" s="30">
        <v>41.58</v>
      </c>
      <c r="HY44" s="30">
        <v>44.62</v>
      </c>
      <c r="HZ44" s="30">
        <v>45.22</v>
      </c>
      <c r="IA44" s="30">
        <v>46.17</v>
      </c>
      <c r="IB44" s="33">
        <f t="shared" si="46"/>
        <v>44.397499999999994</v>
      </c>
      <c r="IC44" s="30">
        <v>45.27</v>
      </c>
      <c r="ID44" s="30">
        <v>46.87</v>
      </c>
      <c r="IE44" s="30">
        <v>46.99</v>
      </c>
      <c r="IF44" s="30">
        <v>46.06</v>
      </c>
      <c r="IG44" s="33">
        <f t="shared" si="47"/>
        <v>46.297499999999999</v>
      </c>
      <c r="IH44" s="30">
        <v>47.03</v>
      </c>
      <c r="II44" s="30">
        <v>46.82</v>
      </c>
      <c r="IJ44" s="30">
        <v>47.16</v>
      </c>
      <c r="IK44" s="30">
        <v>46.78</v>
      </c>
      <c r="IL44" s="33">
        <f t="shared" si="48"/>
        <v>46.947499999999998</v>
      </c>
      <c r="IM44" s="30">
        <v>48.12</v>
      </c>
      <c r="IN44" s="30">
        <v>48.71</v>
      </c>
      <c r="IO44" s="30">
        <v>52.8</v>
      </c>
      <c r="IP44" s="30">
        <v>54.47</v>
      </c>
      <c r="IQ44" s="33">
        <f t="shared" si="49"/>
        <v>51.024999999999999</v>
      </c>
      <c r="IR44" s="30">
        <v>53.2</v>
      </c>
      <c r="IS44" s="30">
        <v>54.36</v>
      </c>
      <c r="IT44" s="30">
        <v>56.16</v>
      </c>
      <c r="IU44" s="30">
        <v>55.21</v>
      </c>
      <c r="IV44" s="33">
        <f t="shared" si="50"/>
        <v>54.732500000000002</v>
      </c>
      <c r="IW44" s="30">
        <v>56.15</v>
      </c>
      <c r="IX44" s="30">
        <v>55.83</v>
      </c>
      <c r="IY44" s="30">
        <v>55.45</v>
      </c>
      <c r="IZ44" s="30">
        <v>55.26</v>
      </c>
      <c r="JA44" s="33">
        <f t="shared" si="51"/>
        <v>55.672499999999999</v>
      </c>
      <c r="JB44" s="30">
        <v>52.86</v>
      </c>
      <c r="JC44" s="30">
        <v>54.17</v>
      </c>
      <c r="JD44" s="30">
        <v>52.77</v>
      </c>
      <c r="JE44" s="30">
        <v>51.61</v>
      </c>
      <c r="JF44" s="33">
        <f t="shared" si="52"/>
        <v>52.852500000000006</v>
      </c>
      <c r="JG44" s="30">
        <v>52.45</v>
      </c>
      <c r="JH44" s="30">
        <v>52.56</v>
      </c>
      <c r="JI44" s="30">
        <v>51.54</v>
      </c>
      <c r="JJ44" s="30">
        <v>53.49</v>
      </c>
      <c r="JK44" s="33">
        <f t="shared" si="53"/>
        <v>52.510000000000005</v>
      </c>
      <c r="JL44" s="30">
        <v>50.24</v>
      </c>
      <c r="JM44" s="30">
        <v>51.42</v>
      </c>
      <c r="JN44" s="30">
        <v>50.4</v>
      </c>
      <c r="JO44" s="30">
        <v>50.62</v>
      </c>
      <c r="JP44" s="33">
        <f t="shared" si="54"/>
        <v>50.67</v>
      </c>
      <c r="JQ44" s="30">
        <v>52.12</v>
      </c>
      <c r="JR44" s="30">
        <v>52.39</v>
      </c>
      <c r="JS44" s="30">
        <v>52.5</v>
      </c>
      <c r="JT44" s="30">
        <v>51.16</v>
      </c>
      <c r="JU44" s="33">
        <f t="shared" si="55"/>
        <v>52.042499999999997</v>
      </c>
      <c r="JV44" s="30">
        <v>49</v>
      </c>
      <c r="JW44" s="30">
        <v>52.14</v>
      </c>
      <c r="JX44" s="30">
        <v>50.36</v>
      </c>
      <c r="JY44" s="30">
        <v>51.78</v>
      </c>
      <c r="JZ44" s="34">
        <f t="shared" si="56"/>
        <v>50.82</v>
      </c>
    </row>
    <row r="45" spans="1:286" ht="29">
      <c r="A45" s="25" t="s">
        <v>280</v>
      </c>
      <c r="B45" s="30">
        <v>59.21</v>
      </c>
      <c r="C45" s="30">
        <v>59.07</v>
      </c>
      <c r="D45" s="30">
        <v>58.65</v>
      </c>
      <c r="E45" s="30">
        <v>59.52</v>
      </c>
      <c r="F45" s="31">
        <f t="shared" si="0"/>
        <v>59.112500000000004</v>
      </c>
      <c r="G45" s="30">
        <v>58.32</v>
      </c>
      <c r="H45" s="30">
        <v>58.45</v>
      </c>
      <c r="I45" s="30">
        <v>58.58</v>
      </c>
      <c r="J45" s="30">
        <v>58.81</v>
      </c>
      <c r="K45" s="31">
        <f t="shared" si="1"/>
        <v>58.540000000000006</v>
      </c>
      <c r="L45" s="30">
        <v>58.41</v>
      </c>
      <c r="M45" s="30">
        <v>60.44</v>
      </c>
      <c r="N45" s="30">
        <v>61.05</v>
      </c>
      <c r="O45" s="30">
        <v>58.77</v>
      </c>
      <c r="P45" s="31">
        <f t="shared" si="2"/>
        <v>59.667499999999997</v>
      </c>
      <c r="Q45" s="30">
        <v>60.18</v>
      </c>
      <c r="R45" s="30">
        <v>60.43</v>
      </c>
      <c r="S45" s="30">
        <v>60.76</v>
      </c>
      <c r="T45" s="30">
        <v>60.76</v>
      </c>
      <c r="U45" s="31">
        <f t="shared" si="3"/>
        <v>60.532499999999999</v>
      </c>
      <c r="V45" s="30">
        <v>64.41</v>
      </c>
      <c r="W45" s="30">
        <v>65.73</v>
      </c>
      <c r="X45" s="30">
        <v>61.41</v>
      </c>
      <c r="Y45" s="30">
        <v>61.52</v>
      </c>
      <c r="Z45" s="31">
        <f t="shared" si="4"/>
        <v>63.267499999999998</v>
      </c>
      <c r="AA45" s="30">
        <v>63.5</v>
      </c>
      <c r="AB45" s="30">
        <v>64.2</v>
      </c>
      <c r="AC45" s="30">
        <v>60</v>
      </c>
      <c r="AD45" s="30">
        <v>61.75</v>
      </c>
      <c r="AE45" s="31">
        <f t="shared" si="5"/>
        <v>62.362499999999997</v>
      </c>
      <c r="AF45" s="30">
        <v>61.63</v>
      </c>
      <c r="AG45" s="30">
        <v>62.73</v>
      </c>
      <c r="AH45" s="30">
        <v>60.65</v>
      </c>
      <c r="AI45" s="30">
        <v>60.42</v>
      </c>
      <c r="AJ45" s="31">
        <f t="shared" si="6"/>
        <v>61.357500000000002</v>
      </c>
      <c r="AK45" s="30">
        <v>61.64</v>
      </c>
      <c r="AL45" s="30">
        <v>64.25</v>
      </c>
      <c r="AM45" s="30">
        <v>64.069999999999993</v>
      </c>
      <c r="AN45" s="30">
        <v>62.93</v>
      </c>
      <c r="AO45" s="31">
        <f t="shared" si="7"/>
        <v>63.222499999999997</v>
      </c>
      <c r="AP45" s="30">
        <v>63.81</v>
      </c>
      <c r="AQ45" s="30">
        <v>65.59</v>
      </c>
      <c r="AR45" s="30">
        <v>63.39</v>
      </c>
      <c r="AS45" s="30">
        <v>63.65</v>
      </c>
      <c r="AT45" s="31">
        <f t="shared" si="8"/>
        <v>64.11</v>
      </c>
      <c r="AU45" s="30">
        <v>62.78</v>
      </c>
      <c r="AV45" s="30">
        <v>63.65</v>
      </c>
      <c r="AW45" s="30">
        <v>61.22</v>
      </c>
      <c r="AX45" s="30">
        <v>59.98</v>
      </c>
      <c r="AY45" s="31">
        <f t="shared" si="9"/>
        <v>61.907499999999999</v>
      </c>
      <c r="AZ45" s="30">
        <v>61.91</v>
      </c>
      <c r="BA45" s="30">
        <v>63.37</v>
      </c>
      <c r="BB45" s="30">
        <v>62.21</v>
      </c>
      <c r="BC45" s="30">
        <v>62.66</v>
      </c>
      <c r="BD45" s="31">
        <f t="shared" si="10"/>
        <v>62.537500000000001</v>
      </c>
      <c r="BE45" s="30">
        <v>61.23</v>
      </c>
      <c r="BF45" s="30">
        <v>61.51</v>
      </c>
      <c r="BG45" s="30">
        <v>61.2</v>
      </c>
      <c r="BH45" s="30">
        <v>60.77</v>
      </c>
      <c r="BI45" s="31">
        <f t="shared" si="11"/>
        <v>61.177500000000002</v>
      </c>
      <c r="BJ45" s="30">
        <v>60.54</v>
      </c>
      <c r="BK45" s="30">
        <v>61.36</v>
      </c>
      <c r="BL45" s="30">
        <v>61.29</v>
      </c>
      <c r="BM45" s="30">
        <v>61.43</v>
      </c>
      <c r="BN45" s="31">
        <f t="shared" si="12"/>
        <v>61.155000000000001</v>
      </c>
      <c r="BO45" s="30">
        <v>62.53</v>
      </c>
      <c r="BP45" s="30">
        <v>63.1</v>
      </c>
      <c r="BQ45" s="30">
        <v>60.7</v>
      </c>
      <c r="BR45" s="30">
        <v>61.75</v>
      </c>
      <c r="BS45" s="31">
        <f t="shared" si="13"/>
        <v>62.019999999999996</v>
      </c>
      <c r="BT45" s="30">
        <v>62.43</v>
      </c>
      <c r="BU45" s="30">
        <v>65.39</v>
      </c>
      <c r="BV45" s="30">
        <v>64.92</v>
      </c>
      <c r="BW45" s="30">
        <v>64.790000000000006</v>
      </c>
      <c r="BX45" s="31">
        <f t="shared" si="14"/>
        <v>64.382500000000007</v>
      </c>
      <c r="BY45" s="30">
        <v>65.39</v>
      </c>
      <c r="BZ45" s="30">
        <v>67.63</v>
      </c>
      <c r="CA45" s="30">
        <v>64.91</v>
      </c>
      <c r="CB45" s="30">
        <v>67.14</v>
      </c>
      <c r="CC45" s="31">
        <f t="shared" si="15"/>
        <v>66.267499999999998</v>
      </c>
      <c r="CD45" s="30">
        <v>64.48</v>
      </c>
      <c r="CE45" s="30">
        <v>63.5</v>
      </c>
      <c r="CF45" s="30">
        <v>62.97</v>
      </c>
      <c r="CG45" s="30">
        <v>62.44</v>
      </c>
      <c r="CH45" s="31">
        <f t="shared" si="16"/>
        <v>63.347499999999997</v>
      </c>
      <c r="CI45" s="30">
        <v>60.52</v>
      </c>
      <c r="CJ45" s="30">
        <v>61.64</v>
      </c>
      <c r="CK45" s="30">
        <v>60.55</v>
      </c>
      <c r="CL45" s="30">
        <v>60.57</v>
      </c>
      <c r="CM45" s="31">
        <f t="shared" si="17"/>
        <v>60.819999999999993</v>
      </c>
      <c r="CN45" s="30">
        <v>59.34</v>
      </c>
      <c r="CO45" s="30">
        <v>58.78</v>
      </c>
      <c r="CP45" s="30">
        <v>58.91</v>
      </c>
      <c r="CQ45" s="30">
        <v>57.46</v>
      </c>
      <c r="CR45" s="31">
        <f t="shared" si="18"/>
        <v>58.622500000000002</v>
      </c>
      <c r="CS45" s="30">
        <v>8.11</v>
      </c>
      <c r="CT45" s="30">
        <v>9.92</v>
      </c>
      <c r="CU45" s="30">
        <v>10.15</v>
      </c>
      <c r="CV45" s="30">
        <v>12.25</v>
      </c>
      <c r="CW45" s="32">
        <f t="shared" si="19"/>
        <v>10.1075</v>
      </c>
      <c r="CX45" s="30">
        <v>7.74</v>
      </c>
      <c r="CY45" s="30">
        <v>5.55</v>
      </c>
      <c r="CZ45" s="30">
        <v>11.25</v>
      </c>
      <c r="DA45" s="30">
        <v>12.09</v>
      </c>
      <c r="DB45" s="32">
        <f t="shared" si="20"/>
        <v>9.1574999999999989</v>
      </c>
      <c r="DC45" s="30">
        <v>11.97</v>
      </c>
      <c r="DD45" s="30">
        <v>9.32</v>
      </c>
      <c r="DE45" s="30">
        <v>7.2</v>
      </c>
      <c r="DF45" s="30">
        <v>9.6199999999999992</v>
      </c>
      <c r="DG45" s="32">
        <f t="shared" si="21"/>
        <v>9.5274999999999999</v>
      </c>
      <c r="DH45" s="30">
        <v>10.5</v>
      </c>
      <c r="DI45" s="30">
        <v>9.06</v>
      </c>
      <c r="DJ45" s="30">
        <v>12.55</v>
      </c>
      <c r="DK45" s="30">
        <v>12.17</v>
      </c>
      <c r="DL45" s="32">
        <f t="shared" si="22"/>
        <v>11.07</v>
      </c>
      <c r="DM45" s="30">
        <v>12.61</v>
      </c>
      <c r="DN45" s="30">
        <v>11.33</v>
      </c>
      <c r="DO45" s="30">
        <v>12.74</v>
      </c>
      <c r="DP45" s="30">
        <v>16.600000000000001</v>
      </c>
      <c r="DQ45" s="32">
        <f t="shared" si="23"/>
        <v>13.32</v>
      </c>
      <c r="DR45" s="30">
        <v>17.82</v>
      </c>
      <c r="DS45" s="30">
        <v>15</v>
      </c>
      <c r="DT45" s="30">
        <v>16.25</v>
      </c>
      <c r="DU45" s="30">
        <v>22.48</v>
      </c>
      <c r="DV45" s="32">
        <f t="shared" si="24"/>
        <v>17.887499999999999</v>
      </c>
      <c r="DW45" s="30">
        <v>19.16</v>
      </c>
      <c r="DX45" s="30">
        <v>16.41</v>
      </c>
      <c r="DY45" s="30">
        <v>19.899999999999999</v>
      </c>
      <c r="DZ45" s="30">
        <v>21.6</v>
      </c>
      <c r="EA45" s="32">
        <f t="shared" si="25"/>
        <v>19.267499999999998</v>
      </c>
      <c r="EB45" s="30">
        <v>17.04</v>
      </c>
      <c r="EC45" s="30">
        <v>17.07</v>
      </c>
      <c r="ED45" s="30">
        <v>16.39</v>
      </c>
      <c r="EE45" s="30">
        <v>20.46</v>
      </c>
      <c r="EF45" s="32">
        <f t="shared" si="26"/>
        <v>17.740000000000002</v>
      </c>
      <c r="EG45" s="30">
        <v>17.399999999999999</v>
      </c>
      <c r="EH45" s="30">
        <v>13.96</v>
      </c>
      <c r="EI45" s="30">
        <v>16.760000000000002</v>
      </c>
      <c r="EJ45" s="30">
        <v>15.42</v>
      </c>
      <c r="EK45" s="32">
        <f t="shared" si="27"/>
        <v>15.885000000000002</v>
      </c>
      <c r="EL45" s="30">
        <v>13.4</v>
      </c>
      <c r="EM45" s="30">
        <v>15.72</v>
      </c>
      <c r="EN45" s="30">
        <v>15.39</v>
      </c>
      <c r="EO45" s="30">
        <v>17.54</v>
      </c>
      <c r="EP45" s="32">
        <f t="shared" si="28"/>
        <v>15.512500000000001</v>
      </c>
      <c r="EQ45" s="30">
        <v>15.03</v>
      </c>
      <c r="ER45" s="30">
        <v>12.04</v>
      </c>
      <c r="ES45" s="30">
        <v>10.9</v>
      </c>
      <c r="ET45" s="30">
        <v>12.42</v>
      </c>
      <c r="EU45" s="32">
        <f t="shared" si="29"/>
        <v>12.5975</v>
      </c>
      <c r="EV45" s="30">
        <v>9.4</v>
      </c>
      <c r="EW45" s="30">
        <v>12.92</v>
      </c>
      <c r="EX45" s="30">
        <v>14.09</v>
      </c>
      <c r="EY45" s="30">
        <v>16.62</v>
      </c>
      <c r="EZ45" s="32">
        <f t="shared" si="30"/>
        <v>13.2575</v>
      </c>
      <c r="FA45" s="30">
        <v>9.0500000000000007</v>
      </c>
      <c r="FB45" s="30">
        <v>9.4700000000000006</v>
      </c>
      <c r="FC45" s="30">
        <v>9.18</v>
      </c>
      <c r="FD45" s="30">
        <v>5.38</v>
      </c>
      <c r="FE45" s="32">
        <f t="shared" si="31"/>
        <v>8.2700000000000014</v>
      </c>
      <c r="FF45" s="30">
        <v>4.5</v>
      </c>
      <c r="FG45" s="30">
        <v>4.46</v>
      </c>
      <c r="FH45" s="30">
        <v>5.21</v>
      </c>
      <c r="FI45" s="30">
        <v>4.57</v>
      </c>
      <c r="FJ45" s="32">
        <f t="shared" si="32"/>
        <v>4.6850000000000005</v>
      </c>
      <c r="FK45" s="30">
        <v>2.86</v>
      </c>
      <c r="FL45" s="30">
        <v>2.8</v>
      </c>
      <c r="FM45" s="30">
        <v>4.83</v>
      </c>
      <c r="FN45" s="30">
        <v>3.79</v>
      </c>
      <c r="FO45" s="32">
        <f t="shared" si="33"/>
        <v>3.5700000000000003</v>
      </c>
      <c r="FP45" s="30">
        <v>1.25</v>
      </c>
      <c r="FQ45" s="30">
        <v>2.2799999999999998</v>
      </c>
      <c r="FR45" s="30">
        <v>3.65</v>
      </c>
      <c r="FS45" s="30">
        <v>7.42</v>
      </c>
      <c r="FT45" s="32">
        <f t="shared" si="34"/>
        <v>3.65</v>
      </c>
      <c r="FU45" s="30">
        <v>4.3099999999999996</v>
      </c>
      <c r="FV45" s="30">
        <v>3.46</v>
      </c>
      <c r="FW45" s="30">
        <v>4.3899999999999997</v>
      </c>
      <c r="FX45" s="30">
        <v>6.34</v>
      </c>
      <c r="FY45" s="32">
        <f t="shared" si="35"/>
        <v>4.625</v>
      </c>
      <c r="FZ45" s="30">
        <v>6.09</v>
      </c>
      <c r="GA45" s="30">
        <v>5.29</v>
      </c>
      <c r="GB45" s="30">
        <v>4.0199999999999996</v>
      </c>
      <c r="GC45" s="30">
        <v>5.28</v>
      </c>
      <c r="GD45" s="32">
        <f t="shared" si="36"/>
        <v>5.17</v>
      </c>
      <c r="GE45" s="30">
        <v>4.57</v>
      </c>
      <c r="GF45" s="30">
        <v>5.04</v>
      </c>
      <c r="GG45" s="30">
        <v>5.2</v>
      </c>
      <c r="GH45" s="30">
        <v>6.13</v>
      </c>
      <c r="GI45" s="32">
        <f t="shared" si="37"/>
        <v>5.2349999999999994</v>
      </c>
      <c r="GJ45" s="30">
        <v>54.4</v>
      </c>
      <c r="GK45" s="30">
        <v>53.21</v>
      </c>
      <c r="GL45" s="30">
        <v>52.69</v>
      </c>
      <c r="GM45" s="30">
        <v>52.23</v>
      </c>
      <c r="GN45" s="33">
        <f t="shared" si="38"/>
        <v>53.1325</v>
      </c>
      <c r="GO45" s="30">
        <v>53.81</v>
      </c>
      <c r="GP45" s="30">
        <v>55.2</v>
      </c>
      <c r="GQ45" s="30">
        <v>51.99</v>
      </c>
      <c r="GR45" s="30">
        <v>51.71</v>
      </c>
      <c r="GS45" s="33">
        <f t="shared" si="39"/>
        <v>53.177500000000002</v>
      </c>
      <c r="GT45" s="30">
        <v>51.42</v>
      </c>
      <c r="GU45" s="30">
        <v>54.81</v>
      </c>
      <c r="GV45" s="30">
        <v>56.66</v>
      </c>
      <c r="GW45" s="30">
        <v>53.12</v>
      </c>
      <c r="GX45" s="33">
        <f t="shared" si="40"/>
        <v>54.002499999999998</v>
      </c>
      <c r="GY45" s="30">
        <v>53.86</v>
      </c>
      <c r="GZ45" s="30">
        <v>54.95</v>
      </c>
      <c r="HA45" s="30">
        <v>53.14</v>
      </c>
      <c r="HB45" s="30">
        <v>53.36</v>
      </c>
      <c r="HC45" s="33">
        <f t="shared" si="41"/>
        <v>53.827500000000001</v>
      </c>
      <c r="HD45" s="30">
        <v>56.29</v>
      </c>
      <c r="HE45" s="30">
        <v>58.28</v>
      </c>
      <c r="HF45" s="30">
        <v>53.59</v>
      </c>
      <c r="HG45" s="30">
        <v>51.31</v>
      </c>
      <c r="HH45" s="33">
        <f t="shared" si="42"/>
        <v>54.8675</v>
      </c>
      <c r="HI45" s="30">
        <v>52.18</v>
      </c>
      <c r="HJ45" s="30">
        <v>54.56</v>
      </c>
      <c r="HK45" s="30">
        <v>50.25</v>
      </c>
      <c r="HL45" s="30">
        <v>47.87</v>
      </c>
      <c r="HM45" s="33">
        <f t="shared" si="43"/>
        <v>51.215000000000003</v>
      </c>
      <c r="HN45" s="30">
        <v>49.82</v>
      </c>
      <c r="HO45" s="30">
        <v>52.44</v>
      </c>
      <c r="HP45" s="30">
        <v>48.57</v>
      </c>
      <c r="HQ45" s="30">
        <v>47.36</v>
      </c>
      <c r="HR45" s="33">
        <f t="shared" si="44"/>
        <v>49.547499999999999</v>
      </c>
      <c r="HS45" s="30">
        <v>51.13</v>
      </c>
      <c r="HT45" s="30">
        <v>53.29</v>
      </c>
      <c r="HU45" s="30">
        <v>53.57</v>
      </c>
      <c r="HV45" s="30">
        <v>50.06</v>
      </c>
      <c r="HW45" s="33">
        <f t="shared" si="45"/>
        <v>52.012500000000003</v>
      </c>
      <c r="HX45" s="30">
        <v>52.7</v>
      </c>
      <c r="HY45" s="30">
        <v>56.44</v>
      </c>
      <c r="HZ45" s="30">
        <v>52.77</v>
      </c>
      <c r="IA45" s="30">
        <v>53.83</v>
      </c>
      <c r="IB45" s="33">
        <f t="shared" si="46"/>
        <v>53.935000000000002</v>
      </c>
      <c r="IC45" s="30">
        <v>54.37</v>
      </c>
      <c r="ID45" s="30">
        <v>53.64</v>
      </c>
      <c r="IE45" s="30">
        <v>51.79</v>
      </c>
      <c r="IF45" s="30">
        <v>49.46</v>
      </c>
      <c r="IG45" s="33">
        <f t="shared" si="47"/>
        <v>52.314999999999998</v>
      </c>
      <c r="IH45" s="30">
        <v>52.6</v>
      </c>
      <c r="II45" s="30">
        <v>55.74</v>
      </c>
      <c r="IJ45" s="30">
        <v>55.43</v>
      </c>
      <c r="IK45" s="30">
        <v>54.88</v>
      </c>
      <c r="IL45" s="33">
        <f t="shared" si="48"/>
        <v>54.662500000000001</v>
      </c>
      <c r="IM45" s="30">
        <v>55.47</v>
      </c>
      <c r="IN45" s="30">
        <v>53.56</v>
      </c>
      <c r="IO45" s="30">
        <v>52.58</v>
      </c>
      <c r="IP45" s="30">
        <v>50.67</v>
      </c>
      <c r="IQ45" s="33">
        <f t="shared" si="49"/>
        <v>53.070000000000007</v>
      </c>
      <c r="IR45" s="30">
        <v>55.06</v>
      </c>
      <c r="IS45" s="30">
        <v>55.54</v>
      </c>
      <c r="IT45" s="30">
        <v>55.67</v>
      </c>
      <c r="IU45" s="30">
        <v>58.12</v>
      </c>
      <c r="IV45" s="33">
        <f t="shared" si="50"/>
        <v>56.097499999999997</v>
      </c>
      <c r="IW45" s="30">
        <v>59.71</v>
      </c>
      <c r="IX45" s="30">
        <v>60.29</v>
      </c>
      <c r="IY45" s="30">
        <v>57.53</v>
      </c>
      <c r="IZ45" s="30">
        <v>58.93</v>
      </c>
      <c r="JA45" s="33">
        <f t="shared" si="51"/>
        <v>59.115000000000002</v>
      </c>
      <c r="JB45" s="30">
        <v>60.65</v>
      </c>
      <c r="JC45" s="30">
        <v>63.56</v>
      </c>
      <c r="JD45" s="30">
        <v>61.79</v>
      </c>
      <c r="JE45" s="30">
        <v>62.33</v>
      </c>
      <c r="JF45" s="33">
        <f t="shared" si="52"/>
        <v>62.082499999999996</v>
      </c>
      <c r="JG45" s="30">
        <v>64.569999999999993</v>
      </c>
      <c r="JH45" s="30">
        <v>66.099999999999994</v>
      </c>
      <c r="JI45" s="30">
        <v>62.54</v>
      </c>
      <c r="JJ45" s="30">
        <v>62.16</v>
      </c>
      <c r="JK45" s="33">
        <f t="shared" si="53"/>
        <v>63.842499999999994</v>
      </c>
      <c r="JL45" s="30">
        <v>61.7</v>
      </c>
      <c r="JM45" s="30">
        <v>61.3</v>
      </c>
      <c r="JN45" s="30">
        <v>60.21</v>
      </c>
      <c r="JO45" s="30">
        <v>58.48</v>
      </c>
      <c r="JP45" s="33">
        <f t="shared" si="54"/>
        <v>60.422499999999999</v>
      </c>
      <c r="JQ45" s="30">
        <v>56.83</v>
      </c>
      <c r="JR45" s="30">
        <v>58.38</v>
      </c>
      <c r="JS45" s="30">
        <v>58.12</v>
      </c>
      <c r="JT45" s="30">
        <v>57.37</v>
      </c>
      <c r="JU45" s="33">
        <f t="shared" si="55"/>
        <v>57.675000000000004</v>
      </c>
      <c r="JV45" s="30">
        <v>56.63</v>
      </c>
      <c r="JW45" s="30">
        <v>55.82</v>
      </c>
      <c r="JX45" s="30">
        <v>55.85</v>
      </c>
      <c r="JY45" s="30">
        <v>53.94</v>
      </c>
      <c r="JZ45" s="34">
        <f t="shared" si="56"/>
        <v>55.56</v>
      </c>
    </row>
    <row r="46" spans="1:286" ht="43">
      <c r="A46" s="25" t="s">
        <v>281</v>
      </c>
      <c r="B46" s="30">
        <v>60.23</v>
      </c>
      <c r="C46" s="30">
        <v>59.57</v>
      </c>
      <c r="D46" s="30">
        <v>60.31</v>
      </c>
      <c r="E46" s="30">
        <v>63.36</v>
      </c>
      <c r="F46" s="31">
        <f t="shared" si="0"/>
        <v>60.867500000000007</v>
      </c>
      <c r="G46" s="30">
        <v>65.91</v>
      </c>
      <c r="H46" s="30">
        <v>63.43</v>
      </c>
      <c r="I46" s="30">
        <v>64.5</v>
      </c>
      <c r="J46" s="30">
        <v>64.17</v>
      </c>
      <c r="K46" s="31">
        <f t="shared" si="1"/>
        <v>64.502499999999998</v>
      </c>
      <c r="L46" s="30">
        <v>64.87</v>
      </c>
      <c r="M46" s="30">
        <v>66.69</v>
      </c>
      <c r="N46" s="30">
        <v>65.430000000000007</v>
      </c>
      <c r="O46" s="30">
        <v>65.62</v>
      </c>
      <c r="P46" s="31">
        <f t="shared" si="2"/>
        <v>65.652500000000003</v>
      </c>
      <c r="Q46" s="30">
        <v>66.66</v>
      </c>
      <c r="R46" s="30">
        <v>65.98</v>
      </c>
      <c r="S46" s="30">
        <v>66.540000000000006</v>
      </c>
      <c r="T46" s="30">
        <v>64.66</v>
      </c>
      <c r="U46" s="31">
        <f t="shared" si="3"/>
        <v>65.960000000000008</v>
      </c>
      <c r="V46" s="30">
        <v>64.760000000000005</v>
      </c>
      <c r="W46" s="30">
        <v>66.67</v>
      </c>
      <c r="X46" s="30">
        <v>66.73</v>
      </c>
      <c r="Y46" s="30">
        <v>67.97</v>
      </c>
      <c r="Z46" s="31">
        <f t="shared" si="4"/>
        <v>66.532499999999999</v>
      </c>
      <c r="AA46" s="30">
        <v>69.209999999999994</v>
      </c>
      <c r="AB46" s="30">
        <v>68.849999999999994</v>
      </c>
      <c r="AC46" s="30">
        <v>69.849999999999994</v>
      </c>
      <c r="AD46" s="30">
        <v>70.349999999999994</v>
      </c>
      <c r="AE46" s="31">
        <f t="shared" si="5"/>
        <v>69.564999999999998</v>
      </c>
      <c r="AF46" s="30">
        <v>67.819999999999993</v>
      </c>
      <c r="AG46" s="30">
        <v>67.62</v>
      </c>
      <c r="AH46" s="30">
        <v>68.290000000000006</v>
      </c>
      <c r="AI46" s="30">
        <v>68.849999999999994</v>
      </c>
      <c r="AJ46" s="31">
        <f t="shared" si="6"/>
        <v>68.14500000000001</v>
      </c>
      <c r="AK46" s="30">
        <v>70.239999999999995</v>
      </c>
      <c r="AL46" s="30">
        <v>69.790000000000006</v>
      </c>
      <c r="AM46" s="30">
        <v>68.84</v>
      </c>
      <c r="AN46" s="30">
        <v>70.89</v>
      </c>
      <c r="AO46" s="31">
        <f t="shared" si="7"/>
        <v>69.94</v>
      </c>
      <c r="AP46" s="30">
        <v>70.38</v>
      </c>
      <c r="AQ46" s="30">
        <v>71.27</v>
      </c>
      <c r="AR46" s="30">
        <v>71.36</v>
      </c>
      <c r="AS46" s="30">
        <v>70.36</v>
      </c>
      <c r="AT46" s="31">
        <f t="shared" si="8"/>
        <v>70.842500000000001</v>
      </c>
      <c r="AU46" s="30">
        <v>68.63</v>
      </c>
      <c r="AV46" s="30">
        <v>70.27</v>
      </c>
      <c r="AW46" s="30">
        <v>69.09</v>
      </c>
      <c r="AX46" s="30">
        <v>69.2</v>
      </c>
      <c r="AY46" s="31">
        <f t="shared" si="9"/>
        <v>69.297499999999999</v>
      </c>
      <c r="AZ46" s="30">
        <v>69.06</v>
      </c>
      <c r="BA46" s="30">
        <v>69.33</v>
      </c>
      <c r="BB46" s="30">
        <v>70.78</v>
      </c>
      <c r="BC46" s="30">
        <v>70.97</v>
      </c>
      <c r="BD46" s="31">
        <f t="shared" si="10"/>
        <v>70.034999999999997</v>
      </c>
      <c r="BE46" s="30">
        <v>71.44</v>
      </c>
      <c r="BF46" s="30">
        <v>71.7</v>
      </c>
      <c r="BG46" s="30">
        <v>70.69</v>
      </c>
      <c r="BH46" s="30">
        <v>71.69</v>
      </c>
      <c r="BI46" s="31">
        <f t="shared" si="11"/>
        <v>71.38</v>
      </c>
      <c r="BJ46" s="30">
        <v>71.510000000000005</v>
      </c>
      <c r="BK46" s="30">
        <v>71.099999999999994</v>
      </c>
      <c r="BL46" s="30">
        <v>70.849999999999994</v>
      </c>
      <c r="BM46" s="30">
        <v>70.67</v>
      </c>
      <c r="BN46" s="31">
        <f t="shared" si="12"/>
        <v>71.032499999999999</v>
      </c>
      <c r="BO46" s="30">
        <v>71.61</v>
      </c>
      <c r="BP46" s="30">
        <v>70.14</v>
      </c>
      <c r="BQ46" s="30">
        <v>71.45</v>
      </c>
      <c r="BR46" s="30">
        <v>72.02</v>
      </c>
      <c r="BS46" s="31">
        <f t="shared" si="13"/>
        <v>71.304999999999993</v>
      </c>
      <c r="BT46" s="30">
        <v>70.7</v>
      </c>
      <c r="BU46" s="30">
        <v>72.540000000000006</v>
      </c>
      <c r="BV46" s="30">
        <v>72.760000000000005</v>
      </c>
      <c r="BW46" s="30">
        <v>72.98</v>
      </c>
      <c r="BX46" s="31">
        <f t="shared" si="14"/>
        <v>72.245000000000005</v>
      </c>
      <c r="BY46" s="30">
        <v>72.22</v>
      </c>
      <c r="BZ46" s="30">
        <v>70.56</v>
      </c>
      <c r="CA46" s="30">
        <v>70.959999999999994</v>
      </c>
      <c r="CB46" s="30">
        <v>72.03</v>
      </c>
      <c r="CC46" s="31">
        <f t="shared" si="15"/>
        <v>71.442499999999995</v>
      </c>
      <c r="CD46" s="30">
        <v>69.86</v>
      </c>
      <c r="CE46" s="30">
        <v>69.010000000000005</v>
      </c>
      <c r="CF46" s="30">
        <v>69.47</v>
      </c>
      <c r="CG46" s="30">
        <v>70.13</v>
      </c>
      <c r="CH46" s="31">
        <f t="shared" si="16"/>
        <v>69.617500000000007</v>
      </c>
      <c r="CI46" s="30">
        <v>70.67</v>
      </c>
      <c r="CJ46" s="30">
        <v>69.38</v>
      </c>
      <c r="CK46" s="30">
        <v>68.599999999999994</v>
      </c>
      <c r="CL46" s="30">
        <v>68.84</v>
      </c>
      <c r="CM46" s="31">
        <f t="shared" si="17"/>
        <v>69.372500000000002</v>
      </c>
      <c r="CN46" s="30">
        <v>69.430000000000007</v>
      </c>
      <c r="CO46" s="30">
        <v>69.39</v>
      </c>
      <c r="CP46" s="30">
        <v>70.510000000000005</v>
      </c>
      <c r="CQ46" s="30">
        <v>69.17</v>
      </c>
      <c r="CR46" s="31">
        <f t="shared" si="18"/>
        <v>69.625</v>
      </c>
      <c r="CS46" s="30">
        <v>23.83</v>
      </c>
      <c r="CT46" s="30">
        <v>21.51</v>
      </c>
      <c r="CU46" s="30">
        <v>21.82</v>
      </c>
      <c r="CV46" s="30">
        <v>15.97</v>
      </c>
      <c r="CW46" s="32">
        <f t="shared" si="19"/>
        <v>20.782499999999999</v>
      </c>
      <c r="CX46" s="30">
        <v>17.88</v>
      </c>
      <c r="CY46" s="30">
        <v>19.510000000000002</v>
      </c>
      <c r="CZ46" s="30">
        <v>22.66</v>
      </c>
      <c r="DA46" s="30">
        <v>23.87</v>
      </c>
      <c r="DB46" s="32">
        <f t="shared" si="20"/>
        <v>20.98</v>
      </c>
      <c r="DC46" s="30">
        <v>20.36</v>
      </c>
      <c r="DD46" s="30">
        <v>19.73</v>
      </c>
      <c r="DE46" s="30">
        <v>17.95</v>
      </c>
      <c r="DF46" s="30">
        <v>19.350000000000001</v>
      </c>
      <c r="DG46" s="32">
        <f t="shared" si="21"/>
        <v>19.347500000000004</v>
      </c>
      <c r="DH46" s="30">
        <v>20.09</v>
      </c>
      <c r="DI46" s="30">
        <v>19.48</v>
      </c>
      <c r="DJ46" s="30">
        <v>23.83</v>
      </c>
      <c r="DK46" s="30">
        <v>26.62</v>
      </c>
      <c r="DL46" s="32">
        <f t="shared" si="22"/>
        <v>22.504999999999999</v>
      </c>
      <c r="DM46" s="30">
        <v>23.35</v>
      </c>
      <c r="DN46" s="30">
        <v>24.5</v>
      </c>
      <c r="DO46" s="30">
        <v>24.66</v>
      </c>
      <c r="DP46" s="30">
        <v>23.59</v>
      </c>
      <c r="DQ46" s="32">
        <f t="shared" si="23"/>
        <v>24.025000000000002</v>
      </c>
      <c r="DR46" s="30">
        <v>25.66</v>
      </c>
      <c r="DS46" s="30">
        <v>25.46</v>
      </c>
      <c r="DT46" s="30">
        <v>29.22</v>
      </c>
      <c r="DU46" s="30">
        <v>29.9</v>
      </c>
      <c r="DV46" s="32">
        <f t="shared" si="24"/>
        <v>27.560000000000002</v>
      </c>
      <c r="DW46" s="30">
        <v>30.78</v>
      </c>
      <c r="DX46" s="30">
        <v>34.5</v>
      </c>
      <c r="DY46" s="30">
        <v>31.59</v>
      </c>
      <c r="DZ46" s="30">
        <v>33.22</v>
      </c>
      <c r="EA46" s="32">
        <f t="shared" si="25"/>
        <v>32.522500000000001</v>
      </c>
      <c r="EB46" s="30">
        <v>34.21</v>
      </c>
      <c r="EC46" s="30">
        <v>36.1</v>
      </c>
      <c r="ED46" s="30">
        <v>32.630000000000003</v>
      </c>
      <c r="EE46" s="30">
        <v>33.14</v>
      </c>
      <c r="EF46" s="32">
        <f t="shared" si="26"/>
        <v>34.019999999999996</v>
      </c>
      <c r="EG46" s="30">
        <v>32.39</v>
      </c>
      <c r="EH46" s="30">
        <v>31.72</v>
      </c>
      <c r="EI46" s="30">
        <v>33.700000000000003</v>
      </c>
      <c r="EJ46" s="30">
        <v>31.1</v>
      </c>
      <c r="EK46" s="32">
        <f t="shared" si="27"/>
        <v>32.227499999999999</v>
      </c>
      <c r="EL46" s="30">
        <v>30.64</v>
      </c>
      <c r="EM46" s="30">
        <v>29.99</v>
      </c>
      <c r="EN46" s="30">
        <v>31.26</v>
      </c>
      <c r="EO46" s="30">
        <v>31.48</v>
      </c>
      <c r="EP46" s="32">
        <f t="shared" si="28"/>
        <v>30.842500000000001</v>
      </c>
      <c r="EQ46" s="30">
        <v>32.83</v>
      </c>
      <c r="ER46" s="30">
        <v>31.43</v>
      </c>
      <c r="ES46" s="30">
        <v>33.67</v>
      </c>
      <c r="ET46" s="30">
        <v>28.09</v>
      </c>
      <c r="EU46" s="32">
        <f t="shared" si="29"/>
        <v>31.504999999999999</v>
      </c>
      <c r="EV46" s="30">
        <v>28.02</v>
      </c>
      <c r="EW46" s="30">
        <v>26.28</v>
      </c>
      <c r="EX46" s="30">
        <v>25.47</v>
      </c>
      <c r="EY46" s="30">
        <v>27.23</v>
      </c>
      <c r="EZ46" s="32">
        <f t="shared" si="30"/>
        <v>26.75</v>
      </c>
      <c r="FA46" s="30">
        <v>20.399999999999999</v>
      </c>
      <c r="FB46" s="30">
        <v>18.059999999999999</v>
      </c>
      <c r="FC46" s="30">
        <v>15.99</v>
      </c>
      <c r="FD46" s="30">
        <v>12.11</v>
      </c>
      <c r="FE46" s="32">
        <f t="shared" si="31"/>
        <v>16.64</v>
      </c>
      <c r="FF46" s="30">
        <v>10.98</v>
      </c>
      <c r="FG46" s="30">
        <v>9.64</v>
      </c>
      <c r="FH46" s="30">
        <v>8.3699999999999992</v>
      </c>
      <c r="FI46" s="30">
        <v>8.67</v>
      </c>
      <c r="FJ46" s="32">
        <f t="shared" si="32"/>
        <v>9.4150000000000009</v>
      </c>
      <c r="FK46" s="30">
        <v>9.23</v>
      </c>
      <c r="FL46" s="30">
        <v>10.7</v>
      </c>
      <c r="FM46" s="30">
        <v>9.2100000000000009</v>
      </c>
      <c r="FN46" s="30">
        <v>9.9700000000000006</v>
      </c>
      <c r="FO46" s="32">
        <f t="shared" si="33"/>
        <v>9.7774999999999999</v>
      </c>
      <c r="FP46" s="30">
        <v>10.24</v>
      </c>
      <c r="FQ46" s="30">
        <v>10.11</v>
      </c>
      <c r="FR46" s="30">
        <v>11.77</v>
      </c>
      <c r="FS46" s="30">
        <v>12.47</v>
      </c>
      <c r="FT46" s="32">
        <f t="shared" si="34"/>
        <v>11.147500000000001</v>
      </c>
      <c r="FU46" s="30">
        <v>8.49</v>
      </c>
      <c r="FV46" s="30">
        <v>8.66</v>
      </c>
      <c r="FW46" s="30">
        <v>10.38</v>
      </c>
      <c r="FX46" s="30">
        <v>9.75</v>
      </c>
      <c r="FY46" s="32">
        <f t="shared" si="35"/>
        <v>9.32</v>
      </c>
      <c r="FZ46" s="30">
        <v>8.2200000000000006</v>
      </c>
      <c r="GA46" s="30">
        <v>9.14</v>
      </c>
      <c r="GB46" s="30">
        <v>8.4700000000000006</v>
      </c>
      <c r="GC46" s="30">
        <v>7.13</v>
      </c>
      <c r="GD46" s="32">
        <f t="shared" si="36"/>
        <v>8.24</v>
      </c>
      <c r="GE46" s="30">
        <v>8.1300000000000008</v>
      </c>
      <c r="GF46" s="30">
        <v>7.5</v>
      </c>
      <c r="GG46" s="30">
        <v>8.84</v>
      </c>
      <c r="GH46" s="30">
        <v>7.68</v>
      </c>
      <c r="GI46" s="32">
        <f t="shared" si="37"/>
        <v>8.0374999999999996</v>
      </c>
      <c r="GJ46" s="30">
        <v>45.88</v>
      </c>
      <c r="GK46" s="30">
        <v>46.76</v>
      </c>
      <c r="GL46" s="30">
        <v>47.15</v>
      </c>
      <c r="GM46" s="30">
        <v>53.24</v>
      </c>
      <c r="GN46" s="33">
        <f t="shared" si="38"/>
        <v>48.2575</v>
      </c>
      <c r="GO46" s="30">
        <v>54.12</v>
      </c>
      <c r="GP46" s="30">
        <v>51.05</v>
      </c>
      <c r="GQ46" s="30">
        <v>49.88</v>
      </c>
      <c r="GR46" s="30">
        <v>48.85</v>
      </c>
      <c r="GS46" s="33">
        <f t="shared" si="39"/>
        <v>50.974999999999994</v>
      </c>
      <c r="GT46" s="30">
        <v>51.67</v>
      </c>
      <c r="GU46" s="30">
        <v>53.53</v>
      </c>
      <c r="GV46" s="30">
        <v>53.68</v>
      </c>
      <c r="GW46" s="30">
        <v>52.92</v>
      </c>
      <c r="GX46" s="33">
        <f t="shared" si="40"/>
        <v>52.95</v>
      </c>
      <c r="GY46" s="30">
        <v>53.27</v>
      </c>
      <c r="GZ46" s="30">
        <v>53.12</v>
      </c>
      <c r="HA46" s="30">
        <v>50.69</v>
      </c>
      <c r="HB46" s="30">
        <v>47.44</v>
      </c>
      <c r="HC46" s="33">
        <f t="shared" si="41"/>
        <v>51.129999999999995</v>
      </c>
      <c r="HD46" s="30">
        <v>49.64</v>
      </c>
      <c r="HE46" s="30">
        <v>50.33</v>
      </c>
      <c r="HF46" s="30">
        <v>50.27</v>
      </c>
      <c r="HG46" s="30">
        <v>51.93</v>
      </c>
      <c r="HH46" s="33">
        <f t="shared" si="42"/>
        <v>50.542500000000004</v>
      </c>
      <c r="HI46" s="30">
        <v>51.45</v>
      </c>
      <c r="HJ46" s="30">
        <v>51.32</v>
      </c>
      <c r="HK46" s="30">
        <v>49.44</v>
      </c>
      <c r="HL46" s="30">
        <v>49.32</v>
      </c>
      <c r="HM46" s="33">
        <f t="shared" si="43"/>
        <v>50.3825</v>
      </c>
      <c r="HN46" s="30">
        <v>46.94</v>
      </c>
      <c r="HO46" s="30">
        <v>44.29</v>
      </c>
      <c r="HP46" s="30">
        <v>46.72</v>
      </c>
      <c r="HQ46" s="30">
        <v>45.98</v>
      </c>
      <c r="HR46" s="33">
        <f t="shared" si="44"/>
        <v>45.982499999999995</v>
      </c>
      <c r="HS46" s="30">
        <v>46.21</v>
      </c>
      <c r="HT46" s="30">
        <v>44.6</v>
      </c>
      <c r="HU46" s="30">
        <v>46.38</v>
      </c>
      <c r="HV46" s="30">
        <v>47.4</v>
      </c>
      <c r="HW46" s="33">
        <f t="shared" si="45"/>
        <v>46.147500000000001</v>
      </c>
      <c r="HX46" s="30">
        <v>47.58</v>
      </c>
      <c r="HY46" s="30">
        <v>48.66</v>
      </c>
      <c r="HZ46" s="30">
        <v>47.31</v>
      </c>
      <c r="IA46" s="30">
        <v>48.48</v>
      </c>
      <c r="IB46" s="33">
        <f t="shared" si="46"/>
        <v>48.0075</v>
      </c>
      <c r="IC46" s="30">
        <v>47.61</v>
      </c>
      <c r="ID46" s="30">
        <v>49.2</v>
      </c>
      <c r="IE46" s="30">
        <v>47.49</v>
      </c>
      <c r="IF46" s="30">
        <v>47.42</v>
      </c>
      <c r="IG46" s="33">
        <f t="shared" si="47"/>
        <v>47.930000000000007</v>
      </c>
      <c r="IH46" s="30">
        <v>46.39</v>
      </c>
      <c r="II46" s="30">
        <v>47.54</v>
      </c>
      <c r="IJ46" s="30">
        <v>46.95</v>
      </c>
      <c r="IK46" s="30">
        <v>51.04</v>
      </c>
      <c r="IL46" s="33">
        <f t="shared" si="48"/>
        <v>47.98</v>
      </c>
      <c r="IM46" s="30">
        <v>51.42</v>
      </c>
      <c r="IN46" s="30">
        <v>52.86</v>
      </c>
      <c r="IO46" s="30">
        <v>52.69</v>
      </c>
      <c r="IP46" s="30">
        <v>52.17</v>
      </c>
      <c r="IQ46" s="33">
        <f t="shared" si="49"/>
        <v>52.284999999999997</v>
      </c>
      <c r="IR46" s="30">
        <v>56.92</v>
      </c>
      <c r="IS46" s="30">
        <v>58.26</v>
      </c>
      <c r="IT46" s="30">
        <v>59.52</v>
      </c>
      <c r="IU46" s="30">
        <v>62.11</v>
      </c>
      <c r="IV46" s="33">
        <f t="shared" si="50"/>
        <v>59.202500000000001</v>
      </c>
      <c r="IW46" s="30">
        <v>63.75</v>
      </c>
      <c r="IX46" s="30">
        <v>63.37</v>
      </c>
      <c r="IY46" s="30">
        <v>65.47</v>
      </c>
      <c r="IZ46" s="30">
        <v>65.78</v>
      </c>
      <c r="JA46" s="33">
        <f t="shared" si="51"/>
        <v>64.592500000000001</v>
      </c>
      <c r="JB46" s="30">
        <v>64.180000000000007</v>
      </c>
      <c r="JC46" s="30">
        <v>64.78</v>
      </c>
      <c r="JD46" s="30">
        <v>66.05</v>
      </c>
      <c r="JE46" s="30">
        <v>65.709999999999994</v>
      </c>
      <c r="JF46" s="33">
        <f t="shared" si="52"/>
        <v>65.179999999999993</v>
      </c>
      <c r="JG46" s="30">
        <v>64.819999999999993</v>
      </c>
      <c r="JH46" s="30">
        <v>63.42</v>
      </c>
      <c r="JI46" s="30">
        <v>62.61</v>
      </c>
      <c r="JJ46" s="30">
        <v>63.04</v>
      </c>
      <c r="JK46" s="33">
        <f t="shared" si="53"/>
        <v>63.472500000000004</v>
      </c>
      <c r="JL46" s="30">
        <v>63.92</v>
      </c>
      <c r="JM46" s="30">
        <v>63.03</v>
      </c>
      <c r="JN46" s="30">
        <v>62.26</v>
      </c>
      <c r="JO46" s="30">
        <v>63.3</v>
      </c>
      <c r="JP46" s="33">
        <f t="shared" si="54"/>
        <v>63.127499999999998</v>
      </c>
      <c r="JQ46" s="30">
        <v>64.86</v>
      </c>
      <c r="JR46" s="30">
        <v>63.04</v>
      </c>
      <c r="JS46" s="30">
        <v>62.79</v>
      </c>
      <c r="JT46" s="30">
        <v>63.93</v>
      </c>
      <c r="JU46" s="33">
        <f t="shared" si="55"/>
        <v>63.655000000000001</v>
      </c>
      <c r="JV46" s="30">
        <v>63.79</v>
      </c>
      <c r="JW46" s="30">
        <v>64.180000000000007</v>
      </c>
      <c r="JX46" s="30">
        <v>64.28</v>
      </c>
      <c r="JY46" s="30">
        <v>63.85</v>
      </c>
      <c r="JZ46" s="34">
        <f t="shared" si="56"/>
        <v>64.025000000000006</v>
      </c>
    </row>
    <row r="47" spans="1:286" ht="29">
      <c r="A47" s="25" t="s">
        <v>282</v>
      </c>
      <c r="B47" s="30">
        <v>58.29</v>
      </c>
      <c r="C47" s="30">
        <v>59.3</v>
      </c>
      <c r="D47" s="30">
        <v>57.49</v>
      </c>
      <c r="E47" s="30">
        <v>60.22</v>
      </c>
      <c r="F47" s="31">
        <f t="shared" si="0"/>
        <v>58.825000000000003</v>
      </c>
      <c r="G47" s="30">
        <v>58.06</v>
      </c>
      <c r="H47" s="30">
        <v>59.07</v>
      </c>
      <c r="I47" s="30">
        <v>58.64</v>
      </c>
      <c r="J47" s="30">
        <v>58.06</v>
      </c>
      <c r="K47" s="31">
        <f t="shared" si="1"/>
        <v>58.457499999999996</v>
      </c>
      <c r="L47" s="30">
        <v>58.4</v>
      </c>
      <c r="M47" s="30">
        <v>58.58</v>
      </c>
      <c r="N47" s="30">
        <v>58.22</v>
      </c>
      <c r="O47" s="30">
        <v>57.81</v>
      </c>
      <c r="P47" s="31">
        <f t="shared" si="2"/>
        <v>58.252499999999998</v>
      </c>
      <c r="Q47" s="30">
        <v>57.96</v>
      </c>
      <c r="R47" s="30">
        <v>58.43</v>
      </c>
      <c r="S47" s="30">
        <v>58</v>
      </c>
      <c r="T47" s="30">
        <v>58.77</v>
      </c>
      <c r="U47" s="31">
        <f t="shared" si="3"/>
        <v>58.29</v>
      </c>
      <c r="V47" s="30">
        <v>59.62</v>
      </c>
      <c r="W47" s="30">
        <v>60.2</v>
      </c>
      <c r="X47" s="30">
        <v>60</v>
      </c>
      <c r="Y47" s="30">
        <v>60.18</v>
      </c>
      <c r="Z47" s="31">
        <f t="shared" si="4"/>
        <v>60</v>
      </c>
      <c r="AA47" s="30">
        <v>60.18</v>
      </c>
      <c r="AB47" s="30">
        <v>60.42</v>
      </c>
      <c r="AC47" s="30">
        <v>60.39</v>
      </c>
      <c r="AD47" s="30">
        <v>60.51</v>
      </c>
      <c r="AE47" s="31">
        <f t="shared" si="5"/>
        <v>60.375</v>
      </c>
      <c r="AF47" s="30">
        <v>60.94</v>
      </c>
      <c r="AG47" s="30">
        <v>61.5</v>
      </c>
      <c r="AH47" s="30">
        <v>60.61</v>
      </c>
      <c r="AI47" s="30">
        <v>61.73</v>
      </c>
      <c r="AJ47" s="31">
        <f t="shared" si="6"/>
        <v>61.195</v>
      </c>
      <c r="AK47" s="30">
        <v>62.37</v>
      </c>
      <c r="AL47" s="30">
        <v>62.86</v>
      </c>
      <c r="AM47" s="30">
        <v>62.43</v>
      </c>
      <c r="AN47" s="30">
        <v>61.68</v>
      </c>
      <c r="AO47" s="31">
        <f t="shared" si="7"/>
        <v>62.335000000000001</v>
      </c>
      <c r="AP47" s="30">
        <v>62.93</v>
      </c>
      <c r="AQ47" s="30">
        <v>63.45</v>
      </c>
      <c r="AR47" s="30">
        <v>64.040000000000006</v>
      </c>
      <c r="AS47" s="30">
        <v>64.319999999999993</v>
      </c>
      <c r="AT47" s="31">
        <f t="shared" si="8"/>
        <v>63.685000000000002</v>
      </c>
      <c r="AU47" s="30">
        <v>63.97</v>
      </c>
      <c r="AV47" s="30">
        <v>63.54</v>
      </c>
      <c r="AW47" s="30">
        <v>63.38</v>
      </c>
      <c r="AX47" s="30">
        <v>63.3</v>
      </c>
      <c r="AY47" s="31">
        <f t="shared" si="9"/>
        <v>63.547499999999999</v>
      </c>
      <c r="AZ47" s="30">
        <v>62.79</v>
      </c>
      <c r="BA47" s="30">
        <v>65.180000000000007</v>
      </c>
      <c r="BB47" s="30">
        <v>63.36</v>
      </c>
      <c r="BC47" s="30">
        <v>64.349999999999994</v>
      </c>
      <c r="BD47" s="31">
        <f t="shared" si="10"/>
        <v>63.919999999999995</v>
      </c>
      <c r="BE47" s="30">
        <v>64.510000000000005</v>
      </c>
      <c r="BF47" s="30">
        <v>65.39</v>
      </c>
      <c r="BG47" s="30">
        <v>65.73</v>
      </c>
      <c r="BH47" s="30">
        <v>66.36</v>
      </c>
      <c r="BI47" s="31">
        <f t="shared" si="11"/>
        <v>65.497500000000002</v>
      </c>
      <c r="BJ47" s="30">
        <v>66.34</v>
      </c>
      <c r="BK47" s="30">
        <v>66.2</v>
      </c>
      <c r="BL47" s="30">
        <v>65.599999999999994</v>
      </c>
      <c r="BM47" s="30">
        <v>66.44</v>
      </c>
      <c r="BN47" s="31">
        <f t="shared" si="12"/>
        <v>66.14500000000001</v>
      </c>
      <c r="BO47" s="30">
        <v>65.39</v>
      </c>
      <c r="BP47" s="30">
        <v>66.41</v>
      </c>
      <c r="BQ47" s="30">
        <v>66.739999999999995</v>
      </c>
      <c r="BR47" s="30">
        <v>67.040000000000006</v>
      </c>
      <c r="BS47" s="31">
        <f t="shared" si="13"/>
        <v>66.39500000000001</v>
      </c>
      <c r="BT47" s="30">
        <v>66.16</v>
      </c>
      <c r="BU47" s="30">
        <v>66.260000000000005</v>
      </c>
      <c r="BV47" s="30">
        <v>65.2</v>
      </c>
      <c r="BW47" s="30">
        <v>65.14</v>
      </c>
      <c r="BX47" s="31">
        <f t="shared" si="14"/>
        <v>65.69</v>
      </c>
      <c r="BY47" s="30">
        <v>65.53</v>
      </c>
      <c r="BZ47" s="30">
        <v>67.459999999999994</v>
      </c>
      <c r="CA47" s="30">
        <v>65.98</v>
      </c>
      <c r="CB47" s="30">
        <v>66.400000000000006</v>
      </c>
      <c r="CC47" s="31">
        <f t="shared" si="15"/>
        <v>66.342500000000001</v>
      </c>
      <c r="CD47" s="30">
        <v>66.819999999999993</v>
      </c>
      <c r="CE47" s="30">
        <v>66.11</v>
      </c>
      <c r="CF47" s="30">
        <v>66.010000000000005</v>
      </c>
      <c r="CG47" s="30">
        <v>65.69</v>
      </c>
      <c r="CH47" s="31">
        <f t="shared" si="16"/>
        <v>66.157499999999999</v>
      </c>
      <c r="CI47" s="30">
        <v>65.92</v>
      </c>
      <c r="CJ47" s="30">
        <v>65.36</v>
      </c>
      <c r="CK47" s="30">
        <v>64.86</v>
      </c>
      <c r="CL47" s="30">
        <v>65.52</v>
      </c>
      <c r="CM47" s="31">
        <f t="shared" si="17"/>
        <v>65.414999999999992</v>
      </c>
      <c r="CN47" s="30">
        <v>63.98</v>
      </c>
      <c r="CO47" s="30">
        <v>64.09</v>
      </c>
      <c r="CP47" s="30">
        <v>62.82</v>
      </c>
      <c r="CQ47" s="30">
        <v>62.38</v>
      </c>
      <c r="CR47" s="31">
        <f t="shared" si="18"/>
        <v>63.317499999999995</v>
      </c>
      <c r="CS47" s="30">
        <v>10.97</v>
      </c>
      <c r="CT47" s="30">
        <v>12.73</v>
      </c>
      <c r="CU47" s="30">
        <v>13.07</v>
      </c>
      <c r="CV47" s="30">
        <v>14.13</v>
      </c>
      <c r="CW47" s="32">
        <f t="shared" si="19"/>
        <v>12.725000000000001</v>
      </c>
      <c r="CX47" s="30">
        <v>12.33</v>
      </c>
      <c r="CY47" s="30">
        <v>11.29</v>
      </c>
      <c r="CZ47" s="30">
        <v>13.96</v>
      </c>
      <c r="DA47" s="30">
        <v>15.04</v>
      </c>
      <c r="DB47" s="32">
        <f t="shared" si="20"/>
        <v>13.154999999999999</v>
      </c>
      <c r="DC47" s="30">
        <v>13.33</v>
      </c>
      <c r="DD47" s="30">
        <v>13.3</v>
      </c>
      <c r="DE47" s="30">
        <v>15.01</v>
      </c>
      <c r="DF47" s="30">
        <v>17.13</v>
      </c>
      <c r="DG47" s="32">
        <f t="shared" si="21"/>
        <v>14.692499999999999</v>
      </c>
      <c r="DH47" s="30">
        <v>17.54</v>
      </c>
      <c r="DI47" s="30">
        <v>15.65</v>
      </c>
      <c r="DJ47" s="30">
        <v>18.53</v>
      </c>
      <c r="DK47" s="30">
        <v>19.170000000000002</v>
      </c>
      <c r="DL47" s="32">
        <f t="shared" si="22"/>
        <v>17.7225</v>
      </c>
      <c r="DM47" s="30">
        <v>18.43</v>
      </c>
      <c r="DN47" s="30">
        <v>17.91</v>
      </c>
      <c r="DO47" s="30">
        <v>19.7</v>
      </c>
      <c r="DP47" s="30">
        <v>20.48</v>
      </c>
      <c r="DQ47" s="32">
        <f t="shared" si="23"/>
        <v>19.130000000000003</v>
      </c>
      <c r="DR47" s="30">
        <v>19.97</v>
      </c>
      <c r="DS47" s="30">
        <v>19.149999999999999</v>
      </c>
      <c r="DT47" s="30">
        <v>22.25</v>
      </c>
      <c r="DU47" s="30">
        <v>24.91</v>
      </c>
      <c r="DV47" s="32">
        <f t="shared" si="24"/>
        <v>21.57</v>
      </c>
      <c r="DW47" s="30">
        <v>24.87</v>
      </c>
      <c r="DX47" s="30">
        <v>22.87</v>
      </c>
      <c r="DY47" s="30">
        <v>23.49</v>
      </c>
      <c r="DZ47" s="30">
        <v>26.06</v>
      </c>
      <c r="EA47" s="32">
        <f t="shared" si="25"/>
        <v>24.322500000000002</v>
      </c>
      <c r="EB47" s="30">
        <v>25.19</v>
      </c>
      <c r="EC47" s="30">
        <v>24.17</v>
      </c>
      <c r="ED47" s="30">
        <v>24.82</v>
      </c>
      <c r="EE47" s="30">
        <v>24.35</v>
      </c>
      <c r="EF47" s="32">
        <f t="shared" si="26"/>
        <v>24.6325</v>
      </c>
      <c r="EG47" s="30">
        <v>23.6</v>
      </c>
      <c r="EH47" s="30">
        <v>24.22</v>
      </c>
      <c r="EI47" s="30">
        <v>25.84</v>
      </c>
      <c r="EJ47" s="30">
        <v>24.23</v>
      </c>
      <c r="EK47" s="32">
        <f t="shared" si="27"/>
        <v>24.4725</v>
      </c>
      <c r="EL47" s="30">
        <v>21.68</v>
      </c>
      <c r="EM47" s="30">
        <v>19.100000000000001</v>
      </c>
      <c r="EN47" s="30">
        <v>19.16</v>
      </c>
      <c r="EO47" s="30">
        <v>20.18</v>
      </c>
      <c r="EP47" s="32">
        <f t="shared" si="28"/>
        <v>20.03</v>
      </c>
      <c r="EQ47" s="30">
        <v>18.7</v>
      </c>
      <c r="ER47" s="30">
        <v>16.850000000000001</v>
      </c>
      <c r="ES47" s="30">
        <v>17.43</v>
      </c>
      <c r="ET47" s="30">
        <v>18</v>
      </c>
      <c r="EU47" s="32">
        <f t="shared" si="29"/>
        <v>17.744999999999997</v>
      </c>
      <c r="EV47" s="30">
        <v>13.92</v>
      </c>
      <c r="EW47" s="30">
        <v>13.76</v>
      </c>
      <c r="EX47" s="30">
        <v>15.14</v>
      </c>
      <c r="EY47" s="30">
        <v>14.74</v>
      </c>
      <c r="EZ47" s="32">
        <f t="shared" si="30"/>
        <v>14.39</v>
      </c>
      <c r="FA47" s="30">
        <v>11.2</v>
      </c>
      <c r="FB47" s="30">
        <v>9.24</v>
      </c>
      <c r="FC47" s="30">
        <v>6.99</v>
      </c>
      <c r="FD47" s="30">
        <v>7.47</v>
      </c>
      <c r="FE47" s="32">
        <f t="shared" si="31"/>
        <v>8.7249999999999996</v>
      </c>
      <c r="FF47" s="30">
        <v>5.91</v>
      </c>
      <c r="FG47" s="30">
        <v>6.88</v>
      </c>
      <c r="FH47" s="30">
        <v>5.88</v>
      </c>
      <c r="FI47" s="30">
        <v>6.02</v>
      </c>
      <c r="FJ47" s="32">
        <f t="shared" si="32"/>
        <v>6.1724999999999994</v>
      </c>
      <c r="FK47" s="30">
        <v>5.79</v>
      </c>
      <c r="FL47" s="30">
        <v>6.82</v>
      </c>
      <c r="FM47" s="30">
        <v>5.66</v>
      </c>
      <c r="FN47" s="30">
        <v>6.2</v>
      </c>
      <c r="FO47" s="32">
        <f t="shared" si="33"/>
        <v>6.1174999999999997</v>
      </c>
      <c r="FP47" s="30">
        <v>6.87</v>
      </c>
      <c r="FQ47" s="30">
        <v>6.53</v>
      </c>
      <c r="FR47" s="30">
        <v>8.51</v>
      </c>
      <c r="FS47" s="30">
        <v>8.19</v>
      </c>
      <c r="FT47" s="32">
        <f t="shared" si="34"/>
        <v>7.5250000000000004</v>
      </c>
      <c r="FU47" s="30">
        <v>10.77</v>
      </c>
      <c r="FV47" s="30">
        <v>8.52</v>
      </c>
      <c r="FW47" s="30">
        <v>8.94</v>
      </c>
      <c r="FX47" s="30">
        <v>9.9600000000000009</v>
      </c>
      <c r="FY47" s="32">
        <f t="shared" si="35"/>
        <v>9.5474999999999994</v>
      </c>
      <c r="FZ47" s="30">
        <v>9.3800000000000008</v>
      </c>
      <c r="GA47" s="30">
        <v>8.89</v>
      </c>
      <c r="GB47" s="30">
        <v>8.85</v>
      </c>
      <c r="GC47" s="30">
        <v>10.47</v>
      </c>
      <c r="GD47" s="32">
        <f t="shared" si="36"/>
        <v>9.3975000000000009</v>
      </c>
      <c r="GE47" s="30">
        <v>8.52</v>
      </c>
      <c r="GF47" s="30">
        <v>7.1</v>
      </c>
      <c r="GG47" s="30">
        <v>8.07</v>
      </c>
      <c r="GH47" s="30">
        <v>10.35</v>
      </c>
      <c r="GI47" s="32">
        <f t="shared" si="37"/>
        <v>8.51</v>
      </c>
      <c r="GJ47" s="30">
        <v>51.9</v>
      </c>
      <c r="GK47" s="30">
        <v>51.75</v>
      </c>
      <c r="GL47" s="30">
        <v>49.98</v>
      </c>
      <c r="GM47" s="30">
        <v>51.71</v>
      </c>
      <c r="GN47" s="33">
        <f t="shared" si="38"/>
        <v>51.335000000000001</v>
      </c>
      <c r="GO47" s="30">
        <v>50.91</v>
      </c>
      <c r="GP47" s="30">
        <v>52.41</v>
      </c>
      <c r="GQ47" s="30">
        <v>50.45</v>
      </c>
      <c r="GR47" s="30">
        <v>49.32</v>
      </c>
      <c r="GS47" s="33">
        <f t="shared" si="39"/>
        <v>50.772499999999994</v>
      </c>
      <c r="GT47" s="30">
        <v>50.61</v>
      </c>
      <c r="GU47" s="30">
        <v>50.79</v>
      </c>
      <c r="GV47" s="30">
        <v>49.48</v>
      </c>
      <c r="GW47" s="30">
        <v>47.9</v>
      </c>
      <c r="GX47" s="33">
        <f t="shared" si="40"/>
        <v>49.695</v>
      </c>
      <c r="GY47" s="30">
        <v>47.79</v>
      </c>
      <c r="GZ47" s="30">
        <v>49.28</v>
      </c>
      <c r="HA47" s="30">
        <v>47.25</v>
      </c>
      <c r="HB47" s="30">
        <v>47.5</v>
      </c>
      <c r="HC47" s="33">
        <f t="shared" si="41"/>
        <v>47.954999999999998</v>
      </c>
      <c r="HD47" s="30">
        <v>48.63</v>
      </c>
      <c r="HE47" s="30">
        <v>49.42</v>
      </c>
      <c r="HF47" s="30">
        <v>48.18</v>
      </c>
      <c r="HG47" s="30">
        <v>47.85</v>
      </c>
      <c r="HH47" s="33">
        <f t="shared" si="42"/>
        <v>48.52</v>
      </c>
      <c r="HI47" s="30">
        <v>48.16</v>
      </c>
      <c r="HJ47" s="30">
        <v>48.85</v>
      </c>
      <c r="HK47" s="30">
        <v>46.96</v>
      </c>
      <c r="HL47" s="30">
        <v>45.44</v>
      </c>
      <c r="HM47" s="33">
        <f t="shared" si="43"/>
        <v>47.352499999999999</v>
      </c>
      <c r="HN47" s="30">
        <v>45.78</v>
      </c>
      <c r="HO47" s="30">
        <v>47.43</v>
      </c>
      <c r="HP47" s="30">
        <v>46.37</v>
      </c>
      <c r="HQ47" s="30">
        <v>45.65</v>
      </c>
      <c r="HR47" s="33">
        <f t="shared" si="44"/>
        <v>46.307500000000005</v>
      </c>
      <c r="HS47" s="30">
        <v>46.66</v>
      </c>
      <c r="HT47" s="30">
        <v>47.66</v>
      </c>
      <c r="HU47" s="30">
        <v>46.94</v>
      </c>
      <c r="HV47" s="30">
        <v>46.66</v>
      </c>
      <c r="HW47" s="33">
        <f t="shared" si="45"/>
        <v>46.98</v>
      </c>
      <c r="HX47" s="30">
        <v>48.08</v>
      </c>
      <c r="HY47" s="30">
        <v>48.08</v>
      </c>
      <c r="HZ47" s="30">
        <v>47.49</v>
      </c>
      <c r="IA47" s="30">
        <v>48.73</v>
      </c>
      <c r="IB47" s="33">
        <f t="shared" si="46"/>
        <v>48.094999999999999</v>
      </c>
      <c r="IC47" s="30">
        <v>50.09</v>
      </c>
      <c r="ID47" s="30">
        <v>51.41</v>
      </c>
      <c r="IE47" s="30">
        <v>51.24</v>
      </c>
      <c r="IF47" s="30">
        <v>50.52</v>
      </c>
      <c r="IG47" s="33">
        <f t="shared" si="47"/>
        <v>50.815000000000005</v>
      </c>
      <c r="IH47" s="30">
        <v>51.04</v>
      </c>
      <c r="II47" s="30">
        <v>54.2</v>
      </c>
      <c r="IJ47" s="30">
        <v>52.32</v>
      </c>
      <c r="IK47" s="30">
        <v>52.77</v>
      </c>
      <c r="IL47" s="33">
        <f t="shared" si="48"/>
        <v>52.582500000000003</v>
      </c>
      <c r="IM47" s="30">
        <v>55.53</v>
      </c>
      <c r="IN47" s="30">
        <v>56.39</v>
      </c>
      <c r="IO47" s="30">
        <v>55.77</v>
      </c>
      <c r="IP47" s="30">
        <v>56.58</v>
      </c>
      <c r="IQ47" s="33">
        <f t="shared" si="49"/>
        <v>56.067499999999995</v>
      </c>
      <c r="IR47" s="30">
        <v>58.91</v>
      </c>
      <c r="IS47" s="30">
        <v>60.08</v>
      </c>
      <c r="IT47" s="30">
        <v>61.02</v>
      </c>
      <c r="IU47" s="30">
        <v>61.48</v>
      </c>
      <c r="IV47" s="33">
        <f t="shared" si="50"/>
        <v>60.372499999999995</v>
      </c>
      <c r="IW47" s="30">
        <v>61.53</v>
      </c>
      <c r="IX47" s="30">
        <v>61.84</v>
      </c>
      <c r="IY47" s="30">
        <v>62.82</v>
      </c>
      <c r="IZ47" s="30">
        <v>63</v>
      </c>
      <c r="JA47" s="33">
        <f t="shared" si="51"/>
        <v>62.297499999999999</v>
      </c>
      <c r="JB47" s="30">
        <v>62.33</v>
      </c>
      <c r="JC47" s="30">
        <v>61.75</v>
      </c>
      <c r="JD47" s="30">
        <v>61.51</v>
      </c>
      <c r="JE47" s="30">
        <v>61.11</v>
      </c>
      <c r="JF47" s="33">
        <f t="shared" si="52"/>
        <v>61.674999999999997</v>
      </c>
      <c r="JG47" s="30">
        <v>61.03</v>
      </c>
      <c r="JH47" s="30">
        <v>63.06</v>
      </c>
      <c r="JI47" s="30">
        <v>60.37</v>
      </c>
      <c r="JJ47" s="30">
        <v>60.96</v>
      </c>
      <c r="JK47" s="33">
        <f t="shared" si="53"/>
        <v>61.355000000000004</v>
      </c>
      <c r="JL47" s="30">
        <v>59.62</v>
      </c>
      <c r="JM47" s="30">
        <v>60.47</v>
      </c>
      <c r="JN47" s="30">
        <v>60.11</v>
      </c>
      <c r="JO47" s="30">
        <v>59.15</v>
      </c>
      <c r="JP47" s="33">
        <f t="shared" si="54"/>
        <v>59.837499999999999</v>
      </c>
      <c r="JQ47" s="30">
        <v>59.74</v>
      </c>
      <c r="JR47" s="30">
        <v>59.54</v>
      </c>
      <c r="JS47" s="30">
        <v>59.12</v>
      </c>
      <c r="JT47" s="30">
        <v>58.65</v>
      </c>
      <c r="JU47" s="33">
        <f t="shared" si="55"/>
        <v>59.262500000000003</v>
      </c>
      <c r="JV47" s="30">
        <v>58.53</v>
      </c>
      <c r="JW47" s="30">
        <v>59.53</v>
      </c>
      <c r="JX47" s="30">
        <v>57.76</v>
      </c>
      <c r="JY47" s="30">
        <v>55.92</v>
      </c>
      <c r="JZ47" s="34">
        <f t="shared" si="56"/>
        <v>57.935000000000002</v>
      </c>
    </row>
    <row r="48" spans="1:286" ht="29">
      <c r="A48" s="25" t="s">
        <v>283</v>
      </c>
      <c r="B48" s="30">
        <v>64.44</v>
      </c>
      <c r="C48" s="30">
        <v>64.010000000000005</v>
      </c>
      <c r="D48" s="30">
        <v>62.37</v>
      </c>
      <c r="E48" s="30">
        <v>63.75</v>
      </c>
      <c r="F48" s="31">
        <f t="shared" si="0"/>
        <v>63.642499999999998</v>
      </c>
      <c r="G48" s="30">
        <v>63.6</v>
      </c>
      <c r="H48" s="30">
        <v>64.66</v>
      </c>
      <c r="I48" s="30">
        <v>64.900000000000006</v>
      </c>
      <c r="J48" s="30">
        <v>63.52</v>
      </c>
      <c r="K48" s="31">
        <f t="shared" si="1"/>
        <v>64.17</v>
      </c>
      <c r="L48" s="30">
        <v>63.41</v>
      </c>
      <c r="M48" s="30">
        <v>64.849999999999994</v>
      </c>
      <c r="N48" s="30">
        <v>63.89</v>
      </c>
      <c r="O48" s="30">
        <v>63.02</v>
      </c>
      <c r="P48" s="31">
        <f t="shared" si="2"/>
        <v>63.792499999999997</v>
      </c>
      <c r="Q48" s="30">
        <v>65.05</v>
      </c>
      <c r="R48" s="30">
        <v>64.09</v>
      </c>
      <c r="S48" s="30">
        <v>64.209999999999994</v>
      </c>
      <c r="T48" s="30">
        <v>65.37</v>
      </c>
      <c r="U48" s="31">
        <f t="shared" si="3"/>
        <v>64.679999999999993</v>
      </c>
      <c r="V48" s="30">
        <v>64.33</v>
      </c>
      <c r="W48" s="30">
        <v>65.23</v>
      </c>
      <c r="X48" s="30">
        <v>66.17</v>
      </c>
      <c r="Y48" s="30">
        <v>66.2</v>
      </c>
      <c r="Z48" s="31">
        <f t="shared" si="4"/>
        <v>65.482500000000002</v>
      </c>
      <c r="AA48" s="30">
        <v>66.34</v>
      </c>
      <c r="AB48" s="30">
        <v>66.260000000000005</v>
      </c>
      <c r="AC48" s="30">
        <v>65.989999999999995</v>
      </c>
      <c r="AD48" s="30">
        <v>65.7</v>
      </c>
      <c r="AE48" s="31">
        <f t="shared" si="5"/>
        <v>66.072500000000005</v>
      </c>
      <c r="AF48" s="30">
        <v>65.52</v>
      </c>
      <c r="AG48" s="30">
        <v>67.19</v>
      </c>
      <c r="AH48" s="30">
        <v>66.56</v>
      </c>
      <c r="AI48" s="30">
        <v>66.02</v>
      </c>
      <c r="AJ48" s="31">
        <f t="shared" si="6"/>
        <v>66.322499999999991</v>
      </c>
      <c r="AK48" s="30">
        <v>65.650000000000006</v>
      </c>
      <c r="AL48" s="30">
        <v>66.06</v>
      </c>
      <c r="AM48" s="30">
        <v>64.760000000000005</v>
      </c>
      <c r="AN48" s="30">
        <v>64.06</v>
      </c>
      <c r="AO48" s="31">
        <f t="shared" si="7"/>
        <v>65.132500000000007</v>
      </c>
      <c r="AP48" s="30">
        <v>65.75</v>
      </c>
      <c r="AQ48" s="30">
        <v>66.58</v>
      </c>
      <c r="AR48" s="30">
        <v>68.31</v>
      </c>
      <c r="AS48" s="30">
        <v>66.510000000000005</v>
      </c>
      <c r="AT48" s="31">
        <f t="shared" si="8"/>
        <v>66.787499999999994</v>
      </c>
      <c r="AU48" s="30">
        <v>67.11</v>
      </c>
      <c r="AV48" s="30">
        <v>68.36</v>
      </c>
      <c r="AW48" s="30">
        <v>67.08</v>
      </c>
      <c r="AX48" s="30">
        <v>67.790000000000006</v>
      </c>
      <c r="AY48" s="31">
        <f t="shared" si="9"/>
        <v>67.585000000000008</v>
      </c>
      <c r="AZ48" s="30">
        <v>67.849999999999994</v>
      </c>
      <c r="BA48" s="30">
        <v>69.14</v>
      </c>
      <c r="BB48" s="30">
        <v>67.760000000000005</v>
      </c>
      <c r="BC48" s="30">
        <v>68.28</v>
      </c>
      <c r="BD48" s="31">
        <f t="shared" si="10"/>
        <v>68.257499999999993</v>
      </c>
      <c r="BE48" s="30">
        <v>69</v>
      </c>
      <c r="BF48" s="30">
        <v>68.78</v>
      </c>
      <c r="BG48" s="30">
        <v>70.52</v>
      </c>
      <c r="BH48" s="30">
        <v>69.59</v>
      </c>
      <c r="BI48" s="31">
        <f t="shared" si="11"/>
        <v>69.472499999999997</v>
      </c>
      <c r="BJ48" s="30">
        <v>69.900000000000006</v>
      </c>
      <c r="BK48" s="30">
        <v>71.2</v>
      </c>
      <c r="BL48" s="30">
        <v>70.44</v>
      </c>
      <c r="BM48" s="30">
        <v>68.84</v>
      </c>
      <c r="BN48" s="31">
        <f t="shared" si="12"/>
        <v>70.094999999999999</v>
      </c>
      <c r="BO48" s="30">
        <v>70.459999999999994</v>
      </c>
      <c r="BP48" s="30">
        <v>69.94</v>
      </c>
      <c r="BQ48" s="30">
        <v>70.709999999999994</v>
      </c>
      <c r="BR48" s="30">
        <v>70.180000000000007</v>
      </c>
      <c r="BS48" s="31">
        <f t="shared" si="13"/>
        <v>70.322499999999991</v>
      </c>
      <c r="BT48" s="30">
        <v>71.06</v>
      </c>
      <c r="BU48" s="30">
        <v>70</v>
      </c>
      <c r="BV48" s="30">
        <v>69.61</v>
      </c>
      <c r="BW48" s="30">
        <v>69.62</v>
      </c>
      <c r="BX48" s="31">
        <f t="shared" si="14"/>
        <v>70.072500000000005</v>
      </c>
      <c r="BY48" s="30">
        <v>71.06</v>
      </c>
      <c r="BZ48" s="30">
        <v>72.19</v>
      </c>
      <c r="CA48" s="30">
        <v>71.84</v>
      </c>
      <c r="CB48" s="30">
        <v>70.41</v>
      </c>
      <c r="CC48" s="31">
        <f t="shared" si="15"/>
        <v>71.375</v>
      </c>
      <c r="CD48" s="30">
        <v>68.790000000000006</v>
      </c>
      <c r="CE48" s="30">
        <v>68.63</v>
      </c>
      <c r="CF48" s="30">
        <v>67.12</v>
      </c>
      <c r="CG48" s="30">
        <v>67.2</v>
      </c>
      <c r="CH48" s="31">
        <f t="shared" si="16"/>
        <v>67.935000000000002</v>
      </c>
      <c r="CI48" s="30">
        <v>66.53</v>
      </c>
      <c r="CJ48" s="30">
        <v>66.52</v>
      </c>
      <c r="CK48" s="30">
        <v>66.150000000000006</v>
      </c>
      <c r="CL48" s="30">
        <v>67.06</v>
      </c>
      <c r="CM48" s="31">
        <f t="shared" si="17"/>
        <v>66.564999999999998</v>
      </c>
      <c r="CN48" s="30">
        <v>66.040000000000006</v>
      </c>
      <c r="CO48" s="30">
        <v>67.540000000000006</v>
      </c>
      <c r="CP48" s="30">
        <v>67.81</v>
      </c>
      <c r="CQ48" s="30">
        <v>67.42</v>
      </c>
      <c r="CR48" s="31">
        <f t="shared" si="18"/>
        <v>67.202500000000001</v>
      </c>
      <c r="CS48" s="30">
        <v>7.87</v>
      </c>
      <c r="CT48" s="30">
        <v>9.33</v>
      </c>
      <c r="CU48" s="30">
        <v>10.44</v>
      </c>
      <c r="CV48" s="30">
        <v>9.44</v>
      </c>
      <c r="CW48" s="32">
        <f t="shared" si="19"/>
        <v>9.27</v>
      </c>
      <c r="CX48" s="30">
        <v>10.39</v>
      </c>
      <c r="CY48" s="30">
        <v>9.8000000000000007</v>
      </c>
      <c r="CZ48" s="30">
        <v>10.02</v>
      </c>
      <c r="DA48" s="30">
        <v>10.29</v>
      </c>
      <c r="DB48" s="32">
        <f t="shared" si="20"/>
        <v>10.125</v>
      </c>
      <c r="DC48" s="30">
        <v>9.3699999999999992</v>
      </c>
      <c r="DD48" s="30">
        <v>8.2799999999999994</v>
      </c>
      <c r="DE48" s="30">
        <v>8.7799999999999994</v>
      </c>
      <c r="DF48" s="30">
        <v>10.01</v>
      </c>
      <c r="DG48" s="32">
        <f t="shared" si="21"/>
        <v>9.11</v>
      </c>
      <c r="DH48" s="30">
        <v>9.4499999999999993</v>
      </c>
      <c r="DI48" s="30">
        <v>11.22</v>
      </c>
      <c r="DJ48" s="30">
        <v>7.6</v>
      </c>
      <c r="DK48" s="30">
        <v>9.8800000000000008</v>
      </c>
      <c r="DL48" s="32">
        <f t="shared" si="22"/>
        <v>9.5375000000000014</v>
      </c>
      <c r="DM48" s="30">
        <v>9.19</v>
      </c>
      <c r="DN48" s="30">
        <v>12.76</v>
      </c>
      <c r="DO48" s="30">
        <v>12.46</v>
      </c>
      <c r="DP48" s="30">
        <v>14.28</v>
      </c>
      <c r="DQ48" s="32">
        <f t="shared" si="23"/>
        <v>12.172499999999999</v>
      </c>
      <c r="DR48" s="30">
        <v>14.22</v>
      </c>
      <c r="DS48" s="30">
        <v>13.52</v>
      </c>
      <c r="DT48" s="30">
        <v>14.07</v>
      </c>
      <c r="DU48" s="30">
        <v>14.67</v>
      </c>
      <c r="DV48" s="32">
        <f t="shared" si="24"/>
        <v>14.120000000000001</v>
      </c>
      <c r="DW48" s="30">
        <v>13.64</v>
      </c>
      <c r="DX48" s="30">
        <v>16.47</v>
      </c>
      <c r="DY48" s="30">
        <v>15.33</v>
      </c>
      <c r="DZ48" s="30">
        <v>16.91</v>
      </c>
      <c r="EA48" s="32">
        <f t="shared" si="25"/>
        <v>15.587499999999999</v>
      </c>
      <c r="EB48" s="30">
        <v>17.97</v>
      </c>
      <c r="EC48" s="30">
        <v>19.350000000000001</v>
      </c>
      <c r="ED48" s="30">
        <v>20.97</v>
      </c>
      <c r="EE48" s="30">
        <v>18.55</v>
      </c>
      <c r="EF48" s="32">
        <f t="shared" si="26"/>
        <v>19.21</v>
      </c>
      <c r="EG48" s="30">
        <v>18.5</v>
      </c>
      <c r="EH48" s="30">
        <v>18.8</v>
      </c>
      <c r="EI48" s="30">
        <v>20.96</v>
      </c>
      <c r="EJ48" s="30">
        <v>17.899999999999999</v>
      </c>
      <c r="EK48" s="32">
        <f t="shared" si="27"/>
        <v>19.04</v>
      </c>
      <c r="EL48" s="30">
        <v>17.48</v>
      </c>
      <c r="EM48" s="30">
        <v>16.87</v>
      </c>
      <c r="EN48" s="30">
        <v>16.940000000000001</v>
      </c>
      <c r="EO48" s="30">
        <v>15.32</v>
      </c>
      <c r="EP48" s="32">
        <f t="shared" si="28"/>
        <v>16.652500000000003</v>
      </c>
      <c r="EQ48" s="30">
        <v>14.22</v>
      </c>
      <c r="ER48" s="30">
        <v>13.15</v>
      </c>
      <c r="ES48" s="30">
        <v>10.76</v>
      </c>
      <c r="ET48" s="30">
        <v>13.25</v>
      </c>
      <c r="EU48" s="32">
        <f t="shared" si="29"/>
        <v>12.845000000000001</v>
      </c>
      <c r="EV48" s="30">
        <v>13.22</v>
      </c>
      <c r="EW48" s="30">
        <v>12.77</v>
      </c>
      <c r="EX48" s="30">
        <v>12.97</v>
      </c>
      <c r="EY48" s="30">
        <v>11.39</v>
      </c>
      <c r="EZ48" s="32">
        <f t="shared" si="30"/>
        <v>12.5875</v>
      </c>
      <c r="FA48" s="30">
        <v>8.39</v>
      </c>
      <c r="FB48" s="30">
        <v>6.89</v>
      </c>
      <c r="FC48" s="30">
        <v>5.91</v>
      </c>
      <c r="FD48" s="30">
        <v>4.67</v>
      </c>
      <c r="FE48" s="32">
        <f t="shared" si="31"/>
        <v>6.4649999999999999</v>
      </c>
      <c r="FF48" s="30">
        <v>4.0999999999999996</v>
      </c>
      <c r="FG48" s="30">
        <v>4.16</v>
      </c>
      <c r="FH48" s="30">
        <v>3.4</v>
      </c>
      <c r="FI48" s="30">
        <v>4.55</v>
      </c>
      <c r="FJ48" s="32">
        <f t="shared" si="32"/>
        <v>4.0525000000000002</v>
      </c>
      <c r="FK48" s="30">
        <v>5.46</v>
      </c>
      <c r="FL48" s="30">
        <v>5.23</v>
      </c>
      <c r="FM48" s="30">
        <v>5.37</v>
      </c>
      <c r="FN48" s="30">
        <v>4.3499999999999996</v>
      </c>
      <c r="FO48" s="32">
        <f t="shared" si="33"/>
        <v>5.1025000000000009</v>
      </c>
      <c r="FP48" s="30">
        <v>4.6100000000000003</v>
      </c>
      <c r="FQ48" s="30">
        <v>3.76</v>
      </c>
      <c r="FR48" s="30">
        <v>3.61</v>
      </c>
      <c r="FS48" s="30">
        <v>4.5599999999999996</v>
      </c>
      <c r="FT48" s="32">
        <f t="shared" si="34"/>
        <v>4.1349999999999998</v>
      </c>
      <c r="FU48" s="30">
        <v>4.57</v>
      </c>
      <c r="FV48" s="30">
        <v>6.25</v>
      </c>
      <c r="FW48" s="30">
        <v>4.53</v>
      </c>
      <c r="FX48" s="30">
        <v>4.9800000000000004</v>
      </c>
      <c r="FY48" s="32">
        <f t="shared" si="35"/>
        <v>5.0825000000000005</v>
      </c>
      <c r="FZ48" s="30">
        <v>4.8899999999999997</v>
      </c>
      <c r="GA48" s="30">
        <v>3.77</v>
      </c>
      <c r="GB48" s="30">
        <v>2.83</v>
      </c>
      <c r="GC48" s="30">
        <v>3.31</v>
      </c>
      <c r="GD48" s="32">
        <f t="shared" si="36"/>
        <v>3.7</v>
      </c>
      <c r="GE48" s="30">
        <v>3.8</v>
      </c>
      <c r="GF48" s="30">
        <v>5.58</v>
      </c>
      <c r="GG48" s="30">
        <v>6.5</v>
      </c>
      <c r="GH48" s="30">
        <v>5.75</v>
      </c>
      <c r="GI48" s="32">
        <f t="shared" si="37"/>
        <v>5.4074999999999998</v>
      </c>
      <c r="GJ48" s="30">
        <v>59.37</v>
      </c>
      <c r="GK48" s="30">
        <v>58.04</v>
      </c>
      <c r="GL48" s="30">
        <v>55.86</v>
      </c>
      <c r="GM48" s="30">
        <v>57.73</v>
      </c>
      <c r="GN48" s="33">
        <f t="shared" si="38"/>
        <v>57.749999999999993</v>
      </c>
      <c r="GO48" s="30">
        <v>57</v>
      </c>
      <c r="GP48" s="30">
        <v>58.32</v>
      </c>
      <c r="GQ48" s="30">
        <v>58.39</v>
      </c>
      <c r="GR48" s="30">
        <v>56.98</v>
      </c>
      <c r="GS48" s="33">
        <f t="shared" si="39"/>
        <v>57.672499999999992</v>
      </c>
      <c r="GT48" s="30">
        <v>57.47</v>
      </c>
      <c r="GU48" s="30">
        <v>59.48</v>
      </c>
      <c r="GV48" s="30">
        <v>58.28</v>
      </c>
      <c r="GW48" s="30">
        <v>56.7</v>
      </c>
      <c r="GX48" s="33">
        <f t="shared" si="40"/>
        <v>57.982500000000002</v>
      </c>
      <c r="GY48" s="30">
        <v>58.91</v>
      </c>
      <c r="GZ48" s="30">
        <v>56.9</v>
      </c>
      <c r="HA48" s="30">
        <v>59.33</v>
      </c>
      <c r="HB48" s="30">
        <v>58.91</v>
      </c>
      <c r="HC48" s="33">
        <f t="shared" si="41"/>
        <v>58.512499999999996</v>
      </c>
      <c r="HD48" s="30">
        <v>58.42</v>
      </c>
      <c r="HE48" s="30">
        <v>56.9</v>
      </c>
      <c r="HF48" s="30">
        <v>57.93</v>
      </c>
      <c r="HG48" s="30">
        <v>56.75</v>
      </c>
      <c r="HH48" s="33">
        <f t="shared" si="42"/>
        <v>57.5</v>
      </c>
      <c r="HI48" s="30">
        <v>56.91</v>
      </c>
      <c r="HJ48" s="30">
        <v>57.3</v>
      </c>
      <c r="HK48" s="30">
        <v>56.7</v>
      </c>
      <c r="HL48" s="30">
        <v>56.06</v>
      </c>
      <c r="HM48" s="33">
        <f t="shared" si="43"/>
        <v>56.7425</v>
      </c>
      <c r="HN48" s="30">
        <v>56.58</v>
      </c>
      <c r="HO48" s="30">
        <v>56.13</v>
      </c>
      <c r="HP48" s="30">
        <v>56.35</v>
      </c>
      <c r="HQ48" s="30">
        <v>54.85</v>
      </c>
      <c r="HR48" s="33">
        <f t="shared" si="44"/>
        <v>55.977499999999999</v>
      </c>
      <c r="HS48" s="30">
        <v>53.85</v>
      </c>
      <c r="HT48" s="30">
        <v>53.27</v>
      </c>
      <c r="HU48" s="30">
        <v>51.18</v>
      </c>
      <c r="HV48" s="30">
        <v>52.18</v>
      </c>
      <c r="HW48" s="33">
        <f t="shared" si="45"/>
        <v>52.620000000000005</v>
      </c>
      <c r="HX48" s="30">
        <v>53.59</v>
      </c>
      <c r="HY48" s="30">
        <v>54.07</v>
      </c>
      <c r="HZ48" s="30">
        <v>53.99</v>
      </c>
      <c r="IA48" s="30">
        <v>54.61</v>
      </c>
      <c r="IB48" s="33">
        <f t="shared" si="46"/>
        <v>54.064999999999998</v>
      </c>
      <c r="IC48" s="30">
        <v>55.38</v>
      </c>
      <c r="ID48" s="30">
        <v>56.83</v>
      </c>
      <c r="IE48" s="30">
        <v>55.72</v>
      </c>
      <c r="IF48" s="30">
        <v>57.4</v>
      </c>
      <c r="IG48" s="33">
        <f t="shared" si="47"/>
        <v>56.332500000000003</v>
      </c>
      <c r="IH48" s="30">
        <v>58.2</v>
      </c>
      <c r="II48" s="30">
        <v>60.05</v>
      </c>
      <c r="IJ48" s="30">
        <v>60.47</v>
      </c>
      <c r="IK48" s="30">
        <v>59.24</v>
      </c>
      <c r="IL48" s="33">
        <f t="shared" si="48"/>
        <v>59.49</v>
      </c>
      <c r="IM48" s="30">
        <v>59.88</v>
      </c>
      <c r="IN48" s="30">
        <v>60</v>
      </c>
      <c r="IO48" s="30">
        <v>61.38</v>
      </c>
      <c r="IP48" s="30">
        <v>61.66</v>
      </c>
      <c r="IQ48" s="33">
        <f t="shared" si="49"/>
        <v>60.73</v>
      </c>
      <c r="IR48" s="30">
        <v>64.03</v>
      </c>
      <c r="IS48" s="30">
        <v>66.3</v>
      </c>
      <c r="IT48" s="30">
        <v>66.28</v>
      </c>
      <c r="IU48" s="30">
        <v>65.63</v>
      </c>
      <c r="IV48" s="33">
        <f t="shared" si="50"/>
        <v>65.56</v>
      </c>
      <c r="IW48" s="30">
        <v>67.569999999999993</v>
      </c>
      <c r="IX48" s="30">
        <v>67.03</v>
      </c>
      <c r="IY48" s="30">
        <v>68.31</v>
      </c>
      <c r="IZ48" s="30">
        <v>66.989999999999995</v>
      </c>
      <c r="JA48" s="33">
        <f t="shared" si="51"/>
        <v>67.474999999999994</v>
      </c>
      <c r="JB48" s="30">
        <v>67.180000000000007</v>
      </c>
      <c r="JC48" s="30">
        <v>66.34</v>
      </c>
      <c r="JD48" s="30">
        <v>65.87</v>
      </c>
      <c r="JE48" s="30">
        <v>66.59</v>
      </c>
      <c r="JF48" s="33">
        <f t="shared" si="52"/>
        <v>66.495000000000005</v>
      </c>
      <c r="JG48" s="30">
        <v>67.78</v>
      </c>
      <c r="JH48" s="30">
        <v>69.48</v>
      </c>
      <c r="JI48" s="30">
        <v>69.239999999999995</v>
      </c>
      <c r="JJ48" s="30">
        <v>67.2</v>
      </c>
      <c r="JK48" s="33">
        <f t="shared" si="53"/>
        <v>68.424999999999997</v>
      </c>
      <c r="JL48" s="30">
        <v>65.650000000000006</v>
      </c>
      <c r="JM48" s="30">
        <v>64.349999999999994</v>
      </c>
      <c r="JN48" s="30">
        <v>64.08</v>
      </c>
      <c r="JO48" s="30">
        <v>63.86</v>
      </c>
      <c r="JP48" s="33">
        <f t="shared" si="54"/>
        <v>64.484999999999999</v>
      </c>
      <c r="JQ48" s="30">
        <v>63.28</v>
      </c>
      <c r="JR48" s="30">
        <v>64.010000000000005</v>
      </c>
      <c r="JS48" s="30">
        <v>64.28</v>
      </c>
      <c r="JT48" s="30">
        <v>64.84</v>
      </c>
      <c r="JU48" s="33">
        <f t="shared" si="55"/>
        <v>64.102499999999992</v>
      </c>
      <c r="JV48" s="30">
        <v>63.53</v>
      </c>
      <c r="JW48" s="30">
        <v>63.77</v>
      </c>
      <c r="JX48" s="30">
        <v>63.4</v>
      </c>
      <c r="JY48" s="30">
        <v>63.55</v>
      </c>
      <c r="JZ48" s="34">
        <f t="shared" si="56"/>
        <v>63.5625</v>
      </c>
    </row>
    <row r="49" spans="1:286" ht="29">
      <c r="A49" s="25" t="s">
        <v>284</v>
      </c>
      <c r="B49" s="30">
        <v>57.39</v>
      </c>
      <c r="C49" s="30">
        <v>58.88</v>
      </c>
      <c r="D49" s="30">
        <v>57.15</v>
      </c>
      <c r="E49" s="30">
        <v>59.32</v>
      </c>
      <c r="F49" s="31">
        <f t="shared" si="0"/>
        <v>58.185000000000002</v>
      </c>
      <c r="G49" s="30">
        <v>60.5</v>
      </c>
      <c r="H49" s="30">
        <v>60.02</v>
      </c>
      <c r="I49" s="30">
        <v>61.91</v>
      </c>
      <c r="J49" s="30">
        <v>61.16</v>
      </c>
      <c r="K49" s="31">
        <f t="shared" si="1"/>
        <v>60.897500000000001</v>
      </c>
      <c r="L49" s="30">
        <v>61.72</v>
      </c>
      <c r="M49" s="30">
        <v>62.31</v>
      </c>
      <c r="N49" s="30">
        <v>61.5</v>
      </c>
      <c r="O49" s="30">
        <v>60.73</v>
      </c>
      <c r="P49" s="31">
        <f t="shared" si="2"/>
        <v>61.564999999999998</v>
      </c>
      <c r="Q49" s="30">
        <v>60.69</v>
      </c>
      <c r="R49" s="30">
        <v>59.69</v>
      </c>
      <c r="S49" s="30">
        <v>58.89</v>
      </c>
      <c r="T49" s="30">
        <v>57.59</v>
      </c>
      <c r="U49" s="31">
        <f t="shared" si="3"/>
        <v>59.214999999999996</v>
      </c>
      <c r="V49" s="30">
        <v>58.7</v>
      </c>
      <c r="W49" s="30">
        <v>59.78</v>
      </c>
      <c r="X49" s="30">
        <v>59.27</v>
      </c>
      <c r="Y49" s="30">
        <v>59.75</v>
      </c>
      <c r="Z49" s="31">
        <f t="shared" si="4"/>
        <v>59.375</v>
      </c>
      <c r="AA49" s="30">
        <v>60.18</v>
      </c>
      <c r="AB49" s="30">
        <v>62.92</v>
      </c>
      <c r="AC49" s="30">
        <v>61.66</v>
      </c>
      <c r="AD49" s="30">
        <v>58.21</v>
      </c>
      <c r="AE49" s="31">
        <f t="shared" si="5"/>
        <v>60.7425</v>
      </c>
      <c r="AF49" s="30">
        <v>61.06</v>
      </c>
      <c r="AG49" s="30">
        <v>60.22</v>
      </c>
      <c r="AH49" s="30">
        <v>59.77</v>
      </c>
      <c r="AI49" s="30">
        <v>59.62</v>
      </c>
      <c r="AJ49" s="31">
        <f t="shared" si="6"/>
        <v>60.167500000000004</v>
      </c>
      <c r="AK49" s="30">
        <v>57.75</v>
      </c>
      <c r="AL49" s="30">
        <v>60.39</v>
      </c>
      <c r="AM49" s="30">
        <v>59.27</v>
      </c>
      <c r="AN49" s="30">
        <v>57.59</v>
      </c>
      <c r="AO49" s="31">
        <f t="shared" si="7"/>
        <v>58.75</v>
      </c>
      <c r="AP49" s="30">
        <v>59.74</v>
      </c>
      <c r="AQ49" s="30">
        <v>62.73</v>
      </c>
      <c r="AR49" s="30">
        <v>62.13</v>
      </c>
      <c r="AS49" s="30">
        <v>59.46</v>
      </c>
      <c r="AT49" s="31">
        <f t="shared" si="8"/>
        <v>61.015000000000001</v>
      </c>
      <c r="AU49" s="30">
        <v>59.15</v>
      </c>
      <c r="AV49" s="30">
        <v>62.31</v>
      </c>
      <c r="AW49" s="30">
        <v>60.96</v>
      </c>
      <c r="AX49" s="30">
        <v>57.43</v>
      </c>
      <c r="AY49" s="31">
        <f t="shared" si="9"/>
        <v>59.962500000000006</v>
      </c>
      <c r="AZ49" s="30">
        <v>59.76</v>
      </c>
      <c r="BA49" s="30">
        <v>60.13</v>
      </c>
      <c r="BB49" s="30">
        <v>62.88</v>
      </c>
      <c r="BC49" s="30">
        <v>60.9</v>
      </c>
      <c r="BD49" s="31">
        <f t="shared" si="10"/>
        <v>60.917500000000004</v>
      </c>
      <c r="BE49" s="30">
        <v>63.26</v>
      </c>
      <c r="BF49" s="30">
        <v>61.13</v>
      </c>
      <c r="BG49" s="30">
        <v>60.62</v>
      </c>
      <c r="BH49" s="30">
        <v>61.56</v>
      </c>
      <c r="BI49" s="31">
        <f t="shared" si="11"/>
        <v>61.642499999999998</v>
      </c>
      <c r="BJ49" s="30">
        <v>61.08</v>
      </c>
      <c r="BK49" s="30">
        <v>62.23</v>
      </c>
      <c r="BL49" s="30">
        <v>63.03</v>
      </c>
      <c r="BM49" s="30">
        <v>62.59</v>
      </c>
      <c r="BN49" s="31">
        <f t="shared" si="12"/>
        <v>62.232500000000002</v>
      </c>
      <c r="BO49" s="30">
        <v>60.81</v>
      </c>
      <c r="BP49" s="30">
        <v>61.78</v>
      </c>
      <c r="BQ49" s="30">
        <v>60.14</v>
      </c>
      <c r="BR49" s="30">
        <v>59.45</v>
      </c>
      <c r="BS49" s="31">
        <f t="shared" si="13"/>
        <v>60.545000000000002</v>
      </c>
      <c r="BT49" s="30">
        <v>60.6</v>
      </c>
      <c r="BU49" s="30">
        <v>61.37</v>
      </c>
      <c r="BV49" s="30">
        <v>61.91</v>
      </c>
      <c r="BW49" s="30">
        <v>62.19</v>
      </c>
      <c r="BX49" s="31">
        <f t="shared" si="14"/>
        <v>61.517499999999998</v>
      </c>
      <c r="BY49" s="30">
        <v>62.04</v>
      </c>
      <c r="BZ49" s="30">
        <v>63.26</v>
      </c>
      <c r="CA49" s="30">
        <v>64.62</v>
      </c>
      <c r="CB49" s="30">
        <v>61.88</v>
      </c>
      <c r="CC49" s="31">
        <f t="shared" si="15"/>
        <v>62.95</v>
      </c>
      <c r="CD49" s="30">
        <v>62.06</v>
      </c>
      <c r="CE49" s="30">
        <v>64.33</v>
      </c>
      <c r="CF49" s="30">
        <v>62.75</v>
      </c>
      <c r="CG49" s="30">
        <v>62.91</v>
      </c>
      <c r="CH49" s="31">
        <f t="shared" si="16"/>
        <v>63.012499999999996</v>
      </c>
      <c r="CI49" s="30">
        <v>61.26</v>
      </c>
      <c r="CJ49" s="30">
        <v>61.52</v>
      </c>
      <c r="CK49" s="30">
        <v>61.9</v>
      </c>
      <c r="CL49" s="30">
        <v>62.07</v>
      </c>
      <c r="CM49" s="31">
        <f t="shared" si="17"/>
        <v>61.6875</v>
      </c>
      <c r="CN49" s="30">
        <v>60.54</v>
      </c>
      <c r="CO49" s="30">
        <v>61.9</v>
      </c>
      <c r="CP49" s="30">
        <v>63.64</v>
      </c>
      <c r="CQ49" s="30">
        <v>62.52</v>
      </c>
      <c r="CR49" s="31">
        <f t="shared" si="18"/>
        <v>62.15</v>
      </c>
      <c r="CS49" s="30">
        <v>12.41</v>
      </c>
      <c r="CT49" s="30">
        <v>11.88</v>
      </c>
      <c r="CU49" s="30">
        <v>11.77</v>
      </c>
      <c r="CV49" s="30">
        <v>10.41</v>
      </c>
      <c r="CW49" s="32">
        <f t="shared" si="19"/>
        <v>11.6175</v>
      </c>
      <c r="CX49" s="30">
        <v>10.45</v>
      </c>
      <c r="CY49" s="30">
        <v>12.51</v>
      </c>
      <c r="CZ49" s="30">
        <v>12.49</v>
      </c>
      <c r="DA49" s="30">
        <v>11.03</v>
      </c>
      <c r="DB49" s="32">
        <f t="shared" si="20"/>
        <v>11.620000000000001</v>
      </c>
      <c r="DC49" s="30">
        <v>11.42</v>
      </c>
      <c r="DD49" s="30">
        <v>12.13</v>
      </c>
      <c r="DE49" s="30">
        <v>11.19</v>
      </c>
      <c r="DF49" s="30">
        <v>12.15</v>
      </c>
      <c r="DG49" s="32">
        <f t="shared" si="21"/>
        <v>11.7225</v>
      </c>
      <c r="DH49" s="30">
        <v>10.3</v>
      </c>
      <c r="DI49" s="30">
        <v>9.9</v>
      </c>
      <c r="DJ49" s="30">
        <v>15.07</v>
      </c>
      <c r="DK49" s="30">
        <v>15.29</v>
      </c>
      <c r="DL49" s="32">
        <f t="shared" si="22"/>
        <v>12.64</v>
      </c>
      <c r="DM49" s="30">
        <v>15.76</v>
      </c>
      <c r="DN49" s="30">
        <v>13.16</v>
      </c>
      <c r="DO49" s="30">
        <v>15.15</v>
      </c>
      <c r="DP49" s="30">
        <v>15.46</v>
      </c>
      <c r="DQ49" s="32">
        <f t="shared" si="23"/>
        <v>14.8825</v>
      </c>
      <c r="DR49" s="30">
        <v>11.96</v>
      </c>
      <c r="DS49" s="30">
        <v>11.83</v>
      </c>
      <c r="DT49" s="30">
        <v>13</v>
      </c>
      <c r="DU49" s="30">
        <v>12.9</v>
      </c>
      <c r="DV49" s="32">
        <f t="shared" si="24"/>
        <v>12.422499999999999</v>
      </c>
      <c r="DW49" s="30">
        <v>17.14</v>
      </c>
      <c r="DX49" s="30">
        <v>15.08</v>
      </c>
      <c r="DY49" s="30">
        <v>20.29</v>
      </c>
      <c r="DZ49" s="30">
        <v>24.57</v>
      </c>
      <c r="EA49" s="32">
        <f t="shared" si="25"/>
        <v>19.27</v>
      </c>
      <c r="EB49" s="30">
        <v>18.989999999999998</v>
      </c>
      <c r="EC49" s="30">
        <v>20.91</v>
      </c>
      <c r="ED49" s="30">
        <v>22.02</v>
      </c>
      <c r="EE49" s="30">
        <v>21.32</v>
      </c>
      <c r="EF49" s="32">
        <f t="shared" si="26"/>
        <v>20.810000000000002</v>
      </c>
      <c r="EG49" s="30">
        <v>19.16</v>
      </c>
      <c r="EH49" s="30">
        <v>16.5</v>
      </c>
      <c r="EI49" s="30">
        <v>16.079999999999998</v>
      </c>
      <c r="EJ49" s="30">
        <v>15.52</v>
      </c>
      <c r="EK49" s="32">
        <f t="shared" si="27"/>
        <v>16.814999999999998</v>
      </c>
      <c r="EL49" s="30">
        <v>14.73</v>
      </c>
      <c r="EM49" s="30">
        <v>14.91</v>
      </c>
      <c r="EN49" s="30">
        <v>16.89</v>
      </c>
      <c r="EO49" s="30">
        <v>14.74</v>
      </c>
      <c r="EP49" s="32">
        <f t="shared" si="28"/>
        <v>15.317500000000001</v>
      </c>
      <c r="EQ49" s="30">
        <v>15.44</v>
      </c>
      <c r="ER49" s="30">
        <v>15.86</v>
      </c>
      <c r="ES49" s="30">
        <v>14.72</v>
      </c>
      <c r="ET49" s="30">
        <v>14.13</v>
      </c>
      <c r="EU49" s="32">
        <f t="shared" si="29"/>
        <v>15.0375</v>
      </c>
      <c r="EV49" s="30">
        <v>10.8</v>
      </c>
      <c r="EW49" s="30">
        <v>7.5</v>
      </c>
      <c r="EX49" s="30">
        <v>11.15</v>
      </c>
      <c r="EY49" s="30">
        <v>12.37</v>
      </c>
      <c r="EZ49" s="32">
        <f t="shared" si="30"/>
        <v>10.455</v>
      </c>
      <c r="FA49" s="30">
        <v>9.65</v>
      </c>
      <c r="FB49" s="30">
        <v>7.33</v>
      </c>
      <c r="FC49" s="30">
        <v>3.8</v>
      </c>
      <c r="FD49" s="30">
        <v>3.36</v>
      </c>
      <c r="FE49" s="32">
        <f t="shared" si="31"/>
        <v>6.0350000000000001</v>
      </c>
      <c r="FF49" s="30">
        <v>5.15</v>
      </c>
      <c r="FG49" s="30">
        <v>5.59</v>
      </c>
      <c r="FH49" s="30">
        <v>5.38</v>
      </c>
      <c r="FI49" s="30">
        <v>4.59</v>
      </c>
      <c r="FJ49" s="32">
        <f t="shared" si="32"/>
        <v>5.1775000000000002</v>
      </c>
      <c r="FK49" s="30">
        <v>6.88</v>
      </c>
      <c r="FL49" s="30">
        <v>6.74</v>
      </c>
      <c r="FM49" s="30">
        <v>6.04</v>
      </c>
      <c r="FN49" s="30">
        <v>8.11</v>
      </c>
      <c r="FO49" s="32">
        <f t="shared" si="33"/>
        <v>6.9424999999999999</v>
      </c>
      <c r="FP49" s="30">
        <v>9.7899999999999991</v>
      </c>
      <c r="FQ49" s="30">
        <v>5.07</v>
      </c>
      <c r="FR49" s="30">
        <v>6.98</v>
      </c>
      <c r="FS49" s="30">
        <v>6.02</v>
      </c>
      <c r="FT49" s="32">
        <f t="shared" si="34"/>
        <v>6.9649999999999999</v>
      </c>
      <c r="FU49" s="30">
        <v>8.2200000000000006</v>
      </c>
      <c r="FV49" s="30">
        <v>9.84</v>
      </c>
      <c r="FW49" s="30">
        <v>10.08</v>
      </c>
      <c r="FX49" s="30">
        <v>10.029999999999999</v>
      </c>
      <c r="FY49" s="32">
        <f t="shared" si="35"/>
        <v>9.5425000000000004</v>
      </c>
      <c r="FZ49" s="30">
        <v>9.0299999999999994</v>
      </c>
      <c r="GA49" s="30">
        <v>7.9</v>
      </c>
      <c r="GB49" s="30">
        <v>9.31</v>
      </c>
      <c r="GC49" s="30">
        <v>11.18</v>
      </c>
      <c r="GD49" s="32">
        <f t="shared" si="36"/>
        <v>9.3550000000000004</v>
      </c>
      <c r="GE49" s="30">
        <v>7.95</v>
      </c>
      <c r="GF49" s="30">
        <v>9.82</v>
      </c>
      <c r="GG49" s="30">
        <v>8.76</v>
      </c>
      <c r="GH49" s="30">
        <v>9.5500000000000007</v>
      </c>
      <c r="GI49" s="32">
        <f t="shared" si="37"/>
        <v>9.02</v>
      </c>
      <c r="GJ49" s="30">
        <v>50.26</v>
      </c>
      <c r="GK49" s="30">
        <v>51.88</v>
      </c>
      <c r="GL49" s="30">
        <v>50.42</v>
      </c>
      <c r="GM49" s="30">
        <v>53.15</v>
      </c>
      <c r="GN49" s="33">
        <f t="shared" si="38"/>
        <v>51.427500000000002</v>
      </c>
      <c r="GO49" s="30">
        <v>54.18</v>
      </c>
      <c r="GP49" s="30">
        <v>52.51</v>
      </c>
      <c r="GQ49" s="30">
        <v>54.17</v>
      </c>
      <c r="GR49" s="30">
        <v>54.41</v>
      </c>
      <c r="GS49" s="33">
        <f t="shared" si="39"/>
        <v>53.817500000000003</v>
      </c>
      <c r="GT49" s="30">
        <v>54.67</v>
      </c>
      <c r="GU49" s="30">
        <v>54.75</v>
      </c>
      <c r="GV49" s="30">
        <v>54.62</v>
      </c>
      <c r="GW49" s="30">
        <v>53.36</v>
      </c>
      <c r="GX49" s="33">
        <f t="shared" si="40"/>
        <v>54.349999999999994</v>
      </c>
      <c r="GY49" s="30">
        <v>54.44</v>
      </c>
      <c r="GZ49" s="30">
        <v>53.78</v>
      </c>
      <c r="HA49" s="30">
        <v>50.02</v>
      </c>
      <c r="HB49" s="30">
        <v>48.79</v>
      </c>
      <c r="HC49" s="33">
        <f t="shared" si="41"/>
        <v>51.7575</v>
      </c>
      <c r="HD49" s="30">
        <v>49.45</v>
      </c>
      <c r="HE49" s="30">
        <v>51.92</v>
      </c>
      <c r="HF49" s="30">
        <v>50.29</v>
      </c>
      <c r="HG49" s="30">
        <v>50.51</v>
      </c>
      <c r="HH49" s="33">
        <f t="shared" si="42"/>
        <v>50.542499999999997</v>
      </c>
      <c r="HI49" s="30">
        <v>52.98</v>
      </c>
      <c r="HJ49" s="30">
        <v>55.48</v>
      </c>
      <c r="HK49" s="30">
        <v>53.64</v>
      </c>
      <c r="HL49" s="30">
        <v>50.71</v>
      </c>
      <c r="HM49" s="33">
        <f t="shared" si="43"/>
        <v>53.202500000000001</v>
      </c>
      <c r="HN49" s="30">
        <v>50.59</v>
      </c>
      <c r="HO49" s="30">
        <v>51.14</v>
      </c>
      <c r="HP49" s="30">
        <v>47.64</v>
      </c>
      <c r="HQ49" s="30">
        <v>44.97</v>
      </c>
      <c r="HR49" s="33">
        <f t="shared" si="44"/>
        <v>48.585000000000001</v>
      </c>
      <c r="HS49" s="30">
        <v>46.79</v>
      </c>
      <c r="HT49" s="30">
        <v>47.76</v>
      </c>
      <c r="HU49" s="30">
        <v>46.22</v>
      </c>
      <c r="HV49" s="30">
        <v>45.31</v>
      </c>
      <c r="HW49" s="33">
        <f t="shared" si="45"/>
        <v>46.519999999999996</v>
      </c>
      <c r="HX49" s="30">
        <v>48.29</v>
      </c>
      <c r="HY49" s="30">
        <v>52.38</v>
      </c>
      <c r="HZ49" s="30">
        <v>52.14</v>
      </c>
      <c r="IA49" s="30">
        <v>50.23</v>
      </c>
      <c r="IB49" s="33">
        <f t="shared" si="46"/>
        <v>50.76</v>
      </c>
      <c r="IC49" s="30">
        <v>50.44</v>
      </c>
      <c r="ID49" s="30">
        <v>53.02</v>
      </c>
      <c r="IE49" s="30">
        <v>50.67</v>
      </c>
      <c r="IF49" s="30">
        <v>48.96</v>
      </c>
      <c r="IG49" s="33">
        <f t="shared" si="47"/>
        <v>50.772500000000001</v>
      </c>
      <c r="IH49" s="30">
        <v>50.53</v>
      </c>
      <c r="II49" s="30">
        <v>50.59</v>
      </c>
      <c r="IJ49" s="30">
        <v>53.62</v>
      </c>
      <c r="IK49" s="30">
        <v>52.3</v>
      </c>
      <c r="IL49" s="33">
        <f t="shared" si="48"/>
        <v>51.760000000000005</v>
      </c>
      <c r="IM49" s="30">
        <v>56.42</v>
      </c>
      <c r="IN49" s="30">
        <v>56.55</v>
      </c>
      <c r="IO49" s="30">
        <v>53.87</v>
      </c>
      <c r="IP49" s="30">
        <v>53.95</v>
      </c>
      <c r="IQ49" s="33">
        <f t="shared" si="49"/>
        <v>55.197500000000005</v>
      </c>
      <c r="IR49" s="30">
        <v>55.18</v>
      </c>
      <c r="IS49" s="30">
        <v>57.67</v>
      </c>
      <c r="IT49" s="30">
        <v>60.63</v>
      </c>
      <c r="IU49" s="30">
        <v>60.49</v>
      </c>
      <c r="IV49" s="33">
        <f t="shared" si="50"/>
        <v>58.4925</v>
      </c>
      <c r="IW49" s="30">
        <v>57.68</v>
      </c>
      <c r="IX49" s="30">
        <v>58.33</v>
      </c>
      <c r="IY49" s="30">
        <v>56.9</v>
      </c>
      <c r="IZ49" s="30">
        <v>56.72</v>
      </c>
      <c r="JA49" s="33">
        <f t="shared" si="51"/>
        <v>57.407499999999999</v>
      </c>
      <c r="JB49" s="30">
        <v>56.43</v>
      </c>
      <c r="JC49" s="30">
        <v>57.23</v>
      </c>
      <c r="JD49" s="30">
        <v>58.17</v>
      </c>
      <c r="JE49" s="30">
        <v>57.14</v>
      </c>
      <c r="JF49" s="33">
        <f t="shared" si="52"/>
        <v>57.242499999999993</v>
      </c>
      <c r="JG49" s="30">
        <v>55.96</v>
      </c>
      <c r="JH49" s="30">
        <v>60.05</v>
      </c>
      <c r="JI49" s="30">
        <v>60.11</v>
      </c>
      <c r="JJ49" s="30">
        <v>58.15</v>
      </c>
      <c r="JK49" s="33">
        <f t="shared" si="53"/>
        <v>58.567500000000003</v>
      </c>
      <c r="JL49" s="30">
        <v>56.95</v>
      </c>
      <c r="JM49" s="30">
        <v>58</v>
      </c>
      <c r="JN49" s="30">
        <v>56.42</v>
      </c>
      <c r="JO49" s="30">
        <v>56.6</v>
      </c>
      <c r="JP49" s="33">
        <f t="shared" si="54"/>
        <v>56.9925</v>
      </c>
      <c r="JQ49" s="30">
        <v>55.73</v>
      </c>
      <c r="JR49" s="30">
        <v>56.66</v>
      </c>
      <c r="JS49" s="30">
        <v>56.13</v>
      </c>
      <c r="JT49" s="30">
        <v>55.13</v>
      </c>
      <c r="JU49" s="33">
        <f t="shared" si="55"/>
        <v>55.912499999999994</v>
      </c>
      <c r="JV49" s="30">
        <v>55.73</v>
      </c>
      <c r="JW49" s="30">
        <v>55.82</v>
      </c>
      <c r="JX49" s="30">
        <v>58.07</v>
      </c>
      <c r="JY49" s="30">
        <v>56.55</v>
      </c>
      <c r="JZ49" s="34">
        <f t="shared" si="56"/>
        <v>56.542500000000004</v>
      </c>
    </row>
    <row r="50" spans="1:286" ht="43">
      <c r="A50" s="25" t="s">
        <v>285</v>
      </c>
      <c r="B50" s="30">
        <v>62.07</v>
      </c>
      <c r="C50" s="30">
        <v>62.04</v>
      </c>
      <c r="D50" s="30">
        <v>58.93</v>
      </c>
      <c r="E50" s="30">
        <v>64.14</v>
      </c>
      <c r="F50" s="31">
        <f t="shared" si="0"/>
        <v>61.795000000000002</v>
      </c>
      <c r="G50" s="30">
        <v>65.38</v>
      </c>
      <c r="H50" s="30">
        <v>65.64</v>
      </c>
      <c r="I50" s="30">
        <v>66.53</v>
      </c>
      <c r="J50" s="30">
        <v>65.83</v>
      </c>
      <c r="K50" s="31">
        <f t="shared" si="1"/>
        <v>65.844999999999999</v>
      </c>
      <c r="L50" s="30">
        <v>66.78</v>
      </c>
      <c r="M50" s="30">
        <v>65</v>
      </c>
      <c r="N50" s="30">
        <v>64.37</v>
      </c>
      <c r="O50" s="30">
        <v>64.98</v>
      </c>
      <c r="P50" s="31">
        <f t="shared" si="2"/>
        <v>65.282499999999999</v>
      </c>
      <c r="Q50" s="30">
        <v>64.459999999999994</v>
      </c>
      <c r="R50" s="30">
        <v>62.98</v>
      </c>
      <c r="S50" s="30">
        <v>63.05</v>
      </c>
      <c r="T50" s="30">
        <v>63.91</v>
      </c>
      <c r="U50" s="31">
        <f t="shared" si="3"/>
        <v>63.6</v>
      </c>
      <c r="V50" s="30">
        <v>66.650000000000006</v>
      </c>
      <c r="W50" s="30">
        <v>65.77</v>
      </c>
      <c r="X50" s="30">
        <v>66.16</v>
      </c>
      <c r="Y50" s="30">
        <v>65.989999999999995</v>
      </c>
      <c r="Z50" s="31">
        <f t="shared" si="4"/>
        <v>66.142499999999998</v>
      </c>
      <c r="AA50" s="30">
        <v>67.45</v>
      </c>
      <c r="AB50" s="30">
        <v>66.73</v>
      </c>
      <c r="AC50" s="30">
        <v>65.47</v>
      </c>
      <c r="AD50" s="30">
        <v>65.98</v>
      </c>
      <c r="AE50" s="31">
        <f t="shared" si="5"/>
        <v>66.407499999999999</v>
      </c>
      <c r="AF50" s="30">
        <v>66.3</v>
      </c>
      <c r="AG50" s="30">
        <v>64.83</v>
      </c>
      <c r="AH50" s="30">
        <v>65.75</v>
      </c>
      <c r="AI50" s="30">
        <v>64.61</v>
      </c>
      <c r="AJ50" s="31">
        <f t="shared" si="6"/>
        <v>65.372500000000002</v>
      </c>
      <c r="AK50" s="30">
        <v>65.36</v>
      </c>
      <c r="AL50" s="30">
        <v>66.3</v>
      </c>
      <c r="AM50" s="30">
        <v>64.41</v>
      </c>
      <c r="AN50" s="30">
        <v>66.83</v>
      </c>
      <c r="AO50" s="31">
        <f t="shared" si="7"/>
        <v>65.724999999999994</v>
      </c>
      <c r="AP50" s="30">
        <v>65.98</v>
      </c>
      <c r="AQ50" s="30">
        <v>66.41</v>
      </c>
      <c r="AR50" s="30">
        <v>67.5</v>
      </c>
      <c r="AS50" s="30">
        <v>67.489999999999995</v>
      </c>
      <c r="AT50" s="31">
        <f t="shared" si="8"/>
        <v>66.844999999999999</v>
      </c>
      <c r="AU50" s="30">
        <v>68.97</v>
      </c>
      <c r="AV50" s="30">
        <v>69.22</v>
      </c>
      <c r="AW50" s="30">
        <v>69.28</v>
      </c>
      <c r="AX50" s="30">
        <v>69.010000000000005</v>
      </c>
      <c r="AY50" s="31">
        <f t="shared" si="9"/>
        <v>69.12</v>
      </c>
      <c r="AZ50" s="30">
        <v>69.03</v>
      </c>
      <c r="BA50" s="30">
        <v>69.760000000000005</v>
      </c>
      <c r="BB50" s="30">
        <v>67.73</v>
      </c>
      <c r="BC50" s="30">
        <v>68.52</v>
      </c>
      <c r="BD50" s="31">
        <f t="shared" si="10"/>
        <v>68.760000000000005</v>
      </c>
      <c r="BE50" s="30">
        <v>68.78</v>
      </c>
      <c r="BF50" s="30">
        <v>68</v>
      </c>
      <c r="BG50" s="30">
        <v>68.52</v>
      </c>
      <c r="BH50" s="30">
        <v>68.31</v>
      </c>
      <c r="BI50" s="31">
        <f t="shared" si="11"/>
        <v>68.402500000000003</v>
      </c>
      <c r="BJ50" s="30">
        <v>68.25</v>
      </c>
      <c r="BK50" s="30">
        <v>68.430000000000007</v>
      </c>
      <c r="BL50" s="30">
        <v>69.33</v>
      </c>
      <c r="BM50" s="30">
        <v>70.599999999999994</v>
      </c>
      <c r="BN50" s="31">
        <f t="shared" si="12"/>
        <v>69.152500000000003</v>
      </c>
      <c r="BO50" s="30">
        <v>68.06</v>
      </c>
      <c r="BP50" s="30">
        <v>69.2</v>
      </c>
      <c r="BQ50" s="30">
        <v>70.12</v>
      </c>
      <c r="BR50" s="30">
        <v>69.09</v>
      </c>
      <c r="BS50" s="31">
        <f t="shared" si="13"/>
        <v>69.117500000000007</v>
      </c>
      <c r="BT50" s="30">
        <v>68.849999999999994</v>
      </c>
      <c r="BU50" s="30">
        <v>71.569999999999993</v>
      </c>
      <c r="BV50" s="30">
        <v>70.42</v>
      </c>
      <c r="BW50" s="30">
        <v>70.09</v>
      </c>
      <c r="BX50" s="31">
        <f t="shared" si="14"/>
        <v>70.232499999999987</v>
      </c>
      <c r="BY50" s="30">
        <v>69.39</v>
      </c>
      <c r="BZ50" s="30">
        <v>68.3</v>
      </c>
      <c r="CA50" s="30">
        <v>67.900000000000006</v>
      </c>
      <c r="CB50" s="30">
        <v>68.92</v>
      </c>
      <c r="CC50" s="31">
        <f t="shared" si="15"/>
        <v>68.627499999999998</v>
      </c>
      <c r="CD50" s="30">
        <v>67.680000000000007</v>
      </c>
      <c r="CE50" s="30">
        <v>69.22</v>
      </c>
      <c r="CF50" s="30">
        <v>70.27</v>
      </c>
      <c r="CG50" s="30">
        <v>69.39</v>
      </c>
      <c r="CH50" s="31">
        <f t="shared" si="16"/>
        <v>69.14</v>
      </c>
      <c r="CI50" s="30">
        <v>71.3</v>
      </c>
      <c r="CJ50" s="30">
        <v>70.48</v>
      </c>
      <c r="CK50" s="30">
        <v>70.47</v>
      </c>
      <c r="CL50" s="30">
        <v>69.739999999999995</v>
      </c>
      <c r="CM50" s="31">
        <f t="shared" si="17"/>
        <v>70.497500000000002</v>
      </c>
      <c r="CN50" s="30">
        <v>69.069999999999993</v>
      </c>
      <c r="CO50" s="30">
        <v>69.03</v>
      </c>
      <c r="CP50" s="30">
        <v>68.540000000000006</v>
      </c>
      <c r="CQ50" s="30">
        <v>69.13</v>
      </c>
      <c r="CR50" s="31">
        <f t="shared" si="18"/>
        <v>68.942499999999995</v>
      </c>
      <c r="CS50" s="30">
        <v>22.85</v>
      </c>
      <c r="CT50" s="30">
        <v>23.7</v>
      </c>
      <c r="CU50" s="30">
        <v>22.56</v>
      </c>
      <c r="CV50" s="30">
        <v>19.79</v>
      </c>
      <c r="CW50" s="32">
        <f t="shared" si="19"/>
        <v>22.225000000000001</v>
      </c>
      <c r="CX50" s="30">
        <v>17.03</v>
      </c>
      <c r="CY50" s="30">
        <v>18</v>
      </c>
      <c r="CZ50" s="30">
        <v>18.36</v>
      </c>
      <c r="DA50" s="30">
        <v>16.920000000000002</v>
      </c>
      <c r="DB50" s="32">
        <f t="shared" si="20"/>
        <v>17.577500000000001</v>
      </c>
      <c r="DC50" s="30">
        <v>18.04</v>
      </c>
      <c r="DD50" s="30">
        <v>18.53</v>
      </c>
      <c r="DE50" s="30">
        <v>18.12</v>
      </c>
      <c r="DF50" s="30">
        <v>19</v>
      </c>
      <c r="DG50" s="32">
        <f t="shared" si="21"/>
        <v>18.422499999999999</v>
      </c>
      <c r="DH50" s="30">
        <v>19.95</v>
      </c>
      <c r="DI50" s="30">
        <v>17.12</v>
      </c>
      <c r="DJ50" s="30">
        <v>20.18</v>
      </c>
      <c r="DK50" s="30">
        <v>22.11</v>
      </c>
      <c r="DL50" s="32">
        <f t="shared" si="22"/>
        <v>19.84</v>
      </c>
      <c r="DM50" s="30">
        <v>23.55</v>
      </c>
      <c r="DN50" s="30">
        <v>24.18</v>
      </c>
      <c r="DO50" s="30">
        <v>26.34</v>
      </c>
      <c r="DP50" s="30">
        <v>24.99</v>
      </c>
      <c r="DQ50" s="32">
        <f t="shared" si="23"/>
        <v>24.765000000000001</v>
      </c>
      <c r="DR50" s="30">
        <v>26.21</v>
      </c>
      <c r="DS50" s="30">
        <v>26.77</v>
      </c>
      <c r="DT50" s="30">
        <v>29.79</v>
      </c>
      <c r="DU50" s="30">
        <v>30.26</v>
      </c>
      <c r="DV50" s="32">
        <f t="shared" si="24"/>
        <v>28.257500000000004</v>
      </c>
      <c r="DW50" s="30">
        <v>29.31</v>
      </c>
      <c r="DX50" s="30">
        <v>30.24</v>
      </c>
      <c r="DY50" s="30">
        <v>31.77</v>
      </c>
      <c r="DZ50" s="30">
        <v>32.76</v>
      </c>
      <c r="EA50" s="32">
        <f t="shared" si="25"/>
        <v>31.019999999999996</v>
      </c>
      <c r="EB50" s="30">
        <v>34.229999999999997</v>
      </c>
      <c r="EC50" s="30">
        <v>35.14</v>
      </c>
      <c r="ED50" s="30">
        <v>34.14</v>
      </c>
      <c r="EE50" s="30">
        <v>35.33</v>
      </c>
      <c r="EF50" s="32">
        <f t="shared" si="26"/>
        <v>34.71</v>
      </c>
      <c r="EG50" s="30">
        <v>33.51</v>
      </c>
      <c r="EH50" s="30">
        <v>33.78</v>
      </c>
      <c r="EI50" s="30">
        <v>30.16</v>
      </c>
      <c r="EJ50" s="30">
        <v>29.05</v>
      </c>
      <c r="EK50" s="32">
        <f t="shared" si="27"/>
        <v>31.624999999999996</v>
      </c>
      <c r="EL50" s="30">
        <v>29.33</v>
      </c>
      <c r="EM50" s="30">
        <v>27.61</v>
      </c>
      <c r="EN50" s="30">
        <v>28.23</v>
      </c>
      <c r="EO50" s="30">
        <v>26.18</v>
      </c>
      <c r="EP50" s="32">
        <f t="shared" si="28"/>
        <v>27.837499999999999</v>
      </c>
      <c r="EQ50" s="30">
        <v>26.65</v>
      </c>
      <c r="ER50" s="30">
        <v>26.6</v>
      </c>
      <c r="ES50" s="30">
        <v>25.66</v>
      </c>
      <c r="ET50" s="30">
        <v>27.27</v>
      </c>
      <c r="EU50" s="32">
        <f t="shared" si="29"/>
        <v>26.544999999999998</v>
      </c>
      <c r="EV50" s="30">
        <v>25.75</v>
      </c>
      <c r="EW50" s="30">
        <v>23.52</v>
      </c>
      <c r="EX50" s="30">
        <v>24.26</v>
      </c>
      <c r="EY50" s="30">
        <v>23.44</v>
      </c>
      <c r="EZ50" s="32">
        <f t="shared" si="30"/>
        <v>24.2425</v>
      </c>
      <c r="FA50" s="30">
        <v>17.55</v>
      </c>
      <c r="FB50" s="30">
        <v>15.51</v>
      </c>
      <c r="FC50" s="30">
        <v>14.43</v>
      </c>
      <c r="FD50" s="30">
        <v>14.66</v>
      </c>
      <c r="FE50" s="32">
        <f t="shared" si="31"/>
        <v>15.537500000000001</v>
      </c>
      <c r="FF50" s="30">
        <v>8.1999999999999993</v>
      </c>
      <c r="FG50" s="30">
        <v>8.4499999999999993</v>
      </c>
      <c r="FH50" s="30">
        <v>6.68</v>
      </c>
      <c r="FI50" s="30">
        <v>7.56</v>
      </c>
      <c r="FJ50" s="32">
        <f t="shared" si="32"/>
        <v>7.7224999999999993</v>
      </c>
      <c r="FK50" s="30">
        <v>8.5</v>
      </c>
      <c r="FL50" s="30">
        <v>9.68</v>
      </c>
      <c r="FM50" s="30">
        <v>8.58</v>
      </c>
      <c r="FN50" s="30">
        <v>9.6999999999999993</v>
      </c>
      <c r="FO50" s="32">
        <f t="shared" si="33"/>
        <v>9.1149999999999984</v>
      </c>
      <c r="FP50" s="30">
        <v>7.75</v>
      </c>
      <c r="FQ50" s="30">
        <v>8.7899999999999991</v>
      </c>
      <c r="FR50" s="30">
        <v>9.16</v>
      </c>
      <c r="FS50" s="30">
        <v>9.15</v>
      </c>
      <c r="FT50" s="32">
        <f t="shared" si="34"/>
        <v>8.7125000000000004</v>
      </c>
      <c r="FU50" s="30">
        <v>8.19</v>
      </c>
      <c r="FV50" s="30">
        <v>9.4499999999999993</v>
      </c>
      <c r="FW50" s="30">
        <v>10.119999999999999</v>
      </c>
      <c r="FX50" s="30">
        <v>10.49</v>
      </c>
      <c r="FY50" s="32">
        <f t="shared" si="35"/>
        <v>9.5625</v>
      </c>
      <c r="FZ50" s="30">
        <v>10.88</v>
      </c>
      <c r="GA50" s="30">
        <v>8.4700000000000006</v>
      </c>
      <c r="GB50" s="30">
        <v>9.3800000000000008</v>
      </c>
      <c r="GC50" s="30">
        <v>8.59</v>
      </c>
      <c r="GD50" s="32">
        <f t="shared" si="36"/>
        <v>9.3300000000000018</v>
      </c>
      <c r="GE50" s="30">
        <v>9.36</v>
      </c>
      <c r="GF50" s="30">
        <v>8.41</v>
      </c>
      <c r="GG50" s="30">
        <v>8.86</v>
      </c>
      <c r="GH50" s="30">
        <v>8.2100000000000009</v>
      </c>
      <c r="GI50" s="32">
        <f t="shared" si="37"/>
        <v>8.7100000000000009</v>
      </c>
      <c r="GJ50" s="30">
        <v>47.88</v>
      </c>
      <c r="GK50" s="30">
        <v>47.34</v>
      </c>
      <c r="GL50" s="30">
        <v>45.63</v>
      </c>
      <c r="GM50" s="30">
        <v>51.45</v>
      </c>
      <c r="GN50" s="33">
        <f t="shared" si="38"/>
        <v>48.075000000000003</v>
      </c>
      <c r="GO50" s="30">
        <v>54.25</v>
      </c>
      <c r="GP50" s="30">
        <v>53.82</v>
      </c>
      <c r="GQ50" s="30">
        <v>54.31</v>
      </c>
      <c r="GR50" s="30">
        <v>54.69</v>
      </c>
      <c r="GS50" s="33">
        <f t="shared" si="39"/>
        <v>54.267499999999998</v>
      </c>
      <c r="GT50" s="30">
        <v>54.73</v>
      </c>
      <c r="GU50" s="30">
        <v>52.96</v>
      </c>
      <c r="GV50" s="30">
        <v>52.71</v>
      </c>
      <c r="GW50" s="30">
        <v>52.64</v>
      </c>
      <c r="GX50" s="33">
        <f t="shared" si="40"/>
        <v>53.260000000000005</v>
      </c>
      <c r="GY50" s="30">
        <v>51.6</v>
      </c>
      <c r="GZ50" s="30">
        <v>52.2</v>
      </c>
      <c r="HA50" s="30">
        <v>50.32</v>
      </c>
      <c r="HB50" s="30">
        <v>49.78</v>
      </c>
      <c r="HC50" s="33">
        <f t="shared" si="41"/>
        <v>50.975000000000001</v>
      </c>
      <c r="HD50" s="30">
        <v>50.95</v>
      </c>
      <c r="HE50" s="30">
        <v>49.87</v>
      </c>
      <c r="HF50" s="30">
        <v>48.74</v>
      </c>
      <c r="HG50" s="30">
        <v>49.5</v>
      </c>
      <c r="HH50" s="33">
        <f t="shared" si="42"/>
        <v>49.765000000000001</v>
      </c>
      <c r="HI50" s="30">
        <v>49.77</v>
      </c>
      <c r="HJ50" s="30">
        <v>48.87</v>
      </c>
      <c r="HK50" s="30">
        <v>45.97</v>
      </c>
      <c r="HL50" s="30">
        <v>46.01</v>
      </c>
      <c r="HM50" s="33">
        <f t="shared" si="43"/>
        <v>47.655000000000001</v>
      </c>
      <c r="HN50" s="30">
        <v>46.86</v>
      </c>
      <c r="HO50" s="30">
        <v>45.22</v>
      </c>
      <c r="HP50" s="30">
        <v>44.86</v>
      </c>
      <c r="HQ50" s="30">
        <v>43.44</v>
      </c>
      <c r="HR50" s="33">
        <f t="shared" si="44"/>
        <v>45.094999999999999</v>
      </c>
      <c r="HS50" s="30">
        <v>42.98</v>
      </c>
      <c r="HT50" s="30">
        <v>43</v>
      </c>
      <c r="HU50" s="30">
        <v>42.43</v>
      </c>
      <c r="HV50" s="30">
        <v>43.22</v>
      </c>
      <c r="HW50" s="33">
        <f t="shared" si="45"/>
        <v>42.907499999999999</v>
      </c>
      <c r="HX50" s="30">
        <v>43.87</v>
      </c>
      <c r="HY50" s="30">
        <v>43.97</v>
      </c>
      <c r="HZ50" s="30">
        <v>47.15</v>
      </c>
      <c r="IA50" s="30">
        <v>47.89</v>
      </c>
      <c r="IB50" s="33">
        <f t="shared" si="46"/>
        <v>45.72</v>
      </c>
      <c r="IC50" s="30">
        <v>48.74</v>
      </c>
      <c r="ID50" s="30">
        <v>50.11</v>
      </c>
      <c r="IE50" s="30">
        <v>49.72</v>
      </c>
      <c r="IF50" s="30">
        <v>50.94</v>
      </c>
      <c r="IG50" s="33">
        <f t="shared" si="47"/>
        <v>49.877499999999998</v>
      </c>
      <c r="IH50" s="30">
        <v>50.64</v>
      </c>
      <c r="II50" s="30">
        <v>51.2</v>
      </c>
      <c r="IJ50" s="30">
        <v>50.34</v>
      </c>
      <c r="IK50" s="30">
        <v>49.83</v>
      </c>
      <c r="IL50" s="33">
        <f t="shared" si="48"/>
        <v>50.502499999999998</v>
      </c>
      <c r="IM50" s="30">
        <v>51.07</v>
      </c>
      <c r="IN50" s="30">
        <v>52.01</v>
      </c>
      <c r="IO50" s="30">
        <v>51.9</v>
      </c>
      <c r="IP50" s="30">
        <v>52.3</v>
      </c>
      <c r="IQ50" s="33">
        <f t="shared" si="49"/>
        <v>51.819999999999993</v>
      </c>
      <c r="IR50" s="30">
        <v>56.27</v>
      </c>
      <c r="IS50" s="30">
        <v>57.82</v>
      </c>
      <c r="IT50" s="30">
        <v>59.33</v>
      </c>
      <c r="IU50" s="30">
        <v>60.25</v>
      </c>
      <c r="IV50" s="33">
        <f t="shared" si="50"/>
        <v>58.417500000000004</v>
      </c>
      <c r="IW50" s="30">
        <v>62.48</v>
      </c>
      <c r="IX50" s="30">
        <v>63.36</v>
      </c>
      <c r="IY50" s="30">
        <v>65.430000000000007</v>
      </c>
      <c r="IZ50" s="30">
        <v>63.87</v>
      </c>
      <c r="JA50" s="33">
        <f t="shared" si="51"/>
        <v>63.785000000000004</v>
      </c>
      <c r="JB50" s="30">
        <v>63</v>
      </c>
      <c r="JC50" s="30">
        <v>64.64</v>
      </c>
      <c r="JD50" s="30">
        <v>64.38</v>
      </c>
      <c r="JE50" s="30">
        <v>63.29</v>
      </c>
      <c r="JF50" s="33">
        <f t="shared" si="52"/>
        <v>63.827499999999993</v>
      </c>
      <c r="JG50" s="30">
        <v>64.010000000000005</v>
      </c>
      <c r="JH50" s="30">
        <v>62.3</v>
      </c>
      <c r="JI50" s="30">
        <v>61.68</v>
      </c>
      <c r="JJ50" s="30">
        <v>62.61</v>
      </c>
      <c r="JK50" s="33">
        <f t="shared" si="53"/>
        <v>62.650000000000006</v>
      </c>
      <c r="JL50" s="30">
        <v>62.14</v>
      </c>
      <c r="JM50" s="30">
        <v>62.68</v>
      </c>
      <c r="JN50" s="30">
        <v>63.15</v>
      </c>
      <c r="JO50" s="30">
        <v>62.11</v>
      </c>
      <c r="JP50" s="33">
        <f t="shared" si="54"/>
        <v>62.519999999999996</v>
      </c>
      <c r="JQ50" s="30">
        <v>63.55</v>
      </c>
      <c r="JR50" s="30">
        <v>64.510000000000005</v>
      </c>
      <c r="JS50" s="30">
        <v>63.86</v>
      </c>
      <c r="JT50" s="30">
        <v>63.75</v>
      </c>
      <c r="JU50" s="33">
        <f t="shared" si="55"/>
        <v>63.917500000000004</v>
      </c>
      <c r="JV50" s="30">
        <v>62.61</v>
      </c>
      <c r="JW50" s="30">
        <v>63.23</v>
      </c>
      <c r="JX50" s="30">
        <v>62.47</v>
      </c>
      <c r="JY50" s="30">
        <v>63.45</v>
      </c>
      <c r="JZ50" s="34">
        <f t="shared" si="56"/>
        <v>62.94</v>
      </c>
    </row>
    <row r="51" spans="1:286" ht="29">
      <c r="A51" s="25" t="s">
        <v>286</v>
      </c>
      <c r="B51" s="30">
        <v>65.36</v>
      </c>
      <c r="C51" s="30">
        <v>66.2</v>
      </c>
      <c r="D51" s="30">
        <v>63.69</v>
      </c>
      <c r="E51" s="30">
        <v>65.2</v>
      </c>
      <c r="F51" s="31">
        <f t="shared" si="0"/>
        <v>65.112499999999997</v>
      </c>
      <c r="G51" s="30">
        <v>68.2</v>
      </c>
      <c r="H51" s="30">
        <v>67.13</v>
      </c>
      <c r="I51" s="30">
        <v>66.459999999999994</v>
      </c>
      <c r="J51" s="30">
        <v>64.23</v>
      </c>
      <c r="K51" s="31">
        <f t="shared" si="1"/>
        <v>66.504999999999995</v>
      </c>
      <c r="L51" s="30">
        <v>63.29</v>
      </c>
      <c r="M51" s="30">
        <v>64.87</v>
      </c>
      <c r="N51" s="30">
        <v>63.62</v>
      </c>
      <c r="O51" s="30">
        <v>64.849999999999994</v>
      </c>
      <c r="P51" s="31">
        <f t="shared" si="2"/>
        <v>64.157499999999999</v>
      </c>
      <c r="Q51" s="30">
        <v>64.319999999999993</v>
      </c>
      <c r="R51" s="30">
        <v>66.59</v>
      </c>
      <c r="S51" s="30">
        <v>66.41</v>
      </c>
      <c r="T51" s="30">
        <v>66.540000000000006</v>
      </c>
      <c r="U51" s="31">
        <f t="shared" si="3"/>
        <v>65.965000000000003</v>
      </c>
      <c r="V51" s="30">
        <v>67.739999999999995</v>
      </c>
      <c r="W51" s="30">
        <v>66.819999999999993</v>
      </c>
      <c r="X51" s="30">
        <v>67.58</v>
      </c>
      <c r="Y51" s="30">
        <v>65.62</v>
      </c>
      <c r="Z51" s="31">
        <f t="shared" si="4"/>
        <v>66.94</v>
      </c>
      <c r="AA51" s="30">
        <v>65.959999999999994</v>
      </c>
      <c r="AB51" s="30">
        <v>65.349999999999994</v>
      </c>
      <c r="AC51" s="30">
        <v>67.239999999999995</v>
      </c>
      <c r="AD51" s="30">
        <v>67.2</v>
      </c>
      <c r="AE51" s="31">
        <f t="shared" si="5"/>
        <v>66.4375</v>
      </c>
      <c r="AF51" s="30">
        <v>65.87</v>
      </c>
      <c r="AG51" s="30">
        <v>66.22</v>
      </c>
      <c r="AH51" s="30">
        <v>66.22</v>
      </c>
      <c r="AI51" s="30">
        <v>66.86</v>
      </c>
      <c r="AJ51" s="31">
        <f t="shared" si="6"/>
        <v>66.292500000000004</v>
      </c>
      <c r="AK51" s="30">
        <v>65.709999999999994</v>
      </c>
      <c r="AL51" s="30">
        <v>66.34</v>
      </c>
      <c r="AM51" s="30">
        <v>67.66</v>
      </c>
      <c r="AN51" s="30">
        <v>64.91</v>
      </c>
      <c r="AO51" s="31">
        <f t="shared" si="7"/>
        <v>66.155000000000001</v>
      </c>
      <c r="AP51" s="30">
        <v>64.62</v>
      </c>
      <c r="AQ51" s="30">
        <v>67.45</v>
      </c>
      <c r="AR51" s="30">
        <v>64.75</v>
      </c>
      <c r="AS51" s="30">
        <v>64.2</v>
      </c>
      <c r="AT51" s="31">
        <f t="shared" si="8"/>
        <v>65.254999999999995</v>
      </c>
      <c r="AU51" s="30">
        <v>66.39</v>
      </c>
      <c r="AV51" s="30">
        <v>66.53</v>
      </c>
      <c r="AW51" s="30">
        <v>65.3</v>
      </c>
      <c r="AX51" s="30">
        <v>66.53</v>
      </c>
      <c r="AY51" s="31">
        <f t="shared" si="9"/>
        <v>66.1875</v>
      </c>
      <c r="AZ51" s="30">
        <v>64.61</v>
      </c>
      <c r="BA51" s="30">
        <v>67.11</v>
      </c>
      <c r="BB51" s="30">
        <v>66.28</v>
      </c>
      <c r="BC51" s="30">
        <v>66.84</v>
      </c>
      <c r="BD51" s="31">
        <f t="shared" si="10"/>
        <v>66.210000000000008</v>
      </c>
      <c r="BE51" s="30">
        <v>65.430000000000007</v>
      </c>
      <c r="BF51" s="30">
        <v>68.150000000000006</v>
      </c>
      <c r="BG51" s="30">
        <v>69.22</v>
      </c>
      <c r="BH51" s="30">
        <v>69.48</v>
      </c>
      <c r="BI51" s="31">
        <f t="shared" si="11"/>
        <v>68.070000000000007</v>
      </c>
      <c r="BJ51" s="30">
        <v>70.92</v>
      </c>
      <c r="BK51" s="30">
        <v>71.62</v>
      </c>
      <c r="BL51" s="30">
        <v>67.459999999999994</v>
      </c>
      <c r="BM51" s="30">
        <v>64.36</v>
      </c>
      <c r="BN51" s="31">
        <f t="shared" si="12"/>
        <v>68.59</v>
      </c>
      <c r="BO51" s="30">
        <v>64.5</v>
      </c>
      <c r="BP51" s="30">
        <v>66.39</v>
      </c>
      <c r="BQ51" s="30">
        <v>65.77</v>
      </c>
      <c r="BR51" s="30">
        <v>66.63</v>
      </c>
      <c r="BS51" s="31">
        <f t="shared" si="13"/>
        <v>65.822499999999991</v>
      </c>
      <c r="BT51" s="30">
        <v>67.23</v>
      </c>
      <c r="BU51" s="30">
        <v>68.680000000000007</v>
      </c>
      <c r="BV51" s="30">
        <v>68.349999999999994</v>
      </c>
      <c r="BW51" s="30">
        <v>67.89</v>
      </c>
      <c r="BX51" s="31">
        <f t="shared" si="14"/>
        <v>68.037500000000009</v>
      </c>
      <c r="BY51" s="30">
        <v>68.09</v>
      </c>
      <c r="BZ51" s="30">
        <v>69.13</v>
      </c>
      <c r="CA51" s="30">
        <v>68.739999999999995</v>
      </c>
      <c r="CB51" s="30">
        <v>67.959999999999994</v>
      </c>
      <c r="CC51" s="31">
        <f t="shared" si="15"/>
        <v>68.47999999999999</v>
      </c>
      <c r="CD51" s="30">
        <v>69.709999999999994</v>
      </c>
      <c r="CE51" s="30">
        <v>71.27</v>
      </c>
      <c r="CF51" s="30">
        <v>68.42</v>
      </c>
      <c r="CG51" s="30">
        <v>67.64</v>
      </c>
      <c r="CH51" s="31">
        <f t="shared" si="16"/>
        <v>69.259999999999991</v>
      </c>
      <c r="CI51" s="30">
        <v>67.11</v>
      </c>
      <c r="CJ51" s="30">
        <v>68.97</v>
      </c>
      <c r="CK51" s="30">
        <v>66.819999999999993</v>
      </c>
      <c r="CL51" s="30">
        <v>65.83</v>
      </c>
      <c r="CM51" s="31">
        <f t="shared" si="17"/>
        <v>67.18249999999999</v>
      </c>
      <c r="CN51" s="30">
        <v>64.78</v>
      </c>
      <c r="CO51" s="30">
        <v>66.28</v>
      </c>
      <c r="CP51" s="30">
        <v>65.209999999999994</v>
      </c>
      <c r="CQ51" s="30">
        <v>63.48</v>
      </c>
      <c r="CR51" s="31">
        <f t="shared" si="18"/>
        <v>64.9375</v>
      </c>
      <c r="CS51" s="30">
        <v>4.3499999999999996</v>
      </c>
      <c r="CT51" s="30">
        <v>7.45</v>
      </c>
      <c r="CU51" s="30">
        <v>7.93</v>
      </c>
      <c r="CV51" s="30">
        <v>8.06</v>
      </c>
      <c r="CW51" s="32">
        <f t="shared" si="19"/>
        <v>6.9474999999999998</v>
      </c>
      <c r="CX51" s="30">
        <v>10.29</v>
      </c>
      <c r="CY51" s="30">
        <v>7.26</v>
      </c>
      <c r="CZ51" s="30">
        <v>8.08</v>
      </c>
      <c r="DA51" s="30">
        <v>8.92</v>
      </c>
      <c r="DB51" s="32">
        <f t="shared" si="20"/>
        <v>8.6374999999999993</v>
      </c>
      <c r="DC51" s="30">
        <v>7.75</v>
      </c>
      <c r="DD51" s="30">
        <v>11.1</v>
      </c>
      <c r="DE51" s="30">
        <v>9.9</v>
      </c>
      <c r="DF51" s="30">
        <v>10.07</v>
      </c>
      <c r="DG51" s="32">
        <f t="shared" si="21"/>
        <v>9.7050000000000001</v>
      </c>
      <c r="DH51" s="30">
        <v>7.99</v>
      </c>
      <c r="DI51" s="30">
        <v>8.1999999999999993</v>
      </c>
      <c r="DJ51" s="30">
        <v>10.33</v>
      </c>
      <c r="DK51" s="30">
        <v>9.4600000000000009</v>
      </c>
      <c r="DL51" s="32">
        <f t="shared" si="22"/>
        <v>8.9949999999999992</v>
      </c>
      <c r="DM51" s="30">
        <v>11.07</v>
      </c>
      <c r="DN51" s="30">
        <v>7.5</v>
      </c>
      <c r="DO51" s="30">
        <v>12.11</v>
      </c>
      <c r="DP51" s="30">
        <v>14.77</v>
      </c>
      <c r="DQ51" s="32">
        <f t="shared" si="23"/>
        <v>11.362500000000001</v>
      </c>
      <c r="DR51" s="30">
        <v>11</v>
      </c>
      <c r="DS51" s="30">
        <v>8.7799999999999994</v>
      </c>
      <c r="DT51" s="30">
        <v>11.42</v>
      </c>
      <c r="DU51" s="30">
        <v>14.65</v>
      </c>
      <c r="DV51" s="32">
        <f t="shared" si="24"/>
        <v>11.4625</v>
      </c>
      <c r="DW51" s="30">
        <v>13.8</v>
      </c>
      <c r="DX51" s="30">
        <v>14.14</v>
      </c>
      <c r="DY51" s="30">
        <v>13.81</v>
      </c>
      <c r="DZ51" s="30">
        <v>14.86</v>
      </c>
      <c r="EA51" s="32">
        <f t="shared" si="25"/>
        <v>14.1525</v>
      </c>
      <c r="EB51" s="30">
        <v>16.010000000000002</v>
      </c>
      <c r="EC51" s="30">
        <v>15.65</v>
      </c>
      <c r="ED51" s="30">
        <v>17.39</v>
      </c>
      <c r="EE51" s="30">
        <v>17.899999999999999</v>
      </c>
      <c r="EF51" s="32">
        <f t="shared" si="26"/>
        <v>16.737500000000001</v>
      </c>
      <c r="EG51" s="30">
        <v>18.97</v>
      </c>
      <c r="EH51" s="30">
        <v>16.18</v>
      </c>
      <c r="EI51" s="30">
        <v>15.38</v>
      </c>
      <c r="EJ51" s="30">
        <v>15.9</v>
      </c>
      <c r="EK51" s="32">
        <f t="shared" si="27"/>
        <v>16.607500000000002</v>
      </c>
      <c r="EL51" s="30">
        <v>13.67</v>
      </c>
      <c r="EM51" s="30">
        <v>13.09</v>
      </c>
      <c r="EN51" s="30">
        <v>11.53</v>
      </c>
      <c r="EO51" s="30">
        <v>10.98</v>
      </c>
      <c r="EP51" s="32">
        <f t="shared" si="28"/>
        <v>12.317499999999999</v>
      </c>
      <c r="EQ51" s="30">
        <v>8.1300000000000008</v>
      </c>
      <c r="ER51" s="30">
        <v>8.1300000000000008</v>
      </c>
      <c r="ES51" s="30">
        <v>10.99</v>
      </c>
      <c r="ET51" s="30">
        <v>9.68</v>
      </c>
      <c r="EU51" s="32">
        <f t="shared" si="29"/>
        <v>9.2324999999999999</v>
      </c>
      <c r="EV51" s="30">
        <v>9.65</v>
      </c>
      <c r="EW51" s="30">
        <v>10.47</v>
      </c>
      <c r="EX51" s="30">
        <v>13.12</v>
      </c>
      <c r="EY51" s="30">
        <v>14.49</v>
      </c>
      <c r="EZ51" s="32">
        <f t="shared" si="30"/>
        <v>11.932500000000001</v>
      </c>
      <c r="FA51" s="30">
        <v>9.8699999999999992</v>
      </c>
      <c r="FB51" s="30">
        <v>5.96</v>
      </c>
      <c r="FC51" s="30">
        <v>8.1999999999999993</v>
      </c>
      <c r="FD51" s="30">
        <v>8.44</v>
      </c>
      <c r="FE51" s="32">
        <f t="shared" si="31"/>
        <v>8.1174999999999997</v>
      </c>
      <c r="FF51" s="30">
        <v>3.37</v>
      </c>
      <c r="FG51" s="30">
        <v>4.3499999999999996</v>
      </c>
      <c r="FH51" s="30">
        <v>3.85</v>
      </c>
      <c r="FI51" s="30">
        <v>4.91</v>
      </c>
      <c r="FJ51" s="32">
        <f t="shared" si="32"/>
        <v>4.12</v>
      </c>
      <c r="FK51" s="30">
        <v>4.22</v>
      </c>
      <c r="FL51" s="30">
        <v>5.47</v>
      </c>
      <c r="FM51" s="30">
        <v>5.26</v>
      </c>
      <c r="FN51" s="30">
        <v>4.6900000000000004</v>
      </c>
      <c r="FO51" s="32">
        <f t="shared" si="33"/>
        <v>4.91</v>
      </c>
      <c r="FP51" s="30">
        <v>3.29</v>
      </c>
      <c r="FQ51" s="30">
        <v>5.36</v>
      </c>
      <c r="FR51" s="30">
        <v>6.16</v>
      </c>
      <c r="FS51" s="30">
        <v>5.48</v>
      </c>
      <c r="FT51" s="32">
        <f t="shared" si="34"/>
        <v>5.0724999999999998</v>
      </c>
      <c r="FU51" s="30">
        <v>6.03</v>
      </c>
      <c r="FV51" s="30">
        <v>3.88</v>
      </c>
      <c r="FW51" s="30">
        <v>6.6</v>
      </c>
      <c r="FX51" s="30">
        <v>6.84</v>
      </c>
      <c r="FY51" s="32">
        <f t="shared" si="35"/>
        <v>5.8374999999999995</v>
      </c>
      <c r="FZ51" s="30">
        <v>4.42</v>
      </c>
      <c r="GA51" s="30">
        <v>3.54</v>
      </c>
      <c r="GB51" s="30">
        <v>6.78</v>
      </c>
      <c r="GC51" s="30">
        <v>6.98</v>
      </c>
      <c r="GD51" s="32">
        <f t="shared" si="36"/>
        <v>5.43</v>
      </c>
      <c r="GE51" s="30">
        <v>6.45</v>
      </c>
      <c r="GF51" s="30">
        <v>6.63</v>
      </c>
      <c r="GG51" s="30">
        <v>5.47</v>
      </c>
      <c r="GH51" s="30">
        <v>3.8</v>
      </c>
      <c r="GI51" s="32">
        <f t="shared" si="37"/>
        <v>5.5875000000000004</v>
      </c>
      <c r="GJ51" s="30">
        <v>62.51</v>
      </c>
      <c r="GK51" s="30">
        <v>61.27</v>
      </c>
      <c r="GL51" s="30">
        <v>58.64</v>
      </c>
      <c r="GM51" s="30">
        <v>59.95</v>
      </c>
      <c r="GN51" s="33">
        <f t="shared" si="38"/>
        <v>60.592500000000001</v>
      </c>
      <c r="GO51" s="30">
        <v>61.18</v>
      </c>
      <c r="GP51" s="30">
        <v>62.26</v>
      </c>
      <c r="GQ51" s="30">
        <v>61.09</v>
      </c>
      <c r="GR51" s="30">
        <v>58.51</v>
      </c>
      <c r="GS51" s="33">
        <f t="shared" si="39"/>
        <v>60.76</v>
      </c>
      <c r="GT51" s="30">
        <v>58.39</v>
      </c>
      <c r="GU51" s="30">
        <v>57.67</v>
      </c>
      <c r="GV51" s="30">
        <v>57.32</v>
      </c>
      <c r="GW51" s="30">
        <v>58.32</v>
      </c>
      <c r="GX51" s="33">
        <f t="shared" si="40"/>
        <v>57.924999999999997</v>
      </c>
      <c r="GY51" s="30">
        <v>59.18</v>
      </c>
      <c r="GZ51" s="30">
        <v>61.13</v>
      </c>
      <c r="HA51" s="30">
        <v>59.55</v>
      </c>
      <c r="HB51" s="30">
        <v>60.24</v>
      </c>
      <c r="HC51" s="33">
        <f t="shared" si="41"/>
        <v>60.025000000000006</v>
      </c>
      <c r="HD51" s="30">
        <v>60.24</v>
      </c>
      <c r="HE51" s="30">
        <v>61.81</v>
      </c>
      <c r="HF51" s="30">
        <v>59.39</v>
      </c>
      <c r="HG51" s="30">
        <v>55.93</v>
      </c>
      <c r="HH51" s="33">
        <f t="shared" si="42"/>
        <v>59.342500000000001</v>
      </c>
      <c r="HI51" s="30">
        <v>58.71</v>
      </c>
      <c r="HJ51" s="30">
        <v>59.61</v>
      </c>
      <c r="HK51" s="30">
        <v>59.56</v>
      </c>
      <c r="HL51" s="30">
        <v>57.36</v>
      </c>
      <c r="HM51" s="33">
        <f t="shared" si="43"/>
        <v>58.81</v>
      </c>
      <c r="HN51" s="30">
        <v>56.78</v>
      </c>
      <c r="HO51" s="30">
        <v>56.86</v>
      </c>
      <c r="HP51" s="30">
        <v>57.08</v>
      </c>
      <c r="HQ51" s="30">
        <v>56.93</v>
      </c>
      <c r="HR51" s="33">
        <f t="shared" si="44"/>
        <v>56.912500000000001</v>
      </c>
      <c r="HS51" s="30">
        <v>55.19</v>
      </c>
      <c r="HT51" s="30">
        <v>55.96</v>
      </c>
      <c r="HU51" s="30">
        <v>55.89</v>
      </c>
      <c r="HV51" s="30">
        <v>53.28</v>
      </c>
      <c r="HW51" s="33">
        <f t="shared" si="45"/>
        <v>55.080000000000005</v>
      </c>
      <c r="HX51" s="30">
        <v>52.36</v>
      </c>
      <c r="HY51" s="30">
        <v>56.54</v>
      </c>
      <c r="HZ51" s="30">
        <v>54.79</v>
      </c>
      <c r="IA51" s="30">
        <v>53.99</v>
      </c>
      <c r="IB51" s="33">
        <f t="shared" si="46"/>
        <v>54.42</v>
      </c>
      <c r="IC51" s="30">
        <v>57.32</v>
      </c>
      <c r="ID51" s="30">
        <v>57.82</v>
      </c>
      <c r="IE51" s="30">
        <v>57.77</v>
      </c>
      <c r="IF51" s="30">
        <v>59.23</v>
      </c>
      <c r="IG51" s="33">
        <f t="shared" si="47"/>
        <v>58.034999999999997</v>
      </c>
      <c r="IH51" s="30">
        <v>59.35</v>
      </c>
      <c r="II51" s="30">
        <v>61.65</v>
      </c>
      <c r="IJ51" s="30">
        <v>58.99</v>
      </c>
      <c r="IK51" s="30">
        <v>60.37</v>
      </c>
      <c r="IL51" s="33">
        <f t="shared" si="48"/>
        <v>60.09</v>
      </c>
      <c r="IM51" s="30">
        <v>59.12</v>
      </c>
      <c r="IN51" s="30">
        <v>61.02</v>
      </c>
      <c r="IO51" s="30">
        <v>60.14</v>
      </c>
      <c r="IP51" s="30">
        <v>59.41</v>
      </c>
      <c r="IQ51" s="33">
        <f t="shared" si="49"/>
        <v>59.922499999999999</v>
      </c>
      <c r="IR51" s="30">
        <v>63.92</v>
      </c>
      <c r="IS51" s="30">
        <v>67.349999999999994</v>
      </c>
      <c r="IT51" s="30">
        <v>61.93</v>
      </c>
      <c r="IU51" s="30">
        <v>58.93</v>
      </c>
      <c r="IV51" s="33">
        <f t="shared" si="50"/>
        <v>63.032499999999999</v>
      </c>
      <c r="IW51" s="30">
        <v>62.32</v>
      </c>
      <c r="IX51" s="30">
        <v>63.5</v>
      </c>
      <c r="IY51" s="30">
        <v>63.24</v>
      </c>
      <c r="IZ51" s="30">
        <v>63.36</v>
      </c>
      <c r="JA51" s="33">
        <f t="shared" si="51"/>
        <v>63.105000000000004</v>
      </c>
      <c r="JB51" s="30">
        <v>64.39</v>
      </c>
      <c r="JC51" s="30">
        <v>64.92</v>
      </c>
      <c r="JD51" s="30">
        <v>64.760000000000005</v>
      </c>
      <c r="JE51" s="30">
        <v>64.709999999999994</v>
      </c>
      <c r="JF51" s="33">
        <f t="shared" si="52"/>
        <v>64.694999999999993</v>
      </c>
      <c r="JG51" s="30">
        <v>65.86</v>
      </c>
      <c r="JH51" s="30">
        <v>65.430000000000007</v>
      </c>
      <c r="JI51" s="30">
        <v>64.5</v>
      </c>
      <c r="JJ51" s="30">
        <v>64.23</v>
      </c>
      <c r="JK51" s="33">
        <f t="shared" si="53"/>
        <v>65.00500000000001</v>
      </c>
      <c r="JL51" s="30">
        <v>65.510000000000005</v>
      </c>
      <c r="JM51" s="30">
        <v>68.510000000000005</v>
      </c>
      <c r="JN51" s="30">
        <v>63.9</v>
      </c>
      <c r="JO51" s="30">
        <v>63.01</v>
      </c>
      <c r="JP51" s="33">
        <f t="shared" si="54"/>
        <v>65.232500000000002</v>
      </c>
      <c r="JQ51" s="30">
        <v>64.14</v>
      </c>
      <c r="JR51" s="30">
        <v>66.53</v>
      </c>
      <c r="JS51" s="30">
        <v>62.29</v>
      </c>
      <c r="JT51" s="30">
        <v>61.23</v>
      </c>
      <c r="JU51" s="33">
        <f t="shared" si="55"/>
        <v>63.547499999999999</v>
      </c>
      <c r="JV51" s="30">
        <v>60.61</v>
      </c>
      <c r="JW51" s="30">
        <v>61.89</v>
      </c>
      <c r="JX51" s="30">
        <v>61.65</v>
      </c>
      <c r="JY51" s="30">
        <v>61.06</v>
      </c>
      <c r="JZ51" s="34">
        <f t="shared" si="56"/>
        <v>61.302500000000002</v>
      </c>
    </row>
    <row r="52" spans="1:286" ht="29">
      <c r="A52" s="25" t="s">
        <v>287</v>
      </c>
      <c r="B52" s="30">
        <v>64.36</v>
      </c>
      <c r="C52" s="30">
        <v>64.099999999999994</v>
      </c>
      <c r="D52" s="30">
        <v>60.48</v>
      </c>
      <c r="E52" s="30">
        <v>64.510000000000005</v>
      </c>
      <c r="F52" s="31">
        <f t="shared" si="0"/>
        <v>63.362499999999997</v>
      </c>
      <c r="G52" s="30">
        <v>65.25</v>
      </c>
      <c r="H52" s="30">
        <v>64.930000000000007</v>
      </c>
      <c r="I52" s="30">
        <v>64.87</v>
      </c>
      <c r="J52" s="30">
        <v>64.790000000000006</v>
      </c>
      <c r="K52" s="31">
        <f t="shared" si="1"/>
        <v>64.960000000000008</v>
      </c>
      <c r="L52" s="30">
        <v>65.97</v>
      </c>
      <c r="M52" s="30">
        <v>65.28</v>
      </c>
      <c r="N52" s="30">
        <v>65.03</v>
      </c>
      <c r="O52" s="30">
        <v>66.040000000000006</v>
      </c>
      <c r="P52" s="31">
        <f t="shared" si="2"/>
        <v>65.58</v>
      </c>
      <c r="Q52" s="30">
        <v>65.02</v>
      </c>
      <c r="R52" s="30">
        <v>65.02</v>
      </c>
      <c r="S52" s="30">
        <v>64.66</v>
      </c>
      <c r="T52" s="30">
        <v>64.489999999999995</v>
      </c>
      <c r="U52" s="31">
        <f t="shared" si="3"/>
        <v>64.797499999999999</v>
      </c>
      <c r="V52" s="30">
        <v>64.81</v>
      </c>
      <c r="W52" s="30">
        <v>64.09</v>
      </c>
      <c r="X52" s="30">
        <v>65.19</v>
      </c>
      <c r="Y52" s="30">
        <v>65.53</v>
      </c>
      <c r="Z52" s="31">
        <f t="shared" si="4"/>
        <v>64.905000000000001</v>
      </c>
      <c r="AA52" s="30">
        <v>66.22</v>
      </c>
      <c r="AB52" s="30">
        <v>66.98</v>
      </c>
      <c r="AC52" s="30">
        <v>67.44</v>
      </c>
      <c r="AD52" s="30">
        <v>66.680000000000007</v>
      </c>
      <c r="AE52" s="31">
        <f t="shared" si="5"/>
        <v>66.83</v>
      </c>
      <c r="AF52" s="30">
        <v>67.19</v>
      </c>
      <c r="AG52" s="30">
        <v>66.06</v>
      </c>
      <c r="AH52" s="30">
        <v>64.819999999999993</v>
      </c>
      <c r="AI52" s="30">
        <v>64.52</v>
      </c>
      <c r="AJ52" s="31">
        <f t="shared" si="6"/>
        <v>65.647499999999994</v>
      </c>
      <c r="AK52" s="30">
        <v>65.53</v>
      </c>
      <c r="AL52" s="30">
        <v>65.489999999999995</v>
      </c>
      <c r="AM52" s="30">
        <v>66.42</v>
      </c>
      <c r="AN52" s="30">
        <v>66.849999999999994</v>
      </c>
      <c r="AO52" s="31">
        <f t="shared" si="7"/>
        <v>66.072499999999991</v>
      </c>
      <c r="AP52" s="30">
        <v>67</v>
      </c>
      <c r="AQ52" s="30">
        <v>66.959999999999994</v>
      </c>
      <c r="AR52" s="30">
        <v>69.319999999999993</v>
      </c>
      <c r="AS52" s="30">
        <v>68.489999999999995</v>
      </c>
      <c r="AT52" s="31">
        <f t="shared" si="8"/>
        <v>67.942499999999995</v>
      </c>
      <c r="AU52" s="30">
        <v>68.31</v>
      </c>
      <c r="AV52" s="30">
        <v>68.09</v>
      </c>
      <c r="AW52" s="30">
        <v>69</v>
      </c>
      <c r="AX52" s="30">
        <v>69.349999999999994</v>
      </c>
      <c r="AY52" s="31">
        <f t="shared" si="9"/>
        <v>68.6875</v>
      </c>
      <c r="AZ52" s="30">
        <v>68.510000000000005</v>
      </c>
      <c r="BA52" s="30">
        <v>68.510000000000005</v>
      </c>
      <c r="BB52" s="30">
        <v>68.72</v>
      </c>
      <c r="BC52" s="30">
        <v>68.37</v>
      </c>
      <c r="BD52" s="31">
        <f t="shared" si="10"/>
        <v>68.527500000000003</v>
      </c>
      <c r="BE52" s="30">
        <v>68.510000000000005</v>
      </c>
      <c r="BF52" s="30">
        <v>68.069999999999993</v>
      </c>
      <c r="BG52" s="30">
        <v>69.98</v>
      </c>
      <c r="BH52" s="30">
        <v>71.45</v>
      </c>
      <c r="BI52" s="31">
        <f t="shared" si="11"/>
        <v>69.502499999999998</v>
      </c>
      <c r="BJ52" s="30">
        <v>70.89</v>
      </c>
      <c r="BK52" s="30">
        <v>69.75</v>
      </c>
      <c r="BL52" s="30">
        <v>69.900000000000006</v>
      </c>
      <c r="BM52" s="30">
        <v>70.069999999999993</v>
      </c>
      <c r="BN52" s="31">
        <f t="shared" si="12"/>
        <v>70.152500000000003</v>
      </c>
      <c r="BO52" s="30">
        <v>68.39</v>
      </c>
      <c r="BP52" s="30">
        <v>70.25</v>
      </c>
      <c r="BQ52" s="30">
        <v>69.45</v>
      </c>
      <c r="BR52" s="30">
        <v>69.44</v>
      </c>
      <c r="BS52" s="31">
        <f t="shared" si="13"/>
        <v>69.382499999999993</v>
      </c>
      <c r="BT52" s="30">
        <v>69.06</v>
      </c>
      <c r="BU52" s="30">
        <v>68.75</v>
      </c>
      <c r="BV52" s="30">
        <v>69.489999999999995</v>
      </c>
      <c r="BW52" s="30">
        <v>69.680000000000007</v>
      </c>
      <c r="BX52" s="31">
        <f t="shared" si="14"/>
        <v>69.245000000000005</v>
      </c>
      <c r="BY52" s="30">
        <v>70.349999999999994</v>
      </c>
      <c r="BZ52" s="30">
        <v>69.39</v>
      </c>
      <c r="CA52" s="30">
        <v>69.94</v>
      </c>
      <c r="CB52" s="30">
        <v>69.08</v>
      </c>
      <c r="CC52" s="31">
        <f t="shared" si="15"/>
        <v>69.69</v>
      </c>
      <c r="CD52" s="30">
        <v>69.34</v>
      </c>
      <c r="CE52" s="30">
        <v>70.09</v>
      </c>
      <c r="CF52" s="30">
        <v>68.73</v>
      </c>
      <c r="CG52" s="30">
        <v>68.459999999999994</v>
      </c>
      <c r="CH52" s="31">
        <f t="shared" si="16"/>
        <v>69.155000000000001</v>
      </c>
      <c r="CI52" s="30">
        <v>68.91</v>
      </c>
      <c r="CJ52" s="30">
        <v>68.180000000000007</v>
      </c>
      <c r="CK52" s="30">
        <v>67.680000000000007</v>
      </c>
      <c r="CL52" s="30">
        <v>66.84</v>
      </c>
      <c r="CM52" s="31">
        <f t="shared" si="17"/>
        <v>67.902500000000003</v>
      </c>
      <c r="CN52" s="30">
        <v>68.400000000000006</v>
      </c>
      <c r="CO52" s="30">
        <v>68.319999999999993</v>
      </c>
      <c r="CP52" s="30">
        <v>68.209999999999994</v>
      </c>
      <c r="CQ52" s="30">
        <v>68.25</v>
      </c>
      <c r="CR52" s="31">
        <f t="shared" si="18"/>
        <v>68.295000000000002</v>
      </c>
      <c r="CS52" s="30">
        <v>20.14</v>
      </c>
      <c r="CT52" s="30">
        <v>20.79</v>
      </c>
      <c r="CU52" s="30">
        <v>17.55</v>
      </c>
      <c r="CV52" s="30">
        <v>18.12</v>
      </c>
      <c r="CW52" s="32">
        <f t="shared" si="19"/>
        <v>19.150000000000002</v>
      </c>
      <c r="CX52" s="30">
        <v>19.53</v>
      </c>
      <c r="CY52" s="30">
        <v>18.23</v>
      </c>
      <c r="CZ52" s="30">
        <v>18.43</v>
      </c>
      <c r="DA52" s="30">
        <v>19.04</v>
      </c>
      <c r="DB52" s="32">
        <f t="shared" si="20"/>
        <v>18.807500000000001</v>
      </c>
      <c r="DC52" s="30">
        <v>17.63</v>
      </c>
      <c r="DD52" s="30">
        <v>19.39</v>
      </c>
      <c r="DE52" s="30">
        <v>19.59</v>
      </c>
      <c r="DF52" s="30">
        <v>22.08</v>
      </c>
      <c r="DG52" s="32">
        <f t="shared" si="21"/>
        <v>19.672499999999999</v>
      </c>
      <c r="DH52" s="30">
        <v>20.149999999999999</v>
      </c>
      <c r="DI52" s="30">
        <v>21.91</v>
      </c>
      <c r="DJ52" s="30">
        <v>23.16</v>
      </c>
      <c r="DK52" s="30">
        <v>24</v>
      </c>
      <c r="DL52" s="32">
        <f t="shared" si="22"/>
        <v>22.305</v>
      </c>
      <c r="DM52" s="30">
        <v>24.84</v>
      </c>
      <c r="DN52" s="30">
        <v>25.62</v>
      </c>
      <c r="DO52" s="30">
        <v>25.86</v>
      </c>
      <c r="DP52" s="30">
        <v>25.81</v>
      </c>
      <c r="DQ52" s="32">
        <f t="shared" si="23"/>
        <v>25.532499999999999</v>
      </c>
      <c r="DR52" s="30">
        <v>27.57</v>
      </c>
      <c r="DS52" s="30">
        <v>29.71</v>
      </c>
      <c r="DT52" s="30">
        <v>27.71</v>
      </c>
      <c r="DU52" s="30">
        <v>29.58</v>
      </c>
      <c r="DV52" s="32">
        <f t="shared" si="24"/>
        <v>28.642500000000002</v>
      </c>
      <c r="DW52" s="30">
        <v>28.66</v>
      </c>
      <c r="DX52" s="30">
        <v>31.1</v>
      </c>
      <c r="DY52" s="30">
        <v>31.16</v>
      </c>
      <c r="DZ52" s="30">
        <v>33.090000000000003</v>
      </c>
      <c r="EA52" s="32">
        <f t="shared" si="25"/>
        <v>31.002500000000001</v>
      </c>
      <c r="EB52" s="30">
        <v>32.869999999999997</v>
      </c>
      <c r="EC52" s="30">
        <v>33.21</v>
      </c>
      <c r="ED52" s="30">
        <v>32.36</v>
      </c>
      <c r="EE52" s="30">
        <v>31.56</v>
      </c>
      <c r="EF52" s="32">
        <f t="shared" si="26"/>
        <v>32.5</v>
      </c>
      <c r="EG52" s="30">
        <v>31.36</v>
      </c>
      <c r="EH52" s="30">
        <v>31.52</v>
      </c>
      <c r="EI52" s="30">
        <v>29.48</v>
      </c>
      <c r="EJ52" s="30">
        <v>29.56</v>
      </c>
      <c r="EK52" s="32">
        <f t="shared" si="27"/>
        <v>30.48</v>
      </c>
      <c r="EL52" s="30">
        <v>27.62</v>
      </c>
      <c r="EM52" s="30">
        <v>26.13</v>
      </c>
      <c r="EN52" s="30">
        <v>24.21</v>
      </c>
      <c r="EO52" s="30">
        <v>25.1</v>
      </c>
      <c r="EP52" s="32">
        <f t="shared" si="28"/>
        <v>25.765000000000001</v>
      </c>
      <c r="EQ52" s="30">
        <v>22.8</v>
      </c>
      <c r="ER52" s="30">
        <v>25.41</v>
      </c>
      <c r="ES52" s="30">
        <v>23.53</v>
      </c>
      <c r="ET52" s="30">
        <v>25.18</v>
      </c>
      <c r="EU52" s="32">
        <f t="shared" si="29"/>
        <v>24.230000000000004</v>
      </c>
      <c r="EV52" s="30">
        <v>23.69</v>
      </c>
      <c r="EW52" s="30">
        <v>23.02</v>
      </c>
      <c r="EX52" s="30">
        <v>22.36</v>
      </c>
      <c r="EY52" s="30">
        <v>21.04</v>
      </c>
      <c r="EZ52" s="32">
        <f t="shared" si="30"/>
        <v>22.527499999999996</v>
      </c>
      <c r="FA52" s="30">
        <v>18.07</v>
      </c>
      <c r="FB52" s="30">
        <v>12.75</v>
      </c>
      <c r="FC52" s="30">
        <v>12.44</v>
      </c>
      <c r="FD52" s="30">
        <v>11.04</v>
      </c>
      <c r="FE52" s="32">
        <f t="shared" si="31"/>
        <v>13.574999999999999</v>
      </c>
      <c r="FF52" s="30">
        <v>9.23</v>
      </c>
      <c r="FG52" s="30">
        <v>9.5299999999999994</v>
      </c>
      <c r="FH52" s="30">
        <v>9.08</v>
      </c>
      <c r="FI52" s="30">
        <v>9.49</v>
      </c>
      <c r="FJ52" s="32">
        <f t="shared" si="32"/>
        <v>9.3324999999999996</v>
      </c>
      <c r="FK52" s="30">
        <v>9.69</v>
      </c>
      <c r="FL52" s="30">
        <v>9.52</v>
      </c>
      <c r="FM52" s="30">
        <v>9.1999999999999993</v>
      </c>
      <c r="FN52" s="30">
        <v>10.38</v>
      </c>
      <c r="FO52" s="32">
        <f t="shared" si="33"/>
        <v>9.6974999999999998</v>
      </c>
      <c r="FP52" s="30">
        <v>9.58</v>
      </c>
      <c r="FQ52" s="30">
        <v>9.48</v>
      </c>
      <c r="FR52" s="30">
        <v>9.42</v>
      </c>
      <c r="FS52" s="30">
        <v>10.61</v>
      </c>
      <c r="FT52" s="32">
        <f t="shared" si="34"/>
        <v>9.7725000000000009</v>
      </c>
      <c r="FU52" s="30">
        <v>12.06</v>
      </c>
      <c r="FV52" s="30">
        <v>13.42</v>
      </c>
      <c r="FW52" s="30">
        <v>13.1</v>
      </c>
      <c r="FX52" s="30">
        <v>12.99</v>
      </c>
      <c r="FY52" s="32">
        <f t="shared" si="35"/>
        <v>12.8925</v>
      </c>
      <c r="FZ52" s="30">
        <v>12.86</v>
      </c>
      <c r="GA52" s="30">
        <v>13.49</v>
      </c>
      <c r="GB52" s="30">
        <v>13.05</v>
      </c>
      <c r="GC52" s="30">
        <v>15.62</v>
      </c>
      <c r="GD52" s="32">
        <f t="shared" si="36"/>
        <v>13.755000000000001</v>
      </c>
      <c r="GE52" s="30">
        <v>16.37</v>
      </c>
      <c r="GF52" s="30">
        <v>14.42</v>
      </c>
      <c r="GG52" s="30">
        <v>14.6</v>
      </c>
      <c r="GH52" s="30">
        <v>16.29</v>
      </c>
      <c r="GI52" s="32">
        <f t="shared" si="37"/>
        <v>15.42</v>
      </c>
      <c r="GJ52" s="30">
        <v>51.39</v>
      </c>
      <c r="GK52" s="30">
        <v>50.77</v>
      </c>
      <c r="GL52" s="30">
        <v>49.86</v>
      </c>
      <c r="GM52" s="30">
        <v>52.82</v>
      </c>
      <c r="GN52" s="33">
        <f t="shared" si="38"/>
        <v>51.209999999999994</v>
      </c>
      <c r="GO52" s="30">
        <v>52.5</v>
      </c>
      <c r="GP52" s="30">
        <v>53.09</v>
      </c>
      <c r="GQ52" s="30">
        <v>52.92</v>
      </c>
      <c r="GR52" s="30">
        <v>52.45</v>
      </c>
      <c r="GS52" s="33">
        <f t="shared" si="39"/>
        <v>52.739999999999995</v>
      </c>
      <c r="GT52" s="30">
        <v>54.34</v>
      </c>
      <c r="GU52" s="30">
        <v>52.62</v>
      </c>
      <c r="GV52" s="30">
        <v>52.29</v>
      </c>
      <c r="GW52" s="30">
        <v>51.46</v>
      </c>
      <c r="GX52" s="33">
        <f t="shared" si="40"/>
        <v>52.677500000000002</v>
      </c>
      <c r="GY52" s="30">
        <v>51.91</v>
      </c>
      <c r="GZ52" s="30">
        <v>50.77</v>
      </c>
      <c r="HA52" s="30">
        <v>49.69</v>
      </c>
      <c r="HB52" s="30">
        <v>49.01</v>
      </c>
      <c r="HC52" s="33">
        <f t="shared" si="41"/>
        <v>50.344999999999999</v>
      </c>
      <c r="HD52" s="30">
        <v>48.71</v>
      </c>
      <c r="HE52" s="30">
        <v>47.67</v>
      </c>
      <c r="HF52" s="30">
        <v>48.33</v>
      </c>
      <c r="HG52" s="30">
        <v>48.61</v>
      </c>
      <c r="HH52" s="33">
        <f t="shared" si="42"/>
        <v>48.33</v>
      </c>
      <c r="HI52" s="30">
        <v>47.97</v>
      </c>
      <c r="HJ52" s="30">
        <v>47.08</v>
      </c>
      <c r="HK52" s="30">
        <v>48.75</v>
      </c>
      <c r="HL52" s="30">
        <v>46.96</v>
      </c>
      <c r="HM52" s="33">
        <f t="shared" si="43"/>
        <v>47.690000000000005</v>
      </c>
      <c r="HN52" s="30">
        <v>47.94</v>
      </c>
      <c r="HO52" s="30">
        <v>45.52</v>
      </c>
      <c r="HP52" s="30">
        <v>44.62</v>
      </c>
      <c r="HQ52" s="30">
        <v>43.17</v>
      </c>
      <c r="HR52" s="33">
        <f t="shared" si="44"/>
        <v>45.3125</v>
      </c>
      <c r="HS52" s="30">
        <v>43.99</v>
      </c>
      <c r="HT52" s="30">
        <v>43.74</v>
      </c>
      <c r="HU52" s="30">
        <v>44.92</v>
      </c>
      <c r="HV52" s="30">
        <v>45.75</v>
      </c>
      <c r="HW52" s="33">
        <f t="shared" si="45"/>
        <v>44.6</v>
      </c>
      <c r="HX52" s="30">
        <v>45.99</v>
      </c>
      <c r="HY52" s="30">
        <v>45.85</v>
      </c>
      <c r="HZ52" s="30">
        <v>48.88</v>
      </c>
      <c r="IA52" s="30">
        <v>48.24</v>
      </c>
      <c r="IB52" s="33">
        <f t="shared" si="46"/>
        <v>47.24</v>
      </c>
      <c r="IC52" s="30">
        <v>49.44</v>
      </c>
      <c r="ID52" s="30">
        <v>50.3</v>
      </c>
      <c r="IE52" s="30">
        <v>52.29</v>
      </c>
      <c r="IF52" s="30">
        <v>51.94</v>
      </c>
      <c r="IG52" s="33">
        <f t="shared" si="47"/>
        <v>50.9925</v>
      </c>
      <c r="IH52" s="30">
        <v>52.89</v>
      </c>
      <c r="II52" s="30">
        <v>51.1</v>
      </c>
      <c r="IJ52" s="30">
        <v>52.55</v>
      </c>
      <c r="IK52" s="30">
        <v>51.15</v>
      </c>
      <c r="IL52" s="33">
        <f t="shared" si="48"/>
        <v>51.922500000000007</v>
      </c>
      <c r="IM52" s="30">
        <v>52.28</v>
      </c>
      <c r="IN52" s="30">
        <v>52.4</v>
      </c>
      <c r="IO52" s="30">
        <v>54.33</v>
      </c>
      <c r="IP52" s="30">
        <v>56.41</v>
      </c>
      <c r="IQ52" s="33">
        <f t="shared" si="49"/>
        <v>53.854999999999997</v>
      </c>
      <c r="IR52" s="30">
        <v>58.08</v>
      </c>
      <c r="IS52" s="30">
        <v>60.85</v>
      </c>
      <c r="IT52" s="30">
        <v>61.2</v>
      </c>
      <c r="IU52" s="30">
        <v>62.33</v>
      </c>
      <c r="IV52" s="33">
        <f t="shared" si="50"/>
        <v>60.614999999999995</v>
      </c>
      <c r="IW52" s="30">
        <v>62.07</v>
      </c>
      <c r="IX52" s="30">
        <v>63.56</v>
      </c>
      <c r="IY52" s="30">
        <v>63.14</v>
      </c>
      <c r="IZ52" s="30">
        <v>62.85</v>
      </c>
      <c r="JA52" s="33">
        <f t="shared" si="51"/>
        <v>62.904999999999994</v>
      </c>
      <c r="JB52" s="30">
        <v>62.37</v>
      </c>
      <c r="JC52" s="30">
        <v>62.21</v>
      </c>
      <c r="JD52" s="30">
        <v>63.09</v>
      </c>
      <c r="JE52" s="30">
        <v>62.45</v>
      </c>
      <c r="JF52" s="33">
        <f t="shared" si="52"/>
        <v>62.53</v>
      </c>
      <c r="JG52" s="30">
        <v>63.62</v>
      </c>
      <c r="JH52" s="30">
        <v>62.82</v>
      </c>
      <c r="JI52" s="30">
        <v>63.35</v>
      </c>
      <c r="JJ52" s="30">
        <v>61.75</v>
      </c>
      <c r="JK52" s="33">
        <f t="shared" si="53"/>
        <v>62.884999999999998</v>
      </c>
      <c r="JL52" s="30">
        <v>60.98</v>
      </c>
      <c r="JM52" s="30">
        <v>60.68</v>
      </c>
      <c r="JN52" s="30">
        <v>59.72</v>
      </c>
      <c r="JO52" s="30">
        <v>59.56</v>
      </c>
      <c r="JP52" s="33">
        <f t="shared" si="54"/>
        <v>60.234999999999999</v>
      </c>
      <c r="JQ52" s="30">
        <v>60.04</v>
      </c>
      <c r="JR52" s="30">
        <v>58.98</v>
      </c>
      <c r="JS52" s="30">
        <v>58.84</v>
      </c>
      <c r="JT52" s="30">
        <v>56.4</v>
      </c>
      <c r="JU52" s="33">
        <f t="shared" si="55"/>
        <v>58.565000000000005</v>
      </c>
      <c r="JV52" s="30">
        <v>57.21</v>
      </c>
      <c r="JW52" s="30">
        <v>58.47</v>
      </c>
      <c r="JX52" s="30">
        <v>58.25</v>
      </c>
      <c r="JY52" s="30">
        <v>57.13</v>
      </c>
      <c r="JZ52" s="34">
        <f t="shared" si="56"/>
        <v>57.765000000000001</v>
      </c>
    </row>
    <row r="53" spans="1:286">
      <c r="A53" s="25" t="s">
        <v>288</v>
      </c>
      <c r="B53" s="30">
        <v>60.75</v>
      </c>
      <c r="C53" s="30">
        <v>64.349999999999994</v>
      </c>
      <c r="D53" s="30">
        <v>62.23</v>
      </c>
      <c r="E53" s="30">
        <v>63.35</v>
      </c>
      <c r="F53" s="31">
        <f t="shared" si="0"/>
        <v>62.669999999999995</v>
      </c>
      <c r="G53" s="30">
        <v>63.77</v>
      </c>
      <c r="H53" s="30">
        <v>65.52</v>
      </c>
      <c r="I53" s="30">
        <v>62.38</v>
      </c>
      <c r="J53" s="30">
        <v>60.66</v>
      </c>
      <c r="K53" s="31">
        <f t="shared" si="1"/>
        <v>63.082499999999996</v>
      </c>
      <c r="L53" s="30">
        <v>62.18</v>
      </c>
      <c r="M53" s="30">
        <v>62.19</v>
      </c>
      <c r="N53" s="30">
        <v>63.67</v>
      </c>
      <c r="O53" s="30">
        <v>63.3</v>
      </c>
      <c r="P53" s="31">
        <f t="shared" si="2"/>
        <v>62.835000000000008</v>
      </c>
      <c r="Q53" s="30">
        <v>66.430000000000007</v>
      </c>
      <c r="R53" s="30">
        <v>65.63</v>
      </c>
      <c r="S53" s="30">
        <v>64.92</v>
      </c>
      <c r="T53" s="30">
        <v>63.7</v>
      </c>
      <c r="U53" s="31">
        <f t="shared" si="3"/>
        <v>65.17</v>
      </c>
      <c r="V53" s="30">
        <v>63.46</v>
      </c>
      <c r="W53" s="30">
        <v>63.77</v>
      </c>
      <c r="X53" s="30">
        <v>62.36</v>
      </c>
      <c r="Y53" s="30">
        <v>60.5</v>
      </c>
      <c r="Z53" s="31">
        <f t="shared" si="4"/>
        <v>62.522500000000001</v>
      </c>
      <c r="AA53" s="30">
        <v>59.9</v>
      </c>
      <c r="AB53" s="30">
        <v>63.17</v>
      </c>
      <c r="AC53" s="30">
        <v>61.7</v>
      </c>
      <c r="AD53" s="30">
        <v>64.040000000000006</v>
      </c>
      <c r="AE53" s="31">
        <f t="shared" si="5"/>
        <v>62.202500000000001</v>
      </c>
      <c r="AF53" s="30">
        <v>61.07</v>
      </c>
      <c r="AG53" s="30">
        <v>62.47</v>
      </c>
      <c r="AH53" s="30">
        <v>60.37</v>
      </c>
      <c r="AI53" s="30">
        <v>61.53</v>
      </c>
      <c r="AJ53" s="31">
        <f t="shared" si="6"/>
        <v>61.36</v>
      </c>
      <c r="AK53" s="30">
        <v>64.06</v>
      </c>
      <c r="AL53" s="30">
        <v>64.38</v>
      </c>
      <c r="AM53" s="30">
        <v>63.69</v>
      </c>
      <c r="AN53" s="30">
        <v>63.61</v>
      </c>
      <c r="AO53" s="31">
        <f t="shared" si="7"/>
        <v>63.935000000000002</v>
      </c>
      <c r="AP53" s="30">
        <v>62.6</v>
      </c>
      <c r="AQ53" s="30">
        <v>65.59</v>
      </c>
      <c r="AR53" s="30">
        <v>65.13</v>
      </c>
      <c r="AS53" s="30">
        <v>63.16</v>
      </c>
      <c r="AT53" s="31">
        <f t="shared" si="8"/>
        <v>64.12</v>
      </c>
      <c r="AU53" s="30">
        <v>64.760000000000005</v>
      </c>
      <c r="AV53" s="30">
        <v>65.849999999999994</v>
      </c>
      <c r="AW53" s="30">
        <v>66.09</v>
      </c>
      <c r="AX53" s="30">
        <v>64.45</v>
      </c>
      <c r="AY53" s="31">
        <f t="shared" si="9"/>
        <v>65.287500000000009</v>
      </c>
      <c r="AZ53" s="30">
        <v>65.05</v>
      </c>
      <c r="BA53" s="30">
        <v>66.72</v>
      </c>
      <c r="BB53" s="30">
        <v>66.209999999999994</v>
      </c>
      <c r="BC53" s="30">
        <v>64.84</v>
      </c>
      <c r="BD53" s="31">
        <f t="shared" si="10"/>
        <v>65.704999999999984</v>
      </c>
      <c r="BE53" s="30">
        <v>64.290000000000006</v>
      </c>
      <c r="BF53" s="30">
        <v>63.99</v>
      </c>
      <c r="BG53" s="30">
        <v>63.05</v>
      </c>
      <c r="BH53" s="30">
        <v>61.92</v>
      </c>
      <c r="BI53" s="31">
        <f t="shared" si="11"/>
        <v>63.3125</v>
      </c>
      <c r="BJ53" s="30">
        <v>62.64</v>
      </c>
      <c r="BK53" s="30">
        <v>63.58</v>
      </c>
      <c r="BL53" s="30">
        <v>65.209999999999994</v>
      </c>
      <c r="BM53" s="30">
        <v>67.36</v>
      </c>
      <c r="BN53" s="31">
        <f t="shared" si="12"/>
        <v>64.697500000000005</v>
      </c>
      <c r="BO53" s="30">
        <v>66.489999999999995</v>
      </c>
      <c r="BP53" s="30">
        <v>67.75</v>
      </c>
      <c r="BQ53" s="30">
        <v>67.83</v>
      </c>
      <c r="BR53" s="30">
        <v>66.680000000000007</v>
      </c>
      <c r="BS53" s="31">
        <f t="shared" si="13"/>
        <v>67.1875</v>
      </c>
      <c r="BT53" s="30">
        <v>65.650000000000006</v>
      </c>
      <c r="BU53" s="30">
        <v>66.27</v>
      </c>
      <c r="BV53" s="30">
        <v>66.37</v>
      </c>
      <c r="BW53" s="30">
        <v>65.95</v>
      </c>
      <c r="BX53" s="31">
        <f t="shared" si="14"/>
        <v>66.06</v>
      </c>
      <c r="BY53" s="30">
        <v>66.03</v>
      </c>
      <c r="BZ53" s="30">
        <v>65.88</v>
      </c>
      <c r="CA53" s="30">
        <v>64.59</v>
      </c>
      <c r="CB53" s="30">
        <v>62.81</v>
      </c>
      <c r="CC53" s="31">
        <f t="shared" si="15"/>
        <v>64.827500000000001</v>
      </c>
      <c r="CD53" s="30">
        <v>63.55</v>
      </c>
      <c r="CE53" s="30">
        <v>65.47</v>
      </c>
      <c r="CF53" s="30">
        <v>64.599999999999994</v>
      </c>
      <c r="CG53" s="30">
        <v>62.84</v>
      </c>
      <c r="CH53" s="31">
        <f t="shared" si="16"/>
        <v>64.114999999999995</v>
      </c>
      <c r="CI53" s="30">
        <v>63.33</v>
      </c>
      <c r="CJ53" s="30">
        <v>63.08</v>
      </c>
      <c r="CK53" s="30">
        <v>63.64</v>
      </c>
      <c r="CL53" s="30">
        <v>64.44</v>
      </c>
      <c r="CM53" s="31">
        <f t="shared" si="17"/>
        <v>63.622500000000002</v>
      </c>
      <c r="CN53" s="30">
        <v>64.72</v>
      </c>
      <c r="CO53" s="30">
        <v>66.94</v>
      </c>
      <c r="CP53" s="30">
        <v>64.31</v>
      </c>
      <c r="CQ53" s="30">
        <v>65.75</v>
      </c>
      <c r="CR53" s="31">
        <f t="shared" si="18"/>
        <v>65.430000000000007</v>
      </c>
      <c r="CS53" s="30">
        <v>6.8</v>
      </c>
      <c r="CT53" s="30">
        <v>7.64</v>
      </c>
      <c r="CU53" s="30">
        <v>6.91</v>
      </c>
      <c r="CV53" s="30">
        <v>7.51</v>
      </c>
      <c r="CW53" s="32">
        <f t="shared" si="19"/>
        <v>7.2149999999999999</v>
      </c>
      <c r="CX53" s="30">
        <v>5.25</v>
      </c>
      <c r="CY53" s="30">
        <v>5.99</v>
      </c>
      <c r="CZ53" s="30">
        <v>5.84</v>
      </c>
      <c r="DA53" s="30">
        <v>5.07</v>
      </c>
      <c r="DB53" s="32">
        <f t="shared" si="20"/>
        <v>5.5374999999999996</v>
      </c>
      <c r="DC53" s="30">
        <v>3.83</v>
      </c>
      <c r="DD53" s="30">
        <v>6.56</v>
      </c>
      <c r="DE53" s="30">
        <v>6.65</v>
      </c>
      <c r="DF53" s="30">
        <v>11.67</v>
      </c>
      <c r="DG53" s="32">
        <f t="shared" si="21"/>
        <v>7.1775000000000002</v>
      </c>
      <c r="DH53" s="30">
        <v>8.6199999999999992</v>
      </c>
      <c r="DI53" s="30">
        <v>7.72</v>
      </c>
      <c r="DJ53" s="30">
        <v>11.94</v>
      </c>
      <c r="DK53" s="30">
        <v>10.01</v>
      </c>
      <c r="DL53" s="32">
        <f t="shared" si="22"/>
        <v>9.5724999999999998</v>
      </c>
      <c r="DM53" s="30">
        <v>10.39</v>
      </c>
      <c r="DN53" s="30">
        <v>8.64</v>
      </c>
      <c r="DO53" s="30">
        <v>11.55</v>
      </c>
      <c r="DP53" s="30">
        <v>14.04</v>
      </c>
      <c r="DQ53" s="32">
        <f t="shared" si="23"/>
        <v>11.155000000000001</v>
      </c>
      <c r="DR53" s="30">
        <v>9.3000000000000007</v>
      </c>
      <c r="DS53" s="30">
        <v>10.33</v>
      </c>
      <c r="DT53" s="30">
        <v>14.06</v>
      </c>
      <c r="DU53" s="30">
        <v>13.77</v>
      </c>
      <c r="DV53" s="32">
        <f t="shared" si="24"/>
        <v>11.865000000000002</v>
      </c>
      <c r="DW53" s="30">
        <v>13.72</v>
      </c>
      <c r="DX53" s="30">
        <v>13.46</v>
      </c>
      <c r="DY53" s="30">
        <v>12.97</v>
      </c>
      <c r="DZ53" s="30">
        <v>16.62</v>
      </c>
      <c r="EA53" s="32">
        <f t="shared" si="25"/>
        <v>14.192499999999999</v>
      </c>
      <c r="EB53" s="30">
        <v>15.07</v>
      </c>
      <c r="EC53" s="30">
        <v>13.39</v>
      </c>
      <c r="ED53" s="30">
        <v>17.68</v>
      </c>
      <c r="EE53" s="30">
        <v>19.989999999999998</v>
      </c>
      <c r="EF53" s="32">
        <f t="shared" si="26"/>
        <v>16.532499999999999</v>
      </c>
      <c r="EG53" s="30">
        <v>14.76</v>
      </c>
      <c r="EH53" s="30">
        <v>13.21</v>
      </c>
      <c r="EI53" s="30">
        <v>13.06</v>
      </c>
      <c r="EJ53" s="30">
        <v>12.9</v>
      </c>
      <c r="EK53" s="32">
        <f t="shared" si="27"/>
        <v>13.4825</v>
      </c>
      <c r="EL53" s="30">
        <v>11.13</v>
      </c>
      <c r="EM53" s="30">
        <v>9.11</v>
      </c>
      <c r="EN53" s="30">
        <v>10.9</v>
      </c>
      <c r="EO53" s="30">
        <v>12.31</v>
      </c>
      <c r="EP53" s="32">
        <f t="shared" si="28"/>
        <v>10.862500000000001</v>
      </c>
      <c r="EQ53" s="30">
        <v>11.52</v>
      </c>
      <c r="ER53" s="30">
        <v>9.7799999999999994</v>
      </c>
      <c r="ES53" s="30">
        <v>11.66</v>
      </c>
      <c r="ET53" s="30">
        <v>9.4700000000000006</v>
      </c>
      <c r="EU53" s="32">
        <f t="shared" si="29"/>
        <v>10.607499999999998</v>
      </c>
      <c r="EV53" s="30">
        <v>9.6300000000000008</v>
      </c>
      <c r="EW53" s="30">
        <v>5.66</v>
      </c>
      <c r="EX53" s="30">
        <v>10.1</v>
      </c>
      <c r="EY53" s="30">
        <v>9.35</v>
      </c>
      <c r="EZ53" s="32">
        <f t="shared" si="30"/>
        <v>8.6850000000000005</v>
      </c>
      <c r="FA53" s="30">
        <v>4.13</v>
      </c>
      <c r="FB53" s="30">
        <v>4.51</v>
      </c>
      <c r="FC53" s="30">
        <v>4.0199999999999996</v>
      </c>
      <c r="FD53" s="30">
        <v>3.55</v>
      </c>
      <c r="FE53" s="32">
        <f t="shared" si="31"/>
        <v>4.0525000000000002</v>
      </c>
      <c r="FF53" s="30">
        <v>1.4</v>
      </c>
      <c r="FG53" s="30">
        <v>3.12</v>
      </c>
      <c r="FH53" s="30">
        <v>3.51</v>
      </c>
      <c r="FI53" s="30">
        <v>2.74</v>
      </c>
      <c r="FJ53" s="32">
        <f t="shared" si="32"/>
        <v>2.6924999999999999</v>
      </c>
      <c r="FK53" s="30">
        <v>2.93</v>
      </c>
      <c r="FL53" s="30">
        <v>3.06</v>
      </c>
      <c r="FM53" s="30">
        <v>3.07</v>
      </c>
      <c r="FN53" s="30">
        <v>2.2599999999999998</v>
      </c>
      <c r="FO53" s="32">
        <f t="shared" si="33"/>
        <v>2.83</v>
      </c>
      <c r="FP53" s="30">
        <v>2.82</v>
      </c>
      <c r="FQ53" s="30">
        <v>3.22</v>
      </c>
      <c r="FR53" s="30">
        <v>3.7</v>
      </c>
      <c r="FS53" s="30">
        <v>2.13</v>
      </c>
      <c r="FT53" s="32">
        <f t="shared" si="34"/>
        <v>2.9675000000000002</v>
      </c>
      <c r="FU53" s="30">
        <v>0.95</v>
      </c>
      <c r="FV53" s="30">
        <v>1.49</v>
      </c>
      <c r="FW53" s="30">
        <v>4.5999999999999996</v>
      </c>
      <c r="FX53" s="30">
        <v>1.78</v>
      </c>
      <c r="FY53" s="32">
        <f t="shared" si="35"/>
        <v>2.2049999999999996</v>
      </c>
      <c r="FZ53" s="30">
        <v>2.84</v>
      </c>
      <c r="GA53" s="30">
        <v>4.2699999999999996</v>
      </c>
      <c r="GB53" s="30">
        <v>3.18</v>
      </c>
      <c r="GC53" s="30">
        <v>2.82</v>
      </c>
      <c r="GD53" s="32">
        <f t="shared" si="36"/>
        <v>3.2774999999999999</v>
      </c>
      <c r="GE53" s="30">
        <v>2.23</v>
      </c>
      <c r="GF53" s="30">
        <v>3.3</v>
      </c>
      <c r="GG53" s="30">
        <v>2.83</v>
      </c>
      <c r="GH53" s="30">
        <v>3.51</v>
      </c>
      <c r="GI53" s="32">
        <f t="shared" si="37"/>
        <v>2.9674999999999998</v>
      </c>
      <c r="GJ53" s="30">
        <v>56.62</v>
      </c>
      <c r="GK53" s="30">
        <v>59.43</v>
      </c>
      <c r="GL53" s="30">
        <v>57.93</v>
      </c>
      <c r="GM53" s="30">
        <v>58.59</v>
      </c>
      <c r="GN53" s="33">
        <f t="shared" si="38"/>
        <v>58.142499999999998</v>
      </c>
      <c r="GO53" s="30">
        <v>60.42</v>
      </c>
      <c r="GP53" s="30">
        <v>61.6</v>
      </c>
      <c r="GQ53" s="30">
        <v>58.74</v>
      </c>
      <c r="GR53" s="30">
        <v>57.59</v>
      </c>
      <c r="GS53" s="33">
        <f t="shared" si="39"/>
        <v>59.587500000000006</v>
      </c>
      <c r="GT53" s="30">
        <v>59.8</v>
      </c>
      <c r="GU53" s="30">
        <v>58.11</v>
      </c>
      <c r="GV53" s="30">
        <v>59.44</v>
      </c>
      <c r="GW53" s="30">
        <v>55.91</v>
      </c>
      <c r="GX53" s="33">
        <f t="shared" si="40"/>
        <v>58.314999999999998</v>
      </c>
      <c r="GY53" s="30">
        <v>60.71</v>
      </c>
      <c r="GZ53" s="30">
        <v>60.56</v>
      </c>
      <c r="HA53" s="30">
        <v>57.17</v>
      </c>
      <c r="HB53" s="30">
        <v>57.32</v>
      </c>
      <c r="HC53" s="33">
        <f t="shared" si="41"/>
        <v>58.94</v>
      </c>
      <c r="HD53" s="30">
        <v>56.86</v>
      </c>
      <c r="HE53" s="30">
        <v>58.26</v>
      </c>
      <c r="HF53" s="30">
        <v>55.15</v>
      </c>
      <c r="HG53" s="30">
        <v>52</v>
      </c>
      <c r="HH53" s="33">
        <f t="shared" si="42"/>
        <v>55.567500000000003</v>
      </c>
      <c r="HI53" s="30">
        <v>54.33</v>
      </c>
      <c r="HJ53" s="30">
        <v>56.65</v>
      </c>
      <c r="HK53" s="30">
        <v>53.03</v>
      </c>
      <c r="HL53" s="30">
        <v>55.22</v>
      </c>
      <c r="HM53" s="33">
        <f t="shared" si="43"/>
        <v>54.807499999999997</v>
      </c>
      <c r="HN53" s="30">
        <v>52.69</v>
      </c>
      <c r="HO53" s="30">
        <v>54.06</v>
      </c>
      <c r="HP53" s="30">
        <v>52.54</v>
      </c>
      <c r="HQ53" s="30">
        <v>51.3</v>
      </c>
      <c r="HR53" s="33">
        <f t="shared" si="44"/>
        <v>52.647499999999994</v>
      </c>
      <c r="HS53" s="30">
        <v>54.41</v>
      </c>
      <c r="HT53" s="30">
        <v>55.76</v>
      </c>
      <c r="HU53" s="30">
        <v>52.43</v>
      </c>
      <c r="HV53" s="30">
        <v>50.89</v>
      </c>
      <c r="HW53" s="33">
        <f t="shared" si="45"/>
        <v>53.372500000000002</v>
      </c>
      <c r="HX53" s="30">
        <v>53.37</v>
      </c>
      <c r="HY53" s="30">
        <v>56.93</v>
      </c>
      <c r="HZ53" s="30">
        <v>56.63</v>
      </c>
      <c r="IA53" s="30">
        <v>55.01</v>
      </c>
      <c r="IB53" s="33">
        <f t="shared" si="46"/>
        <v>55.484999999999999</v>
      </c>
      <c r="IC53" s="30">
        <v>57.55</v>
      </c>
      <c r="ID53" s="30">
        <v>59.86</v>
      </c>
      <c r="IE53" s="30">
        <v>58.89</v>
      </c>
      <c r="IF53" s="30">
        <v>56.52</v>
      </c>
      <c r="IG53" s="33">
        <f t="shared" si="47"/>
        <v>58.205000000000005</v>
      </c>
      <c r="IH53" s="30">
        <v>57.56</v>
      </c>
      <c r="II53" s="30">
        <v>60.2</v>
      </c>
      <c r="IJ53" s="30">
        <v>58.49</v>
      </c>
      <c r="IK53" s="30">
        <v>58.7</v>
      </c>
      <c r="IL53" s="33">
        <f t="shared" si="48"/>
        <v>58.737499999999997</v>
      </c>
      <c r="IM53" s="30">
        <v>58.1</v>
      </c>
      <c r="IN53" s="30">
        <v>60.37</v>
      </c>
      <c r="IO53" s="30">
        <v>56.69</v>
      </c>
      <c r="IP53" s="30">
        <v>56.13</v>
      </c>
      <c r="IQ53" s="33">
        <f t="shared" si="49"/>
        <v>57.822499999999998</v>
      </c>
      <c r="IR53" s="30">
        <v>60.05</v>
      </c>
      <c r="IS53" s="30">
        <v>60.72</v>
      </c>
      <c r="IT53" s="30">
        <v>62.59</v>
      </c>
      <c r="IU53" s="30">
        <v>64.97</v>
      </c>
      <c r="IV53" s="33">
        <f t="shared" si="50"/>
        <v>62.082500000000003</v>
      </c>
      <c r="IW53" s="30">
        <v>65.56</v>
      </c>
      <c r="IX53" s="30">
        <v>65.64</v>
      </c>
      <c r="IY53" s="30">
        <v>65.45</v>
      </c>
      <c r="IZ53" s="30">
        <v>64.86</v>
      </c>
      <c r="JA53" s="33">
        <f t="shared" si="51"/>
        <v>65.377499999999998</v>
      </c>
      <c r="JB53" s="30">
        <v>63.73</v>
      </c>
      <c r="JC53" s="30">
        <v>64.239999999999995</v>
      </c>
      <c r="JD53" s="30">
        <v>64.33</v>
      </c>
      <c r="JE53" s="30">
        <v>64.459999999999994</v>
      </c>
      <c r="JF53" s="33">
        <f t="shared" si="52"/>
        <v>64.19</v>
      </c>
      <c r="JG53" s="30">
        <v>64.17</v>
      </c>
      <c r="JH53" s="30">
        <v>63.76</v>
      </c>
      <c r="JI53" s="30">
        <v>62.2</v>
      </c>
      <c r="JJ53" s="30">
        <v>61.47</v>
      </c>
      <c r="JK53" s="33">
        <f t="shared" si="53"/>
        <v>62.9</v>
      </c>
      <c r="JL53" s="30">
        <v>62.95</v>
      </c>
      <c r="JM53" s="30">
        <v>64.5</v>
      </c>
      <c r="JN53" s="30">
        <v>61.63</v>
      </c>
      <c r="JO53" s="30">
        <v>61.72</v>
      </c>
      <c r="JP53" s="33">
        <f t="shared" si="54"/>
        <v>62.7</v>
      </c>
      <c r="JQ53" s="30">
        <v>61.53</v>
      </c>
      <c r="JR53" s="30">
        <v>60.38</v>
      </c>
      <c r="JS53" s="30">
        <v>61.62</v>
      </c>
      <c r="JT53" s="30">
        <v>62.62</v>
      </c>
      <c r="JU53" s="33">
        <f t="shared" si="55"/>
        <v>61.537500000000001</v>
      </c>
      <c r="JV53" s="30">
        <v>63.27</v>
      </c>
      <c r="JW53" s="30">
        <v>64.73</v>
      </c>
      <c r="JX53" s="30">
        <v>62.49</v>
      </c>
      <c r="JY53" s="30">
        <v>63.44</v>
      </c>
      <c r="JZ53" s="34">
        <f t="shared" si="56"/>
        <v>63.482500000000002</v>
      </c>
    </row>
    <row r="54" spans="1:286" ht="29">
      <c r="A54" s="25" t="s">
        <v>289</v>
      </c>
      <c r="B54" s="30">
        <v>65.48</v>
      </c>
      <c r="C54" s="30">
        <v>65.819999999999993</v>
      </c>
      <c r="D54" s="30">
        <v>62.08</v>
      </c>
      <c r="E54" s="30">
        <v>63.36</v>
      </c>
      <c r="F54" s="31">
        <f t="shared" si="0"/>
        <v>64.185000000000002</v>
      </c>
      <c r="G54" s="30">
        <v>64.38</v>
      </c>
      <c r="H54" s="30">
        <v>65.31</v>
      </c>
      <c r="I54" s="30">
        <v>65.510000000000005</v>
      </c>
      <c r="J54" s="30">
        <v>63.97</v>
      </c>
      <c r="K54" s="31">
        <f t="shared" si="1"/>
        <v>64.79249999999999</v>
      </c>
      <c r="L54" s="30">
        <v>65.2</v>
      </c>
      <c r="M54" s="30">
        <v>66.900000000000006</v>
      </c>
      <c r="N54" s="30">
        <v>66.19</v>
      </c>
      <c r="O54" s="30">
        <v>65.66</v>
      </c>
      <c r="P54" s="31">
        <f t="shared" si="2"/>
        <v>65.987500000000011</v>
      </c>
      <c r="Q54" s="30">
        <v>65.09</v>
      </c>
      <c r="R54" s="30">
        <v>65.14</v>
      </c>
      <c r="S54" s="30">
        <v>66.569999999999993</v>
      </c>
      <c r="T54" s="30">
        <v>64.319999999999993</v>
      </c>
      <c r="U54" s="31">
        <f t="shared" si="3"/>
        <v>65.28</v>
      </c>
      <c r="V54" s="30">
        <v>64.7</v>
      </c>
      <c r="W54" s="30">
        <v>66.67</v>
      </c>
      <c r="X54" s="30">
        <v>66.290000000000006</v>
      </c>
      <c r="Y54" s="30">
        <v>67.23</v>
      </c>
      <c r="Z54" s="31">
        <f t="shared" si="4"/>
        <v>66.222500000000011</v>
      </c>
      <c r="AA54" s="30">
        <v>67.47</v>
      </c>
      <c r="AB54" s="30">
        <v>69.2</v>
      </c>
      <c r="AC54" s="30">
        <v>69.099999999999994</v>
      </c>
      <c r="AD54" s="30">
        <v>68.55</v>
      </c>
      <c r="AE54" s="31">
        <f t="shared" si="5"/>
        <v>68.58</v>
      </c>
      <c r="AF54" s="30">
        <v>67.88</v>
      </c>
      <c r="AG54" s="30">
        <v>70.489999999999995</v>
      </c>
      <c r="AH54" s="30">
        <v>68.75</v>
      </c>
      <c r="AI54" s="30">
        <v>67.81</v>
      </c>
      <c r="AJ54" s="31">
        <f t="shared" si="6"/>
        <v>68.732500000000002</v>
      </c>
      <c r="AK54" s="30">
        <v>70.23</v>
      </c>
      <c r="AL54" s="30">
        <v>70.180000000000007</v>
      </c>
      <c r="AM54" s="30">
        <v>70.540000000000006</v>
      </c>
      <c r="AN54" s="30">
        <v>68.819999999999993</v>
      </c>
      <c r="AO54" s="31">
        <f t="shared" si="7"/>
        <v>69.94250000000001</v>
      </c>
      <c r="AP54" s="30">
        <v>68.06</v>
      </c>
      <c r="AQ54" s="30">
        <v>68.98</v>
      </c>
      <c r="AR54" s="30">
        <v>69.34</v>
      </c>
      <c r="AS54" s="30">
        <v>68.72</v>
      </c>
      <c r="AT54" s="31">
        <f t="shared" si="8"/>
        <v>68.775000000000006</v>
      </c>
      <c r="AU54" s="30">
        <v>70.569999999999993</v>
      </c>
      <c r="AV54" s="30">
        <v>70.75</v>
      </c>
      <c r="AW54" s="30">
        <v>69.8</v>
      </c>
      <c r="AX54" s="30">
        <v>70.67</v>
      </c>
      <c r="AY54" s="31">
        <f t="shared" si="9"/>
        <v>70.447500000000005</v>
      </c>
      <c r="AZ54" s="30">
        <v>70.349999999999994</v>
      </c>
      <c r="BA54" s="30">
        <v>72.63</v>
      </c>
      <c r="BB54" s="30">
        <v>69.14</v>
      </c>
      <c r="BC54" s="30">
        <v>67.28</v>
      </c>
      <c r="BD54" s="31">
        <f t="shared" si="10"/>
        <v>69.849999999999994</v>
      </c>
      <c r="BE54" s="30">
        <v>68.13</v>
      </c>
      <c r="BF54" s="30">
        <v>70.55</v>
      </c>
      <c r="BG54" s="30">
        <v>71.7</v>
      </c>
      <c r="BH54" s="30">
        <v>72.64</v>
      </c>
      <c r="BI54" s="31">
        <f t="shared" si="11"/>
        <v>70.754999999999995</v>
      </c>
      <c r="BJ54" s="30">
        <v>71.819999999999993</v>
      </c>
      <c r="BK54" s="30">
        <v>72.959999999999994</v>
      </c>
      <c r="BL54" s="30">
        <v>72.47</v>
      </c>
      <c r="BM54" s="30">
        <v>72.55</v>
      </c>
      <c r="BN54" s="31">
        <f t="shared" si="12"/>
        <v>72.449999999999989</v>
      </c>
      <c r="BO54" s="30">
        <v>72.02</v>
      </c>
      <c r="BP54" s="30">
        <v>73.5</v>
      </c>
      <c r="BQ54" s="30">
        <v>71.239999999999995</v>
      </c>
      <c r="BR54" s="30">
        <v>70.33</v>
      </c>
      <c r="BS54" s="31">
        <f t="shared" si="13"/>
        <v>71.772499999999994</v>
      </c>
      <c r="BT54" s="30">
        <v>71.209999999999994</v>
      </c>
      <c r="BU54" s="30">
        <v>71.540000000000006</v>
      </c>
      <c r="BV54" s="30">
        <v>71.5</v>
      </c>
      <c r="BW54" s="30">
        <v>70.87</v>
      </c>
      <c r="BX54" s="31">
        <f t="shared" si="14"/>
        <v>71.28</v>
      </c>
      <c r="BY54" s="30">
        <v>72.13</v>
      </c>
      <c r="BZ54" s="30">
        <v>72.900000000000006</v>
      </c>
      <c r="CA54" s="30">
        <v>72.760000000000005</v>
      </c>
      <c r="CB54" s="30">
        <v>71.819999999999993</v>
      </c>
      <c r="CC54" s="31">
        <f t="shared" si="15"/>
        <v>72.402500000000003</v>
      </c>
      <c r="CD54" s="30">
        <v>70.400000000000006</v>
      </c>
      <c r="CE54" s="30">
        <v>71.930000000000007</v>
      </c>
      <c r="CF54" s="30">
        <v>69.66</v>
      </c>
      <c r="CG54" s="30">
        <v>69.709999999999994</v>
      </c>
      <c r="CH54" s="31">
        <f t="shared" si="16"/>
        <v>70.424999999999997</v>
      </c>
      <c r="CI54" s="30">
        <v>70.87</v>
      </c>
      <c r="CJ54" s="30">
        <v>72.23</v>
      </c>
      <c r="CK54" s="30">
        <v>71.14</v>
      </c>
      <c r="CL54" s="30">
        <v>70.73</v>
      </c>
      <c r="CM54" s="31">
        <f t="shared" si="17"/>
        <v>71.242500000000007</v>
      </c>
      <c r="CN54" s="30">
        <v>70.33</v>
      </c>
      <c r="CO54" s="30">
        <v>72.12</v>
      </c>
      <c r="CP54" s="30">
        <v>71.62</v>
      </c>
      <c r="CQ54" s="30">
        <v>69.349999999999994</v>
      </c>
      <c r="CR54" s="31">
        <f t="shared" si="18"/>
        <v>70.85499999999999</v>
      </c>
      <c r="CS54" s="30">
        <v>15.44</v>
      </c>
      <c r="CT54" s="30">
        <v>12.87</v>
      </c>
      <c r="CU54" s="30">
        <v>14.39</v>
      </c>
      <c r="CV54" s="30">
        <v>12.64</v>
      </c>
      <c r="CW54" s="32">
        <f t="shared" si="19"/>
        <v>13.835000000000001</v>
      </c>
      <c r="CX54" s="30">
        <v>12.32</v>
      </c>
      <c r="CY54" s="30">
        <v>12.4</v>
      </c>
      <c r="CZ54" s="30">
        <v>13.22</v>
      </c>
      <c r="DA54" s="30">
        <v>13.56</v>
      </c>
      <c r="DB54" s="32">
        <f t="shared" si="20"/>
        <v>12.875</v>
      </c>
      <c r="DC54" s="30">
        <v>13.44</v>
      </c>
      <c r="DD54" s="30">
        <v>13.2</v>
      </c>
      <c r="DE54" s="30">
        <v>13.71</v>
      </c>
      <c r="DF54" s="30">
        <v>14.75</v>
      </c>
      <c r="DG54" s="32">
        <f t="shared" si="21"/>
        <v>13.775</v>
      </c>
      <c r="DH54" s="30">
        <v>13.98</v>
      </c>
      <c r="DI54" s="30">
        <v>12.92</v>
      </c>
      <c r="DJ54" s="30">
        <v>15.05</v>
      </c>
      <c r="DK54" s="30">
        <v>19.07</v>
      </c>
      <c r="DL54" s="32">
        <f t="shared" si="22"/>
        <v>15.255000000000001</v>
      </c>
      <c r="DM54" s="30">
        <v>16.48</v>
      </c>
      <c r="DN54" s="30">
        <v>17.940000000000001</v>
      </c>
      <c r="DO54" s="30">
        <v>17.04</v>
      </c>
      <c r="DP54" s="30">
        <v>19.64</v>
      </c>
      <c r="DQ54" s="32">
        <f t="shared" si="23"/>
        <v>17.774999999999999</v>
      </c>
      <c r="DR54" s="30">
        <v>19.87</v>
      </c>
      <c r="DS54" s="30">
        <v>19.93</v>
      </c>
      <c r="DT54" s="30">
        <v>22.15</v>
      </c>
      <c r="DU54" s="30">
        <v>21.81</v>
      </c>
      <c r="DV54" s="32">
        <f t="shared" si="24"/>
        <v>20.939999999999998</v>
      </c>
      <c r="DW54" s="30">
        <v>23.97</v>
      </c>
      <c r="DX54" s="30">
        <v>22.3</v>
      </c>
      <c r="DY54" s="30">
        <v>24.47</v>
      </c>
      <c r="DZ54" s="30">
        <v>25.33</v>
      </c>
      <c r="EA54" s="32">
        <f t="shared" si="25"/>
        <v>24.017499999999998</v>
      </c>
      <c r="EB54" s="30">
        <v>26.3</v>
      </c>
      <c r="EC54" s="30">
        <v>25.17</v>
      </c>
      <c r="ED54" s="30">
        <v>27</v>
      </c>
      <c r="EE54" s="30">
        <v>29.51</v>
      </c>
      <c r="EF54" s="32">
        <f t="shared" si="26"/>
        <v>26.995000000000001</v>
      </c>
      <c r="EG54" s="30">
        <v>24.95</v>
      </c>
      <c r="EH54" s="30">
        <v>21.85</v>
      </c>
      <c r="EI54" s="30">
        <v>21.18</v>
      </c>
      <c r="EJ54" s="30">
        <v>23.29</v>
      </c>
      <c r="EK54" s="32">
        <f t="shared" si="27"/>
        <v>22.817499999999995</v>
      </c>
      <c r="EL54" s="30">
        <v>21.94</v>
      </c>
      <c r="EM54" s="30">
        <v>19.91</v>
      </c>
      <c r="EN54" s="30">
        <v>17.98</v>
      </c>
      <c r="EO54" s="30">
        <v>20.43</v>
      </c>
      <c r="EP54" s="32">
        <f t="shared" si="28"/>
        <v>20.064999999999998</v>
      </c>
      <c r="EQ54" s="30">
        <v>20.28</v>
      </c>
      <c r="ER54" s="30">
        <v>20.39</v>
      </c>
      <c r="ES54" s="30">
        <v>20.36</v>
      </c>
      <c r="ET54" s="30">
        <v>18.899999999999999</v>
      </c>
      <c r="EU54" s="32">
        <f t="shared" si="29"/>
        <v>19.982500000000002</v>
      </c>
      <c r="EV54" s="30">
        <v>18.75</v>
      </c>
      <c r="EW54" s="30">
        <v>16.52</v>
      </c>
      <c r="EX54" s="30">
        <v>16.850000000000001</v>
      </c>
      <c r="EY54" s="30">
        <v>18.600000000000001</v>
      </c>
      <c r="EZ54" s="32">
        <f t="shared" si="30"/>
        <v>17.68</v>
      </c>
      <c r="FA54" s="30">
        <v>13.08</v>
      </c>
      <c r="FB54" s="30">
        <v>10.58</v>
      </c>
      <c r="FC54" s="30">
        <v>9.7200000000000006</v>
      </c>
      <c r="FD54" s="30">
        <v>7.98</v>
      </c>
      <c r="FE54" s="32">
        <f t="shared" si="31"/>
        <v>10.34</v>
      </c>
      <c r="FF54" s="30">
        <v>6.35</v>
      </c>
      <c r="FG54" s="30">
        <v>5.26</v>
      </c>
      <c r="FH54" s="30">
        <v>5.05</v>
      </c>
      <c r="FI54" s="30">
        <v>6.08</v>
      </c>
      <c r="FJ54" s="32">
        <f t="shared" si="32"/>
        <v>5.6850000000000005</v>
      </c>
      <c r="FK54" s="30">
        <v>5.14</v>
      </c>
      <c r="FL54" s="30">
        <v>5.44</v>
      </c>
      <c r="FM54" s="30">
        <v>5.81</v>
      </c>
      <c r="FN54" s="30">
        <v>5.0199999999999996</v>
      </c>
      <c r="FO54" s="32">
        <f t="shared" si="33"/>
        <v>5.3525</v>
      </c>
      <c r="FP54" s="30">
        <v>5.86</v>
      </c>
      <c r="FQ54" s="30">
        <v>6.19</v>
      </c>
      <c r="FR54" s="30">
        <v>5.24</v>
      </c>
      <c r="FS54" s="30">
        <v>5.26</v>
      </c>
      <c r="FT54" s="32">
        <f t="shared" si="34"/>
        <v>5.6374999999999993</v>
      </c>
      <c r="FU54" s="30">
        <v>5.97</v>
      </c>
      <c r="FV54" s="30">
        <v>6.65</v>
      </c>
      <c r="FW54" s="30">
        <v>7.12</v>
      </c>
      <c r="FX54" s="30">
        <v>7.48</v>
      </c>
      <c r="FY54" s="32">
        <f t="shared" si="35"/>
        <v>6.8050000000000006</v>
      </c>
      <c r="FZ54" s="30">
        <v>6.53</v>
      </c>
      <c r="GA54" s="30">
        <v>4.0599999999999996</v>
      </c>
      <c r="GB54" s="30">
        <v>5.88</v>
      </c>
      <c r="GC54" s="30">
        <v>7.29</v>
      </c>
      <c r="GD54" s="32">
        <f t="shared" si="36"/>
        <v>5.9399999999999995</v>
      </c>
      <c r="GE54" s="30">
        <v>5.97</v>
      </c>
      <c r="GF54" s="30">
        <v>5.65</v>
      </c>
      <c r="GG54" s="30">
        <v>5.66</v>
      </c>
      <c r="GH54" s="30">
        <v>6.68</v>
      </c>
      <c r="GI54" s="32">
        <f t="shared" si="37"/>
        <v>5.99</v>
      </c>
      <c r="GJ54" s="30">
        <v>55.37</v>
      </c>
      <c r="GK54" s="30">
        <v>57.35</v>
      </c>
      <c r="GL54" s="30">
        <v>53.14</v>
      </c>
      <c r="GM54" s="30">
        <v>55.35</v>
      </c>
      <c r="GN54" s="33">
        <f t="shared" si="38"/>
        <v>55.302500000000002</v>
      </c>
      <c r="GO54" s="30">
        <v>56.44</v>
      </c>
      <c r="GP54" s="30">
        <v>57.21</v>
      </c>
      <c r="GQ54" s="30">
        <v>56.84</v>
      </c>
      <c r="GR54" s="30">
        <v>55.3</v>
      </c>
      <c r="GS54" s="33">
        <f t="shared" si="39"/>
        <v>56.447500000000005</v>
      </c>
      <c r="GT54" s="30">
        <v>56.44</v>
      </c>
      <c r="GU54" s="30">
        <v>58.07</v>
      </c>
      <c r="GV54" s="30">
        <v>57.11</v>
      </c>
      <c r="GW54" s="30">
        <v>55.97</v>
      </c>
      <c r="GX54" s="33">
        <f t="shared" si="40"/>
        <v>56.897500000000001</v>
      </c>
      <c r="GY54" s="30">
        <v>55.99</v>
      </c>
      <c r="GZ54" s="30">
        <v>56.73</v>
      </c>
      <c r="HA54" s="30">
        <v>56.55</v>
      </c>
      <c r="HB54" s="30">
        <v>52.05</v>
      </c>
      <c r="HC54" s="33">
        <f t="shared" si="41"/>
        <v>55.33</v>
      </c>
      <c r="HD54" s="30">
        <v>54.04</v>
      </c>
      <c r="HE54" s="30">
        <v>54.71</v>
      </c>
      <c r="HF54" s="30">
        <v>54.99</v>
      </c>
      <c r="HG54" s="30">
        <v>54.03</v>
      </c>
      <c r="HH54" s="33">
        <f t="shared" si="42"/>
        <v>54.442500000000003</v>
      </c>
      <c r="HI54" s="30">
        <v>54.06</v>
      </c>
      <c r="HJ54" s="30">
        <v>55.41</v>
      </c>
      <c r="HK54" s="30">
        <v>53.79</v>
      </c>
      <c r="HL54" s="30">
        <v>53.6</v>
      </c>
      <c r="HM54" s="33">
        <f t="shared" si="43"/>
        <v>54.214999999999996</v>
      </c>
      <c r="HN54" s="30">
        <v>51.61</v>
      </c>
      <c r="HO54" s="30">
        <v>54.77</v>
      </c>
      <c r="HP54" s="30">
        <v>51.93</v>
      </c>
      <c r="HQ54" s="30">
        <v>50.63</v>
      </c>
      <c r="HR54" s="33">
        <f t="shared" si="44"/>
        <v>52.234999999999999</v>
      </c>
      <c r="HS54" s="30">
        <v>51.76</v>
      </c>
      <c r="HT54" s="30">
        <v>52.52</v>
      </c>
      <c r="HU54" s="30">
        <v>51.5</v>
      </c>
      <c r="HV54" s="30">
        <v>48.51</v>
      </c>
      <c r="HW54" s="33">
        <f t="shared" si="45"/>
        <v>51.072499999999998</v>
      </c>
      <c r="HX54" s="30">
        <v>51.08</v>
      </c>
      <c r="HY54" s="30">
        <v>53.91</v>
      </c>
      <c r="HZ54" s="30">
        <v>54.65</v>
      </c>
      <c r="IA54" s="30">
        <v>52.71</v>
      </c>
      <c r="IB54" s="33">
        <f t="shared" si="46"/>
        <v>53.087499999999999</v>
      </c>
      <c r="IC54" s="30">
        <v>55.09</v>
      </c>
      <c r="ID54" s="30">
        <v>56.66</v>
      </c>
      <c r="IE54" s="30">
        <v>57.25</v>
      </c>
      <c r="IF54" s="30">
        <v>56.23</v>
      </c>
      <c r="IG54" s="33">
        <f t="shared" si="47"/>
        <v>56.307499999999997</v>
      </c>
      <c r="IH54" s="30">
        <v>56.08</v>
      </c>
      <c r="II54" s="30">
        <v>57.82</v>
      </c>
      <c r="IJ54" s="30">
        <v>55.06</v>
      </c>
      <c r="IK54" s="30">
        <v>54.56</v>
      </c>
      <c r="IL54" s="33">
        <f t="shared" si="48"/>
        <v>55.88</v>
      </c>
      <c r="IM54" s="30">
        <v>55.36</v>
      </c>
      <c r="IN54" s="30">
        <v>58.9</v>
      </c>
      <c r="IO54" s="30">
        <v>59.62</v>
      </c>
      <c r="IP54" s="30">
        <v>59.13</v>
      </c>
      <c r="IQ54" s="33">
        <f t="shared" si="49"/>
        <v>58.252499999999998</v>
      </c>
      <c r="IR54" s="30">
        <v>62.43</v>
      </c>
      <c r="IS54" s="30">
        <v>65.239999999999995</v>
      </c>
      <c r="IT54" s="30">
        <v>65.42</v>
      </c>
      <c r="IU54" s="30">
        <v>66.760000000000005</v>
      </c>
      <c r="IV54" s="33">
        <f t="shared" si="50"/>
        <v>64.962499999999991</v>
      </c>
      <c r="IW54" s="30">
        <v>67.45</v>
      </c>
      <c r="IX54" s="30">
        <v>69.64</v>
      </c>
      <c r="IY54" s="30">
        <v>67.64</v>
      </c>
      <c r="IZ54" s="30">
        <v>66.06</v>
      </c>
      <c r="JA54" s="33">
        <f t="shared" si="51"/>
        <v>67.697500000000005</v>
      </c>
      <c r="JB54" s="30">
        <v>67.55</v>
      </c>
      <c r="JC54" s="30">
        <v>67.650000000000006</v>
      </c>
      <c r="JD54" s="30">
        <v>67.34</v>
      </c>
      <c r="JE54" s="30">
        <v>67.31</v>
      </c>
      <c r="JF54" s="33">
        <f t="shared" si="52"/>
        <v>67.462500000000006</v>
      </c>
      <c r="JG54" s="30">
        <v>67.900000000000006</v>
      </c>
      <c r="JH54" s="30">
        <v>68.39</v>
      </c>
      <c r="JI54" s="30">
        <v>68.95</v>
      </c>
      <c r="JJ54" s="30">
        <v>68.05</v>
      </c>
      <c r="JK54" s="33">
        <f t="shared" si="53"/>
        <v>68.322500000000005</v>
      </c>
      <c r="JL54" s="30">
        <v>66.19</v>
      </c>
      <c r="JM54" s="30">
        <v>67.150000000000006</v>
      </c>
      <c r="JN54" s="30">
        <v>64.7</v>
      </c>
      <c r="JO54" s="30">
        <v>64.5</v>
      </c>
      <c r="JP54" s="33">
        <f t="shared" si="54"/>
        <v>65.635000000000005</v>
      </c>
      <c r="JQ54" s="30">
        <v>66.239999999999995</v>
      </c>
      <c r="JR54" s="30">
        <v>69.3</v>
      </c>
      <c r="JS54" s="30">
        <v>66.95</v>
      </c>
      <c r="JT54" s="30">
        <v>65.58</v>
      </c>
      <c r="JU54" s="33">
        <f t="shared" si="55"/>
        <v>67.017499999999998</v>
      </c>
      <c r="JV54" s="30">
        <v>66.13</v>
      </c>
      <c r="JW54" s="30">
        <v>68.040000000000006</v>
      </c>
      <c r="JX54" s="30">
        <v>67.569999999999993</v>
      </c>
      <c r="JY54" s="30">
        <v>64.72</v>
      </c>
      <c r="JZ54" s="34">
        <f t="shared" si="56"/>
        <v>66.615000000000009</v>
      </c>
    </row>
    <row r="55" spans="1:286">
      <c r="A55" s="25" t="s">
        <v>290</v>
      </c>
      <c r="B55" s="30">
        <v>59.34</v>
      </c>
      <c r="C55" s="30">
        <v>61.27</v>
      </c>
      <c r="D55" s="30">
        <v>61.08</v>
      </c>
      <c r="E55" s="30">
        <v>61.23</v>
      </c>
      <c r="F55" s="31">
        <f t="shared" si="0"/>
        <v>60.73</v>
      </c>
      <c r="G55" s="30">
        <v>63.61</v>
      </c>
      <c r="H55" s="30">
        <v>61.8</v>
      </c>
      <c r="I55" s="30">
        <v>62.03</v>
      </c>
      <c r="J55" s="30">
        <v>62.69</v>
      </c>
      <c r="K55" s="31">
        <f t="shared" si="1"/>
        <v>62.532499999999999</v>
      </c>
      <c r="L55" s="30">
        <v>63.54</v>
      </c>
      <c r="M55" s="30">
        <v>63.34</v>
      </c>
      <c r="N55" s="30">
        <v>62.85</v>
      </c>
      <c r="O55" s="30">
        <v>61.58</v>
      </c>
      <c r="P55" s="31">
        <f t="shared" si="2"/>
        <v>62.827500000000001</v>
      </c>
      <c r="Q55" s="30">
        <v>61.42</v>
      </c>
      <c r="R55" s="30">
        <v>63.77</v>
      </c>
      <c r="S55" s="30">
        <v>60.84</v>
      </c>
      <c r="T55" s="30">
        <v>60.6</v>
      </c>
      <c r="U55" s="31">
        <f t="shared" si="3"/>
        <v>61.657499999999999</v>
      </c>
      <c r="V55" s="30">
        <v>62.39</v>
      </c>
      <c r="W55" s="30">
        <v>62.25</v>
      </c>
      <c r="X55" s="30">
        <v>60.65</v>
      </c>
      <c r="Y55" s="30">
        <v>62.08</v>
      </c>
      <c r="Z55" s="31">
        <f t="shared" si="4"/>
        <v>61.842500000000001</v>
      </c>
      <c r="AA55" s="30">
        <v>62.76</v>
      </c>
      <c r="AB55" s="30">
        <v>61.37</v>
      </c>
      <c r="AC55" s="30">
        <v>63.42</v>
      </c>
      <c r="AD55" s="30">
        <v>62.52</v>
      </c>
      <c r="AE55" s="31">
        <f t="shared" si="5"/>
        <v>62.517500000000005</v>
      </c>
      <c r="AF55" s="30">
        <v>63.31</v>
      </c>
      <c r="AG55" s="30">
        <v>61.52</v>
      </c>
      <c r="AH55" s="30">
        <v>60.42</v>
      </c>
      <c r="AI55" s="30">
        <v>60.51</v>
      </c>
      <c r="AJ55" s="31">
        <f t="shared" si="6"/>
        <v>61.44</v>
      </c>
      <c r="AK55" s="30">
        <v>61.79</v>
      </c>
      <c r="AL55" s="30">
        <v>61.64</v>
      </c>
      <c r="AM55" s="30">
        <v>61.51</v>
      </c>
      <c r="AN55" s="30">
        <v>61.79</v>
      </c>
      <c r="AO55" s="31">
        <f t="shared" si="7"/>
        <v>61.682499999999997</v>
      </c>
      <c r="AP55" s="30">
        <v>64.59</v>
      </c>
      <c r="AQ55" s="30">
        <v>63.3</v>
      </c>
      <c r="AR55" s="30">
        <v>61.8</v>
      </c>
      <c r="AS55" s="30">
        <v>61.33</v>
      </c>
      <c r="AT55" s="31">
        <f t="shared" si="8"/>
        <v>62.754999999999995</v>
      </c>
      <c r="AU55" s="30">
        <v>61.75</v>
      </c>
      <c r="AV55" s="30">
        <v>60.34</v>
      </c>
      <c r="AW55" s="30">
        <v>60.98</v>
      </c>
      <c r="AX55" s="30">
        <v>61.17</v>
      </c>
      <c r="AY55" s="31">
        <f t="shared" si="9"/>
        <v>61.06</v>
      </c>
      <c r="AZ55" s="30">
        <v>59.85</v>
      </c>
      <c r="BA55" s="30">
        <v>59.95</v>
      </c>
      <c r="BB55" s="30">
        <v>61.16</v>
      </c>
      <c r="BC55" s="30">
        <v>62.19</v>
      </c>
      <c r="BD55" s="31">
        <f t="shared" si="10"/>
        <v>60.787500000000001</v>
      </c>
      <c r="BE55" s="30">
        <v>61.78</v>
      </c>
      <c r="BF55" s="30">
        <v>63.93</v>
      </c>
      <c r="BG55" s="30">
        <v>64.95</v>
      </c>
      <c r="BH55" s="30">
        <v>65.319999999999993</v>
      </c>
      <c r="BI55" s="31">
        <f t="shared" si="11"/>
        <v>63.995000000000005</v>
      </c>
      <c r="BJ55" s="30">
        <v>63.68</v>
      </c>
      <c r="BK55" s="30">
        <v>64.05</v>
      </c>
      <c r="BL55" s="30">
        <v>63.92</v>
      </c>
      <c r="BM55" s="30">
        <v>62.38</v>
      </c>
      <c r="BN55" s="31">
        <f t="shared" si="12"/>
        <v>63.507499999999993</v>
      </c>
      <c r="BO55" s="30">
        <v>63.83</v>
      </c>
      <c r="BP55" s="30">
        <v>64.48</v>
      </c>
      <c r="BQ55" s="30">
        <v>65.39</v>
      </c>
      <c r="BR55" s="30">
        <v>63.4</v>
      </c>
      <c r="BS55" s="31">
        <f t="shared" si="13"/>
        <v>64.274999999999991</v>
      </c>
      <c r="BT55" s="30">
        <v>60.77</v>
      </c>
      <c r="BU55" s="30">
        <v>61.09</v>
      </c>
      <c r="BV55" s="30">
        <v>59.81</v>
      </c>
      <c r="BW55" s="30">
        <v>58.61</v>
      </c>
      <c r="BX55" s="31">
        <f t="shared" si="14"/>
        <v>60.070000000000007</v>
      </c>
      <c r="BY55" s="30">
        <v>60.81</v>
      </c>
      <c r="BZ55" s="30">
        <v>64.06</v>
      </c>
      <c r="CA55" s="30">
        <v>63.01</v>
      </c>
      <c r="CB55" s="30">
        <v>64.099999999999994</v>
      </c>
      <c r="CC55" s="31">
        <f t="shared" si="15"/>
        <v>62.994999999999997</v>
      </c>
      <c r="CD55" s="30">
        <v>58.24</v>
      </c>
      <c r="CE55" s="30">
        <v>58.52</v>
      </c>
      <c r="CF55" s="30">
        <v>60.32</v>
      </c>
      <c r="CG55" s="30">
        <v>60.94</v>
      </c>
      <c r="CH55" s="31">
        <f t="shared" si="16"/>
        <v>59.505000000000003</v>
      </c>
      <c r="CI55" s="30">
        <v>60.03</v>
      </c>
      <c r="CJ55" s="30">
        <v>59.14</v>
      </c>
      <c r="CK55" s="30">
        <v>58.94</v>
      </c>
      <c r="CL55" s="30">
        <v>57.71</v>
      </c>
      <c r="CM55" s="31">
        <f t="shared" si="17"/>
        <v>58.955000000000005</v>
      </c>
      <c r="CN55" s="30">
        <v>58.09</v>
      </c>
      <c r="CO55" s="30">
        <v>57.82</v>
      </c>
      <c r="CP55" s="30">
        <v>57.03</v>
      </c>
      <c r="CQ55" s="30">
        <v>56.27</v>
      </c>
      <c r="CR55" s="31">
        <f t="shared" si="18"/>
        <v>57.302500000000002</v>
      </c>
      <c r="CS55" s="30">
        <v>8.25</v>
      </c>
      <c r="CT55" s="30">
        <v>10.78</v>
      </c>
      <c r="CU55" s="30">
        <v>11.11</v>
      </c>
      <c r="CV55" s="30">
        <v>9.3000000000000007</v>
      </c>
      <c r="CW55" s="32">
        <f t="shared" si="19"/>
        <v>9.86</v>
      </c>
      <c r="CX55" s="30">
        <v>8.1999999999999993</v>
      </c>
      <c r="CY55" s="30">
        <v>5.88</v>
      </c>
      <c r="CZ55" s="30">
        <v>7.68</v>
      </c>
      <c r="DA55" s="30">
        <v>11.49</v>
      </c>
      <c r="DB55" s="32">
        <f t="shared" si="20"/>
        <v>8.3125</v>
      </c>
      <c r="DC55" s="30">
        <v>9.18</v>
      </c>
      <c r="DD55" s="30">
        <v>6.52</v>
      </c>
      <c r="DE55" s="30">
        <v>7.91</v>
      </c>
      <c r="DF55" s="30">
        <v>7.99</v>
      </c>
      <c r="DG55" s="32">
        <f t="shared" si="21"/>
        <v>7.9</v>
      </c>
      <c r="DH55" s="30">
        <v>9.2200000000000006</v>
      </c>
      <c r="DI55" s="30">
        <v>8.06</v>
      </c>
      <c r="DJ55" s="30">
        <v>8.74</v>
      </c>
      <c r="DK55" s="30">
        <v>9.91</v>
      </c>
      <c r="DL55" s="32">
        <f t="shared" si="22"/>
        <v>8.9825000000000017</v>
      </c>
      <c r="DM55" s="30">
        <v>8.84</v>
      </c>
      <c r="DN55" s="30">
        <v>8.1199999999999992</v>
      </c>
      <c r="DO55" s="30">
        <v>11.41</v>
      </c>
      <c r="DP55" s="30">
        <v>11.18</v>
      </c>
      <c r="DQ55" s="32">
        <f t="shared" si="23"/>
        <v>9.8874999999999993</v>
      </c>
      <c r="DR55" s="30">
        <v>8.92</v>
      </c>
      <c r="DS55" s="30">
        <v>12.81</v>
      </c>
      <c r="DT55" s="30">
        <v>14.9</v>
      </c>
      <c r="DU55" s="30">
        <v>17.829999999999998</v>
      </c>
      <c r="DV55" s="32">
        <f t="shared" si="24"/>
        <v>13.615</v>
      </c>
      <c r="DW55" s="30">
        <v>17.07</v>
      </c>
      <c r="DX55" s="30">
        <v>17.28</v>
      </c>
      <c r="DY55" s="30">
        <v>18.760000000000002</v>
      </c>
      <c r="DZ55" s="30">
        <v>17.88</v>
      </c>
      <c r="EA55" s="32">
        <f t="shared" si="25"/>
        <v>17.747499999999999</v>
      </c>
      <c r="EB55" s="30">
        <v>18.23</v>
      </c>
      <c r="EC55" s="30">
        <v>20.87</v>
      </c>
      <c r="ED55" s="30">
        <v>17.579999999999998</v>
      </c>
      <c r="EE55" s="30">
        <v>17.46</v>
      </c>
      <c r="EF55" s="32">
        <f t="shared" si="26"/>
        <v>18.535</v>
      </c>
      <c r="EG55" s="30">
        <v>11.42</v>
      </c>
      <c r="EH55" s="30">
        <v>14.46</v>
      </c>
      <c r="EI55" s="30">
        <v>14.7</v>
      </c>
      <c r="EJ55" s="30">
        <v>14.78</v>
      </c>
      <c r="EK55" s="32">
        <f t="shared" si="27"/>
        <v>13.84</v>
      </c>
      <c r="EL55" s="30">
        <v>15.03</v>
      </c>
      <c r="EM55" s="30">
        <v>12.81</v>
      </c>
      <c r="EN55" s="30">
        <v>13.22</v>
      </c>
      <c r="EO55" s="30">
        <v>12.92</v>
      </c>
      <c r="EP55" s="32">
        <f t="shared" si="28"/>
        <v>13.495000000000001</v>
      </c>
      <c r="EQ55" s="30">
        <v>13.54</v>
      </c>
      <c r="ER55" s="30">
        <v>12.79</v>
      </c>
      <c r="ES55" s="30">
        <v>10.77</v>
      </c>
      <c r="ET55" s="30">
        <v>11.18</v>
      </c>
      <c r="EU55" s="32">
        <f t="shared" si="29"/>
        <v>12.069999999999999</v>
      </c>
      <c r="EV55" s="30">
        <v>10.050000000000001</v>
      </c>
      <c r="EW55" s="30">
        <v>9.94</v>
      </c>
      <c r="EX55" s="30">
        <v>12.32</v>
      </c>
      <c r="EY55" s="30">
        <v>10.33</v>
      </c>
      <c r="EZ55" s="32">
        <f t="shared" si="30"/>
        <v>10.66</v>
      </c>
      <c r="FA55" s="30">
        <v>7.26</v>
      </c>
      <c r="FB55" s="30">
        <v>4.07</v>
      </c>
      <c r="FC55" s="30">
        <v>6.13</v>
      </c>
      <c r="FD55" s="30">
        <v>3.46</v>
      </c>
      <c r="FE55" s="32">
        <f t="shared" si="31"/>
        <v>5.23</v>
      </c>
      <c r="FF55" s="30">
        <v>3.05</v>
      </c>
      <c r="FG55" s="30">
        <v>3.8</v>
      </c>
      <c r="FH55" s="30">
        <v>2.39</v>
      </c>
      <c r="FI55" s="30">
        <v>2.5</v>
      </c>
      <c r="FJ55" s="32">
        <f t="shared" si="32"/>
        <v>2.9350000000000001</v>
      </c>
      <c r="FK55" s="30">
        <v>0.9</v>
      </c>
      <c r="FL55" s="30">
        <v>1.8</v>
      </c>
      <c r="FM55" s="30">
        <v>2.48</v>
      </c>
      <c r="FN55" s="30">
        <v>1.57</v>
      </c>
      <c r="FO55" s="32">
        <f t="shared" si="33"/>
        <v>1.6875</v>
      </c>
      <c r="FP55" s="30">
        <v>4.07</v>
      </c>
      <c r="FQ55" s="30">
        <v>1.26</v>
      </c>
      <c r="FR55" s="30">
        <v>0.69</v>
      </c>
      <c r="FS55" s="30">
        <v>2.76</v>
      </c>
      <c r="FT55" s="32">
        <f t="shared" si="34"/>
        <v>2.1949999999999998</v>
      </c>
      <c r="FU55" s="30">
        <v>1.69</v>
      </c>
      <c r="FV55" s="30">
        <v>2.48</v>
      </c>
      <c r="FW55" s="30">
        <v>2.5499999999999998</v>
      </c>
      <c r="FX55" s="30">
        <v>4.03</v>
      </c>
      <c r="FY55" s="32">
        <f t="shared" si="35"/>
        <v>2.6875</v>
      </c>
      <c r="FZ55" s="30">
        <v>3.59</v>
      </c>
      <c r="GA55" s="30">
        <v>1.99</v>
      </c>
      <c r="GB55" s="30">
        <v>2.59</v>
      </c>
      <c r="GC55" s="30">
        <v>1.68</v>
      </c>
      <c r="GD55" s="32">
        <f t="shared" si="36"/>
        <v>2.4624999999999999</v>
      </c>
      <c r="GE55" s="30">
        <v>4.12</v>
      </c>
      <c r="GF55" s="30">
        <v>3.84</v>
      </c>
      <c r="GG55" s="30">
        <v>4.13</v>
      </c>
      <c r="GH55" s="30">
        <v>2.73</v>
      </c>
      <c r="GI55" s="32">
        <f t="shared" si="37"/>
        <v>3.7050000000000001</v>
      </c>
      <c r="GJ55" s="30">
        <v>54.45</v>
      </c>
      <c r="GK55" s="30">
        <v>54.67</v>
      </c>
      <c r="GL55" s="30">
        <v>54.29</v>
      </c>
      <c r="GM55" s="30">
        <v>55.53</v>
      </c>
      <c r="GN55" s="33">
        <f t="shared" si="38"/>
        <v>54.734999999999999</v>
      </c>
      <c r="GO55" s="30">
        <v>58.39</v>
      </c>
      <c r="GP55" s="30">
        <v>58.17</v>
      </c>
      <c r="GQ55" s="30">
        <v>57.26</v>
      </c>
      <c r="GR55" s="30">
        <v>55.48</v>
      </c>
      <c r="GS55" s="33">
        <f t="shared" si="39"/>
        <v>57.324999999999996</v>
      </c>
      <c r="GT55" s="30">
        <v>57.71</v>
      </c>
      <c r="GU55" s="30">
        <v>59.21</v>
      </c>
      <c r="GV55" s="30">
        <v>57.88</v>
      </c>
      <c r="GW55" s="30">
        <v>56.66</v>
      </c>
      <c r="GX55" s="33">
        <f t="shared" si="40"/>
        <v>57.865000000000002</v>
      </c>
      <c r="GY55" s="30">
        <v>55.76</v>
      </c>
      <c r="GZ55" s="30">
        <v>58.62</v>
      </c>
      <c r="HA55" s="30">
        <v>55.53</v>
      </c>
      <c r="HB55" s="30">
        <v>54.6</v>
      </c>
      <c r="HC55" s="33">
        <f t="shared" si="41"/>
        <v>56.127499999999998</v>
      </c>
      <c r="HD55" s="30">
        <v>56.88</v>
      </c>
      <c r="HE55" s="30">
        <v>57.2</v>
      </c>
      <c r="HF55" s="30">
        <v>53.73</v>
      </c>
      <c r="HG55" s="30">
        <v>55.14</v>
      </c>
      <c r="HH55" s="33">
        <f t="shared" si="42"/>
        <v>55.737499999999997</v>
      </c>
      <c r="HI55" s="30">
        <v>57.17</v>
      </c>
      <c r="HJ55" s="30">
        <v>53.51</v>
      </c>
      <c r="HK55" s="30">
        <v>53.97</v>
      </c>
      <c r="HL55" s="30">
        <v>51.37</v>
      </c>
      <c r="HM55" s="33">
        <f t="shared" si="43"/>
        <v>54.005000000000003</v>
      </c>
      <c r="HN55" s="30">
        <v>52.5</v>
      </c>
      <c r="HO55" s="30">
        <v>50.89</v>
      </c>
      <c r="HP55" s="30">
        <v>49.09</v>
      </c>
      <c r="HQ55" s="30">
        <v>49.7</v>
      </c>
      <c r="HR55" s="33">
        <f t="shared" si="44"/>
        <v>50.545000000000002</v>
      </c>
      <c r="HS55" s="30">
        <v>50.52</v>
      </c>
      <c r="HT55" s="30">
        <v>48.78</v>
      </c>
      <c r="HU55" s="30">
        <v>50.69</v>
      </c>
      <c r="HV55" s="30">
        <v>51</v>
      </c>
      <c r="HW55" s="33">
        <f t="shared" si="45"/>
        <v>50.247500000000002</v>
      </c>
      <c r="HX55" s="30">
        <v>57.21</v>
      </c>
      <c r="HY55" s="30">
        <v>54.15</v>
      </c>
      <c r="HZ55" s="30">
        <v>52.71</v>
      </c>
      <c r="IA55" s="30">
        <v>52.27</v>
      </c>
      <c r="IB55" s="33">
        <f t="shared" si="46"/>
        <v>54.085000000000001</v>
      </c>
      <c r="IC55" s="30">
        <v>52.47</v>
      </c>
      <c r="ID55" s="30">
        <v>52.62</v>
      </c>
      <c r="IE55" s="30">
        <v>52.92</v>
      </c>
      <c r="IF55" s="30">
        <v>53.26</v>
      </c>
      <c r="IG55" s="33">
        <f t="shared" si="47"/>
        <v>52.817499999999995</v>
      </c>
      <c r="IH55" s="30">
        <v>51.75</v>
      </c>
      <c r="II55" s="30">
        <v>52.29</v>
      </c>
      <c r="IJ55" s="30">
        <v>54.57</v>
      </c>
      <c r="IK55" s="30">
        <v>55.24</v>
      </c>
      <c r="IL55" s="33">
        <f t="shared" si="48"/>
        <v>53.462499999999999</v>
      </c>
      <c r="IM55" s="30">
        <v>55.58</v>
      </c>
      <c r="IN55" s="30">
        <v>57.58</v>
      </c>
      <c r="IO55" s="30">
        <v>56.94</v>
      </c>
      <c r="IP55" s="30">
        <v>58.57</v>
      </c>
      <c r="IQ55" s="33">
        <f t="shared" si="49"/>
        <v>57.167499999999997</v>
      </c>
      <c r="IR55" s="30">
        <v>59.06</v>
      </c>
      <c r="IS55" s="30">
        <v>61.44</v>
      </c>
      <c r="IT55" s="30">
        <v>60</v>
      </c>
      <c r="IU55" s="30">
        <v>60.22</v>
      </c>
      <c r="IV55" s="33">
        <f t="shared" si="50"/>
        <v>60.18</v>
      </c>
      <c r="IW55" s="30">
        <v>61.88</v>
      </c>
      <c r="IX55" s="30">
        <v>62.03</v>
      </c>
      <c r="IY55" s="30">
        <v>63.82</v>
      </c>
      <c r="IZ55" s="30">
        <v>61.82</v>
      </c>
      <c r="JA55" s="33">
        <f t="shared" si="51"/>
        <v>62.387499999999996</v>
      </c>
      <c r="JB55" s="30">
        <v>60.22</v>
      </c>
      <c r="JC55" s="30">
        <v>59.99</v>
      </c>
      <c r="JD55" s="30">
        <v>58.33</v>
      </c>
      <c r="JE55" s="30">
        <v>57.69</v>
      </c>
      <c r="JF55" s="33">
        <f t="shared" si="52"/>
        <v>59.057500000000005</v>
      </c>
      <c r="JG55" s="30">
        <v>58.34</v>
      </c>
      <c r="JH55" s="30">
        <v>63.25</v>
      </c>
      <c r="JI55" s="30">
        <v>62.58</v>
      </c>
      <c r="JJ55" s="30">
        <v>62.33</v>
      </c>
      <c r="JK55" s="33">
        <f t="shared" si="53"/>
        <v>61.625</v>
      </c>
      <c r="JL55" s="30">
        <v>57.26</v>
      </c>
      <c r="JM55" s="30">
        <v>57.08</v>
      </c>
      <c r="JN55" s="30">
        <v>58.79</v>
      </c>
      <c r="JO55" s="30">
        <v>58.48</v>
      </c>
      <c r="JP55" s="33">
        <f t="shared" si="54"/>
        <v>57.902499999999996</v>
      </c>
      <c r="JQ55" s="30">
        <v>57.88</v>
      </c>
      <c r="JR55" s="30">
        <v>57.96</v>
      </c>
      <c r="JS55" s="30">
        <v>57.41</v>
      </c>
      <c r="JT55" s="30">
        <v>56.74</v>
      </c>
      <c r="JU55" s="33">
        <f t="shared" si="55"/>
        <v>57.497500000000002</v>
      </c>
      <c r="JV55" s="30">
        <v>55.69</v>
      </c>
      <c r="JW55" s="30">
        <v>55.6</v>
      </c>
      <c r="JX55" s="30">
        <v>54.67</v>
      </c>
      <c r="JY55" s="30">
        <v>54.73</v>
      </c>
      <c r="JZ55" s="34">
        <f t="shared" si="56"/>
        <v>55.172499999999992</v>
      </c>
    </row>
    <row r="56" spans="1:286" ht="29">
      <c r="A56" s="25" t="s">
        <v>291</v>
      </c>
      <c r="B56" s="30">
        <v>67.41</v>
      </c>
      <c r="C56" s="30">
        <v>67.11</v>
      </c>
      <c r="D56" s="30">
        <v>64.12</v>
      </c>
      <c r="E56" s="30">
        <v>65.680000000000007</v>
      </c>
      <c r="F56" s="31">
        <f t="shared" si="0"/>
        <v>66.08</v>
      </c>
      <c r="G56" s="30">
        <v>66.83</v>
      </c>
      <c r="H56" s="30">
        <v>66.489999999999995</v>
      </c>
      <c r="I56" s="30">
        <v>65.75</v>
      </c>
      <c r="J56" s="30">
        <v>65.900000000000006</v>
      </c>
      <c r="K56" s="31">
        <f t="shared" si="1"/>
        <v>66.242500000000007</v>
      </c>
      <c r="L56" s="30">
        <v>66.150000000000006</v>
      </c>
      <c r="M56" s="30">
        <v>67.11</v>
      </c>
      <c r="N56" s="30">
        <v>66.97</v>
      </c>
      <c r="O56" s="30">
        <v>67.03</v>
      </c>
      <c r="P56" s="31">
        <f t="shared" si="2"/>
        <v>66.814999999999998</v>
      </c>
      <c r="Q56" s="30">
        <v>69.13</v>
      </c>
      <c r="R56" s="30">
        <v>67.61</v>
      </c>
      <c r="S56" s="30">
        <v>67.98</v>
      </c>
      <c r="T56" s="30">
        <v>68.94</v>
      </c>
      <c r="U56" s="31">
        <f t="shared" si="3"/>
        <v>68.415000000000006</v>
      </c>
      <c r="V56" s="30">
        <v>68.53</v>
      </c>
      <c r="W56" s="30">
        <v>67.84</v>
      </c>
      <c r="X56" s="30">
        <v>67.150000000000006</v>
      </c>
      <c r="Y56" s="30">
        <v>68.44</v>
      </c>
      <c r="Z56" s="31">
        <f t="shared" si="4"/>
        <v>67.990000000000009</v>
      </c>
      <c r="AA56" s="30">
        <v>67.84</v>
      </c>
      <c r="AB56" s="30">
        <v>68.569999999999993</v>
      </c>
      <c r="AC56" s="30">
        <v>68.8</v>
      </c>
      <c r="AD56" s="30">
        <v>70.260000000000005</v>
      </c>
      <c r="AE56" s="31">
        <f t="shared" si="5"/>
        <v>68.867499999999993</v>
      </c>
      <c r="AF56" s="30">
        <v>68.739999999999995</v>
      </c>
      <c r="AG56" s="30">
        <v>69.319999999999993</v>
      </c>
      <c r="AH56" s="30">
        <v>69.239999999999995</v>
      </c>
      <c r="AI56" s="30">
        <v>70.73</v>
      </c>
      <c r="AJ56" s="31">
        <f t="shared" si="6"/>
        <v>69.507500000000007</v>
      </c>
      <c r="AK56" s="30">
        <v>71.489999999999995</v>
      </c>
      <c r="AL56" s="30">
        <v>70.760000000000005</v>
      </c>
      <c r="AM56" s="30">
        <v>71.540000000000006</v>
      </c>
      <c r="AN56" s="30">
        <v>70.45</v>
      </c>
      <c r="AO56" s="31">
        <f t="shared" si="7"/>
        <v>71.06</v>
      </c>
      <c r="AP56" s="30">
        <v>70.75</v>
      </c>
      <c r="AQ56" s="30">
        <v>69.42</v>
      </c>
      <c r="AR56" s="30">
        <v>69.650000000000006</v>
      </c>
      <c r="AS56" s="30">
        <v>70.94</v>
      </c>
      <c r="AT56" s="31">
        <f t="shared" si="8"/>
        <v>70.19</v>
      </c>
      <c r="AU56" s="30">
        <v>71.28</v>
      </c>
      <c r="AV56" s="30">
        <v>72.28</v>
      </c>
      <c r="AW56" s="30">
        <v>70.53</v>
      </c>
      <c r="AX56" s="30">
        <v>71.36</v>
      </c>
      <c r="AY56" s="31">
        <f t="shared" si="9"/>
        <v>71.362499999999997</v>
      </c>
      <c r="AZ56" s="30">
        <v>69.989999999999995</v>
      </c>
      <c r="BA56" s="30">
        <v>69</v>
      </c>
      <c r="BB56" s="30">
        <v>69.569999999999993</v>
      </c>
      <c r="BC56" s="30">
        <v>69.7</v>
      </c>
      <c r="BD56" s="31">
        <f t="shared" si="10"/>
        <v>69.564999999999998</v>
      </c>
      <c r="BE56" s="30">
        <v>69.84</v>
      </c>
      <c r="BF56" s="30">
        <v>70.63</v>
      </c>
      <c r="BG56" s="30">
        <v>70.150000000000006</v>
      </c>
      <c r="BH56" s="30">
        <v>70.42</v>
      </c>
      <c r="BI56" s="31">
        <f t="shared" si="11"/>
        <v>70.260000000000005</v>
      </c>
      <c r="BJ56" s="30">
        <v>71.25</v>
      </c>
      <c r="BK56" s="30">
        <v>71.53</v>
      </c>
      <c r="BL56" s="30">
        <v>71.84</v>
      </c>
      <c r="BM56" s="30">
        <v>72.430000000000007</v>
      </c>
      <c r="BN56" s="31">
        <f t="shared" si="12"/>
        <v>71.762500000000003</v>
      </c>
      <c r="BO56" s="30">
        <v>71.27</v>
      </c>
      <c r="BP56" s="30">
        <v>72.95</v>
      </c>
      <c r="BQ56" s="30">
        <v>72.06</v>
      </c>
      <c r="BR56" s="30">
        <v>71.78</v>
      </c>
      <c r="BS56" s="31">
        <f t="shared" si="13"/>
        <v>72.015000000000001</v>
      </c>
      <c r="BT56" s="30">
        <v>72.45</v>
      </c>
      <c r="BU56" s="30">
        <v>72.53</v>
      </c>
      <c r="BV56" s="30">
        <v>72.47</v>
      </c>
      <c r="BW56" s="30">
        <v>71.760000000000005</v>
      </c>
      <c r="BX56" s="31">
        <f t="shared" si="14"/>
        <v>72.302500000000009</v>
      </c>
      <c r="BY56" s="30">
        <v>72.97</v>
      </c>
      <c r="BZ56" s="30">
        <v>71.989999999999995</v>
      </c>
      <c r="CA56" s="30">
        <v>70.81</v>
      </c>
      <c r="CB56" s="30">
        <v>69.06</v>
      </c>
      <c r="CC56" s="31">
        <f t="shared" si="15"/>
        <v>71.207499999999996</v>
      </c>
      <c r="CD56" s="30">
        <v>68.19</v>
      </c>
      <c r="CE56" s="30">
        <v>69.349999999999994</v>
      </c>
      <c r="CF56" s="30">
        <v>68.319999999999993</v>
      </c>
      <c r="CG56" s="30">
        <v>68.510000000000005</v>
      </c>
      <c r="CH56" s="31">
        <f t="shared" si="16"/>
        <v>68.592500000000001</v>
      </c>
      <c r="CI56" s="30">
        <v>68.62</v>
      </c>
      <c r="CJ56" s="30">
        <v>69.39</v>
      </c>
      <c r="CK56" s="30">
        <v>69.17</v>
      </c>
      <c r="CL56" s="30">
        <v>69.34</v>
      </c>
      <c r="CM56" s="31">
        <f t="shared" si="17"/>
        <v>69.13</v>
      </c>
      <c r="CN56" s="30">
        <v>69.56</v>
      </c>
      <c r="CO56" s="30">
        <v>69.36</v>
      </c>
      <c r="CP56" s="30">
        <v>67.790000000000006</v>
      </c>
      <c r="CQ56" s="30">
        <v>66.62</v>
      </c>
      <c r="CR56" s="31">
        <f t="shared" si="18"/>
        <v>68.33250000000001</v>
      </c>
      <c r="CS56" s="30">
        <v>13.9</v>
      </c>
      <c r="CT56" s="30">
        <v>15.92</v>
      </c>
      <c r="CU56" s="30">
        <v>14.85</v>
      </c>
      <c r="CV56" s="30">
        <v>12.39</v>
      </c>
      <c r="CW56" s="32">
        <f t="shared" si="19"/>
        <v>14.265000000000001</v>
      </c>
      <c r="CX56" s="30">
        <v>12.66</v>
      </c>
      <c r="CY56" s="30">
        <v>13.01</v>
      </c>
      <c r="CZ56" s="30">
        <v>13.23</v>
      </c>
      <c r="DA56" s="30">
        <v>11.81</v>
      </c>
      <c r="DB56" s="32">
        <f t="shared" si="20"/>
        <v>12.677500000000002</v>
      </c>
      <c r="DC56" s="30">
        <v>11.9</v>
      </c>
      <c r="DD56" s="30">
        <v>12.56</v>
      </c>
      <c r="DE56" s="30">
        <v>13.17</v>
      </c>
      <c r="DF56" s="30">
        <v>15.47</v>
      </c>
      <c r="DG56" s="32">
        <f t="shared" si="21"/>
        <v>13.275</v>
      </c>
      <c r="DH56" s="30">
        <v>14.95</v>
      </c>
      <c r="DI56" s="30">
        <v>14.07</v>
      </c>
      <c r="DJ56" s="30">
        <v>17.52</v>
      </c>
      <c r="DK56" s="30">
        <v>17.84</v>
      </c>
      <c r="DL56" s="32">
        <f t="shared" si="22"/>
        <v>16.094999999999999</v>
      </c>
      <c r="DM56" s="30">
        <v>18.739999999999998</v>
      </c>
      <c r="DN56" s="30">
        <v>20.22</v>
      </c>
      <c r="DO56" s="30">
        <v>20.9</v>
      </c>
      <c r="DP56" s="30">
        <v>23.44</v>
      </c>
      <c r="DQ56" s="32">
        <f t="shared" si="23"/>
        <v>20.824999999999999</v>
      </c>
      <c r="DR56" s="30">
        <v>23.62</v>
      </c>
      <c r="DS56" s="30">
        <v>20.93</v>
      </c>
      <c r="DT56" s="30">
        <v>23.11</v>
      </c>
      <c r="DU56" s="30">
        <v>24.75</v>
      </c>
      <c r="DV56" s="32">
        <f t="shared" si="24"/>
        <v>23.102499999999999</v>
      </c>
      <c r="DW56" s="30">
        <v>22.77</v>
      </c>
      <c r="DX56" s="30">
        <v>22.75</v>
      </c>
      <c r="DY56" s="30">
        <v>24.56</v>
      </c>
      <c r="DZ56" s="30">
        <v>29.27</v>
      </c>
      <c r="EA56" s="32">
        <f t="shared" si="25"/>
        <v>24.837499999999999</v>
      </c>
      <c r="EB56" s="30">
        <v>30.82</v>
      </c>
      <c r="EC56" s="30">
        <v>30.7</v>
      </c>
      <c r="ED56" s="30">
        <v>30.69</v>
      </c>
      <c r="EE56" s="30">
        <v>29.89</v>
      </c>
      <c r="EF56" s="32">
        <f t="shared" si="26"/>
        <v>30.524999999999999</v>
      </c>
      <c r="EG56" s="30">
        <v>27.12</v>
      </c>
      <c r="EH56" s="30">
        <v>26.09</v>
      </c>
      <c r="EI56" s="30">
        <v>25.44</v>
      </c>
      <c r="EJ56" s="30">
        <v>25.43</v>
      </c>
      <c r="EK56" s="32">
        <f t="shared" si="27"/>
        <v>26.020000000000003</v>
      </c>
      <c r="EL56" s="30">
        <v>22.43</v>
      </c>
      <c r="EM56" s="30">
        <v>19.920000000000002</v>
      </c>
      <c r="EN56" s="30">
        <v>22.55</v>
      </c>
      <c r="EO56" s="30">
        <v>20.97</v>
      </c>
      <c r="EP56" s="32">
        <f t="shared" si="28"/>
        <v>21.467500000000001</v>
      </c>
      <c r="EQ56" s="30">
        <v>20.18</v>
      </c>
      <c r="ER56" s="30">
        <v>18.21</v>
      </c>
      <c r="ES56" s="30">
        <v>20.82</v>
      </c>
      <c r="ET56" s="30">
        <v>19.23</v>
      </c>
      <c r="EU56" s="32">
        <f t="shared" si="29"/>
        <v>19.61</v>
      </c>
      <c r="EV56" s="30">
        <v>17.14</v>
      </c>
      <c r="EW56" s="30">
        <v>19.440000000000001</v>
      </c>
      <c r="EX56" s="30">
        <v>19.809999999999999</v>
      </c>
      <c r="EY56" s="30">
        <v>18.850000000000001</v>
      </c>
      <c r="EZ56" s="32">
        <f t="shared" si="30"/>
        <v>18.810000000000002</v>
      </c>
      <c r="FA56" s="30">
        <v>14.78</v>
      </c>
      <c r="FB56" s="30">
        <v>10.220000000000001</v>
      </c>
      <c r="FC56" s="30">
        <v>7.4</v>
      </c>
      <c r="FD56" s="30">
        <v>7.84</v>
      </c>
      <c r="FE56" s="32">
        <f t="shared" si="31"/>
        <v>10.059999999999999</v>
      </c>
      <c r="FF56" s="30">
        <v>5.55</v>
      </c>
      <c r="FG56" s="30">
        <v>4.32</v>
      </c>
      <c r="FH56" s="30">
        <v>5.24</v>
      </c>
      <c r="FI56" s="30">
        <v>4.42</v>
      </c>
      <c r="FJ56" s="32">
        <f t="shared" si="32"/>
        <v>4.8825000000000003</v>
      </c>
      <c r="FK56" s="30">
        <v>3.74</v>
      </c>
      <c r="FL56" s="30">
        <v>4.13</v>
      </c>
      <c r="FM56" s="30">
        <v>3.73</v>
      </c>
      <c r="FN56" s="30">
        <v>3.75</v>
      </c>
      <c r="FO56" s="32">
        <f t="shared" si="33"/>
        <v>3.8374999999999999</v>
      </c>
      <c r="FP56" s="30">
        <v>5.44</v>
      </c>
      <c r="FQ56" s="30">
        <v>4.38</v>
      </c>
      <c r="FR56" s="30">
        <v>4.87</v>
      </c>
      <c r="FS56" s="30">
        <v>5.19</v>
      </c>
      <c r="FT56" s="32">
        <f t="shared" si="34"/>
        <v>4.9700000000000006</v>
      </c>
      <c r="FU56" s="30">
        <v>5.48</v>
      </c>
      <c r="FV56" s="30">
        <v>5.65</v>
      </c>
      <c r="FW56" s="30">
        <v>4.8499999999999996</v>
      </c>
      <c r="FX56" s="30">
        <v>4.93</v>
      </c>
      <c r="FY56" s="32">
        <f t="shared" si="35"/>
        <v>5.2275</v>
      </c>
      <c r="FZ56" s="30">
        <v>6.87</v>
      </c>
      <c r="GA56" s="30">
        <v>6.59</v>
      </c>
      <c r="GB56" s="30">
        <v>6.63</v>
      </c>
      <c r="GC56" s="30">
        <v>7.77</v>
      </c>
      <c r="GD56" s="32">
        <f t="shared" si="36"/>
        <v>6.9649999999999999</v>
      </c>
      <c r="GE56" s="30">
        <v>6.54</v>
      </c>
      <c r="GF56" s="30">
        <v>6.11</v>
      </c>
      <c r="GG56" s="30">
        <v>8.7200000000000006</v>
      </c>
      <c r="GH56" s="30">
        <v>5.75</v>
      </c>
      <c r="GI56" s="32">
        <f t="shared" si="37"/>
        <v>6.78</v>
      </c>
      <c r="GJ56" s="30">
        <v>58.04</v>
      </c>
      <c r="GK56" s="30">
        <v>56.42</v>
      </c>
      <c r="GL56" s="30">
        <v>54.6</v>
      </c>
      <c r="GM56" s="30">
        <v>57.55</v>
      </c>
      <c r="GN56" s="33">
        <f t="shared" si="38"/>
        <v>56.652500000000003</v>
      </c>
      <c r="GO56" s="30">
        <v>58.37</v>
      </c>
      <c r="GP56" s="30">
        <v>57.84</v>
      </c>
      <c r="GQ56" s="30">
        <v>57.05</v>
      </c>
      <c r="GR56" s="30">
        <v>58.12</v>
      </c>
      <c r="GS56" s="33">
        <f t="shared" si="39"/>
        <v>57.844999999999999</v>
      </c>
      <c r="GT56" s="30">
        <v>58.28</v>
      </c>
      <c r="GU56" s="30">
        <v>58.69</v>
      </c>
      <c r="GV56" s="30">
        <v>58.14</v>
      </c>
      <c r="GW56" s="30">
        <v>56.66</v>
      </c>
      <c r="GX56" s="33">
        <f t="shared" si="40"/>
        <v>57.942500000000003</v>
      </c>
      <c r="GY56" s="30">
        <v>58.8</v>
      </c>
      <c r="GZ56" s="30">
        <v>58.1</v>
      </c>
      <c r="HA56" s="30">
        <v>56.07</v>
      </c>
      <c r="HB56" s="30">
        <v>56.65</v>
      </c>
      <c r="HC56" s="33">
        <f t="shared" si="41"/>
        <v>57.405000000000001</v>
      </c>
      <c r="HD56" s="30">
        <v>55.68</v>
      </c>
      <c r="HE56" s="30">
        <v>54.12</v>
      </c>
      <c r="HF56" s="30">
        <v>53.12</v>
      </c>
      <c r="HG56" s="30">
        <v>52.4</v>
      </c>
      <c r="HH56" s="33">
        <f t="shared" si="42"/>
        <v>53.83</v>
      </c>
      <c r="HI56" s="30">
        <v>51.82</v>
      </c>
      <c r="HJ56" s="30">
        <v>54.22</v>
      </c>
      <c r="HK56" s="30">
        <v>52.9</v>
      </c>
      <c r="HL56" s="30">
        <v>52.87</v>
      </c>
      <c r="HM56" s="33">
        <f t="shared" si="43"/>
        <v>52.952500000000001</v>
      </c>
      <c r="HN56" s="30">
        <v>53.09</v>
      </c>
      <c r="HO56" s="30">
        <v>53.55</v>
      </c>
      <c r="HP56" s="30">
        <v>52.23</v>
      </c>
      <c r="HQ56" s="30">
        <v>50.03</v>
      </c>
      <c r="HR56" s="33">
        <f t="shared" si="44"/>
        <v>52.225000000000001</v>
      </c>
      <c r="HS56" s="30">
        <v>49.46</v>
      </c>
      <c r="HT56" s="30">
        <v>49.04</v>
      </c>
      <c r="HU56" s="30">
        <v>49.58</v>
      </c>
      <c r="HV56" s="30">
        <v>49.4</v>
      </c>
      <c r="HW56" s="33">
        <f t="shared" si="45"/>
        <v>49.37</v>
      </c>
      <c r="HX56" s="30">
        <v>51.56</v>
      </c>
      <c r="HY56" s="30">
        <v>51.31</v>
      </c>
      <c r="HZ56" s="30">
        <v>51.93</v>
      </c>
      <c r="IA56" s="30">
        <v>52.9</v>
      </c>
      <c r="IB56" s="33">
        <f t="shared" si="46"/>
        <v>51.925000000000004</v>
      </c>
      <c r="IC56" s="30">
        <v>55.29</v>
      </c>
      <c r="ID56" s="30">
        <v>57.88</v>
      </c>
      <c r="IE56" s="30">
        <v>54.63</v>
      </c>
      <c r="IF56" s="30">
        <v>56.4</v>
      </c>
      <c r="IG56" s="33">
        <f t="shared" si="47"/>
        <v>56.050000000000004</v>
      </c>
      <c r="IH56" s="30">
        <v>55.87</v>
      </c>
      <c r="II56" s="30">
        <v>56.44</v>
      </c>
      <c r="IJ56" s="30">
        <v>55.08</v>
      </c>
      <c r="IK56" s="30">
        <v>56.3</v>
      </c>
      <c r="IL56" s="33">
        <f t="shared" si="48"/>
        <v>55.922499999999999</v>
      </c>
      <c r="IM56" s="30">
        <v>57.86</v>
      </c>
      <c r="IN56" s="30">
        <v>56.9</v>
      </c>
      <c r="IO56" s="30">
        <v>56.26</v>
      </c>
      <c r="IP56" s="30">
        <v>57.14</v>
      </c>
      <c r="IQ56" s="33">
        <f t="shared" si="49"/>
        <v>57.039999999999992</v>
      </c>
      <c r="IR56" s="30">
        <v>60.72</v>
      </c>
      <c r="IS56" s="30">
        <v>64.22</v>
      </c>
      <c r="IT56" s="30">
        <v>66.52</v>
      </c>
      <c r="IU56" s="30">
        <v>66.75</v>
      </c>
      <c r="IV56" s="33">
        <f t="shared" si="50"/>
        <v>64.552499999999995</v>
      </c>
      <c r="IW56" s="30">
        <v>67.31</v>
      </c>
      <c r="IX56" s="30">
        <v>69.8</v>
      </c>
      <c r="IY56" s="30">
        <v>68.290000000000006</v>
      </c>
      <c r="IZ56" s="30">
        <v>68.61</v>
      </c>
      <c r="JA56" s="33">
        <f t="shared" si="51"/>
        <v>68.502500000000012</v>
      </c>
      <c r="JB56" s="30">
        <v>69.739999999999995</v>
      </c>
      <c r="JC56" s="30">
        <v>69.53</v>
      </c>
      <c r="JD56" s="30">
        <v>69.77</v>
      </c>
      <c r="JE56" s="30">
        <v>69.069999999999993</v>
      </c>
      <c r="JF56" s="33">
        <f t="shared" si="52"/>
        <v>69.527499999999989</v>
      </c>
      <c r="JG56" s="30">
        <v>69</v>
      </c>
      <c r="JH56" s="30">
        <v>68.84</v>
      </c>
      <c r="JI56" s="30">
        <v>67.36</v>
      </c>
      <c r="JJ56" s="30">
        <v>65.48</v>
      </c>
      <c r="JK56" s="33">
        <f t="shared" si="53"/>
        <v>67.67</v>
      </c>
      <c r="JL56" s="30">
        <v>64.45</v>
      </c>
      <c r="JM56" s="30">
        <v>65.430000000000007</v>
      </c>
      <c r="JN56" s="30">
        <v>65.010000000000005</v>
      </c>
      <c r="JO56" s="30">
        <v>65.13</v>
      </c>
      <c r="JP56" s="33">
        <f t="shared" si="54"/>
        <v>65.004999999999995</v>
      </c>
      <c r="JQ56" s="30">
        <v>63.91</v>
      </c>
      <c r="JR56" s="30">
        <v>64.819999999999993</v>
      </c>
      <c r="JS56" s="30">
        <v>64.58</v>
      </c>
      <c r="JT56" s="30">
        <v>63.96</v>
      </c>
      <c r="JU56" s="33">
        <f t="shared" si="55"/>
        <v>64.317499999999995</v>
      </c>
      <c r="JV56" s="30">
        <v>65.02</v>
      </c>
      <c r="JW56" s="30">
        <v>65.12</v>
      </c>
      <c r="JX56" s="30">
        <v>61.88</v>
      </c>
      <c r="JY56" s="30">
        <v>62.8</v>
      </c>
      <c r="JZ56" s="34">
        <f t="shared" si="56"/>
        <v>63.704999999999998</v>
      </c>
    </row>
    <row r="57" spans="1:286" ht="43">
      <c r="A57" s="25" t="s">
        <v>292</v>
      </c>
      <c r="B57" s="30">
        <v>62.68</v>
      </c>
      <c r="C57" s="30">
        <v>63.98</v>
      </c>
      <c r="D57" s="30">
        <v>61.99</v>
      </c>
      <c r="E57" s="30">
        <v>64.41</v>
      </c>
      <c r="F57" s="31">
        <f t="shared" si="0"/>
        <v>63.265000000000001</v>
      </c>
      <c r="G57" s="30">
        <v>64.319999999999993</v>
      </c>
      <c r="H57" s="30">
        <v>65.180000000000007</v>
      </c>
      <c r="I57" s="30">
        <v>65.17</v>
      </c>
      <c r="J57" s="30">
        <v>64.739999999999995</v>
      </c>
      <c r="K57" s="31">
        <f t="shared" si="1"/>
        <v>64.852500000000006</v>
      </c>
      <c r="L57" s="30">
        <v>65.680000000000007</v>
      </c>
      <c r="M57" s="30">
        <v>66.2</v>
      </c>
      <c r="N57" s="30">
        <v>66.8</v>
      </c>
      <c r="O57" s="30">
        <v>65.33</v>
      </c>
      <c r="P57" s="31">
        <f t="shared" si="2"/>
        <v>66.002499999999998</v>
      </c>
      <c r="Q57" s="30">
        <v>66.52</v>
      </c>
      <c r="R57" s="30">
        <v>67.709999999999994</v>
      </c>
      <c r="S57" s="30">
        <v>65.78</v>
      </c>
      <c r="T57" s="30">
        <v>65.88</v>
      </c>
      <c r="U57" s="31">
        <f t="shared" si="3"/>
        <v>66.472499999999997</v>
      </c>
      <c r="V57" s="30">
        <v>65.94</v>
      </c>
      <c r="W57" s="30">
        <v>65.55</v>
      </c>
      <c r="X57" s="30">
        <v>64.94</v>
      </c>
      <c r="Y57" s="30">
        <v>66.739999999999995</v>
      </c>
      <c r="Z57" s="31">
        <f t="shared" si="4"/>
        <v>65.792500000000004</v>
      </c>
      <c r="AA57" s="30">
        <v>66.33</v>
      </c>
      <c r="AB57" s="30">
        <v>66.239999999999995</v>
      </c>
      <c r="AC57" s="30">
        <v>65.39</v>
      </c>
      <c r="AD57" s="30">
        <v>66.03</v>
      </c>
      <c r="AE57" s="31">
        <f t="shared" si="5"/>
        <v>65.997500000000002</v>
      </c>
      <c r="AF57" s="30">
        <v>66.67</v>
      </c>
      <c r="AG57" s="30">
        <v>66.180000000000007</v>
      </c>
      <c r="AH57" s="30">
        <v>67.59</v>
      </c>
      <c r="AI57" s="30">
        <v>66.55</v>
      </c>
      <c r="AJ57" s="31">
        <f t="shared" si="6"/>
        <v>66.747500000000002</v>
      </c>
      <c r="AK57" s="30">
        <v>66.77</v>
      </c>
      <c r="AL57" s="30">
        <v>66.33</v>
      </c>
      <c r="AM57" s="30">
        <v>66.45</v>
      </c>
      <c r="AN57" s="30">
        <v>68.08</v>
      </c>
      <c r="AO57" s="31">
        <f t="shared" si="7"/>
        <v>66.907499999999999</v>
      </c>
      <c r="AP57" s="30">
        <v>67.41</v>
      </c>
      <c r="AQ57" s="30">
        <v>67.3</v>
      </c>
      <c r="AR57" s="30">
        <v>66.06</v>
      </c>
      <c r="AS57" s="30">
        <v>66.83</v>
      </c>
      <c r="AT57" s="31">
        <f t="shared" si="8"/>
        <v>66.899999999999991</v>
      </c>
      <c r="AU57" s="30">
        <v>67.39</v>
      </c>
      <c r="AV57" s="30">
        <v>67.44</v>
      </c>
      <c r="AW57" s="30">
        <v>68.040000000000006</v>
      </c>
      <c r="AX57" s="30">
        <v>67.87</v>
      </c>
      <c r="AY57" s="31">
        <f t="shared" si="9"/>
        <v>67.685000000000002</v>
      </c>
      <c r="AZ57" s="30">
        <v>68.62</v>
      </c>
      <c r="BA57" s="30">
        <v>68.16</v>
      </c>
      <c r="BB57" s="30">
        <v>69.48</v>
      </c>
      <c r="BC57" s="30">
        <v>69.31</v>
      </c>
      <c r="BD57" s="31">
        <f t="shared" si="10"/>
        <v>68.892499999999998</v>
      </c>
      <c r="BE57" s="30">
        <v>69.31</v>
      </c>
      <c r="BF57" s="30">
        <v>69.540000000000006</v>
      </c>
      <c r="BG57" s="30">
        <v>69.12</v>
      </c>
      <c r="BH57" s="30">
        <v>70.66</v>
      </c>
      <c r="BI57" s="31">
        <f t="shared" si="11"/>
        <v>69.657499999999999</v>
      </c>
      <c r="BJ57" s="30">
        <v>71.16</v>
      </c>
      <c r="BK57" s="30">
        <v>71.680000000000007</v>
      </c>
      <c r="BL57" s="30">
        <v>72.150000000000006</v>
      </c>
      <c r="BM57" s="30">
        <v>71.89</v>
      </c>
      <c r="BN57" s="31">
        <f t="shared" si="12"/>
        <v>71.72</v>
      </c>
      <c r="BO57" s="30">
        <v>72.09</v>
      </c>
      <c r="BP57" s="30">
        <v>71.3</v>
      </c>
      <c r="BQ57" s="30">
        <v>71.61</v>
      </c>
      <c r="BR57" s="30">
        <v>71.64</v>
      </c>
      <c r="BS57" s="31">
        <f t="shared" si="13"/>
        <v>71.66</v>
      </c>
      <c r="BT57" s="30">
        <v>72.03</v>
      </c>
      <c r="BU57" s="30">
        <v>71.55</v>
      </c>
      <c r="BV57" s="30">
        <v>71.25</v>
      </c>
      <c r="BW57" s="30">
        <v>71.3</v>
      </c>
      <c r="BX57" s="31">
        <f t="shared" si="14"/>
        <v>71.532499999999999</v>
      </c>
      <c r="BY57" s="30">
        <v>71.680000000000007</v>
      </c>
      <c r="BZ57" s="30">
        <v>69.55</v>
      </c>
      <c r="CA57" s="30">
        <v>70.36</v>
      </c>
      <c r="CB57" s="30">
        <v>69.680000000000007</v>
      </c>
      <c r="CC57" s="31">
        <f t="shared" si="15"/>
        <v>70.31750000000001</v>
      </c>
      <c r="CD57" s="30">
        <v>70.34</v>
      </c>
      <c r="CE57" s="30">
        <v>70.09</v>
      </c>
      <c r="CF57" s="30">
        <v>69.489999999999995</v>
      </c>
      <c r="CG57" s="30">
        <v>69.39</v>
      </c>
      <c r="CH57" s="31">
        <f t="shared" si="16"/>
        <v>69.827500000000001</v>
      </c>
      <c r="CI57" s="30">
        <v>70.03</v>
      </c>
      <c r="CJ57" s="30">
        <v>69.349999999999994</v>
      </c>
      <c r="CK57" s="30">
        <v>70.48</v>
      </c>
      <c r="CL57" s="30">
        <v>70.88</v>
      </c>
      <c r="CM57" s="31">
        <f t="shared" si="17"/>
        <v>70.185000000000002</v>
      </c>
      <c r="CN57" s="30">
        <v>69.849999999999994</v>
      </c>
      <c r="CO57" s="30">
        <v>69.61</v>
      </c>
      <c r="CP57" s="30">
        <v>69.08</v>
      </c>
      <c r="CQ57" s="30">
        <v>69.099999999999994</v>
      </c>
      <c r="CR57" s="31">
        <f t="shared" si="18"/>
        <v>69.41</v>
      </c>
      <c r="CS57" s="30">
        <v>12.9</v>
      </c>
      <c r="CT57" s="30">
        <v>14.12</v>
      </c>
      <c r="CU57" s="30">
        <v>14.26</v>
      </c>
      <c r="CV57" s="30">
        <v>12.68</v>
      </c>
      <c r="CW57" s="32">
        <f t="shared" si="19"/>
        <v>13.49</v>
      </c>
      <c r="CX57" s="30">
        <v>10.96</v>
      </c>
      <c r="CY57" s="30">
        <v>12.83</v>
      </c>
      <c r="CZ57" s="30">
        <v>12.03</v>
      </c>
      <c r="DA57" s="30">
        <v>10.69</v>
      </c>
      <c r="DB57" s="32">
        <f t="shared" si="20"/>
        <v>11.6275</v>
      </c>
      <c r="DC57" s="30">
        <v>10.66</v>
      </c>
      <c r="DD57" s="30">
        <v>13.34</v>
      </c>
      <c r="DE57" s="30">
        <v>13.68</v>
      </c>
      <c r="DF57" s="30">
        <v>15.31</v>
      </c>
      <c r="DG57" s="32">
        <f t="shared" si="21"/>
        <v>13.2475</v>
      </c>
      <c r="DH57" s="30">
        <v>14.22</v>
      </c>
      <c r="DI57" s="30">
        <v>18.010000000000002</v>
      </c>
      <c r="DJ57" s="30">
        <v>16.89</v>
      </c>
      <c r="DK57" s="30">
        <v>18.38</v>
      </c>
      <c r="DL57" s="32">
        <f t="shared" si="22"/>
        <v>16.875</v>
      </c>
      <c r="DM57" s="30">
        <v>18.05</v>
      </c>
      <c r="DN57" s="30">
        <v>19.5</v>
      </c>
      <c r="DO57" s="30">
        <v>18.489999999999998</v>
      </c>
      <c r="DP57" s="30">
        <v>20.43</v>
      </c>
      <c r="DQ57" s="32">
        <f t="shared" si="23"/>
        <v>19.1175</v>
      </c>
      <c r="DR57" s="30">
        <v>19.7</v>
      </c>
      <c r="DS57" s="30">
        <v>21.05</v>
      </c>
      <c r="DT57" s="30">
        <v>21.96</v>
      </c>
      <c r="DU57" s="30">
        <v>21.1</v>
      </c>
      <c r="DV57" s="32">
        <f t="shared" si="24"/>
        <v>20.952500000000001</v>
      </c>
      <c r="DW57" s="30">
        <v>21.42</v>
      </c>
      <c r="DX57" s="30">
        <v>26</v>
      </c>
      <c r="DY57" s="30">
        <v>25.63</v>
      </c>
      <c r="DZ57" s="30">
        <v>27.45</v>
      </c>
      <c r="EA57" s="32">
        <f t="shared" si="25"/>
        <v>25.125</v>
      </c>
      <c r="EB57" s="30">
        <v>25.94</v>
      </c>
      <c r="EC57" s="30">
        <v>29.61</v>
      </c>
      <c r="ED57" s="30">
        <v>29.16</v>
      </c>
      <c r="EE57" s="30">
        <v>27.7</v>
      </c>
      <c r="EF57" s="32">
        <f t="shared" si="26"/>
        <v>28.102499999999999</v>
      </c>
      <c r="EG57" s="30">
        <v>28.18</v>
      </c>
      <c r="EH57" s="30">
        <v>28.41</v>
      </c>
      <c r="EI57" s="30">
        <v>27.26</v>
      </c>
      <c r="EJ57" s="30">
        <v>25.77</v>
      </c>
      <c r="EK57" s="32">
        <f t="shared" si="27"/>
        <v>27.405000000000001</v>
      </c>
      <c r="EL57" s="30">
        <v>24.15</v>
      </c>
      <c r="EM57" s="30">
        <v>24.39</v>
      </c>
      <c r="EN57" s="30">
        <v>21.4</v>
      </c>
      <c r="EO57" s="30">
        <v>21.95</v>
      </c>
      <c r="EP57" s="32">
        <f t="shared" si="28"/>
        <v>22.9725</v>
      </c>
      <c r="EQ57" s="30">
        <v>20.36</v>
      </c>
      <c r="ER57" s="30">
        <v>22.07</v>
      </c>
      <c r="ES57" s="30">
        <v>22.4</v>
      </c>
      <c r="ET57" s="30">
        <v>22.22</v>
      </c>
      <c r="EU57" s="32">
        <f t="shared" si="29"/>
        <v>21.762499999999999</v>
      </c>
      <c r="EV57" s="30">
        <v>22.4</v>
      </c>
      <c r="EW57" s="30">
        <v>22.53</v>
      </c>
      <c r="EX57" s="30">
        <v>21.01</v>
      </c>
      <c r="EY57" s="30">
        <v>17.3</v>
      </c>
      <c r="EZ57" s="32">
        <f t="shared" si="30"/>
        <v>20.81</v>
      </c>
      <c r="FA57" s="30">
        <v>13.8</v>
      </c>
      <c r="FB57" s="30">
        <v>11.02</v>
      </c>
      <c r="FC57" s="30">
        <v>9.33</v>
      </c>
      <c r="FD57" s="30">
        <v>7</v>
      </c>
      <c r="FE57" s="32">
        <f t="shared" si="31"/>
        <v>10.2875</v>
      </c>
      <c r="FF57" s="30">
        <v>6.68</v>
      </c>
      <c r="FG57" s="30">
        <v>6.62</v>
      </c>
      <c r="FH57" s="30">
        <v>6.53</v>
      </c>
      <c r="FI57" s="30">
        <v>5.31</v>
      </c>
      <c r="FJ57" s="32">
        <f t="shared" si="32"/>
        <v>6.2850000000000001</v>
      </c>
      <c r="FK57" s="30">
        <v>5.95</v>
      </c>
      <c r="FL57" s="30">
        <v>7.17</v>
      </c>
      <c r="FM57" s="30">
        <v>6.05</v>
      </c>
      <c r="FN57" s="30">
        <v>6.03</v>
      </c>
      <c r="FO57" s="32">
        <f t="shared" si="33"/>
        <v>6.3000000000000007</v>
      </c>
      <c r="FP57" s="30">
        <v>6.04</v>
      </c>
      <c r="FQ57" s="30">
        <v>5.52</v>
      </c>
      <c r="FR57" s="30">
        <v>7.61</v>
      </c>
      <c r="FS57" s="30">
        <v>8.65</v>
      </c>
      <c r="FT57" s="32">
        <f t="shared" si="34"/>
        <v>6.9550000000000001</v>
      </c>
      <c r="FU57" s="30">
        <v>8.08</v>
      </c>
      <c r="FV57" s="30">
        <v>9.5399999999999991</v>
      </c>
      <c r="FW57" s="30">
        <v>7.46</v>
      </c>
      <c r="FX57" s="30">
        <v>8.32</v>
      </c>
      <c r="FY57" s="32">
        <f t="shared" si="35"/>
        <v>8.35</v>
      </c>
      <c r="FZ57" s="30">
        <v>7.65</v>
      </c>
      <c r="GA57" s="30">
        <v>8.4499999999999993</v>
      </c>
      <c r="GB57" s="30">
        <v>8.91</v>
      </c>
      <c r="GC57" s="30">
        <v>9</v>
      </c>
      <c r="GD57" s="32">
        <f t="shared" si="36"/>
        <v>8.5025000000000013</v>
      </c>
      <c r="GE57" s="30">
        <v>10.07</v>
      </c>
      <c r="GF57" s="30">
        <v>9.9</v>
      </c>
      <c r="GG57" s="30">
        <v>9.23</v>
      </c>
      <c r="GH57" s="30">
        <v>8.1300000000000008</v>
      </c>
      <c r="GI57" s="32">
        <f t="shared" si="37"/>
        <v>9.3324999999999996</v>
      </c>
      <c r="GJ57" s="30">
        <v>54.6</v>
      </c>
      <c r="GK57" s="30">
        <v>54.95</v>
      </c>
      <c r="GL57" s="30">
        <v>53.15</v>
      </c>
      <c r="GM57" s="30">
        <v>56.24</v>
      </c>
      <c r="GN57" s="33">
        <f t="shared" si="38"/>
        <v>54.735000000000007</v>
      </c>
      <c r="GO57" s="30">
        <v>57.27</v>
      </c>
      <c r="GP57" s="30">
        <v>56.82</v>
      </c>
      <c r="GQ57" s="30">
        <v>57.33</v>
      </c>
      <c r="GR57" s="30">
        <v>57.82</v>
      </c>
      <c r="GS57" s="33">
        <f t="shared" si="39"/>
        <v>57.31</v>
      </c>
      <c r="GT57" s="30">
        <v>58.68</v>
      </c>
      <c r="GU57" s="30">
        <v>57.37</v>
      </c>
      <c r="GV57" s="30">
        <v>57.67</v>
      </c>
      <c r="GW57" s="30">
        <v>55.33</v>
      </c>
      <c r="GX57" s="33">
        <f t="shared" si="40"/>
        <v>57.262500000000003</v>
      </c>
      <c r="GY57" s="30">
        <v>57.06</v>
      </c>
      <c r="GZ57" s="30">
        <v>55.52</v>
      </c>
      <c r="HA57" s="30">
        <v>54.67</v>
      </c>
      <c r="HB57" s="30">
        <v>53.78</v>
      </c>
      <c r="HC57" s="33">
        <f t="shared" si="41"/>
        <v>55.2575</v>
      </c>
      <c r="HD57" s="30">
        <v>54.04</v>
      </c>
      <c r="HE57" s="30">
        <v>52.77</v>
      </c>
      <c r="HF57" s="30">
        <v>52.93</v>
      </c>
      <c r="HG57" s="30">
        <v>53.1</v>
      </c>
      <c r="HH57" s="33">
        <f t="shared" si="42"/>
        <v>53.21</v>
      </c>
      <c r="HI57" s="30">
        <v>53.26</v>
      </c>
      <c r="HJ57" s="30">
        <v>52.29</v>
      </c>
      <c r="HK57" s="30">
        <v>51.04</v>
      </c>
      <c r="HL57" s="30">
        <v>52.1</v>
      </c>
      <c r="HM57" s="33">
        <f t="shared" si="43"/>
        <v>52.172499999999999</v>
      </c>
      <c r="HN57" s="30">
        <v>52.39</v>
      </c>
      <c r="HO57" s="30">
        <v>48.97</v>
      </c>
      <c r="HP57" s="30">
        <v>50.26</v>
      </c>
      <c r="HQ57" s="30">
        <v>48.28</v>
      </c>
      <c r="HR57" s="33">
        <f t="shared" si="44"/>
        <v>49.975000000000001</v>
      </c>
      <c r="HS57" s="30">
        <v>49.45</v>
      </c>
      <c r="HT57" s="30">
        <v>46.69</v>
      </c>
      <c r="HU57" s="30">
        <v>47.08</v>
      </c>
      <c r="HV57" s="30">
        <v>49.22</v>
      </c>
      <c r="HW57" s="33">
        <f t="shared" si="45"/>
        <v>48.11</v>
      </c>
      <c r="HX57" s="30">
        <v>48.41</v>
      </c>
      <c r="HY57" s="30">
        <v>48.18</v>
      </c>
      <c r="HZ57" s="30">
        <v>48.05</v>
      </c>
      <c r="IA57" s="30">
        <v>49.61</v>
      </c>
      <c r="IB57" s="33">
        <f t="shared" si="46"/>
        <v>48.5625</v>
      </c>
      <c r="IC57" s="30">
        <v>51.12</v>
      </c>
      <c r="ID57" s="30">
        <v>50.99</v>
      </c>
      <c r="IE57" s="30">
        <v>53.48</v>
      </c>
      <c r="IF57" s="30">
        <v>52.97</v>
      </c>
      <c r="IG57" s="33">
        <f t="shared" si="47"/>
        <v>52.14</v>
      </c>
      <c r="IH57" s="30">
        <v>54.65</v>
      </c>
      <c r="II57" s="30">
        <v>53.12</v>
      </c>
      <c r="IJ57" s="30">
        <v>53.92</v>
      </c>
      <c r="IK57" s="30">
        <v>53.91</v>
      </c>
      <c r="IL57" s="33">
        <f t="shared" si="48"/>
        <v>53.9</v>
      </c>
      <c r="IM57" s="30">
        <v>53.78</v>
      </c>
      <c r="IN57" s="30">
        <v>53.87</v>
      </c>
      <c r="IO57" s="30">
        <v>54.6</v>
      </c>
      <c r="IP57" s="30">
        <v>58.44</v>
      </c>
      <c r="IQ57" s="33">
        <f t="shared" si="49"/>
        <v>55.172499999999999</v>
      </c>
      <c r="IR57" s="30">
        <v>61.33</v>
      </c>
      <c r="IS57" s="30">
        <v>63.78</v>
      </c>
      <c r="IT57" s="30">
        <v>65.42</v>
      </c>
      <c r="IU57" s="30">
        <v>66.86</v>
      </c>
      <c r="IV57" s="33">
        <f t="shared" si="50"/>
        <v>64.347499999999997</v>
      </c>
      <c r="IW57" s="30">
        <v>67.27</v>
      </c>
      <c r="IX57" s="30">
        <v>66.58</v>
      </c>
      <c r="IY57" s="30">
        <v>66.94</v>
      </c>
      <c r="IZ57" s="30">
        <v>67.83</v>
      </c>
      <c r="JA57" s="33">
        <f t="shared" si="51"/>
        <v>67.155000000000001</v>
      </c>
      <c r="JB57" s="30">
        <v>67.75</v>
      </c>
      <c r="JC57" s="30">
        <v>66.42</v>
      </c>
      <c r="JD57" s="30">
        <v>66.94</v>
      </c>
      <c r="JE57" s="30">
        <v>67</v>
      </c>
      <c r="JF57" s="33">
        <f t="shared" si="52"/>
        <v>67.027500000000003</v>
      </c>
      <c r="JG57" s="30">
        <v>67.349999999999994</v>
      </c>
      <c r="JH57" s="30">
        <v>65.709999999999994</v>
      </c>
      <c r="JI57" s="30">
        <v>65.010000000000005</v>
      </c>
      <c r="JJ57" s="30">
        <v>63.65</v>
      </c>
      <c r="JK57" s="33">
        <f t="shared" si="53"/>
        <v>65.429999999999993</v>
      </c>
      <c r="JL57" s="30">
        <v>64.66</v>
      </c>
      <c r="JM57" s="30">
        <v>63.4</v>
      </c>
      <c r="JN57" s="30">
        <v>64.31</v>
      </c>
      <c r="JO57" s="30">
        <v>63.62</v>
      </c>
      <c r="JP57" s="33">
        <f t="shared" si="54"/>
        <v>63.997500000000002</v>
      </c>
      <c r="JQ57" s="30">
        <v>64.67</v>
      </c>
      <c r="JR57" s="30">
        <v>63.49</v>
      </c>
      <c r="JS57" s="30">
        <v>64.2</v>
      </c>
      <c r="JT57" s="30">
        <v>64.5</v>
      </c>
      <c r="JU57" s="33">
        <f t="shared" si="55"/>
        <v>64.215000000000003</v>
      </c>
      <c r="JV57" s="30">
        <v>62.82</v>
      </c>
      <c r="JW57" s="30">
        <v>62.71</v>
      </c>
      <c r="JX57" s="30">
        <v>62.71</v>
      </c>
      <c r="JY57" s="30">
        <v>63.48</v>
      </c>
      <c r="JZ57" s="34">
        <f t="shared" si="56"/>
        <v>62.93</v>
      </c>
    </row>
    <row r="58" spans="1:286" ht="29">
      <c r="A58" s="25" t="s">
        <v>293</v>
      </c>
      <c r="B58" s="30">
        <v>62.24</v>
      </c>
      <c r="C58" s="30">
        <v>61.88</v>
      </c>
      <c r="D58" s="30">
        <v>61.01</v>
      </c>
      <c r="E58" s="30">
        <v>62.96</v>
      </c>
      <c r="F58" s="31">
        <f t="shared" si="0"/>
        <v>62.022500000000001</v>
      </c>
      <c r="G58" s="30">
        <v>63.62</v>
      </c>
      <c r="H58" s="30">
        <v>64.39</v>
      </c>
      <c r="I58" s="30">
        <v>63.98</v>
      </c>
      <c r="J58" s="30">
        <v>62.51</v>
      </c>
      <c r="K58" s="31">
        <f t="shared" si="1"/>
        <v>63.624999999999993</v>
      </c>
      <c r="L58" s="30">
        <v>63.12</v>
      </c>
      <c r="M58" s="30">
        <v>63.09</v>
      </c>
      <c r="N58" s="30">
        <v>61.6</v>
      </c>
      <c r="O58" s="30">
        <v>60.68</v>
      </c>
      <c r="P58" s="31">
        <f t="shared" si="2"/>
        <v>62.122500000000002</v>
      </c>
      <c r="Q58" s="30">
        <v>60.45</v>
      </c>
      <c r="R58" s="30">
        <v>62.37</v>
      </c>
      <c r="S58" s="30">
        <v>62.81</v>
      </c>
      <c r="T58" s="30">
        <v>62.07</v>
      </c>
      <c r="U58" s="31">
        <f t="shared" si="3"/>
        <v>61.924999999999997</v>
      </c>
      <c r="V58" s="30">
        <v>62.7</v>
      </c>
      <c r="W58" s="30">
        <v>62.51</v>
      </c>
      <c r="X58" s="30">
        <v>63.76</v>
      </c>
      <c r="Y58" s="30">
        <v>63.72</v>
      </c>
      <c r="Z58" s="31">
        <f t="shared" si="4"/>
        <v>63.172499999999999</v>
      </c>
      <c r="AA58" s="30">
        <v>64.099999999999994</v>
      </c>
      <c r="AB58" s="30">
        <v>62.72</v>
      </c>
      <c r="AC58" s="30">
        <v>63.08</v>
      </c>
      <c r="AD58" s="30">
        <v>63.35</v>
      </c>
      <c r="AE58" s="31">
        <f t="shared" si="5"/>
        <v>63.312499999999993</v>
      </c>
      <c r="AF58" s="30">
        <v>62.13</v>
      </c>
      <c r="AG58" s="30">
        <v>63.96</v>
      </c>
      <c r="AH58" s="30">
        <v>63.67</v>
      </c>
      <c r="AI58" s="30">
        <v>63.62</v>
      </c>
      <c r="AJ58" s="31">
        <f t="shared" si="6"/>
        <v>63.344999999999999</v>
      </c>
      <c r="AK58" s="30">
        <v>65.16</v>
      </c>
      <c r="AL58" s="30">
        <v>65.430000000000007</v>
      </c>
      <c r="AM58" s="30">
        <v>64.63</v>
      </c>
      <c r="AN58" s="30">
        <v>65</v>
      </c>
      <c r="AO58" s="31">
        <f t="shared" si="7"/>
        <v>65.055000000000007</v>
      </c>
      <c r="AP58" s="30">
        <v>66.86</v>
      </c>
      <c r="AQ58" s="30">
        <v>68</v>
      </c>
      <c r="AR58" s="30">
        <v>67.77</v>
      </c>
      <c r="AS58" s="30">
        <v>66.69</v>
      </c>
      <c r="AT58" s="31">
        <f t="shared" si="8"/>
        <v>67.33</v>
      </c>
      <c r="AU58" s="30">
        <v>67.64</v>
      </c>
      <c r="AV58" s="30">
        <v>67.81</v>
      </c>
      <c r="AW58" s="30">
        <v>68.34</v>
      </c>
      <c r="AX58" s="30">
        <v>68.33</v>
      </c>
      <c r="AY58" s="31">
        <f t="shared" si="9"/>
        <v>68.03</v>
      </c>
      <c r="AZ58" s="30">
        <v>68.64</v>
      </c>
      <c r="BA58" s="30">
        <v>68.56</v>
      </c>
      <c r="BB58" s="30">
        <v>66.77</v>
      </c>
      <c r="BC58" s="30">
        <v>67.39</v>
      </c>
      <c r="BD58" s="31">
        <f t="shared" si="10"/>
        <v>67.839999999999989</v>
      </c>
      <c r="BE58" s="30">
        <v>66.11</v>
      </c>
      <c r="BF58" s="30">
        <v>66.8</v>
      </c>
      <c r="BG58" s="30">
        <v>66.78</v>
      </c>
      <c r="BH58" s="30">
        <v>66.180000000000007</v>
      </c>
      <c r="BI58" s="31">
        <f t="shared" si="11"/>
        <v>66.467500000000001</v>
      </c>
      <c r="BJ58" s="30">
        <v>66.84</v>
      </c>
      <c r="BK58" s="30">
        <v>67.56</v>
      </c>
      <c r="BL58" s="30">
        <v>69.36</v>
      </c>
      <c r="BM58" s="30">
        <v>68.34</v>
      </c>
      <c r="BN58" s="31">
        <f t="shared" si="12"/>
        <v>68.025000000000006</v>
      </c>
      <c r="BO58" s="30">
        <v>68.09</v>
      </c>
      <c r="BP58" s="30">
        <v>69.8</v>
      </c>
      <c r="BQ58" s="30">
        <v>69.239999999999995</v>
      </c>
      <c r="BR58" s="30">
        <v>69.16</v>
      </c>
      <c r="BS58" s="31">
        <f t="shared" si="13"/>
        <v>69.072499999999991</v>
      </c>
      <c r="BT58" s="30">
        <v>69.540000000000006</v>
      </c>
      <c r="BU58" s="30">
        <v>70.09</v>
      </c>
      <c r="BV58" s="30">
        <v>69.459999999999994</v>
      </c>
      <c r="BW58" s="30">
        <v>69.12</v>
      </c>
      <c r="BX58" s="31">
        <f t="shared" si="14"/>
        <v>69.552499999999995</v>
      </c>
      <c r="BY58" s="30">
        <v>67.52</v>
      </c>
      <c r="BZ58" s="30">
        <v>69.989999999999995</v>
      </c>
      <c r="CA58" s="30">
        <v>67.25</v>
      </c>
      <c r="CB58" s="30">
        <v>67.319999999999993</v>
      </c>
      <c r="CC58" s="31">
        <f t="shared" si="15"/>
        <v>68.02</v>
      </c>
      <c r="CD58" s="30">
        <v>68.989999999999995</v>
      </c>
      <c r="CE58" s="30">
        <v>67.55</v>
      </c>
      <c r="CF58" s="30">
        <v>65.959999999999994</v>
      </c>
      <c r="CG58" s="30">
        <v>65.930000000000007</v>
      </c>
      <c r="CH58" s="31">
        <f t="shared" si="16"/>
        <v>67.107500000000002</v>
      </c>
      <c r="CI58" s="30">
        <v>66.599999999999994</v>
      </c>
      <c r="CJ58" s="30">
        <v>67.05</v>
      </c>
      <c r="CK58" s="30">
        <v>66.290000000000006</v>
      </c>
      <c r="CL58" s="30">
        <v>67.06</v>
      </c>
      <c r="CM58" s="31">
        <f t="shared" si="17"/>
        <v>66.75</v>
      </c>
      <c r="CN58" s="30">
        <v>67.010000000000005</v>
      </c>
      <c r="CO58" s="30">
        <v>67.22</v>
      </c>
      <c r="CP58" s="30">
        <v>66.459999999999994</v>
      </c>
      <c r="CQ58" s="30">
        <v>66.16</v>
      </c>
      <c r="CR58" s="31">
        <f t="shared" si="18"/>
        <v>66.712500000000006</v>
      </c>
      <c r="CS58" s="30">
        <v>9.26</v>
      </c>
      <c r="CT58" s="30">
        <v>10.86</v>
      </c>
      <c r="CU58" s="30">
        <v>9.9700000000000006</v>
      </c>
      <c r="CV58" s="30">
        <v>8.7899999999999991</v>
      </c>
      <c r="CW58" s="32">
        <f t="shared" si="19"/>
        <v>9.7199999999999989</v>
      </c>
      <c r="CX58" s="30">
        <v>7.23</v>
      </c>
      <c r="CY58" s="30">
        <v>10.29</v>
      </c>
      <c r="CZ58" s="30">
        <v>10.49</v>
      </c>
      <c r="DA58" s="30">
        <v>10.67</v>
      </c>
      <c r="DB58" s="32">
        <f t="shared" si="20"/>
        <v>9.67</v>
      </c>
      <c r="DC58" s="30">
        <v>8.99</v>
      </c>
      <c r="DD58" s="30">
        <v>9.1999999999999993</v>
      </c>
      <c r="DE58" s="30">
        <v>10.73</v>
      </c>
      <c r="DF58" s="30">
        <v>10.220000000000001</v>
      </c>
      <c r="DG58" s="32">
        <f t="shared" si="21"/>
        <v>9.7850000000000001</v>
      </c>
      <c r="DH58" s="30">
        <v>13.07</v>
      </c>
      <c r="DI58" s="30">
        <v>11.72</v>
      </c>
      <c r="DJ58" s="30">
        <v>12.57</v>
      </c>
      <c r="DK58" s="30">
        <v>13.64</v>
      </c>
      <c r="DL58" s="32">
        <f t="shared" si="22"/>
        <v>12.75</v>
      </c>
      <c r="DM58" s="30">
        <v>14.06</v>
      </c>
      <c r="DN58" s="30">
        <v>11.7</v>
      </c>
      <c r="DO58" s="30">
        <v>12.71</v>
      </c>
      <c r="DP58" s="30">
        <v>16.010000000000002</v>
      </c>
      <c r="DQ58" s="32">
        <f t="shared" si="23"/>
        <v>13.620000000000001</v>
      </c>
      <c r="DR58" s="30">
        <v>14.19</v>
      </c>
      <c r="DS58" s="30">
        <v>13.8</v>
      </c>
      <c r="DT58" s="30">
        <v>13.32</v>
      </c>
      <c r="DU58" s="30">
        <v>13.83</v>
      </c>
      <c r="DV58" s="32">
        <f t="shared" si="24"/>
        <v>13.785</v>
      </c>
      <c r="DW58" s="30">
        <v>14</v>
      </c>
      <c r="DX58" s="30">
        <v>14.36</v>
      </c>
      <c r="DY58" s="30">
        <v>18.96</v>
      </c>
      <c r="DZ58" s="30">
        <v>20.2</v>
      </c>
      <c r="EA58" s="32">
        <f t="shared" si="25"/>
        <v>16.88</v>
      </c>
      <c r="EB58" s="30">
        <v>21.85</v>
      </c>
      <c r="EC58" s="30">
        <v>16.91</v>
      </c>
      <c r="ED58" s="30">
        <v>16.87</v>
      </c>
      <c r="EE58" s="30">
        <v>20.91</v>
      </c>
      <c r="EF58" s="32">
        <f t="shared" si="26"/>
        <v>19.135000000000002</v>
      </c>
      <c r="EG58" s="30">
        <v>19.850000000000001</v>
      </c>
      <c r="EH58" s="30">
        <v>15.56</v>
      </c>
      <c r="EI58" s="30">
        <v>18.809999999999999</v>
      </c>
      <c r="EJ58" s="30">
        <v>19.559999999999999</v>
      </c>
      <c r="EK58" s="32">
        <f t="shared" si="27"/>
        <v>18.445</v>
      </c>
      <c r="EL58" s="30">
        <v>17.48</v>
      </c>
      <c r="EM58" s="30">
        <v>15.94</v>
      </c>
      <c r="EN58" s="30">
        <v>14.04</v>
      </c>
      <c r="EO58" s="30">
        <v>14.39</v>
      </c>
      <c r="EP58" s="32">
        <f t="shared" si="28"/>
        <v>15.4625</v>
      </c>
      <c r="EQ58" s="30">
        <v>13.47</v>
      </c>
      <c r="ER58" s="30">
        <v>13.58</v>
      </c>
      <c r="ES58" s="30">
        <v>12.52</v>
      </c>
      <c r="ET58" s="30">
        <v>14.46</v>
      </c>
      <c r="EU58" s="32">
        <f t="shared" si="29"/>
        <v>13.5075</v>
      </c>
      <c r="EV58" s="30">
        <v>13.57</v>
      </c>
      <c r="EW58" s="30">
        <v>11</v>
      </c>
      <c r="EX58" s="30">
        <v>13.46</v>
      </c>
      <c r="EY58" s="30">
        <v>12.27</v>
      </c>
      <c r="EZ58" s="32">
        <f t="shared" si="30"/>
        <v>12.574999999999999</v>
      </c>
      <c r="FA58" s="30">
        <v>9.73</v>
      </c>
      <c r="FB58" s="30">
        <v>8</v>
      </c>
      <c r="FC58" s="30">
        <v>7.34</v>
      </c>
      <c r="FD58" s="30">
        <v>5.04</v>
      </c>
      <c r="FE58" s="32">
        <f t="shared" si="31"/>
        <v>7.5274999999999999</v>
      </c>
      <c r="FF58" s="30">
        <v>4.34</v>
      </c>
      <c r="FG58" s="30">
        <v>5.38</v>
      </c>
      <c r="FH58" s="30">
        <v>4.4000000000000004</v>
      </c>
      <c r="FI58" s="30">
        <v>5.45</v>
      </c>
      <c r="FJ58" s="32">
        <f t="shared" si="32"/>
        <v>4.8925000000000001</v>
      </c>
      <c r="FK58" s="30">
        <v>5.95</v>
      </c>
      <c r="FL58" s="30">
        <v>5.95</v>
      </c>
      <c r="FM58" s="30">
        <v>4.8499999999999996</v>
      </c>
      <c r="FN58" s="30">
        <v>4.97</v>
      </c>
      <c r="FO58" s="32">
        <f t="shared" si="33"/>
        <v>5.43</v>
      </c>
      <c r="FP58" s="30">
        <v>5.83</v>
      </c>
      <c r="FQ58" s="30">
        <v>5.51</v>
      </c>
      <c r="FR58" s="30">
        <v>6.53</v>
      </c>
      <c r="FS58" s="30">
        <v>7.19</v>
      </c>
      <c r="FT58" s="32">
        <f t="shared" si="34"/>
        <v>6.2650000000000006</v>
      </c>
      <c r="FU58" s="30">
        <v>8.35</v>
      </c>
      <c r="FV58" s="30">
        <v>7.31</v>
      </c>
      <c r="FW58" s="30">
        <v>7.39</v>
      </c>
      <c r="FX58" s="30">
        <v>9.68</v>
      </c>
      <c r="FY58" s="32">
        <f t="shared" si="35"/>
        <v>8.182500000000001</v>
      </c>
      <c r="FZ58" s="30">
        <v>9.41</v>
      </c>
      <c r="GA58" s="30">
        <v>9.1999999999999993</v>
      </c>
      <c r="GB58" s="30">
        <v>6.26</v>
      </c>
      <c r="GC58" s="30">
        <v>6.58</v>
      </c>
      <c r="GD58" s="32">
        <f t="shared" si="36"/>
        <v>7.8624999999999989</v>
      </c>
      <c r="GE58" s="30">
        <v>6.18</v>
      </c>
      <c r="GF58" s="30">
        <v>7.34</v>
      </c>
      <c r="GG58" s="30">
        <v>8.02</v>
      </c>
      <c r="GH58" s="30">
        <v>9.0299999999999994</v>
      </c>
      <c r="GI58" s="32">
        <f t="shared" si="37"/>
        <v>7.6425000000000001</v>
      </c>
      <c r="GJ58" s="30">
        <v>56.47</v>
      </c>
      <c r="GK58" s="30">
        <v>55.16</v>
      </c>
      <c r="GL58" s="30">
        <v>54.93</v>
      </c>
      <c r="GM58" s="30">
        <v>57.43</v>
      </c>
      <c r="GN58" s="33">
        <f t="shared" si="38"/>
        <v>55.997500000000002</v>
      </c>
      <c r="GO58" s="30">
        <v>59.02</v>
      </c>
      <c r="GP58" s="30">
        <v>57.77</v>
      </c>
      <c r="GQ58" s="30">
        <v>57.27</v>
      </c>
      <c r="GR58" s="30">
        <v>55.84</v>
      </c>
      <c r="GS58" s="33">
        <f t="shared" si="39"/>
        <v>57.475000000000001</v>
      </c>
      <c r="GT58" s="30">
        <v>57.45</v>
      </c>
      <c r="GU58" s="30">
        <v>57.29</v>
      </c>
      <c r="GV58" s="30">
        <v>54.99</v>
      </c>
      <c r="GW58" s="30">
        <v>54.48</v>
      </c>
      <c r="GX58" s="33">
        <f t="shared" si="40"/>
        <v>56.052500000000002</v>
      </c>
      <c r="GY58" s="30">
        <v>52.55</v>
      </c>
      <c r="GZ58" s="30">
        <v>55.06</v>
      </c>
      <c r="HA58" s="30">
        <v>54.92</v>
      </c>
      <c r="HB58" s="30">
        <v>53.61</v>
      </c>
      <c r="HC58" s="33">
        <f t="shared" si="41"/>
        <v>54.034999999999997</v>
      </c>
      <c r="HD58" s="30">
        <v>53.89</v>
      </c>
      <c r="HE58" s="30">
        <v>55.2</v>
      </c>
      <c r="HF58" s="30">
        <v>55.66</v>
      </c>
      <c r="HG58" s="30">
        <v>53.52</v>
      </c>
      <c r="HH58" s="33">
        <f t="shared" si="42"/>
        <v>54.567500000000003</v>
      </c>
      <c r="HI58" s="30">
        <v>55.01</v>
      </c>
      <c r="HJ58" s="30">
        <v>54.06</v>
      </c>
      <c r="HK58" s="30">
        <v>54.67</v>
      </c>
      <c r="HL58" s="30">
        <v>54.59</v>
      </c>
      <c r="HM58" s="33">
        <f t="shared" si="43"/>
        <v>54.582500000000003</v>
      </c>
      <c r="HN58" s="30">
        <v>53.43</v>
      </c>
      <c r="HO58" s="30">
        <v>54.77</v>
      </c>
      <c r="HP58" s="30">
        <v>51.6</v>
      </c>
      <c r="HQ58" s="30">
        <v>50.77</v>
      </c>
      <c r="HR58" s="33">
        <f t="shared" si="44"/>
        <v>52.642500000000005</v>
      </c>
      <c r="HS58" s="30">
        <v>50.92</v>
      </c>
      <c r="HT58" s="30">
        <v>54.37</v>
      </c>
      <c r="HU58" s="30">
        <v>53.73</v>
      </c>
      <c r="HV58" s="30">
        <v>51.41</v>
      </c>
      <c r="HW58" s="33">
        <f t="shared" si="45"/>
        <v>52.607499999999995</v>
      </c>
      <c r="HX58" s="30">
        <v>53.58</v>
      </c>
      <c r="HY58" s="30">
        <v>57.42</v>
      </c>
      <c r="HZ58" s="30">
        <v>55.03</v>
      </c>
      <c r="IA58" s="30">
        <v>53.65</v>
      </c>
      <c r="IB58" s="33">
        <f t="shared" si="46"/>
        <v>54.92</v>
      </c>
      <c r="IC58" s="30">
        <v>55.82</v>
      </c>
      <c r="ID58" s="30">
        <v>57</v>
      </c>
      <c r="IE58" s="30">
        <v>58.74</v>
      </c>
      <c r="IF58" s="30">
        <v>58.5</v>
      </c>
      <c r="IG58" s="33">
        <f t="shared" si="47"/>
        <v>57.515000000000001</v>
      </c>
      <c r="IH58" s="30">
        <v>59.4</v>
      </c>
      <c r="II58" s="30">
        <v>59.25</v>
      </c>
      <c r="IJ58" s="30">
        <v>58.4</v>
      </c>
      <c r="IK58" s="30">
        <v>57.65</v>
      </c>
      <c r="IL58" s="33">
        <f t="shared" si="48"/>
        <v>58.675000000000004</v>
      </c>
      <c r="IM58" s="30">
        <v>57.14</v>
      </c>
      <c r="IN58" s="30">
        <v>59.45</v>
      </c>
      <c r="IO58" s="30">
        <v>57.79</v>
      </c>
      <c r="IP58" s="30">
        <v>58.06</v>
      </c>
      <c r="IQ58" s="33">
        <f t="shared" si="49"/>
        <v>58.11</v>
      </c>
      <c r="IR58" s="30">
        <v>60.34</v>
      </c>
      <c r="IS58" s="30">
        <v>62.15</v>
      </c>
      <c r="IT58" s="30">
        <v>64.27</v>
      </c>
      <c r="IU58" s="30">
        <v>64.89</v>
      </c>
      <c r="IV58" s="33">
        <f t="shared" si="50"/>
        <v>62.912499999999994</v>
      </c>
      <c r="IW58" s="30">
        <v>65.14</v>
      </c>
      <c r="IX58" s="30">
        <v>66.05</v>
      </c>
      <c r="IY58" s="30">
        <v>66.19</v>
      </c>
      <c r="IZ58" s="30">
        <v>65.39</v>
      </c>
      <c r="JA58" s="33">
        <f t="shared" si="51"/>
        <v>65.692499999999995</v>
      </c>
      <c r="JB58" s="30">
        <v>65.400000000000006</v>
      </c>
      <c r="JC58" s="30">
        <v>65.92</v>
      </c>
      <c r="JD58" s="30">
        <v>66.09</v>
      </c>
      <c r="JE58" s="30">
        <v>65.69</v>
      </c>
      <c r="JF58" s="33">
        <f t="shared" si="52"/>
        <v>65.775000000000006</v>
      </c>
      <c r="JG58" s="30">
        <v>63.58</v>
      </c>
      <c r="JH58" s="30">
        <v>66.13</v>
      </c>
      <c r="JI58" s="30">
        <v>62.86</v>
      </c>
      <c r="JJ58" s="30">
        <v>62.48</v>
      </c>
      <c r="JK58" s="33">
        <f t="shared" si="53"/>
        <v>63.762499999999996</v>
      </c>
      <c r="JL58" s="30">
        <v>63.23</v>
      </c>
      <c r="JM58" s="30">
        <v>62.61</v>
      </c>
      <c r="JN58" s="30">
        <v>61.08</v>
      </c>
      <c r="JO58" s="30">
        <v>59.55</v>
      </c>
      <c r="JP58" s="33">
        <f t="shared" si="54"/>
        <v>61.617500000000007</v>
      </c>
      <c r="JQ58" s="30">
        <v>60.33</v>
      </c>
      <c r="JR58" s="30">
        <v>60.88</v>
      </c>
      <c r="JS58" s="30">
        <v>62.14</v>
      </c>
      <c r="JT58" s="30">
        <v>62.65</v>
      </c>
      <c r="JU58" s="33">
        <f t="shared" si="55"/>
        <v>61.500000000000007</v>
      </c>
      <c r="JV58" s="30">
        <v>62.87</v>
      </c>
      <c r="JW58" s="30">
        <v>62.29</v>
      </c>
      <c r="JX58" s="30">
        <v>61.13</v>
      </c>
      <c r="JY58" s="30">
        <v>60.18</v>
      </c>
      <c r="JZ58" s="34">
        <f t="shared" si="56"/>
        <v>61.6175</v>
      </c>
    </row>
    <row r="59" spans="1:286" ht="29">
      <c r="A59" s="25" t="s">
        <v>294</v>
      </c>
      <c r="B59" s="30">
        <v>56.53</v>
      </c>
      <c r="C59" s="30">
        <v>55.38</v>
      </c>
      <c r="D59" s="30">
        <v>51.13</v>
      </c>
      <c r="E59" s="30">
        <v>54.47</v>
      </c>
      <c r="F59" s="31">
        <f t="shared" si="0"/>
        <v>54.377499999999998</v>
      </c>
      <c r="G59" s="30">
        <v>55.28</v>
      </c>
      <c r="H59" s="30">
        <v>55.03</v>
      </c>
      <c r="I59" s="30">
        <v>55.27</v>
      </c>
      <c r="J59" s="30">
        <v>54.36</v>
      </c>
      <c r="K59" s="31">
        <f t="shared" si="1"/>
        <v>54.984999999999999</v>
      </c>
      <c r="L59" s="30">
        <v>58.01</v>
      </c>
      <c r="M59" s="30">
        <v>59.68</v>
      </c>
      <c r="N59" s="30">
        <v>59.23</v>
      </c>
      <c r="O59" s="30">
        <v>58.4</v>
      </c>
      <c r="P59" s="31">
        <f t="shared" si="2"/>
        <v>58.83</v>
      </c>
      <c r="Q59" s="30">
        <v>60.45</v>
      </c>
      <c r="R59" s="30">
        <v>60.05</v>
      </c>
      <c r="S59" s="30">
        <v>59.41</v>
      </c>
      <c r="T59" s="30">
        <v>57.52</v>
      </c>
      <c r="U59" s="31">
        <f t="shared" si="3"/>
        <v>59.357500000000002</v>
      </c>
      <c r="V59" s="30">
        <v>57.24</v>
      </c>
      <c r="W59" s="30">
        <v>57</v>
      </c>
      <c r="X59" s="30">
        <v>56.06</v>
      </c>
      <c r="Y59" s="30">
        <v>55.42</v>
      </c>
      <c r="Z59" s="31">
        <f t="shared" si="4"/>
        <v>56.430000000000007</v>
      </c>
      <c r="AA59" s="30">
        <v>57.18</v>
      </c>
      <c r="AB59" s="30">
        <v>57.69</v>
      </c>
      <c r="AC59" s="30">
        <v>57.32</v>
      </c>
      <c r="AD59" s="30">
        <v>59.49</v>
      </c>
      <c r="AE59" s="31">
        <f t="shared" si="5"/>
        <v>57.92</v>
      </c>
      <c r="AF59" s="30">
        <v>59.97</v>
      </c>
      <c r="AG59" s="30">
        <v>59.32</v>
      </c>
      <c r="AH59" s="30">
        <v>56.01</v>
      </c>
      <c r="AI59" s="30">
        <v>54.39</v>
      </c>
      <c r="AJ59" s="31">
        <f t="shared" si="6"/>
        <v>57.422499999999999</v>
      </c>
      <c r="AK59" s="30">
        <v>54.63</v>
      </c>
      <c r="AL59" s="30">
        <v>54.44</v>
      </c>
      <c r="AM59" s="30">
        <v>53.74</v>
      </c>
      <c r="AN59" s="30">
        <v>53.59</v>
      </c>
      <c r="AO59" s="31">
        <f t="shared" si="7"/>
        <v>54.1</v>
      </c>
      <c r="AP59" s="30">
        <v>52.59</v>
      </c>
      <c r="AQ59" s="30">
        <v>55.06</v>
      </c>
      <c r="AR59" s="30">
        <v>57.56</v>
      </c>
      <c r="AS59" s="30">
        <v>58.3</v>
      </c>
      <c r="AT59" s="31">
        <f t="shared" si="8"/>
        <v>55.877499999999998</v>
      </c>
      <c r="AU59" s="30">
        <v>58.35</v>
      </c>
      <c r="AV59" s="30">
        <v>60.01</v>
      </c>
      <c r="AW59" s="30">
        <v>59.68</v>
      </c>
      <c r="AX59" s="30">
        <v>59.43</v>
      </c>
      <c r="AY59" s="31">
        <f t="shared" si="9"/>
        <v>59.3675</v>
      </c>
      <c r="AZ59" s="30">
        <v>59</v>
      </c>
      <c r="BA59" s="30">
        <v>60.82</v>
      </c>
      <c r="BB59" s="30">
        <v>61.25</v>
      </c>
      <c r="BC59" s="30">
        <v>57.43</v>
      </c>
      <c r="BD59" s="31">
        <f t="shared" si="10"/>
        <v>59.625</v>
      </c>
      <c r="BE59" s="30">
        <v>58.5</v>
      </c>
      <c r="BF59" s="30">
        <v>55.71</v>
      </c>
      <c r="BG59" s="30">
        <v>59.1</v>
      </c>
      <c r="BH59" s="30">
        <v>57.37</v>
      </c>
      <c r="BI59" s="31">
        <f t="shared" si="11"/>
        <v>57.67</v>
      </c>
      <c r="BJ59" s="30">
        <v>59.63</v>
      </c>
      <c r="BK59" s="30">
        <v>60.13</v>
      </c>
      <c r="BL59" s="30">
        <v>58.18</v>
      </c>
      <c r="BM59" s="30">
        <v>58.97</v>
      </c>
      <c r="BN59" s="31">
        <f t="shared" si="12"/>
        <v>59.227499999999999</v>
      </c>
      <c r="BO59" s="30">
        <v>58.54</v>
      </c>
      <c r="BP59" s="30">
        <v>60.65</v>
      </c>
      <c r="BQ59" s="30">
        <v>58.67</v>
      </c>
      <c r="BR59" s="30">
        <v>56.77</v>
      </c>
      <c r="BS59" s="31">
        <f t="shared" si="13"/>
        <v>58.657500000000006</v>
      </c>
      <c r="BT59" s="30">
        <v>57.72</v>
      </c>
      <c r="BU59" s="30">
        <v>59.75</v>
      </c>
      <c r="BV59" s="30">
        <v>59.59</v>
      </c>
      <c r="BW59" s="30">
        <v>59.79</v>
      </c>
      <c r="BX59" s="31">
        <f t="shared" si="14"/>
        <v>59.212499999999999</v>
      </c>
      <c r="BY59" s="30">
        <v>58.93</v>
      </c>
      <c r="BZ59" s="30">
        <v>59.84</v>
      </c>
      <c r="CA59" s="30">
        <v>62.09</v>
      </c>
      <c r="CB59" s="30">
        <v>60.04</v>
      </c>
      <c r="CC59" s="31">
        <f t="shared" si="15"/>
        <v>60.225000000000001</v>
      </c>
      <c r="CD59" s="30">
        <v>57.77</v>
      </c>
      <c r="CE59" s="30">
        <v>55.41</v>
      </c>
      <c r="CF59" s="30">
        <v>56.46</v>
      </c>
      <c r="CG59" s="30">
        <v>55.46</v>
      </c>
      <c r="CH59" s="31">
        <f t="shared" si="16"/>
        <v>56.275000000000006</v>
      </c>
      <c r="CI59" s="30">
        <v>54.86</v>
      </c>
      <c r="CJ59" s="30">
        <v>55.78</v>
      </c>
      <c r="CK59" s="30">
        <v>55.7</v>
      </c>
      <c r="CL59" s="30">
        <v>57.58</v>
      </c>
      <c r="CM59" s="31">
        <f t="shared" si="17"/>
        <v>55.980000000000004</v>
      </c>
      <c r="CN59" s="30">
        <v>57.07</v>
      </c>
      <c r="CO59" s="30">
        <v>56.1</v>
      </c>
      <c r="CP59" s="30">
        <v>56.35</v>
      </c>
      <c r="CQ59" s="30">
        <v>55.45</v>
      </c>
      <c r="CR59" s="31">
        <f t="shared" si="18"/>
        <v>56.242500000000007</v>
      </c>
      <c r="CS59" s="30">
        <v>7.8</v>
      </c>
      <c r="CT59" s="30">
        <v>13.78</v>
      </c>
      <c r="CU59" s="30">
        <v>11.94</v>
      </c>
      <c r="CV59" s="30">
        <v>12.7</v>
      </c>
      <c r="CW59" s="32">
        <f t="shared" si="19"/>
        <v>11.555</v>
      </c>
      <c r="CX59" s="30">
        <v>12.83</v>
      </c>
      <c r="CY59" s="30">
        <v>10.64</v>
      </c>
      <c r="CZ59" s="30">
        <v>11.64</v>
      </c>
      <c r="DA59" s="30">
        <v>13.31</v>
      </c>
      <c r="DB59" s="32">
        <f t="shared" si="20"/>
        <v>12.105</v>
      </c>
      <c r="DC59" s="30">
        <v>12.28</v>
      </c>
      <c r="DD59" s="30">
        <v>11.58</v>
      </c>
      <c r="DE59" s="30">
        <v>14.02</v>
      </c>
      <c r="DF59" s="30">
        <v>18.98</v>
      </c>
      <c r="DG59" s="32">
        <f t="shared" si="21"/>
        <v>14.215</v>
      </c>
      <c r="DH59" s="30">
        <v>12.92</v>
      </c>
      <c r="DI59" s="30">
        <v>9.75</v>
      </c>
      <c r="DJ59" s="30">
        <v>12.51</v>
      </c>
      <c r="DK59" s="30">
        <v>16.739999999999998</v>
      </c>
      <c r="DL59" s="32">
        <f t="shared" si="22"/>
        <v>12.98</v>
      </c>
      <c r="DM59" s="30">
        <v>11.25</v>
      </c>
      <c r="DN59" s="30">
        <v>12.38</v>
      </c>
      <c r="DO59" s="30">
        <v>15.91</v>
      </c>
      <c r="DP59" s="30">
        <v>17.54</v>
      </c>
      <c r="DQ59" s="32">
        <f t="shared" si="23"/>
        <v>14.270000000000001</v>
      </c>
      <c r="DR59" s="30">
        <v>14.99</v>
      </c>
      <c r="DS59" s="30">
        <v>12.66</v>
      </c>
      <c r="DT59" s="30">
        <v>19.29</v>
      </c>
      <c r="DU59" s="30">
        <v>25.49</v>
      </c>
      <c r="DV59" s="32">
        <f t="shared" si="24"/>
        <v>18.107499999999998</v>
      </c>
      <c r="DW59" s="30">
        <v>25.05</v>
      </c>
      <c r="DX59" s="30">
        <v>25.22</v>
      </c>
      <c r="DY59" s="30">
        <v>24.76</v>
      </c>
      <c r="DZ59" s="30">
        <v>24.82</v>
      </c>
      <c r="EA59" s="32">
        <f t="shared" si="25"/>
        <v>24.962499999999999</v>
      </c>
      <c r="EB59" s="30">
        <v>26.9</v>
      </c>
      <c r="EC59" s="30">
        <v>24.57</v>
      </c>
      <c r="ED59" s="30">
        <v>23.28</v>
      </c>
      <c r="EE59" s="30">
        <v>25.45</v>
      </c>
      <c r="EF59" s="32">
        <f t="shared" si="26"/>
        <v>25.05</v>
      </c>
      <c r="EG59" s="30">
        <v>23.62</v>
      </c>
      <c r="EH59" s="30">
        <v>21.4</v>
      </c>
      <c r="EI59" s="30">
        <v>22.16</v>
      </c>
      <c r="EJ59" s="30">
        <v>21.09</v>
      </c>
      <c r="EK59" s="32">
        <f t="shared" si="27"/>
        <v>22.067499999999999</v>
      </c>
      <c r="EL59" s="30">
        <v>15.81</v>
      </c>
      <c r="EM59" s="30">
        <v>16.37</v>
      </c>
      <c r="EN59" s="30">
        <v>16</v>
      </c>
      <c r="EO59" s="30">
        <v>18.670000000000002</v>
      </c>
      <c r="EP59" s="32">
        <f t="shared" si="28"/>
        <v>16.712499999999999</v>
      </c>
      <c r="EQ59" s="30">
        <v>12.71</v>
      </c>
      <c r="ER59" s="30">
        <v>15.05</v>
      </c>
      <c r="ES59" s="30">
        <v>18.02</v>
      </c>
      <c r="ET59" s="30">
        <v>16.18</v>
      </c>
      <c r="EU59" s="32">
        <f t="shared" si="29"/>
        <v>15.49</v>
      </c>
      <c r="EV59" s="30">
        <v>11.64</v>
      </c>
      <c r="EW59" s="30">
        <v>9.17</v>
      </c>
      <c r="EX59" s="30">
        <v>11.35</v>
      </c>
      <c r="EY59" s="30">
        <v>10.91</v>
      </c>
      <c r="EZ59" s="32">
        <f t="shared" si="30"/>
        <v>10.767500000000002</v>
      </c>
      <c r="FA59" s="30">
        <v>7.74</v>
      </c>
      <c r="FB59" s="30">
        <v>5.88</v>
      </c>
      <c r="FC59" s="30">
        <v>4.38</v>
      </c>
      <c r="FD59" s="30">
        <v>3.86</v>
      </c>
      <c r="FE59" s="32">
        <f t="shared" si="31"/>
        <v>5.4649999999999999</v>
      </c>
      <c r="FF59" s="30">
        <v>4.1399999999999997</v>
      </c>
      <c r="FG59" s="30">
        <v>4.03</v>
      </c>
      <c r="FH59" s="30">
        <v>4.71</v>
      </c>
      <c r="FI59" s="30">
        <v>5.92</v>
      </c>
      <c r="FJ59" s="32">
        <f t="shared" si="32"/>
        <v>4.6999999999999993</v>
      </c>
      <c r="FK59" s="30">
        <v>4.46</v>
      </c>
      <c r="FL59" s="30">
        <v>3.73</v>
      </c>
      <c r="FM59" s="30">
        <v>5.92</v>
      </c>
      <c r="FN59" s="30">
        <v>5.27</v>
      </c>
      <c r="FO59" s="32">
        <f t="shared" si="33"/>
        <v>4.8449999999999998</v>
      </c>
      <c r="FP59" s="30">
        <v>6.56</v>
      </c>
      <c r="FQ59" s="30">
        <v>6.98</v>
      </c>
      <c r="FR59" s="30">
        <v>4.95</v>
      </c>
      <c r="FS59" s="30">
        <v>5.84</v>
      </c>
      <c r="FT59" s="32">
        <f t="shared" si="34"/>
        <v>6.0824999999999996</v>
      </c>
      <c r="FU59" s="30">
        <v>7.09</v>
      </c>
      <c r="FV59" s="30">
        <v>7.51</v>
      </c>
      <c r="FW59" s="30">
        <v>8.8800000000000008</v>
      </c>
      <c r="FX59" s="30">
        <v>9.34</v>
      </c>
      <c r="FY59" s="32">
        <f t="shared" si="35"/>
        <v>8.2050000000000001</v>
      </c>
      <c r="FZ59" s="30">
        <v>5.94</v>
      </c>
      <c r="GA59" s="30">
        <v>7.33</v>
      </c>
      <c r="GB59" s="30">
        <v>7.99</v>
      </c>
      <c r="GC59" s="30">
        <v>9.36</v>
      </c>
      <c r="GD59" s="32">
        <f t="shared" si="36"/>
        <v>7.6549999999999994</v>
      </c>
      <c r="GE59" s="30">
        <v>6.71</v>
      </c>
      <c r="GF59" s="30">
        <v>6.99</v>
      </c>
      <c r="GG59" s="30">
        <v>6.57</v>
      </c>
      <c r="GH59" s="30">
        <v>6.86</v>
      </c>
      <c r="GI59" s="32">
        <f t="shared" si="37"/>
        <v>6.7824999999999998</v>
      </c>
      <c r="GJ59" s="30">
        <v>52.12</v>
      </c>
      <c r="GK59" s="30">
        <v>47.75</v>
      </c>
      <c r="GL59" s="30">
        <v>45.02</v>
      </c>
      <c r="GM59" s="30">
        <v>47.55</v>
      </c>
      <c r="GN59" s="33">
        <f t="shared" si="38"/>
        <v>48.11</v>
      </c>
      <c r="GO59" s="30">
        <v>48.19</v>
      </c>
      <c r="GP59" s="30">
        <v>49.18</v>
      </c>
      <c r="GQ59" s="30">
        <v>48.84</v>
      </c>
      <c r="GR59" s="30">
        <v>47.13</v>
      </c>
      <c r="GS59" s="33">
        <f t="shared" si="39"/>
        <v>48.335000000000001</v>
      </c>
      <c r="GT59" s="30">
        <v>50.89</v>
      </c>
      <c r="GU59" s="30">
        <v>52.77</v>
      </c>
      <c r="GV59" s="30">
        <v>50.93</v>
      </c>
      <c r="GW59" s="30">
        <v>47.32</v>
      </c>
      <c r="GX59" s="33">
        <f t="shared" si="40"/>
        <v>50.477499999999999</v>
      </c>
      <c r="GY59" s="30">
        <v>52.64</v>
      </c>
      <c r="GZ59" s="30">
        <v>54.19</v>
      </c>
      <c r="HA59" s="30">
        <v>51.97</v>
      </c>
      <c r="HB59" s="30">
        <v>47.9</v>
      </c>
      <c r="HC59" s="33">
        <f t="shared" si="41"/>
        <v>51.675000000000004</v>
      </c>
      <c r="HD59" s="30">
        <v>50.79</v>
      </c>
      <c r="HE59" s="30">
        <v>49.95</v>
      </c>
      <c r="HF59" s="30">
        <v>47.14</v>
      </c>
      <c r="HG59" s="30">
        <v>45.7</v>
      </c>
      <c r="HH59" s="33">
        <f t="shared" si="42"/>
        <v>48.394999999999996</v>
      </c>
      <c r="HI59" s="30">
        <v>48.61</v>
      </c>
      <c r="HJ59" s="30">
        <v>50.39</v>
      </c>
      <c r="HK59" s="30">
        <v>46.26</v>
      </c>
      <c r="HL59" s="30">
        <v>44.33</v>
      </c>
      <c r="HM59" s="33">
        <f t="shared" si="43"/>
        <v>47.397499999999994</v>
      </c>
      <c r="HN59" s="30">
        <v>44.94</v>
      </c>
      <c r="HO59" s="30">
        <v>44.36</v>
      </c>
      <c r="HP59" s="30">
        <v>42.14</v>
      </c>
      <c r="HQ59" s="30">
        <v>40.89</v>
      </c>
      <c r="HR59" s="33">
        <f t="shared" si="44"/>
        <v>43.082499999999996</v>
      </c>
      <c r="HS59" s="30">
        <v>39.93</v>
      </c>
      <c r="HT59" s="30">
        <v>41.07</v>
      </c>
      <c r="HU59" s="30">
        <v>41.23</v>
      </c>
      <c r="HV59" s="30">
        <v>39.950000000000003</v>
      </c>
      <c r="HW59" s="33">
        <f t="shared" si="45"/>
        <v>40.545000000000002</v>
      </c>
      <c r="HX59" s="30">
        <v>40.17</v>
      </c>
      <c r="HY59" s="30">
        <v>43.28</v>
      </c>
      <c r="HZ59" s="30">
        <v>44.8</v>
      </c>
      <c r="IA59" s="30">
        <v>46</v>
      </c>
      <c r="IB59" s="33">
        <f t="shared" si="46"/>
        <v>43.5625</v>
      </c>
      <c r="IC59" s="30">
        <v>49.12</v>
      </c>
      <c r="ID59" s="30">
        <v>50.19</v>
      </c>
      <c r="IE59" s="30">
        <v>50.14</v>
      </c>
      <c r="IF59" s="30">
        <v>48.33</v>
      </c>
      <c r="IG59" s="33">
        <f t="shared" si="47"/>
        <v>49.444999999999993</v>
      </c>
      <c r="IH59" s="30">
        <v>51.5</v>
      </c>
      <c r="II59" s="30">
        <v>51.67</v>
      </c>
      <c r="IJ59" s="30">
        <v>50.21</v>
      </c>
      <c r="IK59" s="30">
        <v>48.14</v>
      </c>
      <c r="IL59" s="33">
        <f t="shared" si="48"/>
        <v>50.379999999999995</v>
      </c>
      <c r="IM59" s="30">
        <v>51.69</v>
      </c>
      <c r="IN59" s="30">
        <v>50.6</v>
      </c>
      <c r="IO59" s="30">
        <v>52.39</v>
      </c>
      <c r="IP59" s="30">
        <v>51.11</v>
      </c>
      <c r="IQ59" s="33">
        <f t="shared" si="49"/>
        <v>51.447500000000005</v>
      </c>
      <c r="IR59" s="30">
        <v>55.02</v>
      </c>
      <c r="IS59" s="30">
        <v>56.6</v>
      </c>
      <c r="IT59" s="30">
        <v>55.63</v>
      </c>
      <c r="IU59" s="30">
        <v>56.69</v>
      </c>
      <c r="IV59" s="33">
        <f t="shared" si="50"/>
        <v>55.984999999999999</v>
      </c>
      <c r="IW59" s="30">
        <v>56.11</v>
      </c>
      <c r="IX59" s="30">
        <v>58.21</v>
      </c>
      <c r="IY59" s="30">
        <v>55.91</v>
      </c>
      <c r="IZ59" s="30">
        <v>53.4</v>
      </c>
      <c r="JA59" s="33">
        <f t="shared" si="51"/>
        <v>55.907499999999999</v>
      </c>
      <c r="JB59" s="30">
        <v>55.15</v>
      </c>
      <c r="JC59" s="30">
        <v>57.52</v>
      </c>
      <c r="JD59" s="30">
        <v>56.06</v>
      </c>
      <c r="JE59" s="30">
        <v>56.64</v>
      </c>
      <c r="JF59" s="33">
        <f t="shared" si="52"/>
        <v>56.342500000000001</v>
      </c>
      <c r="JG59" s="30">
        <v>55.07</v>
      </c>
      <c r="JH59" s="30">
        <v>55.67</v>
      </c>
      <c r="JI59" s="30">
        <v>59.02</v>
      </c>
      <c r="JJ59" s="30">
        <v>56.53</v>
      </c>
      <c r="JK59" s="33">
        <f t="shared" si="53"/>
        <v>56.572500000000005</v>
      </c>
      <c r="JL59" s="30">
        <v>53.67</v>
      </c>
      <c r="JM59" s="30">
        <v>51.25</v>
      </c>
      <c r="JN59" s="30">
        <v>51.45</v>
      </c>
      <c r="JO59" s="30">
        <v>50.28</v>
      </c>
      <c r="JP59" s="33">
        <f t="shared" si="54"/>
        <v>51.662500000000001</v>
      </c>
      <c r="JQ59" s="30">
        <v>51.6</v>
      </c>
      <c r="JR59" s="30">
        <v>51.7</v>
      </c>
      <c r="JS59" s="30">
        <v>51.25</v>
      </c>
      <c r="JT59" s="30">
        <v>52.19</v>
      </c>
      <c r="JU59" s="33">
        <f t="shared" si="55"/>
        <v>51.685000000000002</v>
      </c>
      <c r="JV59" s="30">
        <v>53.24</v>
      </c>
      <c r="JW59" s="30">
        <v>52.18</v>
      </c>
      <c r="JX59" s="30">
        <v>52.65</v>
      </c>
      <c r="JY59" s="30">
        <v>51.65</v>
      </c>
      <c r="JZ59" s="34">
        <f t="shared" si="56"/>
        <v>52.43</v>
      </c>
    </row>
    <row r="60" spans="1:286" ht="29">
      <c r="A60" s="25" t="s">
        <v>295</v>
      </c>
      <c r="B60" s="30">
        <v>63.92</v>
      </c>
      <c r="C60" s="30">
        <v>63.28</v>
      </c>
      <c r="D60" s="30">
        <v>62.77</v>
      </c>
      <c r="E60" s="30">
        <v>64.5</v>
      </c>
      <c r="F60" s="31">
        <f t="shared" si="0"/>
        <v>63.6175</v>
      </c>
      <c r="G60" s="30">
        <v>65.25</v>
      </c>
      <c r="H60" s="30">
        <v>66.69</v>
      </c>
      <c r="I60" s="30">
        <v>65.5</v>
      </c>
      <c r="J60" s="30">
        <v>65.510000000000005</v>
      </c>
      <c r="K60" s="31">
        <f t="shared" si="1"/>
        <v>65.737499999999997</v>
      </c>
      <c r="L60" s="30">
        <v>65.510000000000005</v>
      </c>
      <c r="M60" s="30">
        <v>64.599999999999994</v>
      </c>
      <c r="N60" s="30">
        <v>64.92</v>
      </c>
      <c r="O60" s="30">
        <v>64.709999999999994</v>
      </c>
      <c r="P60" s="31">
        <f t="shared" si="2"/>
        <v>64.935000000000002</v>
      </c>
      <c r="Q60" s="30">
        <v>64.760000000000005</v>
      </c>
      <c r="R60" s="30">
        <v>64.91</v>
      </c>
      <c r="S60" s="30">
        <v>65.8</v>
      </c>
      <c r="T60" s="30">
        <v>65.58</v>
      </c>
      <c r="U60" s="31">
        <f t="shared" si="3"/>
        <v>65.262500000000003</v>
      </c>
      <c r="V60" s="30">
        <v>66.510000000000005</v>
      </c>
      <c r="W60" s="30">
        <v>66.540000000000006</v>
      </c>
      <c r="X60" s="30">
        <v>66.099999999999994</v>
      </c>
      <c r="Y60" s="30">
        <v>66.03</v>
      </c>
      <c r="Z60" s="31">
        <f t="shared" si="4"/>
        <v>66.295000000000002</v>
      </c>
      <c r="AA60" s="30">
        <v>65.81</v>
      </c>
      <c r="AB60" s="30">
        <v>66.08</v>
      </c>
      <c r="AC60" s="30">
        <v>66.099999999999994</v>
      </c>
      <c r="AD60" s="30">
        <v>65.53</v>
      </c>
      <c r="AE60" s="31">
        <f t="shared" si="5"/>
        <v>65.88</v>
      </c>
      <c r="AF60" s="30">
        <v>65.59</v>
      </c>
      <c r="AG60" s="30">
        <v>66.599999999999994</v>
      </c>
      <c r="AH60" s="30">
        <v>67.180000000000007</v>
      </c>
      <c r="AI60" s="30">
        <v>66.099999999999994</v>
      </c>
      <c r="AJ60" s="31">
        <f t="shared" si="6"/>
        <v>66.367500000000007</v>
      </c>
      <c r="AK60" s="30">
        <v>65.91</v>
      </c>
      <c r="AL60" s="30">
        <v>66.39</v>
      </c>
      <c r="AM60" s="30">
        <v>66.14</v>
      </c>
      <c r="AN60" s="30">
        <v>67.02</v>
      </c>
      <c r="AO60" s="31">
        <f t="shared" si="7"/>
        <v>66.364999999999995</v>
      </c>
      <c r="AP60" s="30">
        <v>67.44</v>
      </c>
      <c r="AQ60" s="30">
        <v>67.569999999999993</v>
      </c>
      <c r="AR60" s="30">
        <v>67.7</v>
      </c>
      <c r="AS60" s="30">
        <v>66.400000000000006</v>
      </c>
      <c r="AT60" s="31">
        <f t="shared" si="8"/>
        <v>67.277500000000003</v>
      </c>
      <c r="AU60" s="30">
        <v>66.459999999999994</v>
      </c>
      <c r="AV60" s="30">
        <v>66.95</v>
      </c>
      <c r="AW60" s="30">
        <v>67.44</v>
      </c>
      <c r="AX60" s="30">
        <v>66.33</v>
      </c>
      <c r="AY60" s="31">
        <f t="shared" si="9"/>
        <v>66.795000000000002</v>
      </c>
      <c r="AZ60" s="30">
        <v>66.849999999999994</v>
      </c>
      <c r="BA60" s="30">
        <v>67.25</v>
      </c>
      <c r="BB60" s="30">
        <v>68.14</v>
      </c>
      <c r="BC60" s="30">
        <v>68.319999999999993</v>
      </c>
      <c r="BD60" s="31">
        <f t="shared" si="10"/>
        <v>67.64</v>
      </c>
      <c r="BE60" s="30">
        <v>68.67</v>
      </c>
      <c r="BF60" s="30">
        <v>67.66</v>
      </c>
      <c r="BG60" s="30">
        <v>68.06</v>
      </c>
      <c r="BH60" s="30">
        <v>69.150000000000006</v>
      </c>
      <c r="BI60" s="31">
        <f t="shared" si="11"/>
        <v>68.384999999999991</v>
      </c>
      <c r="BJ60" s="30">
        <v>69.16</v>
      </c>
      <c r="BK60" s="30">
        <v>68.86</v>
      </c>
      <c r="BL60" s="30">
        <v>70.63</v>
      </c>
      <c r="BM60" s="30">
        <v>69.41</v>
      </c>
      <c r="BN60" s="31">
        <f t="shared" si="12"/>
        <v>69.514999999999986</v>
      </c>
      <c r="BO60" s="30">
        <v>69.58</v>
      </c>
      <c r="BP60" s="30">
        <v>70.349999999999994</v>
      </c>
      <c r="BQ60" s="30">
        <v>70.22</v>
      </c>
      <c r="BR60" s="30">
        <v>68.78</v>
      </c>
      <c r="BS60" s="31">
        <f t="shared" si="13"/>
        <v>69.732500000000002</v>
      </c>
      <c r="BT60" s="30">
        <v>68.16</v>
      </c>
      <c r="BU60" s="30">
        <v>68.599999999999994</v>
      </c>
      <c r="BV60" s="30">
        <v>70.010000000000005</v>
      </c>
      <c r="BW60" s="30">
        <v>68.680000000000007</v>
      </c>
      <c r="BX60" s="31">
        <f t="shared" si="14"/>
        <v>68.862499999999997</v>
      </c>
      <c r="BY60" s="30">
        <v>69.8</v>
      </c>
      <c r="BZ60" s="30">
        <v>70.459999999999994</v>
      </c>
      <c r="CA60" s="30">
        <v>70.69</v>
      </c>
      <c r="CB60" s="30">
        <v>68.92</v>
      </c>
      <c r="CC60" s="31">
        <f t="shared" si="15"/>
        <v>69.967500000000001</v>
      </c>
      <c r="CD60" s="30">
        <v>68.84</v>
      </c>
      <c r="CE60" s="30">
        <v>68.290000000000006</v>
      </c>
      <c r="CF60" s="30">
        <v>67.61</v>
      </c>
      <c r="CG60" s="30">
        <v>67.489999999999995</v>
      </c>
      <c r="CH60" s="31">
        <f t="shared" si="16"/>
        <v>68.057500000000005</v>
      </c>
      <c r="CI60" s="30">
        <v>66.53</v>
      </c>
      <c r="CJ60" s="30">
        <v>67.48</v>
      </c>
      <c r="CK60" s="30">
        <v>67.06</v>
      </c>
      <c r="CL60" s="30">
        <v>66.88</v>
      </c>
      <c r="CM60" s="31">
        <f t="shared" si="17"/>
        <v>66.987499999999997</v>
      </c>
      <c r="CN60" s="30">
        <v>67</v>
      </c>
      <c r="CO60" s="30">
        <v>65.739999999999995</v>
      </c>
      <c r="CP60" s="30">
        <v>65.61</v>
      </c>
      <c r="CQ60" s="30">
        <v>65.540000000000006</v>
      </c>
      <c r="CR60" s="31">
        <f t="shared" si="18"/>
        <v>65.972500000000011</v>
      </c>
      <c r="CS60" s="30">
        <v>9.9499999999999993</v>
      </c>
      <c r="CT60" s="30">
        <v>10.35</v>
      </c>
      <c r="CU60" s="30">
        <v>10.31</v>
      </c>
      <c r="CV60" s="30">
        <v>10</v>
      </c>
      <c r="CW60" s="32">
        <f t="shared" si="19"/>
        <v>10.1525</v>
      </c>
      <c r="CX60" s="30">
        <v>8.6</v>
      </c>
      <c r="CY60" s="30">
        <v>9.5399999999999991</v>
      </c>
      <c r="CZ60" s="30">
        <v>8.48</v>
      </c>
      <c r="DA60" s="30">
        <v>8.94</v>
      </c>
      <c r="DB60" s="32">
        <f t="shared" si="20"/>
        <v>8.89</v>
      </c>
      <c r="DC60" s="30">
        <v>10.08</v>
      </c>
      <c r="DD60" s="30">
        <v>8.5299999999999994</v>
      </c>
      <c r="DE60" s="30">
        <v>9.56</v>
      </c>
      <c r="DF60" s="30">
        <v>11.55</v>
      </c>
      <c r="DG60" s="32">
        <f t="shared" si="21"/>
        <v>9.93</v>
      </c>
      <c r="DH60" s="30">
        <v>9.51</v>
      </c>
      <c r="DI60" s="30">
        <v>8.64</v>
      </c>
      <c r="DJ60" s="30">
        <v>8.15</v>
      </c>
      <c r="DK60" s="30">
        <v>11.07</v>
      </c>
      <c r="DL60" s="32">
        <f t="shared" si="22"/>
        <v>9.3424999999999994</v>
      </c>
      <c r="DM60" s="30">
        <v>11.86</v>
      </c>
      <c r="DN60" s="30">
        <v>13.36</v>
      </c>
      <c r="DO60" s="30">
        <v>13.19</v>
      </c>
      <c r="DP60" s="30">
        <v>12.39</v>
      </c>
      <c r="DQ60" s="32">
        <f t="shared" si="23"/>
        <v>12.7</v>
      </c>
      <c r="DR60" s="30">
        <v>12.73</v>
      </c>
      <c r="DS60" s="30">
        <v>12.82</v>
      </c>
      <c r="DT60" s="30">
        <v>13.62</v>
      </c>
      <c r="DU60" s="30">
        <v>15.78</v>
      </c>
      <c r="DV60" s="32">
        <f t="shared" si="24"/>
        <v>13.737500000000001</v>
      </c>
      <c r="DW60" s="30">
        <v>15.18</v>
      </c>
      <c r="DX60" s="30">
        <v>16.559999999999999</v>
      </c>
      <c r="DY60" s="30">
        <v>20.89</v>
      </c>
      <c r="DZ60" s="30">
        <v>22.54</v>
      </c>
      <c r="EA60" s="32">
        <f t="shared" si="25"/>
        <v>18.792499999999997</v>
      </c>
      <c r="EB60" s="30">
        <v>20.46</v>
      </c>
      <c r="EC60" s="30">
        <v>20.239999999999998</v>
      </c>
      <c r="ED60" s="30">
        <v>21.25</v>
      </c>
      <c r="EE60" s="30">
        <v>24.07</v>
      </c>
      <c r="EF60" s="32">
        <f t="shared" si="26"/>
        <v>21.505000000000003</v>
      </c>
      <c r="EG60" s="30">
        <v>18.54</v>
      </c>
      <c r="EH60" s="30">
        <v>19.7</v>
      </c>
      <c r="EI60" s="30">
        <v>19.71</v>
      </c>
      <c r="EJ60" s="30">
        <v>19.09</v>
      </c>
      <c r="EK60" s="32">
        <f t="shared" si="27"/>
        <v>19.259999999999998</v>
      </c>
      <c r="EL60" s="30">
        <v>18.309999999999999</v>
      </c>
      <c r="EM60" s="30">
        <v>17.32</v>
      </c>
      <c r="EN60" s="30">
        <v>18.55</v>
      </c>
      <c r="EO60" s="30">
        <v>20.23</v>
      </c>
      <c r="EP60" s="32">
        <f t="shared" si="28"/>
        <v>18.602499999999999</v>
      </c>
      <c r="EQ60" s="30">
        <v>16.63</v>
      </c>
      <c r="ER60" s="30">
        <v>14.46</v>
      </c>
      <c r="ES60" s="30">
        <v>14.06</v>
      </c>
      <c r="ET60" s="30">
        <v>15.48</v>
      </c>
      <c r="EU60" s="32">
        <f t="shared" si="29"/>
        <v>15.157499999999999</v>
      </c>
      <c r="EV60" s="30">
        <v>16.38</v>
      </c>
      <c r="EW60" s="30">
        <v>13.36</v>
      </c>
      <c r="EX60" s="30">
        <v>15.51</v>
      </c>
      <c r="EY60" s="30">
        <v>14.75</v>
      </c>
      <c r="EZ60" s="32">
        <f t="shared" si="30"/>
        <v>15</v>
      </c>
      <c r="FA60" s="30">
        <v>11.16</v>
      </c>
      <c r="FB60" s="30">
        <v>6.54</v>
      </c>
      <c r="FC60" s="30">
        <v>5.85</v>
      </c>
      <c r="FD60" s="30">
        <v>5.87</v>
      </c>
      <c r="FE60" s="32">
        <f t="shared" si="31"/>
        <v>7.3549999999999995</v>
      </c>
      <c r="FF60" s="30">
        <v>4.49</v>
      </c>
      <c r="FG60" s="30">
        <v>4.3499999999999996</v>
      </c>
      <c r="FH60" s="30">
        <v>4.08</v>
      </c>
      <c r="FI60" s="30">
        <v>4.51</v>
      </c>
      <c r="FJ60" s="32">
        <f t="shared" si="32"/>
        <v>4.3574999999999999</v>
      </c>
      <c r="FK60" s="30">
        <v>4.1399999999999997</v>
      </c>
      <c r="FL60" s="30">
        <v>3.59</v>
      </c>
      <c r="FM60" s="30">
        <v>4.45</v>
      </c>
      <c r="FN60" s="30">
        <v>4.87</v>
      </c>
      <c r="FO60" s="32">
        <f t="shared" si="33"/>
        <v>4.2625000000000002</v>
      </c>
      <c r="FP60" s="30">
        <v>3.73</v>
      </c>
      <c r="FQ60" s="30">
        <v>3.89</v>
      </c>
      <c r="FR60" s="30">
        <v>4.4400000000000004</v>
      </c>
      <c r="FS60" s="30">
        <v>4.6100000000000003</v>
      </c>
      <c r="FT60" s="32">
        <f t="shared" si="34"/>
        <v>4.1675000000000004</v>
      </c>
      <c r="FU60" s="30">
        <v>4.4000000000000004</v>
      </c>
      <c r="FV60" s="30">
        <v>3.31</v>
      </c>
      <c r="FW60" s="30">
        <v>4</v>
      </c>
      <c r="FX60" s="30">
        <v>4.92</v>
      </c>
      <c r="FY60" s="32">
        <f t="shared" si="35"/>
        <v>4.1575000000000006</v>
      </c>
      <c r="FZ60" s="30">
        <v>4.75</v>
      </c>
      <c r="GA60" s="30">
        <v>5.49</v>
      </c>
      <c r="GB60" s="30">
        <v>5.43</v>
      </c>
      <c r="GC60" s="30">
        <v>5.98</v>
      </c>
      <c r="GD60" s="32">
        <f t="shared" si="36"/>
        <v>5.4124999999999996</v>
      </c>
      <c r="GE60" s="30">
        <v>4.3899999999999997</v>
      </c>
      <c r="GF60" s="30">
        <v>3.62</v>
      </c>
      <c r="GG60" s="30">
        <v>3.58</v>
      </c>
      <c r="GH60" s="30">
        <v>3.95</v>
      </c>
      <c r="GI60" s="32">
        <f t="shared" si="37"/>
        <v>3.8849999999999998</v>
      </c>
      <c r="GJ60" s="30">
        <v>57.57</v>
      </c>
      <c r="GK60" s="30">
        <v>56.73</v>
      </c>
      <c r="GL60" s="30">
        <v>56.3</v>
      </c>
      <c r="GM60" s="30">
        <v>58.05</v>
      </c>
      <c r="GN60" s="33">
        <f t="shared" si="38"/>
        <v>57.162499999999994</v>
      </c>
      <c r="GO60" s="30">
        <v>59.64</v>
      </c>
      <c r="GP60" s="30">
        <v>60.33</v>
      </c>
      <c r="GQ60" s="30">
        <v>59.94</v>
      </c>
      <c r="GR60" s="30">
        <v>59.65</v>
      </c>
      <c r="GS60" s="33">
        <f t="shared" si="39"/>
        <v>59.89</v>
      </c>
      <c r="GT60" s="30">
        <v>58.91</v>
      </c>
      <c r="GU60" s="30">
        <v>59.09</v>
      </c>
      <c r="GV60" s="30">
        <v>58.71</v>
      </c>
      <c r="GW60" s="30">
        <v>57.24</v>
      </c>
      <c r="GX60" s="33">
        <f t="shared" si="40"/>
        <v>58.487500000000004</v>
      </c>
      <c r="GY60" s="30">
        <v>58.6</v>
      </c>
      <c r="GZ60" s="30">
        <v>59.31</v>
      </c>
      <c r="HA60" s="30">
        <v>60.43</v>
      </c>
      <c r="HB60" s="30">
        <v>58.32</v>
      </c>
      <c r="HC60" s="33">
        <f t="shared" si="41"/>
        <v>59.164999999999999</v>
      </c>
      <c r="HD60" s="30">
        <v>58.62</v>
      </c>
      <c r="HE60" s="30">
        <v>57.65</v>
      </c>
      <c r="HF60" s="30">
        <v>57.39</v>
      </c>
      <c r="HG60" s="30">
        <v>57.85</v>
      </c>
      <c r="HH60" s="33">
        <f t="shared" si="42"/>
        <v>57.877499999999998</v>
      </c>
      <c r="HI60" s="30">
        <v>57.44</v>
      </c>
      <c r="HJ60" s="30">
        <v>57.61</v>
      </c>
      <c r="HK60" s="30">
        <v>57.1</v>
      </c>
      <c r="HL60" s="30">
        <v>55.19</v>
      </c>
      <c r="HM60" s="33">
        <f t="shared" si="43"/>
        <v>56.835000000000001</v>
      </c>
      <c r="HN60" s="30">
        <v>55.63</v>
      </c>
      <c r="HO60" s="30">
        <v>55.57</v>
      </c>
      <c r="HP60" s="30">
        <v>53.14</v>
      </c>
      <c r="HQ60" s="30">
        <v>51.2</v>
      </c>
      <c r="HR60" s="33">
        <f t="shared" si="44"/>
        <v>53.885000000000005</v>
      </c>
      <c r="HS60" s="30">
        <v>52.43</v>
      </c>
      <c r="HT60" s="30">
        <v>52.96</v>
      </c>
      <c r="HU60" s="30">
        <v>52.09</v>
      </c>
      <c r="HV60" s="30">
        <v>50.89</v>
      </c>
      <c r="HW60" s="33">
        <f t="shared" si="45"/>
        <v>52.092500000000001</v>
      </c>
      <c r="HX60" s="30">
        <v>54.94</v>
      </c>
      <c r="HY60" s="30">
        <v>54.25</v>
      </c>
      <c r="HZ60" s="30">
        <v>54.36</v>
      </c>
      <c r="IA60" s="30">
        <v>53.73</v>
      </c>
      <c r="IB60" s="33">
        <f t="shared" si="46"/>
        <v>54.32</v>
      </c>
      <c r="IC60" s="30">
        <v>54.29</v>
      </c>
      <c r="ID60" s="30">
        <v>55.36</v>
      </c>
      <c r="IE60" s="30">
        <v>54.93</v>
      </c>
      <c r="IF60" s="30">
        <v>52.91</v>
      </c>
      <c r="IG60" s="33">
        <f t="shared" si="47"/>
        <v>54.372500000000002</v>
      </c>
      <c r="IH60" s="30">
        <v>55.73</v>
      </c>
      <c r="II60" s="30">
        <v>57.53</v>
      </c>
      <c r="IJ60" s="30">
        <v>58.56</v>
      </c>
      <c r="IK60" s="30">
        <v>57.74</v>
      </c>
      <c r="IL60" s="33">
        <f t="shared" si="48"/>
        <v>57.39</v>
      </c>
      <c r="IM60" s="30">
        <v>57.43</v>
      </c>
      <c r="IN60" s="30">
        <v>58.62</v>
      </c>
      <c r="IO60" s="30">
        <v>57.51</v>
      </c>
      <c r="IP60" s="30">
        <v>58.96</v>
      </c>
      <c r="IQ60" s="33">
        <f t="shared" si="49"/>
        <v>58.13</v>
      </c>
      <c r="IR60" s="30">
        <v>61.44</v>
      </c>
      <c r="IS60" s="30">
        <v>64.36</v>
      </c>
      <c r="IT60" s="30">
        <v>66.5</v>
      </c>
      <c r="IU60" s="30">
        <v>65.34</v>
      </c>
      <c r="IV60" s="33">
        <f t="shared" si="50"/>
        <v>64.41</v>
      </c>
      <c r="IW60" s="30">
        <v>66.459999999999994</v>
      </c>
      <c r="IX60" s="30">
        <v>67.290000000000006</v>
      </c>
      <c r="IY60" s="30">
        <v>67.36</v>
      </c>
      <c r="IZ60" s="30">
        <v>65.680000000000007</v>
      </c>
      <c r="JA60" s="33">
        <f t="shared" si="51"/>
        <v>66.697500000000005</v>
      </c>
      <c r="JB60" s="30">
        <v>65.34</v>
      </c>
      <c r="JC60" s="30">
        <v>66.14</v>
      </c>
      <c r="JD60" s="30">
        <v>66.900000000000006</v>
      </c>
      <c r="JE60" s="30">
        <v>65.34</v>
      </c>
      <c r="JF60" s="33">
        <f t="shared" si="52"/>
        <v>65.930000000000007</v>
      </c>
      <c r="JG60" s="30">
        <v>67.2</v>
      </c>
      <c r="JH60" s="30">
        <v>67.72</v>
      </c>
      <c r="JI60" s="30">
        <v>67.540000000000006</v>
      </c>
      <c r="JJ60" s="30">
        <v>65.75</v>
      </c>
      <c r="JK60" s="33">
        <f t="shared" si="53"/>
        <v>67.052500000000009</v>
      </c>
      <c r="JL60" s="30">
        <v>65.8</v>
      </c>
      <c r="JM60" s="30">
        <v>66.03</v>
      </c>
      <c r="JN60" s="30">
        <v>64.900000000000006</v>
      </c>
      <c r="JO60" s="30">
        <v>64.17</v>
      </c>
      <c r="JP60" s="33">
        <f t="shared" si="54"/>
        <v>65.224999999999994</v>
      </c>
      <c r="JQ60" s="30">
        <v>63.37</v>
      </c>
      <c r="JR60" s="30">
        <v>63.77</v>
      </c>
      <c r="JS60" s="30">
        <v>63.42</v>
      </c>
      <c r="JT60" s="30">
        <v>62.88</v>
      </c>
      <c r="JU60" s="33">
        <f t="shared" si="55"/>
        <v>63.36</v>
      </c>
      <c r="JV60" s="30">
        <v>64.05</v>
      </c>
      <c r="JW60" s="30">
        <v>63.36</v>
      </c>
      <c r="JX60" s="30">
        <v>63.26</v>
      </c>
      <c r="JY60" s="30">
        <v>62.95</v>
      </c>
      <c r="JZ60" s="34">
        <f t="shared" si="56"/>
        <v>63.405000000000001</v>
      </c>
    </row>
    <row r="61" spans="1:286">
      <c r="A61" s="25" t="s">
        <v>296</v>
      </c>
      <c r="B61" s="30">
        <v>62.57</v>
      </c>
      <c r="C61" s="30">
        <v>63.66</v>
      </c>
      <c r="D61" s="30">
        <v>65.19</v>
      </c>
      <c r="E61" s="30">
        <v>67.33</v>
      </c>
      <c r="F61" s="31">
        <f t="shared" si="0"/>
        <v>64.6875</v>
      </c>
      <c r="G61" s="30">
        <v>68.39</v>
      </c>
      <c r="H61" s="30">
        <v>67.58</v>
      </c>
      <c r="I61" s="30">
        <v>68.209999999999994</v>
      </c>
      <c r="J61" s="30">
        <v>65.13</v>
      </c>
      <c r="K61" s="31">
        <f t="shared" si="1"/>
        <v>67.327500000000001</v>
      </c>
      <c r="L61" s="30">
        <v>63.87</v>
      </c>
      <c r="M61" s="30">
        <v>64.47</v>
      </c>
      <c r="N61" s="30">
        <v>69.22</v>
      </c>
      <c r="O61" s="30">
        <v>65.36</v>
      </c>
      <c r="P61" s="31">
        <f t="shared" si="2"/>
        <v>65.73</v>
      </c>
      <c r="Q61" s="30">
        <v>64.7</v>
      </c>
      <c r="R61" s="30">
        <v>62.25</v>
      </c>
      <c r="S61" s="30">
        <v>62.29</v>
      </c>
      <c r="T61" s="30">
        <v>66.430000000000007</v>
      </c>
      <c r="U61" s="31">
        <f t="shared" si="3"/>
        <v>63.917500000000004</v>
      </c>
      <c r="V61" s="30">
        <v>63.71</v>
      </c>
      <c r="W61" s="30">
        <v>65.510000000000005</v>
      </c>
      <c r="X61" s="30">
        <v>70.83</v>
      </c>
      <c r="Y61" s="30">
        <v>67.709999999999994</v>
      </c>
      <c r="Z61" s="31">
        <f t="shared" si="4"/>
        <v>66.94</v>
      </c>
      <c r="AA61" s="30">
        <v>67.23</v>
      </c>
      <c r="AB61" s="30">
        <v>69.099999999999994</v>
      </c>
      <c r="AC61" s="30">
        <v>65.25</v>
      </c>
      <c r="AD61" s="30">
        <v>67.349999999999994</v>
      </c>
      <c r="AE61" s="31">
        <f t="shared" si="5"/>
        <v>67.232499999999987</v>
      </c>
      <c r="AF61" s="30">
        <v>71.56</v>
      </c>
      <c r="AG61" s="30">
        <v>70.2</v>
      </c>
      <c r="AH61" s="30">
        <v>64.48</v>
      </c>
      <c r="AI61" s="30">
        <v>67.040000000000006</v>
      </c>
      <c r="AJ61" s="31">
        <f t="shared" si="6"/>
        <v>68.320000000000007</v>
      </c>
      <c r="AK61" s="30">
        <v>68.27</v>
      </c>
      <c r="AL61" s="30">
        <v>68.760000000000005</v>
      </c>
      <c r="AM61" s="30">
        <v>70.88</v>
      </c>
      <c r="AN61" s="30">
        <v>73.33</v>
      </c>
      <c r="AO61" s="31">
        <f t="shared" si="7"/>
        <v>70.31</v>
      </c>
      <c r="AP61" s="30">
        <v>67.7</v>
      </c>
      <c r="AQ61" s="30">
        <v>65.78</v>
      </c>
      <c r="AR61" s="30">
        <v>69.5</v>
      </c>
      <c r="AS61" s="30">
        <v>68.45</v>
      </c>
      <c r="AT61" s="31">
        <f t="shared" si="8"/>
        <v>67.857500000000002</v>
      </c>
      <c r="AU61" s="30">
        <v>69.23</v>
      </c>
      <c r="AV61" s="30">
        <v>65.62</v>
      </c>
      <c r="AW61" s="30">
        <v>68.19</v>
      </c>
      <c r="AX61" s="30">
        <v>68.319999999999993</v>
      </c>
      <c r="AY61" s="31">
        <f t="shared" si="9"/>
        <v>67.84</v>
      </c>
      <c r="AZ61" s="30">
        <v>66.400000000000006</v>
      </c>
      <c r="BA61" s="30">
        <v>68.17</v>
      </c>
      <c r="BB61" s="30">
        <v>70.27</v>
      </c>
      <c r="BC61" s="30">
        <v>70.95</v>
      </c>
      <c r="BD61" s="31">
        <f t="shared" si="10"/>
        <v>68.947499999999991</v>
      </c>
      <c r="BE61" s="30">
        <v>66.010000000000005</v>
      </c>
      <c r="BF61" s="30">
        <v>66.430000000000007</v>
      </c>
      <c r="BG61" s="30">
        <v>69.63</v>
      </c>
      <c r="BH61" s="30">
        <v>72.38</v>
      </c>
      <c r="BI61" s="31">
        <f t="shared" si="11"/>
        <v>68.612499999999997</v>
      </c>
      <c r="BJ61" s="30">
        <v>69.81</v>
      </c>
      <c r="BK61" s="30">
        <v>70.11</v>
      </c>
      <c r="BL61" s="30">
        <v>71.87</v>
      </c>
      <c r="BM61" s="30">
        <v>69.819999999999993</v>
      </c>
      <c r="BN61" s="31">
        <f t="shared" si="12"/>
        <v>70.402500000000003</v>
      </c>
      <c r="BO61" s="30">
        <v>68.930000000000007</v>
      </c>
      <c r="BP61" s="30">
        <v>69.13</v>
      </c>
      <c r="BQ61" s="30">
        <v>66.63</v>
      </c>
      <c r="BR61" s="30">
        <v>67.489999999999995</v>
      </c>
      <c r="BS61" s="31">
        <f t="shared" si="13"/>
        <v>68.045000000000002</v>
      </c>
      <c r="BT61" s="30">
        <v>59.86</v>
      </c>
      <c r="BU61" s="30">
        <v>64.14</v>
      </c>
      <c r="BV61" s="30">
        <v>64.09</v>
      </c>
      <c r="BW61" s="30">
        <v>74.37</v>
      </c>
      <c r="BX61" s="31">
        <f t="shared" si="14"/>
        <v>65.615000000000009</v>
      </c>
      <c r="BY61" s="30">
        <v>75</v>
      </c>
      <c r="BZ61" s="30">
        <v>77.69</v>
      </c>
      <c r="CA61" s="30">
        <v>72.25</v>
      </c>
      <c r="CB61" s="30">
        <v>72.3</v>
      </c>
      <c r="CC61" s="31">
        <f t="shared" si="15"/>
        <v>74.31</v>
      </c>
      <c r="CD61" s="30">
        <v>65.55</v>
      </c>
      <c r="CE61" s="30">
        <v>63.47</v>
      </c>
      <c r="CF61" s="30">
        <v>66.349999999999994</v>
      </c>
      <c r="CG61" s="30">
        <v>68.989999999999995</v>
      </c>
      <c r="CH61" s="31">
        <f t="shared" si="16"/>
        <v>66.089999999999989</v>
      </c>
      <c r="CI61" s="30">
        <v>69.31</v>
      </c>
      <c r="CJ61" s="30">
        <v>66.44</v>
      </c>
      <c r="CK61" s="30">
        <v>68.430000000000007</v>
      </c>
      <c r="CL61" s="30">
        <v>68.55</v>
      </c>
      <c r="CM61" s="31">
        <f t="shared" si="17"/>
        <v>68.182500000000005</v>
      </c>
      <c r="CN61" s="30">
        <v>62.93</v>
      </c>
      <c r="CO61" s="30">
        <v>62.28</v>
      </c>
      <c r="CP61" s="30">
        <v>58.79</v>
      </c>
      <c r="CQ61" s="30">
        <v>58.49</v>
      </c>
      <c r="CR61" s="31">
        <f t="shared" si="18"/>
        <v>60.622500000000002</v>
      </c>
      <c r="CS61" s="30">
        <v>23.81</v>
      </c>
      <c r="CT61" s="30">
        <v>23.76</v>
      </c>
      <c r="CU61" s="30">
        <v>17.68</v>
      </c>
      <c r="CV61" s="30">
        <v>22.04</v>
      </c>
      <c r="CW61" s="32">
        <f t="shared" si="19"/>
        <v>21.822499999999998</v>
      </c>
      <c r="CX61" s="30">
        <v>25.26</v>
      </c>
      <c r="CY61" s="30">
        <v>26.05</v>
      </c>
      <c r="CZ61" s="30">
        <v>22.71</v>
      </c>
      <c r="DA61" s="30">
        <v>17.89</v>
      </c>
      <c r="DB61" s="32">
        <f t="shared" si="20"/>
        <v>22.977500000000003</v>
      </c>
      <c r="DC61" s="30">
        <v>18.97</v>
      </c>
      <c r="DD61" s="30">
        <v>22.99</v>
      </c>
      <c r="DE61" s="30">
        <v>24.33</v>
      </c>
      <c r="DF61" s="30">
        <v>25.09</v>
      </c>
      <c r="DG61" s="32">
        <f t="shared" si="21"/>
        <v>22.844999999999999</v>
      </c>
      <c r="DH61" s="30">
        <v>20.13</v>
      </c>
      <c r="DI61" s="30">
        <v>14.37</v>
      </c>
      <c r="DJ61" s="30">
        <v>13.03</v>
      </c>
      <c r="DK61" s="30">
        <v>20.59</v>
      </c>
      <c r="DL61" s="32">
        <f t="shared" si="22"/>
        <v>17.03</v>
      </c>
      <c r="DM61" s="30">
        <v>18.93</v>
      </c>
      <c r="DN61" s="30">
        <v>17.91</v>
      </c>
      <c r="DO61" s="30">
        <v>22.73</v>
      </c>
      <c r="DP61" s="30">
        <v>20.8</v>
      </c>
      <c r="DQ61" s="32">
        <f t="shared" si="23"/>
        <v>20.092500000000001</v>
      </c>
      <c r="DR61" s="30">
        <v>17.98</v>
      </c>
      <c r="DS61" s="30">
        <v>23.29</v>
      </c>
      <c r="DT61" s="30">
        <v>19.53</v>
      </c>
      <c r="DU61" s="30">
        <v>25.41</v>
      </c>
      <c r="DV61" s="32">
        <f t="shared" si="24"/>
        <v>21.552499999999998</v>
      </c>
      <c r="DW61" s="30">
        <v>28.26</v>
      </c>
      <c r="DX61" s="30">
        <v>29.65</v>
      </c>
      <c r="DY61" s="30">
        <v>27.66</v>
      </c>
      <c r="DZ61" s="30">
        <v>30.15</v>
      </c>
      <c r="EA61" s="32">
        <f t="shared" si="25"/>
        <v>28.93</v>
      </c>
      <c r="EB61" s="30">
        <v>32.28</v>
      </c>
      <c r="EC61" s="30">
        <v>23.44</v>
      </c>
      <c r="ED61" s="30">
        <v>28.81</v>
      </c>
      <c r="EE61" s="30">
        <v>30.7</v>
      </c>
      <c r="EF61" s="32">
        <f t="shared" si="26"/>
        <v>28.807500000000001</v>
      </c>
      <c r="EG61" s="30">
        <v>28.74</v>
      </c>
      <c r="EH61" s="30">
        <v>26.24</v>
      </c>
      <c r="EI61" s="30">
        <v>32.71</v>
      </c>
      <c r="EJ61" s="30">
        <v>29.53</v>
      </c>
      <c r="EK61" s="32">
        <f t="shared" si="27"/>
        <v>29.305</v>
      </c>
      <c r="EL61" s="30">
        <v>20.23</v>
      </c>
      <c r="EM61" s="30">
        <v>24.8</v>
      </c>
      <c r="EN61" s="30">
        <v>21.65</v>
      </c>
      <c r="EO61" s="30">
        <v>21.93</v>
      </c>
      <c r="EP61" s="32">
        <f t="shared" si="28"/>
        <v>22.152500000000003</v>
      </c>
      <c r="EQ61" s="30">
        <v>18.14</v>
      </c>
      <c r="ER61" s="30">
        <v>21.42</v>
      </c>
      <c r="ES61" s="30">
        <v>24.92</v>
      </c>
      <c r="ET61" s="30">
        <v>21</v>
      </c>
      <c r="EU61" s="32">
        <f t="shared" si="29"/>
        <v>21.37</v>
      </c>
      <c r="EV61" s="30">
        <v>17.54</v>
      </c>
      <c r="EW61" s="30">
        <v>12.9</v>
      </c>
      <c r="EX61" s="30">
        <v>10.57</v>
      </c>
      <c r="EY61" s="30">
        <v>11.79</v>
      </c>
      <c r="EZ61" s="32">
        <f t="shared" si="30"/>
        <v>13.2</v>
      </c>
      <c r="FA61" s="30">
        <v>9.11</v>
      </c>
      <c r="FB61" s="30">
        <v>13.39</v>
      </c>
      <c r="FC61" s="30">
        <v>14.18</v>
      </c>
      <c r="FD61" s="30">
        <v>13.29</v>
      </c>
      <c r="FE61" s="32">
        <f t="shared" si="31"/>
        <v>12.4925</v>
      </c>
      <c r="FF61" s="30">
        <v>14.22</v>
      </c>
      <c r="FG61" s="30">
        <v>15.68</v>
      </c>
      <c r="FH61" s="30">
        <v>15.02</v>
      </c>
      <c r="FI61" s="30">
        <v>18.649999999999999</v>
      </c>
      <c r="FJ61" s="32">
        <f t="shared" si="32"/>
        <v>15.8925</v>
      </c>
      <c r="FK61" s="30">
        <v>8.5</v>
      </c>
      <c r="FL61" s="30">
        <v>12.56</v>
      </c>
      <c r="FM61" s="30">
        <v>18.93</v>
      </c>
      <c r="FN61" s="30">
        <v>24.64</v>
      </c>
      <c r="FO61" s="32">
        <f t="shared" si="33"/>
        <v>16.157499999999999</v>
      </c>
      <c r="FP61" s="30">
        <v>11.31</v>
      </c>
      <c r="FQ61" s="30">
        <v>13.46</v>
      </c>
      <c r="FR61" s="30">
        <v>16.079999999999998</v>
      </c>
      <c r="FS61" s="30">
        <v>16.87</v>
      </c>
      <c r="FT61" s="32">
        <f t="shared" si="34"/>
        <v>14.43</v>
      </c>
      <c r="FU61" s="30">
        <v>6.2</v>
      </c>
      <c r="FV61" s="30">
        <v>6.54</v>
      </c>
      <c r="FW61" s="30">
        <v>10.92</v>
      </c>
      <c r="FX61" s="30">
        <v>10.55</v>
      </c>
      <c r="FY61" s="32">
        <f t="shared" si="35"/>
        <v>8.5525000000000002</v>
      </c>
      <c r="FZ61" s="30">
        <v>7.91</v>
      </c>
      <c r="GA61" s="30">
        <v>7.65</v>
      </c>
      <c r="GB61" s="30">
        <v>8.0500000000000007</v>
      </c>
      <c r="GC61" s="30">
        <v>6.1</v>
      </c>
      <c r="GD61" s="32">
        <f t="shared" si="36"/>
        <v>7.4275000000000002</v>
      </c>
      <c r="GE61" s="30">
        <v>2.61</v>
      </c>
      <c r="GF61" s="30">
        <v>5.28</v>
      </c>
      <c r="GG61" s="30">
        <v>6.83</v>
      </c>
      <c r="GH61" s="30">
        <v>4.57</v>
      </c>
      <c r="GI61" s="32">
        <f t="shared" si="37"/>
        <v>4.8224999999999998</v>
      </c>
      <c r="GJ61" s="30">
        <v>47.67</v>
      </c>
      <c r="GK61" s="30">
        <v>48.54</v>
      </c>
      <c r="GL61" s="30">
        <v>53.67</v>
      </c>
      <c r="GM61" s="30">
        <v>52.48</v>
      </c>
      <c r="GN61" s="33">
        <f t="shared" si="38"/>
        <v>50.589999999999996</v>
      </c>
      <c r="GO61" s="30">
        <v>51.11</v>
      </c>
      <c r="GP61" s="30">
        <v>49.98</v>
      </c>
      <c r="GQ61" s="30">
        <v>52.72</v>
      </c>
      <c r="GR61" s="30">
        <v>53.48</v>
      </c>
      <c r="GS61" s="33">
        <f t="shared" si="39"/>
        <v>51.822499999999998</v>
      </c>
      <c r="GT61" s="30">
        <v>51.75</v>
      </c>
      <c r="GU61" s="30">
        <v>49.65</v>
      </c>
      <c r="GV61" s="30">
        <v>52.38</v>
      </c>
      <c r="GW61" s="30">
        <v>48.96</v>
      </c>
      <c r="GX61" s="33">
        <f t="shared" si="40"/>
        <v>50.685000000000002</v>
      </c>
      <c r="GY61" s="30">
        <v>51.67</v>
      </c>
      <c r="GZ61" s="30">
        <v>53.31</v>
      </c>
      <c r="HA61" s="30">
        <v>54.17</v>
      </c>
      <c r="HB61" s="30">
        <v>52.76</v>
      </c>
      <c r="HC61" s="33">
        <f t="shared" si="41"/>
        <v>52.977499999999999</v>
      </c>
      <c r="HD61" s="30">
        <v>51.65</v>
      </c>
      <c r="HE61" s="30">
        <v>53.78</v>
      </c>
      <c r="HF61" s="30">
        <v>54.73</v>
      </c>
      <c r="HG61" s="30">
        <v>53.63</v>
      </c>
      <c r="HH61" s="33">
        <f t="shared" si="42"/>
        <v>53.447499999999998</v>
      </c>
      <c r="HI61" s="30">
        <v>55.15</v>
      </c>
      <c r="HJ61" s="30">
        <v>53</v>
      </c>
      <c r="HK61" s="30">
        <v>52.51</v>
      </c>
      <c r="HL61" s="30">
        <v>50.24</v>
      </c>
      <c r="HM61" s="33">
        <f t="shared" si="43"/>
        <v>52.725000000000001</v>
      </c>
      <c r="HN61" s="30">
        <v>51.33</v>
      </c>
      <c r="HO61" s="30">
        <v>49.39</v>
      </c>
      <c r="HP61" s="30">
        <v>46.65</v>
      </c>
      <c r="HQ61" s="30">
        <v>46.83</v>
      </c>
      <c r="HR61" s="33">
        <f t="shared" si="44"/>
        <v>48.55</v>
      </c>
      <c r="HS61" s="30">
        <v>46.23</v>
      </c>
      <c r="HT61" s="30">
        <v>52.64</v>
      </c>
      <c r="HU61" s="30">
        <v>50.46</v>
      </c>
      <c r="HV61" s="30">
        <v>50.82</v>
      </c>
      <c r="HW61" s="33">
        <f t="shared" si="45"/>
        <v>50.037500000000001</v>
      </c>
      <c r="HX61" s="30">
        <v>48.25</v>
      </c>
      <c r="HY61" s="30">
        <v>48.52</v>
      </c>
      <c r="HZ61" s="30">
        <v>46.77</v>
      </c>
      <c r="IA61" s="30">
        <v>48.23</v>
      </c>
      <c r="IB61" s="33">
        <f t="shared" si="46"/>
        <v>47.942500000000003</v>
      </c>
      <c r="IC61" s="30">
        <v>55.23</v>
      </c>
      <c r="ID61" s="30">
        <v>49.35</v>
      </c>
      <c r="IE61" s="30">
        <v>53.43</v>
      </c>
      <c r="IF61" s="30">
        <v>53.34</v>
      </c>
      <c r="IG61" s="33">
        <f t="shared" si="47"/>
        <v>52.837499999999999</v>
      </c>
      <c r="IH61" s="30">
        <v>54.36</v>
      </c>
      <c r="II61" s="30">
        <v>53.57</v>
      </c>
      <c r="IJ61" s="30">
        <v>52.76</v>
      </c>
      <c r="IK61" s="30">
        <v>56.05</v>
      </c>
      <c r="IL61" s="33">
        <f t="shared" si="48"/>
        <v>54.185000000000002</v>
      </c>
      <c r="IM61" s="30">
        <v>54.43</v>
      </c>
      <c r="IN61" s="30">
        <v>57.86</v>
      </c>
      <c r="IO61" s="30">
        <v>62.27</v>
      </c>
      <c r="IP61" s="30">
        <v>63.85</v>
      </c>
      <c r="IQ61" s="33">
        <f t="shared" si="49"/>
        <v>59.602499999999999</v>
      </c>
      <c r="IR61" s="30">
        <v>63.45</v>
      </c>
      <c r="IS61" s="30">
        <v>60.72</v>
      </c>
      <c r="IT61" s="30">
        <v>61.68</v>
      </c>
      <c r="IU61" s="30">
        <v>60.54</v>
      </c>
      <c r="IV61" s="33">
        <f t="shared" si="50"/>
        <v>61.597499999999997</v>
      </c>
      <c r="IW61" s="30">
        <v>59.12</v>
      </c>
      <c r="IX61" s="30">
        <v>58.29</v>
      </c>
      <c r="IY61" s="30">
        <v>56.62</v>
      </c>
      <c r="IZ61" s="30">
        <v>54.91</v>
      </c>
      <c r="JA61" s="33">
        <f t="shared" si="51"/>
        <v>57.234999999999999</v>
      </c>
      <c r="JB61" s="30">
        <v>54.77</v>
      </c>
      <c r="JC61" s="30">
        <v>56.09</v>
      </c>
      <c r="JD61" s="30">
        <v>51.96</v>
      </c>
      <c r="JE61" s="30">
        <v>56.04</v>
      </c>
      <c r="JF61" s="33">
        <f t="shared" si="52"/>
        <v>54.715000000000003</v>
      </c>
      <c r="JG61" s="30">
        <v>66.52</v>
      </c>
      <c r="JH61" s="30">
        <v>67.23</v>
      </c>
      <c r="JI61" s="30">
        <v>60.63</v>
      </c>
      <c r="JJ61" s="30">
        <v>60.1</v>
      </c>
      <c r="JK61" s="33">
        <f t="shared" si="53"/>
        <v>63.62</v>
      </c>
      <c r="JL61" s="30">
        <v>61.49</v>
      </c>
      <c r="JM61" s="30">
        <v>59.31</v>
      </c>
      <c r="JN61" s="30">
        <v>59.11</v>
      </c>
      <c r="JO61" s="30">
        <v>61.72</v>
      </c>
      <c r="JP61" s="33">
        <f t="shared" si="54"/>
        <v>60.407500000000006</v>
      </c>
      <c r="JQ61" s="30">
        <v>63.83</v>
      </c>
      <c r="JR61" s="30">
        <v>61.36</v>
      </c>
      <c r="JS61" s="30">
        <v>62.92</v>
      </c>
      <c r="JT61" s="30">
        <v>64.37</v>
      </c>
      <c r="JU61" s="33">
        <f t="shared" si="55"/>
        <v>63.120000000000005</v>
      </c>
      <c r="JV61" s="30">
        <v>61.29</v>
      </c>
      <c r="JW61" s="30">
        <v>58.99</v>
      </c>
      <c r="JX61" s="30">
        <v>54.77</v>
      </c>
      <c r="JY61" s="30">
        <v>55.82</v>
      </c>
      <c r="JZ61" s="34">
        <f t="shared" si="56"/>
        <v>57.717500000000001</v>
      </c>
    </row>
    <row r="62" spans="1:286" ht="29">
      <c r="A62" s="25" t="s">
        <v>297</v>
      </c>
      <c r="B62" s="30">
        <v>72.91</v>
      </c>
      <c r="C62" s="30">
        <v>71.62</v>
      </c>
      <c r="D62" s="30">
        <v>67.760000000000005</v>
      </c>
      <c r="E62" s="30">
        <v>64.03</v>
      </c>
      <c r="F62" s="31">
        <f t="shared" si="0"/>
        <v>69.080000000000013</v>
      </c>
      <c r="G62" s="30">
        <v>63.6</v>
      </c>
      <c r="H62" s="30">
        <v>63.84</v>
      </c>
      <c r="I62" s="30">
        <v>69.61</v>
      </c>
      <c r="J62" s="30">
        <v>71.38</v>
      </c>
      <c r="K62" s="31">
        <f t="shared" si="1"/>
        <v>67.107500000000002</v>
      </c>
      <c r="L62" s="30">
        <v>69.459999999999994</v>
      </c>
      <c r="M62" s="30">
        <v>72.81</v>
      </c>
      <c r="N62" s="30">
        <v>70.88</v>
      </c>
      <c r="O62" s="30">
        <v>69.33</v>
      </c>
      <c r="P62" s="31">
        <f t="shared" si="2"/>
        <v>70.61999999999999</v>
      </c>
      <c r="Q62" s="30">
        <v>70.489999999999995</v>
      </c>
      <c r="R62" s="30">
        <v>70.05</v>
      </c>
      <c r="S62" s="30">
        <v>71.52</v>
      </c>
      <c r="T62" s="30">
        <v>68.44</v>
      </c>
      <c r="U62" s="31">
        <f t="shared" si="3"/>
        <v>70.125</v>
      </c>
      <c r="V62" s="30">
        <v>71.09</v>
      </c>
      <c r="W62" s="30">
        <v>72.150000000000006</v>
      </c>
      <c r="X62" s="30">
        <v>72.19</v>
      </c>
      <c r="Y62" s="30">
        <v>69.239999999999995</v>
      </c>
      <c r="Z62" s="31">
        <f t="shared" si="4"/>
        <v>71.167500000000004</v>
      </c>
      <c r="AA62" s="30">
        <v>67.22</v>
      </c>
      <c r="AB62" s="30">
        <v>67.739999999999995</v>
      </c>
      <c r="AC62" s="30">
        <v>68.22</v>
      </c>
      <c r="AD62" s="30">
        <v>66.260000000000005</v>
      </c>
      <c r="AE62" s="31">
        <f t="shared" si="5"/>
        <v>67.36</v>
      </c>
      <c r="AF62" s="30">
        <v>64.09</v>
      </c>
      <c r="AG62" s="30">
        <v>62.36</v>
      </c>
      <c r="AH62" s="30">
        <v>64.78</v>
      </c>
      <c r="AI62" s="30">
        <v>67.510000000000005</v>
      </c>
      <c r="AJ62" s="31">
        <f t="shared" si="6"/>
        <v>64.685000000000002</v>
      </c>
      <c r="AK62" s="30">
        <v>71.13</v>
      </c>
      <c r="AL62" s="30">
        <v>71.59</v>
      </c>
      <c r="AM62" s="30">
        <v>64.989999999999995</v>
      </c>
      <c r="AN62" s="30">
        <v>67.069999999999993</v>
      </c>
      <c r="AO62" s="31">
        <f t="shared" si="7"/>
        <v>68.694999999999993</v>
      </c>
      <c r="AP62" s="30">
        <v>65.739999999999995</v>
      </c>
      <c r="AQ62" s="30">
        <v>65.66</v>
      </c>
      <c r="AR62" s="30">
        <v>71.430000000000007</v>
      </c>
      <c r="AS62" s="30">
        <v>66.75</v>
      </c>
      <c r="AT62" s="31">
        <f t="shared" si="8"/>
        <v>67.394999999999996</v>
      </c>
      <c r="AU62" s="30">
        <v>65.760000000000005</v>
      </c>
      <c r="AV62" s="30">
        <v>69.67</v>
      </c>
      <c r="AW62" s="30">
        <v>66.13</v>
      </c>
      <c r="AX62" s="30">
        <v>68.28</v>
      </c>
      <c r="AY62" s="31">
        <f t="shared" si="9"/>
        <v>67.460000000000008</v>
      </c>
      <c r="AZ62" s="30">
        <v>64.760000000000005</v>
      </c>
      <c r="BA62" s="30">
        <v>65.34</v>
      </c>
      <c r="BB62" s="30">
        <v>65.69</v>
      </c>
      <c r="BC62" s="30">
        <v>69.36</v>
      </c>
      <c r="BD62" s="31">
        <f t="shared" si="10"/>
        <v>66.287500000000009</v>
      </c>
      <c r="BE62" s="30">
        <v>61.94</v>
      </c>
      <c r="BF62" s="30">
        <v>64.91</v>
      </c>
      <c r="BG62" s="30">
        <v>69.55</v>
      </c>
      <c r="BH62" s="30">
        <v>69.55</v>
      </c>
      <c r="BI62" s="31">
        <f t="shared" si="11"/>
        <v>66.487499999999997</v>
      </c>
      <c r="BJ62" s="30">
        <v>67.83</v>
      </c>
      <c r="BK62" s="30">
        <v>74.19</v>
      </c>
      <c r="BL62" s="30">
        <v>74.28</v>
      </c>
      <c r="BM62" s="30">
        <v>73.39</v>
      </c>
      <c r="BN62" s="31">
        <f t="shared" si="12"/>
        <v>72.422499999999999</v>
      </c>
      <c r="BO62" s="30">
        <v>71.180000000000007</v>
      </c>
      <c r="BP62" s="30">
        <v>72.010000000000005</v>
      </c>
      <c r="BQ62" s="30">
        <v>68.02</v>
      </c>
      <c r="BR62" s="30">
        <v>66.44</v>
      </c>
      <c r="BS62" s="31">
        <f t="shared" si="13"/>
        <v>69.412499999999994</v>
      </c>
      <c r="BT62" s="30">
        <v>68.63</v>
      </c>
      <c r="BU62" s="30">
        <v>69.98</v>
      </c>
      <c r="BV62" s="30">
        <v>71.63</v>
      </c>
      <c r="BW62" s="30">
        <v>67.680000000000007</v>
      </c>
      <c r="BX62" s="31">
        <f t="shared" si="14"/>
        <v>69.48</v>
      </c>
      <c r="BY62" s="30">
        <v>65.150000000000006</v>
      </c>
      <c r="BZ62" s="30">
        <v>62.29</v>
      </c>
      <c r="CA62" s="30">
        <v>66.52</v>
      </c>
      <c r="CB62" s="30">
        <v>68.06</v>
      </c>
      <c r="CC62" s="31">
        <f t="shared" si="15"/>
        <v>65.504999999999995</v>
      </c>
      <c r="CD62" s="30">
        <v>64.69</v>
      </c>
      <c r="CE62" s="30">
        <v>69.540000000000006</v>
      </c>
      <c r="CF62" s="30">
        <v>67.39</v>
      </c>
      <c r="CG62" s="30">
        <v>68.8</v>
      </c>
      <c r="CH62" s="31">
        <f t="shared" si="16"/>
        <v>67.605000000000004</v>
      </c>
      <c r="CI62" s="30">
        <v>71.260000000000005</v>
      </c>
      <c r="CJ62" s="30">
        <v>62.78</v>
      </c>
      <c r="CK62" s="30">
        <v>62.29</v>
      </c>
      <c r="CL62" s="30">
        <v>62.69</v>
      </c>
      <c r="CM62" s="31">
        <f t="shared" si="17"/>
        <v>64.754999999999995</v>
      </c>
      <c r="CN62" s="30">
        <v>66.14</v>
      </c>
      <c r="CO62" s="30">
        <v>63.79</v>
      </c>
      <c r="CP62" s="30">
        <v>63.72</v>
      </c>
      <c r="CQ62" s="30">
        <v>66.78</v>
      </c>
      <c r="CR62" s="31">
        <f t="shared" si="18"/>
        <v>65.107500000000002</v>
      </c>
      <c r="CS62" s="30">
        <v>20.239999999999998</v>
      </c>
      <c r="CT62" s="30">
        <v>20.66</v>
      </c>
      <c r="CU62" s="30">
        <v>20.68</v>
      </c>
      <c r="CV62" s="30">
        <v>21.26</v>
      </c>
      <c r="CW62" s="32">
        <f t="shared" si="19"/>
        <v>20.71</v>
      </c>
      <c r="CX62" s="30">
        <v>21.31</v>
      </c>
      <c r="CY62" s="30">
        <v>22.43</v>
      </c>
      <c r="CZ62" s="30">
        <v>22.6</v>
      </c>
      <c r="DA62" s="30">
        <v>22.96</v>
      </c>
      <c r="DB62" s="32">
        <f t="shared" si="20"/>
        <v>22.325000000000003</v>
      </c>
      <c r="DC62" s="30">
        <v>20.81</v>
      </c>
      <c r="DD62" s="30">
        <v>18.12</v>
      </c>
      <c r="DE62" s="30">
        <v>24.07</v>
      </c>
      <c r="DF62" s="30">
        <v>23.31</v>
      </c>
      <c r="DG62" s="32">
        <f t="shared" si="21"/>
        <v>21.577500000000001</v>
      </c>
      <c r="DH62" s="30">
        <v>20.46</v>
      </c>
      <c r="DI62" s="30">
        <v>19.079999999999998</v>
      </c>
      <c r="DJ62" s="30">
        <v>22.79</v>
      </c>
      <c r="DK62" s="30">
        <v>20.38</v>
      </c>
      <c r="DL62" s="32">
        <f t="shared" si="22"/>
        <v>20.677499999999998</v>
      </c>
      <c r="DM62" s="30">
        <v>21.81</v>
      </c>
      <c r="DN62" s="30">
        <v>24.31</v>
      </c>
      <c r="DO62" s="30">
        <v>29.99</v>
      </c>
      <c r="DP62" s="30">
        <v>28.37</v>
      </c>
      <c r="DQ62" s="32">
        <f t="shared" si="23"/>
        <v>26.12</v>
      </c>
      <c r="DR62" s="30">
        <v>29.04</v>
      </c>
      <c r="DS62" s="30">
        <v>27.96</v>
      </c>
      <c r="DT62" s="30">
        <v>32.5</v>
      </c>
      <c r="DU62" s="30">
        <v>29.03</v>
      </c>
      <c r="DV62" s="32">
        <f t="shared" si="24"/>
        <v>29.6325</v>
      </c>
      <c r="DW62" s="30">
        <v>21.59</v>
      </c>
      <c r="DX62" s="30">
        <v>22.1</v>
      </c>
      <c r="DY62" s="30">
        <v>25.61</v>
      </c>
      <c r="DZ62" s="30">
        <v>22.77</v>
      </c>
      <c r="EA62" s="32">
        <f t="shared" si="25"/>
        <v>23.017499999999998</v>
      </c>
      <c r="EB62" s="30">
        <v>34.4</v>
      </c>
      <c r="EC62" s="30">
        <v>39.89</v>
      </c>
      <c r="ED62" s="30">
        <v>29.04</v>
      </c>
      <c r="EE62" s="30">
        <v>28.47</v>
      </c>
      <c r="EF62" s="32">
        <f t="shared" si="26"/>
        <v>32.949999999999996</v>
      </c>
      <c r="EG62" s="30">
        <v>23.71</v>
      </c>
      <c r="EH62" s="30">
        <v>25.67</v>
      </c>
      <c r="EI62" s="30">
        <v>24.51</v>
      </c>
      <c r="EJ62" s="30">
        <v>16.61</v>
      </c>
      <c r="EK62" s="32">
        <f t="shared" si="27"/>
        <v>22.625</v>
      </c>
      <c r="EL62" s="30">
        <v>16.78</v>
      </c>
      <c r="EM62" s="30">
        <v>19.2</v>
      </c>
      <c r="EN62" s="30">
        <v>20.14</v>
      </c>
      <c r="EO62" s="30">
        <v>19.690000000000001</v>
      </c>
      <c r="EP62" s="32">
        <f t="shared" si="28"/>
        <v>18.952500000000001</v>
      </c>
      <c r="EQ62" s="30">
        <v>20.04</v>
      </c>
      <c r="ER62" s="30">
        <v>18.28</v>
      </c>
      <c r="ES62" s="30">
        <v>20.079999999999998</v>
      </c>
      <c r="ET62" s="30">
        <v>12.99</v>
      </c>
      <c r="EU62" s="32">
        <f t="shared" si="29"/>
        <v>17.8475</v>
      </c>
      <c r="EV62" s="30">
        <v>12.64</v>
      </c>
      <c r="EW62" s="30">
        <v>16.579999999999998</v>
      </c>
      <c r="EX62" s="30">
        <v>21.38</v>
      </c>
      <c r="EY62" s="30">
        <v>19.7</v>
      </c>
      <c r="EZ62" s="32">
        <f t="shared" si="30"/>
        <v>17.574999999999999</v>
      </c>
      <c r="FA62" s="30">
        <v>14.17</v>
      </c>
      <c r="FB62" s="30">
        <v>17.78</v>
      </c>
      <c r="FC62" s="30">
        <v>13.88</v>
      </c>
      <c r="FD62" s="30">
        <v>15.66</v>
      </c>
      <c r="FE62" s="32">
        <f t="shared" si="31"/>
        <v>15.372500000000002</v>
      </c>
      <c r="FF62" s="30">
        <v>10.220000000000001</v>
      </c>
      <c r="FG62" s="30">
        <v>11.57</v>
      </c>
      <c r="FH62" s="30">
        <v>16.489999999999998</v>
      </c>
      <c r="FI62" s="30">
        <v>11.45</v>
      </c>
      <c r="FJ62" s="32">
        <f t="shared" si="32"/>
        <v>12.432500000000001</v>
      </c>
      <c r="FK62" s="30">
        <v>6.2</v>
      </c>
      <c r="FL62" s="30">
        <v>6.75</v>
      </c>
      <c r="FM62" s="30">
        <v>10.3</v>
      </c>
      <c r="FN62" s="30">
        <v>10.81</v>
      </c>
      <c r="FO62" s="32">
        <f t="shared" si="33"/>
        <v>8.5150000000000006</v>
      </c>
      <c r="FP62" s="30">
        <v>4.83</v>
      </c>
      <c r="FQ62" s="30">
        <v>5.36</v>
      </c>
      <c r="FR62" s="30">
        <v>11.75</v>
      </c>
      <c r="FS62" s="30">
        <v>9.0399999999999991</v>
      </c>
      <c r="FT62" s="32">
        <f t="shared" si="34"/>
        <v>7.7450000000000001</v>
      </c>
      <c r="FU62" s="30">
        <v>10.39</v>
      </c>
      <c r="FV62" s="30">
        <v>12.95</v>
      </c>
      <c r="FW62" s="30">
        <v>11.32</v>
      </c>
      <c r="FX62" s="30">
        <v>13.53</v>
      </c>
      <c r="FY62" s="32">
        <f t="shared" si="35"/>
        <v>12.047499999999999</v>
      </c>
      <c r="FZ62" s="30">
        <v>16.96</v>
      </c>
      <c r="GA62" s="30">
        <v>7.31</v>
      </c>
      <c r="GB62" s="30">
        <v>3.72</v>
      </c>
      <c r="GC62" s="30">
        <v>1.1100000000000001</v>
      </c>
      <c r="GD62" s="32">
        <f t="shared" si="36"/>
        <v>7.2749999999999995</v>
      </c>
      <c r="GE62" s="30">
        <v>3.74</v>
      </c>
      <c r="GF62" s="30">
        <v>2.8</v>
      </c>
      <c r="GG62" s="35" t="s">
        <v>298</v>
      </c>
      <c r="GH62" s="30">
        <v>6.21</v>
      </c>
      <c r="GI62" s="32">
        <f t="shared" si="37"/>
        <v>3.1875</v>
      </c>
      <c r="GJ62" s="30">
        <v>58.16</v>
      </c>
      <c r="GK62" s="30">
        <v>56.82</v>
      </c>
      <c r="GL62" s="30">
        <v>53.74</v>
      </c>
      <c r="GM62" s="30">
        <v>50.42</v>
      </c>
      <c r="GN62" s="33">
        <f t="shared" si="38"/>
        <v>54.784999999999997</v>
      </c>
      <c r="GO62" s="30">
        <v>50.04</v>
      </c>
      <c r="GP62" s="30">
        <v>49.52</v>
      </c>
      <c r="GQ62" s="30">
        <v>53.87</v>
      </c>
      <c r="GR62" s="30">
        <v>54.99</v>
      </c>
      <c r="GS62" s="33">
        <f t="shared" si="39"/>
        <v>52.105000000000004</v>
      </c>
      <c r="GT62" s="30">
        <v>55.01</v>
      </c>
      <c r="GU62" s="30">
        <v>59.61</v>
      </c>
      <c r="GV62" s="30">
        <v>53.82</v>
      </c>
      <c r="GW62" s="30">
        <v>53.16</v>
      </c>
      <c r="GX62" s="33">
        <f t="shared" si="40"/>
        <v>55.4</v>
      </c>
      <c r="GY62" s="30">
        <v>56.07</v>
      </c>
      <c r="GZ62" s="30">
        <v>56.69</v>
      </c>
      <c r="HA62" s="30">
        <v>55.23</v>
      </c>
      <c r="HB62" s="30">
        <v>54.49</v>
      </c>
      <c r="HC62" s="33">
        <f t="shared" si="41"/>
        <v>55.62</v>
      </c>
      <c r="HD62" s="30">
        <v>55.58</v>
      </c>
      <c r="HE62" s="30">
        <v>54.61</v>
      </c>
      <c r="HF62" s="30">
        <v>50.54</v>
      </c>
      <c r="HG62" s="30">
        <v>49.6</v>
      </c>
      <c r="HH62" s="33">
        <f t="shared" si="42"/>
        <v>52.582499999999996</v>
      </c>
      <c r="HI62" s="30">
        <v>47.7</v>
      </c>
      <c r="HJ62" s="30">
        <v>48.8</v>
      </c>
      <c r="HK62" s="30">
        <v>46.05</v>
      </c>
      <c r="HL62" s="30">
        <v>47.02</v>
      </c>
      <c r="HM62" s="33">
        <f t="shared" si="43"/>
        <v>47.392500000000005</v>
      </c>
      <c r="HN62" s="30">
        <v>50.25</v>
      </c>
      <c r="HO62" s="30">
        <v>48.57</v>
      </c>
      <c r="HP62" s="30">
        <v>48.19</v>
      </c>
      <c r="HQ62" s="30">
        <v>52.14</v>
      </c>
      <c r="HR62" s="33">
        <f t="shared" si="44"/>
        <v>49.787499999999994</v>
      </c>
      <c r="HS62" s="30">
        <v>46.66</v>
      </c>
      <c r="HT62" s="30">
        <v>43.04</v>
      </c>
      <c r="HU62" s="30">
        <v>46.12</v>
      </c>
      <c r="HV62" s="30">
        <v>47.98</v>
      </c>
      <c r="HW62" s="33">
        <f t="shared" si="45"/>
        <v>45.949999999999996</v>
      </c>
      <c r="HX62" s="30">
        <v>50.15</v>
      </c>
      <c r="HY62" s="30">
        <v>48.8</v>
      </c>
      <c r="HZ62" s="30">
        <v>53.93</v>
      </c>
      <c r="IA62" s="30">
        <v>55.66</v>
      </c>
      <c r="IB62" s="33">
        <f t="shared" si="46"/>
        <v>52.134999999999998</v>
      </c>
      <c r="IC62" s="30">
        <v>54.72</v>
      </c>
      <c r="ID62" s="30">
        <v>56.3</v>
      </c>
      <c r="IE62" s="30">
        <v>52.81</v>
      </c>
      <c r="IF62" s="30">
        <v>54.83</v>
      </c>
      <c r="IG62" s="33">
        <f t="shared" si="47"/>
        <v>54.664999999999992</v>
      </c>
      <c r="IH62" s="30">
        <v>51.78</v>
      </c>
      <c r="II62" s="30">
        <v>53.4</v>
      </c>
      <c r="IJ62" s="30">
        <v>52.51</v>
      </c>
      <c r="IK62" s="30">
        <v>60.35</v>
      </c>
      <c r="IL62" s="33">
        <f t="shared" si="48"/>
        <v>54.51</v>
      </c>
      <c r="IM62" s="30">
        <v>54.11</v>
      </c>
      <c r="IN62" s="30">
        <v>54.15</v>
      </c>
      <c r="IO62" s="30">
        <v>54.68</v>
      </c>
      <c r="IP62" s="30">
        <v>55.85</v>
      </c>
      <c r="IQ62" s="33">
        <f t="shared" si="49"/>
        <v>54.697499999999998</v>
      </c>
      <c r="IR62" s="30">
        <v>58.22</v>
      </c>
      <c r="IS62" s="30">
        <v>61</v>
      </c>
      <c r="IT62" s="30">
        <v>63.97</v>
      </c>
      <c r="IU62" s="30">
        <v>61.9</v>
      </c>
      <c r="IV62" s="33">
        <f t="shared" si="50"/>
        <v>61.272500000000001</v>
      </c>
      <c r="IW62" s="30">
        <v>63.91</v>
      </c>
      <c r="IX62" s="30">
        <v>63.68</v>
      </c>
      <c r="IY62" s="30">
        <v>56.8</v>
      </c>
      <c r="IZ62" s="30">
        <v>58.83</v>
      </c>
      <c r="JA62" s="33">
        <f t="shared" si="51"/>
        <v>60.804999999999993</v>
      </c>
      <c r="JB62" s="30">
        <v>64.37</v>
      </c>
      <c r="JC62" s="30">
        <v>65.260000000000005</v>
      </c>
      <c r="JD62" s="30">
        <v>64.25</v>
      </c>
      <c r="JE62" s="30">
        <v>60.36</v>
      </c>
      <c r="JF62" s="33">
        <f t="shared" si="52"/>
        <v>63.56</v>
      </c>
      <c r="JG62" s="30">
        <v>62</v>
      </c>
      <c r="JH62" s="30">
        <v>58.95</v>
      </c>
      <c r="JI62" s="30">
        <v>58.7</v>
      </c>
      <c r="JJ62" s="30">
        <v>61.91</v>
      </c>
      <c r="JK62" s="33">
        <f t="shared" si="53"/>
        <v>60.39</v>
      </c>
      <c r="JL62" s="30">
        <v>57.98</v>
      </c>
      <c r="JM62" s="30">
        <v>60.54</v>
      </c>
      <c r="JN62" s="30">
        <v>59.76</v>
      </c>
      <c r="JO62" s="30">
        <v>59.49</v>
      </c>
      <c r="JP62" s="33">
        <f t="shared" si="54"/>
        <v>59.442500000000003</v>
      </c>
      <c r="JQ62" s="30">
        <v>59.17</v>
      </c>
      <c r="JR62" s="30">
        <v>58.19</v>
      </c>
      <c r="JS62" s="30">
        <v>59.97</v>
      </c>
      <c r="JT62" s="30">
        <v>61.99</v>
      </c>
      <c r="JU62" s="33">
        <f t="shared" si="55"/>
        <v>59.83</v>
      </c>
      <c r="JV62" s="30">
        <v>63.67</v>
      </c>
      <c r="JW62" s="30">
        <v>62</v>
      </c>
      <c r="JX62" s="30">
        <v>63.72</v>
      </c>
      <c r="JY62" s="30">
        <v>62.64</v>
      </c>
      <c r="JZ62" s="34">
        <f t="shared" si="56"/>
        <v>63.007499999999993</v>
      </c>
    </row>
    <row r="66" spans="1:20">
      <c r="A66" s="23" t="s">
        <v>136</v>
      </c>
    </row>
    <row r="67" spans="1:20">
      <c r="A67" t="s">
        <v>299</v>
      </c>
    </row>
    <row r="68" spans="1:20">
      <c r="A68" t="s">
        <v>300</v>
      </c>
    </row>
    <row r="70" spans="1:20">
      <c r="A70" s="23" t="s">
        <v>139</v>
      </c>
    </row>
    <row r="71" spans="1:20">
      <c r="A71" t="s">
        <v>140</v>
      </c>
    </row>
    <row r="74" spans="1:20">
      <c r="A74" s="36" t="s">
        <v>301</v>
      </c>
      <c r="B74" s="36">
        <v>2002</v>
      </c>
      <c r="C74" s="36">
        <v>2003</v>
      </c>
      <c r="D74" s="36">
        <v>2004</v>
      </c>
      <c r="E74" s="36">
        <v>2005</v>
      </c>
      <c r="F74" s="36">
        <v>2006</v>
      </c>
      <c r="G74" s="36">
        <v>2007</v>
      </c>
      <c r="H74" s="36">
        <v>2008</v>
      </c>
      <c r="I74" s="36">
        <v>2009</v>
      </c>
      <c r="J74" s="36">
        <v>2010</v>
      </c>
      <c r="K74" s="36">
        <v>2011</v>
      </c>
      <c r="L74" s="36">
        <v>2012</v>
      </c>
      <c r="M74" s="36">
        <v>2013</v>
      </c>
      <c r="N74" s="36">
        <v>2014</v>
      </c>
      <c r="O74" s="36">
        <v>2015</v>
      </c>
      <c r="P74" s="36">
        <v>2016</v>
      </c>
      <c r="Q74" s="36">
        <v>2017</v>
      </c>
      <c r="R74" s="36">
        <v>2018</v>
      </c>
      <c r="S74" s="36">
        <v>2019</v>
      </c>
      <c r="T74" s="36">
        <v>2020</v>
      </c>
    </row>
    <row r="75" spans="1:20" ht="29">
      <c r="A75" s="25" t="s">
        <v>246</v>
      </c>
      <c r="B75">
        <v>64.714999999999989</v>
      </c>
      <c r="C75">
        <v>64.760000000000005</v>
      </c>
      <c r="D75">
        <v>66.45</v>
      </c>
      <c r="E75">
        <v>68.172499999999999</v>
      </c>
      <c r="F75">
        <v>68.912499999999994</v>
      </c>
      <c r="G75">
        <v>69.367500000000007</v>
      </c>
      <c r="H75">
        <v>67.59</v>
      </c>
      <c r="I75">
        <v>67.867499999999993</v>
      </c>
      <c r="J75">
        <v>67.662499999999994</v>
      </c>
      <c r="K75">
        <v>65.832499999999996</v>
      </c>
      <c r="L75">
        <v>64.150000000000006</v>
      </c>
      <c r="M75">
        <v>65.114999999999995</v>
      </c>
      <c r="N75">
        <v>63.41</v>
      </c>
      <c r="O75">
        <v>63.815000000000005</v>
      </c>
      <c r="P75">
        <v>60.082499999999996</v>
      </c>
      <c r="Q75">
        <v>64.484999999999999</v>
      </c>
      <c r="R75">
        <v>67.227499999999992</v>
      </c>
      <c r="S75">
        <v>63.912499999999994</v>
      </c>
      <c r="T75">
        <v>62.284999999999997</v>
      </c>
    </row>
    <row r="76" spans="1:20" ht="43">
      <c r="A76" s="25" t="s">
        <v>247</v>
      </c>
      <c r="B76">
        <v>67.344999999999999</v>
      </c>
      <c r="C76">
        <v>68.364999999999995</v>
      </c>
      <c r="D76">
        <v>68.81750000000001</v>
      </c>
      <c r="E76">
        <v>68.962500000000006</v>
      </c>
      <c r="F76">
        <v>68.247500000000002</v>
      </c>
      <c r="G76">
        <v>67.662499999999994</v>
      </c>
      <c r="H76">
        <v>67.952500000000001</v>
      </c>
      <c r="I76">
        <v>68.077499999999986</v>
      </c>
      <c r="J76">
        <v>65.995000000000005</v>
      </c>
      <c r="K76">
        <v>64.857500000000002</v>
      </c>
      <c r="L76">
        <v>66.44</v>
      </c>
      <c r="M76">
        <v>65.20750000000001</v>
      </c>
      <c r="N76">
        <v>63.629999999999995</v>
      </c>
      <c r="O76">
        <v>63.954999999999998</v>
      </c>
      <c r="P76">
        <v>64.849999999999994</v>
      </c>
      <c r="Q76">
        <v>64.302499999999995</v>
      </c>
      <c r="R76">
        <v>63.752499999999998</v>
      </c>
      <c r="S76">
        <v>64.372500000000002</v>
      </c>
      <c r="T76">
        <v>63.129999999999995</v>
      </c>
    </row>
    <row r="77" spans="1:20" ht="29">
      <c r="A77" s="25" t="s">
        <v>248</v>
      </c>
      <c r="B77">
        <v>69.662499999999994</v>
      </c>
      <c r="C77">
        <v>72.364999999999995</v>
      </c>
      <c r="D77">
        <v>73.727499999999992</v>
      </c>
      <c r="E77">
        <v>75.14500000000001</v>
      </c>
      <c r="F77">
        <v>75.084999999999994</v>
      </c>
      <c r="G77">
        <v>72.050000000000011</v>
      </c>
      <c r="H77">
        <v>72.252500000000012</v>
      </c>
      <c r="I77">
        <v>71.61999999999999</v>
      </c>
      <c r="J77">
        <v>70.795000000000002</v>
      </c>
      <c r="K77">
        <v>71.532499999999999</v>
      </c>
      <c r="L77">
        <v>70.877499999999998</v>
      </c>
      <c r="M77">
        <v>72.497500000000002</v>
      </c>
      <c r="N77">
        <v>72.040000000000006</v>
      </c>
      <c r="O77">
        <v>67.085000000000008</v>
      </c>
      <c r="P77">
        <v>67.057500000000005</v>
      </c>
      <c r="Q77">
        <v>69.754999999999995</v>
      </c>
      <c r="R77">
        <v>67.504999999999995</v>
      </c>
      <c r="S77">
        <v>65.772500000000008</v>
      </c>
      <c r="T77">
        <v>66.962500000000006</v>
      </c>
    </row>
    <row r="78" spans="1:20" ht="43">
      <c r="A78" s="25" t="s">
        <v>249</v>
      </c>
      <c r="B78">
        <v>70.83</v>
      </c>
      <c r="C78">
        <v>70.86</v>
      </c>
      <c r="D78">
        <v>70.392499999999998</v>
      </c>
      <c r="E78">
        <v>69.257500000000007</v>
      </c>
      <c r="F78">
        <v>70.762500000000003</v>
      </c>
      <c r="G78">
        <v>69.525000000000006</v>
      </c>
      <c r="H78">
        <v>70.472499999999997</v>
      </c>
      <c r="I78">
        <v>68.335000000000008</v>
      </c>
      <c r="J78">
        <v>69.09</v>
      </c>
      <c r="K78">
        <v>70.887500000000003</v>
      </c>
      <c r="L78">
        <v>68.467500000000001</v>
      </c>
      <c r="M78">
        <v>68.342500000000001</v>
      </c>
      <c r="N78">
        <v>65.625</v>
      </c>
      <c r="O78">
        <v>64.240000000000009</v>
      </c>
      <c r="P78">
        <v>62.817499999999995</v>
      </c>
      <c r="Q78">
        <v>61.884999999999998</v>
      </c>
      <c r="R78">
        <v>63.56</v>
      </c>
      <c r="S78">
        <v>61.660000000000004</v>
      </c>
      <c r="T78">
        <v>58.96</v>
      </c>
    </row>
    <row r="79" spans="1:20" ht="29">
      <c r="A79" s="25" t="s">
        <v>250</v>
      </c>
      <c r="B79">
        <v>56.504999999999995</v>
      </c>
      <c r="C79">
        <v>57.585000000000001</v>
      </c>
      <c r="D79">
        <v>57.51</v>
      </c>
      <c r="E79">
        <v>59.347499999999997</v>
      </c>
      <c r="F79">
        <v>59.917499999999997</v>
      </c>
      <c r="G79">
        <v>59.414999999999999</v>
      </c>
      <c r="H79">
        <v>60.8125</v>
      </c>
      <c r="I79">
        <v>59.222499999999997</v>
      </c>
      <c r="J79">
        <v>58.810000000000009</v>
      </c>
      <c r="K79">
        <v>58.194999999999993</v>
      </c>
      <c r="L79">
        <v>58.8125</v>
      </c>
      <c r="M79">
        <v>58.357500000000002</v>
      </c>
      <c r="N79">
        <v>56.902500000000003</v>
      </c>
      <c r="O79">
        <v>55.55</v>
      </c>
      <c r="P79">
        <v>56.432500000000005</v>
      </c>
      <c r="Q79">
        <v>55.587499999999999</v>
      </c>
      <c r="R79">
        <v>55.04</v>
      </c>
      <c r="S79">
        <v>54.897499999999994</v>
      </c>
      <c r="T79">
        <v>54.22</v>
      </c>
    </row>
    <row r="80" spans="1:20">
      <c r="A80" s="25" t="s">
        <v>251</v>
      </c>
      <c r="B80">
        <v>60.025000000000006</v>
      </c>
      <c r="C80">
        <v>59.042500000000004</v>
      </c>
      <c r="D80">
        <v>59.897500000000001</v>
      </c>
      <c r="E80">
        <v>60.5075</v>
      </c>
      <c r="F80">
        <v>60.945</v>
      </c>
      <c r="G80">
        <v>62.914999999999992</v>
      </c>
      <c r="H80">
        <v>62.429999999999993</v>
      </c>
      <c r="I80">
        <v>62.4375</v>
      </c>
      <c r="J80">
        <v>61.532500000000006</v>
      </c>
      <c r="K80">
        <v>62.227499999999999</v>
      </c>
      <c r="L80">
        <v>64.472499999999997</v>
      </c>
      <c r="M80">
        <v>63.467500000000001</v>
      </c>
      <c r="N80">
        <v>61.647500000000001</v>
      </c>
      <c r="O80">
        <v>59.545000000000002</v>
      </c>
      <c r="P80">
        <v>61.484999999999999</v>
      </c>
      <c r="Q80">
        <v>61.517499999999998</v>
      </c>
      <c r="R80">
        <v>59.305000000000007</v>
      </c>
      <c r="S80">
        <v>59.442500000000003</v>
      </c>
      <c r="T80">
        <v>60.912500000000001</v>
      </c>
    </row>
    <row r="81" spans="1:20" ht="29">
      <c r="A81" s="25" t="s">
        <v>252</v>
      </c>
      <c r="B81">
        <v>65.144999999999996</v>
      </c>
      <c r="C81">
        <v>64.039999999999992</v>
      </c>
      <c r="D81">
        <v>64.965000000000003</v>
      </c>
      <c r="E81">
        <v>65.33</v>
      </c>
      <c r="F81">
        <v>65.032499999999999</v>
      </c>
      <c r="G81">
        <v>64.842500000000001</v>
      </c>
      <c r="H81">
        <v>66.362500000000011</v>
      </c>
      <c r="I81">
        <v>66.010000000000005</v>
      </c>
      <c r="J81">
        <v>65.472499999999997</v>
      </c>
      <c r="K81">
        <v>65.074999999999989</v>
      </c>
      <c r="L81">
        <v>65.302499999999995</v>
      </c>
      <c r="M81">
        <v>63.777500000000003</v>
      </c>
      <c r="N81">
        <v>63.365000000000002</v>
      </c>
      <c r="O81">
        <v>63.987499999999997</v>
      </c>
      <c r="P81">
        <v>64.405000000000001</v>
      </c>
      <c r="Q81">
        <v>63.389999999999993</v>
      </c>
      <c r="R81">
        <v>63.427500000000002</v>
      </c>
      <c r="S81">
        <v>63.282499999999999</v>
      </c>
      <c r="T81">
        <v>60.297499999999999</v>
      </c>
    </row>
    <row r="82" spans="1:20" ht="43">
      <c r="A82" s="25" t="s">
        <v>253</v>
      </c>
      <c r="B82">
        <v>72.42</v>
      </c>
      <c r="C82">
        <v>72.834999999999994</v>
      </c>
      <c r="D82">
        <v>72.907499999999999</v>
      </c>
      <c r="E82">
        <v>72.587500000000006</v>
      </c>
      <c r="F82">
        <v>73.954999999999998</v>
      </c>
      <c r="G82">
        <v>73.927499999999995</v>
      </c>
      <c r="H82">
        <v>73.422499999999999</v>
      </c>
      <c r="I82">
        <v>73.375</v>
      </c>
      <c r="J82">
        <v>72.900000000000006</v>
      </c>
      <c r="K82">
        <v>71.552500000000009</v>
      </c>
      <c r="L82">
        <v>72.635000000000005</v>
      </c>
      <c r="M82">
        <v>72.482500000000016</v>
      </c>
      <c r="N82">
        <v>70.8</v>
      </c>
      <c r="O82">
        <v>70.91</v>
      </c>
      <c r="P82">
        <v>70.467500000000001</v>
      </c>
      <c r="Q82">
        <v>70.162499999999994</v>
      </c>
      <c r="R82">
        <v>69.862499999999997</v>
      </c>
      <c r="S82">
        <v>69.492499999999993</v>
      </c>
      <c r="T82">
        <v>66.364999999999995</v>
      </c>
    </row>
    <row r="83" spans="1:20" ht="29">
      <c r="A83" s="25" t="s">
        <v>254</v>
      </c>
      <c r="B83">
        <v>70.867499999999993</v>
      </c>
      <c r="C83">
        <v>72.545000000000002</v>
      </c>
      <c r="D83">
        <v>71.930000000000007</v>
      </c>
      <c r="E83">
        <v>72.325000000000003</v>
      </c>
      <c r="F83">
        <v>72.795000000000002</v>
      </c>
      <c r="G83">
        <v>72.849999999999994</v>
      </c>
      <c r="H83">
        <v>72.6875</v>
      </c>
      <c r="I83">
        <v>71.2</v>
      </c>
      <c r="J83">
        <v>71.432500000000005</v>
      </c>
      <c r="K83">
        <v>70.984999999999999</v>
      </c>
      <c r="L83">
        <v>69.757499999999993</v>
      </c>
      <c r="M83">
        <v>68.847499999999997</v>
      </c>
      <c r="N83">
        <v>67.660000000000011</v>
      </c>
      <c r="O83">
        <v>67.502499999999998</v>
      </c>
      <c r="P83">
        <v>67.305000000000007</v>
      </c>
      <c r="Q83">
        <v>67.169999999999987</v>
      </c>
      <c r="R83">
        <v>66.712500000000006</v>
      </c>
      <c r="S83">
        <v>66.442499999999995</v>
      </c>
      <c r="T83">
        <v>65.197499999999991</v>
      </c>
    </row>
    <row r="84" spans="1:20" ht="29">
      <c r="A84" s="25" t="s">
        <v>255</v>
      </c>
      <c r="B84">
        <v>64.11</v>
      </c>
      <c r="C84">
        <v>65.655000000000001</v>
      </c>
      <c r="D84">
        <v>67.112499999999997</v>
      </c>
      <c r="E84">
        <v>67.279999999999987</v>
      </c>
      <c r="F84">
        <v>67.487499999999997</v>
      </c>
      <c r="G84">
        <v>65.502499999999998</v>
      </c>
      <c r="H84">
        <v>65.38</v>
      </c>
      <c r="I84">
        <v>64.259999999999991</v>
      </c>
      <c r="J84">
        <v>64.997500000000002</v>
      </c>
      <c r="K84">
        <v>63.604999999999997</v>
      </c>
      <c r="L84">
        <v>63.737499999999997</v>
      </c>
      <c r="M84">
        <v>63.23</v>
      </c>
      <c r="N84">
        <v>62.75</v>
      </c>
      <c r="O84">
        <v>62.674999999999997</v>
      </c>
      <c r="P84">
        <v>62.152500000000003</v>
      </c>
      <c r="Q84">
        <v>61.257499999999993</v>
      </c>
      <c r="R84">
        <v>60.112499999999997</v>
      </c>
      <c r="S84">
        <v>60.09</v>
      </c>
      <c r="T84">
        <v>58.457499999999996</v>
      </c>
    </row>
    <row r="85" spans="1:20" ht="29">
      <c r="A85" s="25" t="s">
        <v>256</v>
      </c>
      <c r="B85">
        <v>65.582499999999996</v>
      </c>
      <c r="C85">
        <v>66.947500000000005</v>
      </c>
      <c r="D85">
        <v>64.704999999999998</v>
      </c>
      <c r="E85">
        <v>66.38000000000001</v>
      </c>
      <c r="F85">
        <v>67.594999999999999</v>
      </c>
      <c r="G85">
        <v>69.265000000000001</v>
      </c>
      <c r="H85">
        <v>70.45</v>
      </c>
      <c r="I85">
        <v>67.887500000000003</v>
      </c>
      <c r="J85">
        <v>66.91</v>
      </c>
      <c r="K85">
        <v>65.647499999999994</v>
      </c>
      <c r="L85">
        <v>67.39</v>
      </c>
      <c r="M85">
        <v>65.52</v>
      </c>
      <c r="N85">
        <v>65.647500000000008</v>
      </c>
      <c r="O85">
        <v>65.892499999999984</v>
      </c>
      <c r="P85">
        <v>66.837500000000006</v>
      </c>
      <c r="Q85">
        <v>63.887500000000003</v>
      </c>
      <c r="R85">
        <v>64.0625</v>
      </c>
      <c r="S85">
        <v>62.417499999999997</v>
      </c>
      <c r="T85">
        <v>61.894999999999996</v>
      </c>
    </row>
    <row r="86" spans="1:20" ht="29">
      <c r="A86" s="25" t="s">
        <v>257</v>
      </c>
      <c r="B86">
        <v>61.31</v>
      </c>
      <c r="C86">
        <v>61.8</v>
      </c>
      <c r="D86">
        <v>61.664999999999999</v>
      </c>
      <c r="E86">
        <v>61.297499999999999</v>
      </c>
      <c r="F86">
        <v>61.47</v>
      </c>
      <c r="G86">
        <v>62.707499999999996</v>
      </c>
      <c r="H86">
        <v>61.597499999999997</v>
      </c>
      <c r="I86">
        <v>59.680000000000007</v>
      </c>
      <c r="J86">
        <v>61.754999999999995</v>
      </c>
      <c r="K86">
        <v>60.4</v>
      </c>
      <c r="L86">
        <v>60.807500000000005</v>
      </c>
      <c r="M86">
        <v>61.47</v>
      </c>
      <c r="N86">
        <v>61.66</v>
      </c>
      <c r="O86">
        <v>61.5075</v>
      </c>
      <c r="P86">
        <v>59.899999999999991</v>
      </c>
      <c r="Q86">
        <v>59.620000000000005</v>
      </c>
      <c r="R86">
        <v>61.2425</v>
      </c>
      <c r="S86">
        <v>61.097499999999997</v>
      </c>
      <c r="T86">
        <v>59.38</v>
      </c>
    </row>
    <row r="87" spans="1:20">
      <c r="A87" s="25" t="s">
        <v>258</v>
      </c>
      <c r="B87">
        <v>66.86</v>
      </c>
      <c r="C87">
        <v>65.960000000000008</v>
      </c>
      <c r="D87">
        <v>67.304999999999993</v>
      </c>
      <c r="E87">
        <v>68.864999999999995</v>
      </c>
      <c r="F87">
        <v>67.885000000000005</v>
      </c>
      <c r="G87">
        <v>68.290000000000006</v>
      </c>
      <c r="H87">
        <v>68.767499999999998</v>
      </c>
      <c r="I87">
        <v>67.947499999999991</v>
      </c>
      <c r="J87">
        <v>66.304999999999993</v>
      </c>
      <c r="K87">
        <v>66.22</v>
      </c>
      <c r="L87">
        <v>65.419999999999987</v>
      </c>
      <c r="M87">
        <v>64.712500000000006</v>
      </c>
      <c r="N87">
        <v>65.045000000000002</v>
      </c>
      <c r="O87">
        <v>64.852500000000006</v>
      </c>
      <c r="P87">
        <v>65.782499999999999</v>
      </c>
      <c r="Q87">
        <v>64.064999999999998</v>
      </c>
      <c r="R87">
        <v>62.137500000000003</v>
      </c>
      <c r="S87">
        <v>62.594999999999999</v>
      </c>
      <c r="T87">
        <v>62</v>
      </c>
    </row>
    <row r="88" spans="1:20" ht="29">
      <c r="A88" s="25" t="s">
        <v>259</v>
      </c>
      <c r="B88">
        <v>64.435000000000002</v>
      </c>
      <c r="C88">
        <v>65.88</v>
      </c>
      <c r="D88">
        <v>66.05</v>
      </c>
      <c r="E88">
        <v>66.564999999999998</v>
      </c>
      <c r="F88">
        <v>65.83250000000001</v>
      </c>
      <c r="G88">
        <v>66.637500000000003</v>
      </c>
      <c r="H88">
        <v>66.6875</v>
      </c>
      <c r="I88">
        <v>65.055000000000007</v>
      </c>
      <c r="J88">
        <v>64.094999999999999</v>
      </c>
      <c r="K88">
        <v>64.292500000000004</v>
      </c>
      <c r="L88">
        <v>63.817499999999995</v>
      </c>
      <c r="M88">
        <v>62.83</v>
      </c>
      <c r="N88">
        <v>63.102499999999999</v>
      </c>
      <c r="O88">
        <v>62.262500000000003</v>
      </c>
      <c r="P88">
        <v>61.932500000000005</v>
      </c>
      <c r="Q88">
        <v>60.914999999999999</v>
      </c>
      <c r="R88">
        <v>60.762500000000003</v>
      </c>
      <c r="S88">
        <v>61.17</v>
      </c>
      <c r="T88">
        <v>59.230000000000004</v>
      </c>
    </row>
    <row r="89" spans="1:20" ht="43">
      <c r="A89" s="25" t="s">
        <v>260</v>
      </c>
      <c r="B89">
        <v>69.25</v>
      </c>
      <c r="C89">
        <v>70.099999999999994</v>
      </c>
      <c r="D89">
        <v>69.460000000000008</v>
      </c>
      <c r="E89">
        <v>72.1875</v>
      </c>
      <c r="F89">
        <v>71.842500000000001</v>
      </c>
      <c r="G89">
        <v>71.717500000000001</v>
      </c>
      <c r="H89">
        <v>72.09</v>
      </c>
      <c r="I89">
        <v>71.097499999999997</v>
      </c>
      <c r="J89">
        <v>69.857500000000002</v>
      </c>
      <c r="K89">
        <v>68.572499999999991</v>
      </c>
      <c r="L89">
        <v>67.62</v>
      </c>
      <c r="M89">
        <v>67.094999999999999</v>
      </c>
      <c r="N89">
        <v>66.61999999999999</v>
      </c>
      <c r="O89">
        <v>65.765000000000001</v>
      </c>
      <c r="P89">
        <v>62.55</v>
      </c>
      <c r="Q89">
        <v>63.765000000000001</v>
      </c>
      <c r="R89">
        <v>63.822500000000005</v>
      </c>
      <c r="S89">
        <v>64.33250000000001</v>
      </c>
      <c r="T89">
        <v>63.337500000000006</v>
      </c>
    </row>
    <row r="90" spans="1:20" ht="43">
      <c r="A90" s="25" t="s">
        <v>261</v>
      </c>
      <c r="B90">
        <v>64.114999999999995</v>
      </c>
      <c r="C90">
        <v>64.107500000000002</v>
      </c>
      <c r="D90">
        <v>64.814999999999998</v>
      </c>
      <c r="E90">
        <v>66.092500000000001</v>
      </c>
      <c r="F90">
        <v>67.085000000000008</v>
      </c>
      <c r="G90">
        <v>67.672500000000014</v>
      </c>
      <c r="H90">
        <v>67.377499999999998</v>
      </c>
      <c r="I90">
        <v>67.564999999999998</v>
      </c>
      <c r="J90">
        <v>67.72</v>
      </c>
      <c r="K90">
        <v>66.597500000000011</v>
      </c>
      <c r="L90">
        <v>65.502499999999998</v>
      </c>
      <c r="M90">
        <v>65.342500000000001</v>
      </c>
      <c r="N90">
        <v>65.924999999999997</v>
      </c>
      <c r="O90">
        <v>63.35</v>
      </c>
      <c r="P90">
        <v>65.557500000000005</v>
      </c>
      <c r="Q90">
        <v>64.69250000000001</v>
      </c>
      <c r="R90">
        <v>62.98</v>
      </c>
      <c r="S90">
        <v>63.034999999999997</v>
      </c>
      <c r="T90">
        <v>62.49</v>
      </c>
    </row>
    <row r="91" spans="1:20" ht="29">
      <c r="A91" s="25" t="s">
        <v>262</v>
      </c>
      <c r="B91">
        <v>62.864999999999995</v>
      </c>
      <c r="C91">
        <v>64.87</v>
      </c>
      <c r="D91">
        <v>67.484999999999999</v>
      </c>
      <c r="E91">
        <v>65.04249999999999</v>
      </c>
      <c r="F91">
        <v>65.930000000000007</v>
      </c>
      <c r="G91">
        <v>66.949999999999989</v>
      </c>
      <c r="H91">
        <v>67.45</v>
      </c>
      <c r="I91">
        <v>68.02</v>
      </c>
      <c r="J91">
        <v>67.352500000000006</v>
      </c>
      <c r="K91">
        <v>66.965000000000003</v>
      </c>
      <c r="L91">
        <v>64.982500000000002</v>
      </c>
      <c r="M91">
        <v>65.572500000000005</v>
      </c>
      <c r="N91">
        <v>65.25</v>
      </c>
      <c r="O91">
        <v>64.027500000000003</v>
      </c>
      <c r="P91">
        <v>66.327499999999986</v>
      </c>
      <c r="Q91">
        <v>65.867500000000007</v>
      </c>
      <c r="R91">
        <v>63.922499999999999</v>
      </c>
      <c r="S91">
        <v>64.37</v>
      </c>
      <c r="T91">
        <v>63.57</v>
      </c>
    </row>
    <row r="92" spans="1:20" ht="29">
      <c r="A92" s="25" t="s">
        <v>263</v>
      </c>
      <c r="B92">
        <v>61.534999999999997</v>
      </c>
      <c r="C92">
        <v>63.207500000000003</v>
      </c>
      <c r="D92">
        <v>62.752499999999998</v>
      </c>
      <c r="E92">
        <v>62.210000000000008</v>
      </c>
      <c r="F92">
        <v>61.36</v>
      </c>
      <c r="G92">
        <v>63.197499999999998</v>
      </c>
      <c r="H92">
        <v>63.832499999999996</v>
      </c>
      <c r="I92">
        <v>62.717500000000001</v>
      </c>
      <c r="J92">
        <v>61.85</v>
      </c>
      <c r="K92">
        <v>61.497500000000002</v>
      </c>
      <c r="L92">
        <v>61.847500000000004</v>
      </c>
      <c r="M92">
        <v>60.835000000000001</v>
      </c>
      <c r="N92">
        <v>60.444999999999993</v>
      </c>
      <c r="O92">
        <v>60.14</v>
      </c>
      <c r="P92">
        <v>59.75</v>
      </c>
      <c r="Q92">
        <v>59.482499999999995</v>
      </c>
      <c r="R92">
        <v>59.19</v>
      </c>
      <c r="S92">
        <v>59.475000000000001</v>
      </c>
      <c r="T92">
        <v>57.64</v>
      </c>
    </row>
    <row r="93" spans="1:20" ht="29">
      <c r="A93" s="25" t="s">
        <v>264</v>
      </c>
      <c r="B93">
        <v>59.472500000000004</v>
      </c>
      <c r="C93">
        <v>61.400000000000006</v>
      </c>
      <c r="D93">
        <v>62.722500000000004</v>
      </c>
      <c r="E93">
        <v>63.577500000000001</v>
      </c>
      <c r="F93">
        <v>64.844999999999999</v>
      </c>
      <c r="G93">
        <v>64.292500000000004</v>
      </c>
      <c r="H93">
        <v>64.77</v>
      </c>
      <c r="I93">
        <v>65.22</v>
      </c>
      <c r="J93">
        <v>63.932499999999997</v>
      </c>
      <c r="K93">
        <v>61.557500000000005</v>
      </c>
      <c r="L93">
        <v>62.822500000000005</v>
      </c>
      <c r="M93">
        <v>64.447500000000005</v>
      </c>
      <c r="N93">
        <v>63.385000000000005</v>
      </c>
      <c r="O93">
        <v>61.887500000000003</v>
      </c>
      <c r="P93">
        <v>66.284999999999997</v>
      </c>
      <c r="Q93">
        <v>64.357500000000002</v>
      </c>
      <c r="R93">
        <v>62.57</v>
      </c>
      <c r="S93">
        <v>63.59</v>
      </c>
      <c r="T93">
        <v>64.052499999999995</v>
      </c>
    </row>
    <row r="94" spans="1:20" ht="29">
      <c r="A94" s="25" t="s">
        <v>265</v>
      </c>
      <c r="B94">
        <v>67.767499999999998</v>
      </c>
      <c r="C94">
        <v>68.259999999999991</v>
      </c>
      <c r="D94">
        <v>68.06</v>
      </c>
      <c r="E94">
        <v>67.737500000000011</v>
      </c>
      <c r="F94">
        <v>67.814999999999998</v>
      </c>
      <c r="G94">
        <v>69.087500000000006</v>
      </c>
      <c r="H94">
        <v>69.28</v>
      </c>
      <c r="I94">
        <v>66.85499999999999</v>
      </c>
      <c r="J94">
        <v>65.224999999999994</v>
      </c>
      <c r="K94">
        <v>65.905000000000001</v>
      </c>
      <c r="L94">
        <v>63.89</v>
      </c>
      <c r="M94">
        <v>61.912500000000009</v>
      </c>
      <c r="N94">
        <v>61.76</v>
      </c>
      <c r="O94">
        <v>61.174999999999997</v>
      </c>
      <c r="P94">
        <v>63.17</v>
      </c>
      <c r="Q94">
        <v>62.480000000000004</v>
      </c>
      <c r="R94">
        <v>62.242500000000007</v>
      </c>
      <c r="S94">
        <v>60.767499999999998</v>
      </c>
      <c r="T94">
        <v>59.835000000000001</v>
      </c>
    </row>
    <row r="95" spans="1:20" ht="29">
      <c r="A95" s="25" t="s">
        <v>266</v>
      </c>
      <c r="B95">
        <v>72.282499999999999</v>
      </c>
      <c r="C95">
        <v>73.14500000000001</v>
      </c>
      <c r="D95">
        <v>74.732500000000002</v>
      </c>
      <c r="E95">
        <v>74.325000000000003</v>
      </c>
      <c r="F95">
        <v>74.257499999999993</v>
      </c>
      <c r="G95">
        <v>74.382499999999993</v>
      </c>
      <c r="H95">
        <v>76.069999999999993</v>
      </c>
      <c r="I95">
        <v>73.922499999999999</v>
      </c>
      <c r="J95">
        <v>72.984999999999999</v>
      </c>
      <c r="K95">
        <v>71.240000000000009</v>
      </c>
      <c r="L95">
        <v>70.295000000000016</v>
      </c>
      <c r="M95">
        <v>69.73</v>
      </c>
      <c r="N95">
        <v>70.217500000000001</v>
      </c>
      <c r="O95">
        <v>68.825000000000003</v>
      </c>
      <c r="P95">
        <v>66.449999999999989</v>
      </c>
      <c r="Q95">
        <v>67.22999999999999</v>
      </c>
      <c r="R95">
        <v>67.707499999999996</v>
      </c>
      <c r="S95">
        <v>67.39</v>
      </c>
      <c r="T95">
        <v>65.787499999999994</v>
      </c>
    </row>
    <row r="96" spans="1:20" ht="29">
      <c r="A96" s="25" t="s">
        <v>267</v>
      </c>
      <c r="B96">
        <v>62.234999999999999</v>
      </c>
      <c r="C96">
        <v>63.989999999999995</v>
      </c>
      <c r="D96">
        <v>62.837500000000006</v>
      </c>
      <c r="E96">
        <v>63.252499999999998</v>
      </c>
      <c r="F96">
        <v>65.887500000000003</v>
      </c>
      <c r="G96">
        <v>65.527500000000003</v>
      </c>
      <c r="H96">
        <v>66.537499999999994</v>
      </c>
      <c r="I96">
        <v>65.702500000000001</v>
      </c>
      <c r="J96">
        <v>64.967500000000001</v>
      </c>
      <c r="K96">
        <v>64.625</v>
      </c>
      <c r="L96">
        <v>64.432500000000005</v>
      </c>
      <c r="M96">
        <v>64.545000000000002</v>
      </c>
      <c r="N96">
        <v>65.977500000000006</v>
      </c>
      <c r="O96">
        <v>65.960000000000008</v>
      </c>
      <c r="P96">
        <v>64.585000000000008</v>
      </c>
      <c r="Q96">
        <v>64.007499999999993</v>
      </c>
      <c r="R96">
        <v>63.812500000000007</v>
      </c>
      <c r="S96">
        <v>63.74</v>
      </c>
      <c r="T96">
        <v>61.247499999999995</v>
      </c>
    </row>
    <row r="97" spans="1:20" ht="43">
      <c r="A97" s="25" t="s">
        <v>268</v>
      </c>
      <c r="B97">
        <v>64.887500000000017</v>
      </c>
      <c r="C97">
        <v>65.197499999999991</v>
      </c>
      <c r="D97">
        <v>68.327500000000001</v>
      </c>
      <c r="E97">
        <v>70.584999999999994</v>
      </c>
      <c r="F97">
        <v>68.935000000000002</v>
      </c>
      <c r="G97">
        <v>68.732500000000002</v>
      </c>
      <c r="H97">
        <v>69.375</v>
      </c>
      <c r="I97">
        <v>71.055000000000007</v>
      </c>
      <c r="J97">
        <v>73.197500000000005</v>
      </c>
      <c r="K97">
        <v>69.304999999999993</v>
      </c>
      <c r="L97">
        <v>71.699999999999989</v>
      </c>
      <c r="M97">
        <v>69.192499999999995</v>
      </c>
      <c r="N97">
        <v>70.232500000000002</v>
      </c>
      <c r="O97">
        <v>69.962500000000006</v>
      </c>
      <c r="P97">
        <v>70.602500000000006</v>
      </c>
      <c r="Q97">
        <v>69.25</v>
      </c>
      <c r="R97">
        <v>71.2</v>
      </c>
      <c r="S97">
        <v>71.542500000000004</v>
      </c>
      <c r="T97">
        <v>68.210000000000008</v>
      </c>
    </row>
    <row r="98" spans="1:20" ht="29">
      <c r="A98" s="25" t="s">
        <v>269</v>
      </c>
      <c r="B98">
        <v>65.137500000000003</v>
      </c>
      <c r="C98">
        <v>65.912499999999994</v>
      </c>
      <c r="D98">
        <v>62.802499999999995</v>
      </c>
      <c r="E98">
        <v>66.737500000000011</v>
      </c>
      <c r="F98">
        <v>65.792500000000004</v>
      </c>
      <c r="G98">
        <v>67.002499999999998</v>
      </c>
      <c r="H98">
        <v>67.814999999999998</v>
      </c>
      <c r="I98">
        <v>65.734999999999999</v>
      </c>
      <c r="J98">
        <v>67.092500000000001</v>
      </c>
      <c r="K98">
        <v>68.477500000000006</v>
      </c>
      <c r="L98">
        <v>68.53</v>
      </c>
      <c r="M98">
        <v>65.35499999999999</v>
      </c>
      <c r="N98">
        <v>65.272499999999994</v>
      </c>
      <c r="O98">
        <v>63.972499999999997</v>
      </c>
      <c r="P98">
        <v>63.38</v>
      </c>
      <c r="Q98">
        <v>64.587500000000006</v>
      </c>
      <c r="R98">
        <v>62.357500000000002</v>
      </c>
      <c r="S98">
        <v>62.962499999999999</v>
      </c>
      <c r="T98">
        <v>61.004999999999995</v>
      </c>
    </row>
    <row r="99" spans="1:20" ht="29">
      <c r="A99" s="25" t="s">
        <v>270</v>
      </c>
      <c r="B99">
        <v>63.612499999999997</v>
      </c>
      <c r="C99">
        <v>64.342500000000001</v>
      </c>
      <c r="D99">
        <v>63.7425</v>
      </c>
      <c r="E99">
        <v>65.775000000000006</v>
      </c>
      <c r="F99">
        <v>66.45750000000001</v>
      </c>
      <c r="G99">
        <v>66.344999999999999</v>
      </c>
      <c r="H99">
        <v>69.734999999999985</v>
      </c>
      <c r="I99">
        <v>67.295000000000002</v>
      </c>
      <c r="J99">
        <v>65.742500000000007</v>
      </c>
      <c r="K99">
        <v>68.56</v>
      </c>
      <c r="L99">
        <v>67.927500000000009</v>
      </c>
      <c r="M99">
        <v>63.075000000000003</v>
      </c>
      <c r="N99">
        <v>62.272499999999994</v>
      </c>
      <c r="O99">
        <v>63.46</v>
      </c>
      <c r="P99">
        <v>62.547499999999992</v>
      </c>
      <c r="Q99">
        <v>63.502499999999998</v>
      </c>
      <c r="R99">
        <v>63.945000000000007</v>
      </c>
      <c r="S99">
        <v>66.069999999999993</v>
      </c>
      <c r="T99">
        <v>64.075000000000003</v>
      </c>
    </row>
    <row r="100" spans="1:20">
      <c r="A100" s="25" t="s">
        <v>271</v>
      </c>
      <c r="B100">
        <v>65.25</v>
      </c>
      <c r="C100">
        <v>65.427499999999995</v>
      </c>
      <c r="D100">
        <v>64.3</v>
      </c>
      <c r="E100">
        <v>63.879999999999995</v>
      </c>
      <c r="F100">
        <v>63.260000000000005</v>
      </c>
      <c r="G100">
        <v>64.647499999999994</v>
      </c>
      <c r="H100">
        <v>64.935000000000002</v>
      </c>
      <c r="I100">
        <v>63.842499999999994</v>
      </c>
      <c r="J100">
        <v>63.9375</v>
      </c>
      <c r="K100">
        <v>62.887500000000003</v>
      </c>
      <c r="L100">
        <v>63.170000000000009</v>
      </c>
      <c r="M100">
        <v>63.984999999999999</v>
      </c>
      <c r="N100">
        <v>62.512500000000003</v>
      </c>
      <c r="O100">
        <v>61.887499999999996</v>
      </c>
      <c r="P100">
        <v>62.077500000000001</v>
      </c>
      <c r="Q100">
        <v>63.197500000000005</v>
      </c>
      <c r="R100">
        <v>60.02</v>
      </c>
      <c r="S100">
        <v>59.237499999999997</v>
      </c>
      <c r="T100">
        <v>59.025000000000006</v>
      </c>
    </row>
    <row r="101" spans="1:20">
      <c r="A101" s="25" t="s">
        <v>272</v>
      </c>
      <c r="B101">
        <v>54.155000000000001</v>
      </c>
      <c r="C101">
        <v>54.202500000000001</v>
      </c>
      <c r="D101">
        <v>55.400000000000006</v>
      </c>
      <c r="E101">
        <v>59.387499999999996</v>
      </c>
      <c r="F101">
        <v>57.44</v>
      </c>
      <c r="G101">
        <v>58.887500000000003</v>
      </c>
      <c r="H101">
        <v>58.224999999999994</v>
      </c>
      <c r="I101">
        <v>58.665000000000006</v>
      </c>
      <c r="J101">
        <v>58.08</v>
      </c>
      <c r="K101">
        <v>57.459999999999994</v>
      </c>
      <c r="L101">
        <v>57.477499999999999</v>
      </c>
      <c r="M101">
        <v>55.454999999999998</v>
      </c>
      <c r="N101">
        <v>56.980000000000004</v>
      </c>
      <c r="O101">
        <v>55.097500000000004</v>
      </c>
      <c r="P101">
        <v>55.902500000000003</v>
      </c>
      <c r="Q101">
        <v>55.522500000000001</v>
      </c>
      <c r="R101">
        <v>55.379999999999995</v>
      </c>
      <c r="S101">
        <v>57.31</v>
      </c>
      <c r="T101">
        <v>53.817500000000003</v>
      </c>
    </row>
    <row r="102" spans="1:20">
      <c r="A102" s="25" t="s">
        <v>273</v>
      </c>
      <c r="B102">
        <v>66.66</v>
      </c>
      <c r="C102">
        <v>66.777500000000003</v>
      </c>
      <c r="D102">
        <v>67.525000000000006</v>
      </c>
      <c r="E102">
        <v>70.679999999999993</v>
      </c>
      <c r="F102">
        <v>71.52</v>
      </c>
      <c r="G102">
        <v>70.457499999999996</v>
      </c>
      <c r="H102">
        <v>70.567499999999995</v>
      </c>
      <c r="I102">
        <v>71.319999999999993</v>
      </c>
      <c r="J102">
        <v>68.407499999999999</v>
      </c>
      <c r="K102">
        <v>67.892500000000013</v>
      </c>
      <c r="L102">
        <v>68.349999999999994</v>
      </c>
      <c r="M102">
        <v>68.234999999999999</v>
      </c>
      <c r="N102">
        <v>67.179999999999993</v>
      </c>
      <c r="O102">
        <v>69.365000000000009</v>
      </c>
      <c r="P102">
        <v>66.982500000000002</v>
      </c>
      <c r="Q102">
        <v>65.597499999999997</v>
      </c>
      <c r="R102">
        <v>64.58</v>
      </c>
      <c r="S102">
        <v>67.224999999999994</v>
      </c>
      <c r="T102">
        <v>64.912500000000009</v>
      </c>
    </row>
    <row r="103" spans="1:20">
      <c r="A103" s="25" t="s">
        <v>274</v>
      </c>
      <c r="B103">
        <v>58.545000000000002</v>
      </c>
      <c r="C103">
        <v>57.204999999999998</v>
      </c>
      <c r="D103">
        <v>58.317500000000003</v>
      </c>
      <c r="E103">
        <v>58.592500000000001</v>
      </c>
      <c r="F103">
        <v>58.4375</v>
      </c>
      <c r="G103">
        <v>56.72</v>
      </c>
      <c r="H103">
        <v>58.83</v>
      </c>
      <c r="I103">
        <v>55.914999999999999</v>
      </c>
      <c r="J103">
        <v>57.765000000000001</v>
      </c>
      <c r="K103">
        <v>57.984999999999999</v>
      </c>
      <c r="L103">
        <v>56.484999999999999</v>
      </c>
      <c r="M103">
        <v>56.730000000000004</v>
      </c>
      <c r="N103">
        <v>55.807500000000005</v>
      </c>
      <c r="O103">
        <v>56.282500000000006</v>
      </c>
      <c r="P103">
        <v>56.704999999999998</v>
      </c>
      <c r="Q103">
        <v>56.932500000000005</v>
      </c>
      <c r="R103">
        <v>55.592500000000001</v>
      </c>
      <c r="S103">
        <v>54.57</v>
      </c>
      <c r="T103">
        <v>55.2</v>
      </c>
    </row>
    <row r="104" spans="1:20" ht="29">
      <c r="A104" s="25" t="s">
        <v>275</v>
      </c>
      <c r="B104">
        <v>70.672499999999999</v>
      </c>
      <c r="C104">
        <v>71.25</v>
      </c>
      <c r="D104">
        <v>71.837500000000006</v>
      </c>
      <c r="E104">
        <v>73.185000000000002</v>
      </c>
      <c r="F104">
        <v>73.547499999999985</v>
      </c>
      <c r="G104">
        <v>74.02</v>
      </c>
      <c r="H104">
        <v>73.992500000000007</v>
      </c>
      <c r="I104">
        <v>73.490000000000009</v>
      </c>
      <c r="J104">
        <v>72.922499999999999</v>
      </c>
      <c r="K104">
        <v>71.989999999999995</v>
      </c>
      <c r="L104">
        <v>71.245000000000005</v>
      </c>
      <c r="M104">
        <v>70.185000000000002</v>
      </c>
      <c r="N104">
        <v>69.712500000000006</v>
      </c>
      <c r="O104">
        <v>70.490000000000009</v>
      </c>
      <c r="P104">
        <v>68.97</v>
      </c>
      <c r="Q104">
        <v>68.222499999999997</v>
      </c>
      <c r="R104">
        <v>68.417500000000004</v>
      </c>
      <c r="S104">
        <v>67.804999999999993</v>
      </c>
      <c r="T104">
        <v>66.597499999999997</v>
      </c>
    </row>
    <row r="105" spans="1:20" ht="29">
      <c r="A105" s="25" t="s">
        <v>276</v>
      </c>
      <c r="B105">
        <v>66.924999999999997</v>
      </c>
      <c r="C105">
        <v>66.045000000000002</v>
      </c>
      <c r="D105">
        <v>66.945000000000007</v>
      </c>
      <c r="E105">
        <v>66.857500000000002</v>
      </c>
      <c r="F105">
        <v>67.917500000000004</v>
      </c>
      <c r="G105">
        <v>68.107500000000002</v>
      </c>
      <c r="H105">
        <v>67.1875</v>
      </c>
      <c r="I105">
        <v>67.754999999999995</v>
      </c>
      <c r="J105">
        <v>68.217500000000001</v>
      </c>
      <c r="K105">
        <v>66.077500000000001</v>
      </c>
      <c r="L105">
        <v>64.739999999999995</v>
      </c>
      <c r="M105">
        <v>64.477500000000006</v>
      </c>
      <c r="N105">
        <v>65.87</v>
      </c>
      <c r="O105">
        <v>66.207499999999996</v>
      </c>
      <c r="P105">
        <v>63.074999999999989</v>
      </c>
      <c r="Q105">
        <v>61.712499999999999</v>
      </c>
      <c r="R105">
        <v>64.112499999999997</v>
      </c>
      <c r="S105">
        <v>62.487499999999997</v>
      </c>
      <c r="T105">
        <v>61.540000000000006</v>
      </c>
    </row>
    <row r="106" spans="1:20" ht="29">
      <c r="A106" s="25" t="s">
        <v>277</v>
      </c>
      <c r="B106">
        <v>70.294999999999987</v>
      </c>
      <c r="C106">
        <v>71.20750000000001</v>
      </c>
      <c r="D106">
        <v>72.112500000000011</v>
      </c>
      <c r="E106">
        <v>71.252499999999998</v>
      </c>
      <c r="F106">
        <v>71.349999999999994</v>
      </c>
      <c r="G106">
        <v>72.712500000000006</v>
      </c>
      <c r="H106">
        <v>72.070000000000007</v>
      </c>
      <c r="I106">
        <v>70.852499999999992</v>
      </c>
      <c r="J106">
        <v>70.775000000000006</v>
      </c>
      <c r="K106">
        <v>69.914999999999992</v>
      </c>
      <c r="L106">
        <v>69.292500000000004</v>
      </c>
      <c r="M106">
        <v>69.477499999999992</v>
      </c>
      <c r="N106">
        <v>68.539999999999992</v>
      </c>
      <c r="O106">
        <v>67.575000000000003</v>
      </c>
      <c r="P106">
        <v>67.31</v>
      </c>
      <c r="Q106">
        <v>66.732500000000002</v>
      </c>
      <c r="R106">
        <v>66.507499999999993</v>
      </c>
      <c r="S106">
        <v>66.407499999999999</v>
      </c>
      <c r="T106">
        <v>66.39</v>
      </c>
    </row>
    <row r="107" spans="1:20" ht="29">
      <c r="A107" s="25" t="s">
        <v>278</v>
      </c>
      <c r="B107">
        <v>67.960000000000008</v>
      </c>
      <c r="C107">
        <v>67.467500000000001</v>
      </c>
      <c r="D107">
        <v>68.834999999999994</v>
      </c>
      <c r="E107">
        <v>69.907499999999999</v>
      </c>
      <c r="F107">
        <v>70.66</v>
      </c>
      <c r="G107">
        <v>71.234999999999999</v>
      </c>
      <c r="H107">
        <v>70.297499999999999</v>
      </c>
      <c r="I107">
        <v>69.275000000000006</v>
      </c>
      <c r="J107">
        <v>67.887500000000003</v>
      </c>
      <c r="K107">
        <v>67.202500000000001</v>
      </c>
      <c r="L107">
        <v>66.8125</v>
      </c>
      <c r="M107">
        <v>66.664999999999992</v>
      </c>
      <c r="N107">
        <v>65.547499999999999</v>
      </c>
      <c r="O107">
        <v>64.069999999999993</v>
      </c>
      <c r="P107">
        <v>63.417499999999997</v>
      </c>
      <c r="Q107">
        <v>64.545000000000002</v>
      </c>
      <c r="R107">
        <v>63.442499999999995</v>
      </c>
      <c r="S107">
        <v>63.475000000000001</v>
      </c>
      <c r="T107">
        <v>62.462499999999991</v>
      </c>
    </row>
    <row r="108" spans="1:20" ht="29">
      <c r="A108" s="25" t="s">
        <v>279</v>
      </c>
      <c r="B108">
        <v>54.192499999999995</v>
      </c>
      <c r="C108">
        <v>55.242500000000007</v>
      </c>
      <c r="D108">
        <v>56.317500000000003</v>
      </c>
      <c r="E108">
        <v>57.0625</v>
      </c>
      <c r="F108">
        <v>56.387500000000003</v>
      </c>
      <c r="G108">
        <v>58.027500000000003</v>
      </c>
      <c r="H108">
        <v>57.585000000000001</v>
      </c>
      <c r="I108">
        <v>56.222499999999997</v>
      </c>
      <c r="J108">
        <v>55.177500000000002</v>
      </c>
      <c r="K108">
        <v>55.8125</v>
      </c>
      <c r="L108">
        <v>55.467499999999994</v>
      </c>
      <c r="M108">
        <v>52.847499999999997</v>
      </c>
      <c r="N108">
        <v>50.967500000000001</v>
      </c>
      <c r="O108">
        <v>50.625</v>
      </c>
      <c r="P108">
        <v>51.54</v>
      </c>
      <c r="Q108">
        <v>52.064999999999998</v>
      </c>
      <c r="R108">
        <v>51.557499999999997</v>
      </c>
      <c r="S108">
        <v>51.507499999999993</v>
      </c>
      <c r="T108">
        <v>51.974999999999994</v>
      </c>
    </row>
    <row r="109" spans="1:20" ht="29">
      <c r="A109" s="25" t="s">
        <v>280</v>
      </c>
      <c r="B109">
        <v>58.622500000000002</v>
      </c>
      <c r="C109">
        <v>60.819999999999993</v>
      </c>
      <c r="D109">
        <v>63.347499999999997</v>
      </c>
      <c r="E109">
        <v>66.267499999999998</v>
      </c>
      <c r="F109">
        <v>64.382500000000007</v>
      </c>
      <c r="G109">
        <v>62.019999999999996</v>
      </c>
      <c r="H109">
        <v>61.155000000000001</v>
      </c>
      <c r="I109">
        <v>61.177500000000002</v>
      </c>
      <c r="J109">
        <v>62.537500000000001</v>
      </c>
      <c r="K109">
        <v>61.907499999999999</v>
      </c>
      <c r="L109">
        <v>64.11</v>
      </c>
      <c r="M109">
        <v>63.222499999999997</v>
      </c>
      <c r="N109">
        <v>61.357500000000002</v>
      </c>
      <c r="O109">
        <v>62.362499999999997</v>
      </c>
      <c r="P109">
        <v>63.267499999999998</v>
      </c>
      <c r="Q109">
        <v>60.532499999999999</v>
      </c>
      <c r="R109">
        <v>59.667499999999997</v>
      </c>
      <c r="S109">
        <v>58.540000000000006</v>
      </c>
      <c r="T109">
        <v>59.112500000000004</v>
      </c>
    </row>
    <row r="110" spans="1:20" ht="43">
      <c r="A110" s="25" t="s">
        <v>281</v>
      </c>
      <c r="B110">
        <v>69.625</v>
      </c>
      <c r="C110">
        <v>69.372500000000002</v>
      </c>
      <c r="D110">
        <v>69.617500000000007</v>
      </c>
      <c r="E110">
        <v>71.442499999999995</v>
      </c>
      <c r="F110">
        <v>72.245000000000005</v>
      </c>
      <c r="G110">
        <v>71.304999999999993</v>
      </c>
      <c r="H110">
        <v>71.032499999999999</v>
      </c>
      <c r="I110">
        <v>71.38</v>
      </c>
      <c r="J110">
        <v>70.034999999999997</v>
      </c>
      <c r="K110">
        <v>69.297499999999999</v>
      </c>
      <c r="L110">
        <v>70.842500000000001</v>
      </c>
      <c r="M110">
        <v>69.94</v>
      </c>
      <c r="N110">
        <v>68.14500000000001</v>
      </c>
      <c r="O110">
        <v>69.564999999999998</v>
      </c>
      <c r="P110">
        <v>66.532499999999999</v>
      </c>
      <c r="Q110">
        <v>65.960000000000008</v>
      </c>
      <c r="R110">
        <v>65.652500000000003</v>
      </c>
      <c r="S110">
        <v>64.502499999999998</v>
      </c>
      <c r="T110">
        <v>60.867500000000007</v>
      </c>
    </row>
    <row r="111" spans="1:20" ht="29">
      <c r="A111" s="25" t="s">
        <v>282</v>
      </c>
      <c r="B111">
        <v>63.317499999999995</v>
      </c>
      <c r="C111">
        <v>65.414999999999992</v>
      </c>
      <c r="D111">
        <v>66.157499999999999</v>
      </c>
      <c r="E111">
        <v>66.342500000000001</v>
      </c>
      <c r="F111">
        <v>65.69</v>
      </c>
      <c r="G111">
        <v>66.39500000000001</v>
      </c>
      <c r="H111">
        <v>66.14500000000001</v>
      </c>
      <c r="I111">
        <v>65.497500000000002</v>
      </c>
      <c r="J111">
        <v>63.919999999999995</v>
      </c>
      <c r="K111">
        <v>63.547499999999999</v>
      </c>
      <c r="L111">
        <v>63.685000000000002</v>
      </c>
      <c r="M111">
        <v>62.335000000000001</v>
      </c>
      <c r="N111">
        <v>61.195</v>
      </c>
      <c r="O111">
        <v>60.375</v>
      </c>
      <c r="P111">
        <v>60</v>
      </c>
      <c r="Q111">
        <v>58.29</v>
      </c>
      <c r="R111">
        <v>58.252499999999998</v>
      </c>
      <c r="S111">
        <v>58.457499999999996</v>
      </c>
      <c r="T111">
        <v>58.825000000000003</v>
      </c>
    </row>
    <row r="112" spans="1:20" ht="29">
      <c r="A112" s="25" t="s">
        <v>283</v>
      </c>
      <c r="B112">
        <v>67.202500000000001</v>
      </c>
      <c r="C112">
        <v>66.564999999999998</v>
      </c>
      <c r="D112">
        <v>67.935000000000002</v>
      </c>
      <c r="E112">
        <v>71.375</v>
      </c>
      <c r="F112">
        <v>70.072500000000005</v>
      </c>
      <c r="G112">
        <v>70.322499999999991</v>
      </c>
      <c r="H112">
        <v>70.094999999999999</v>
      </c>
      <c r="I112">
        <v>69.472499999999997</v>
      </c>
      <c r="J112">
        <v>68.257499999999993</v>
      </c>
      <c r="K112">
        <v>67.585000000000008</v>
      </c>
      <c r="L112">
        <v>66.787499999999994</v>
      </c>
      <c r="M112">
        <v>65.132500000000007</v>
      </c>
      <c r="N112">
        <v>66.322499999999991</v>
      </c>
      <c r="O112">
        <v>66.072500000000005</v>
      </c>
      <c r="P112">
        <v>65.482500000000002</v>
      </c>
      <c r="Q112">
        <v>64.679999999999993</v>
      </c>
      <c r="R112">
        <v>63.792499999999997</v>
      </c>
      <c r="S112">
        <v>64.17</v>
      </c>
      <c r="T112">
        <v>63.642499999999998</v>
      </c>
    </row>
    <row r="113" spans="1:20" ht="29">
      <c r="A113" s="25" t="s">
        <v>284</v>
      </c>
      <c r="B113">
        <v>62.15</v>
      </c>
      <c r="C113">
        <v>61.6875</v>
      </c>
      <c r="D113">
        <v>63.012499999999996</v>
      </c>
      <c r="E113">
        <v>62.95</v>
      </c>
      <c r="F113">
        <v>61.517499999999998</v>
      </c>
      <c r="G113">
        <v>60.545000000000002</v>
      </c>
      <c r="H113">
        <v>62.232500000000002</v>
      </c>
      <c r="I113">
        <v>61.642499999999998</v>
      </c>
      <c r="J113">
        <v>60.917500000000004</v>
      </c>
      <c r="K113">
        <v>59.962500000000006</v>
      </c>
      <c r="L113">
        <v>61.015000000000001</v>
      </c>
      <c r="M113">
        <v>58.75</v>
      </c>
      <c r="N113">
        <v>60.167500000000004</v>
      </c>
      <c r="O113">
        <v>60.7425</v>
      </c>
      <c r="P113">
        <v>59.375</v>
      </c>
      <c r="Q113">
        <v>59.214999999999996</v>
      </c>
      <c r="R113">
        <v>61.564999999999998</v>
      </c>
      <c r="S113">
        <v>60.897500000000001</v>
      </c>
      <c r="T113">
        <v>58.185000000000002</v>
      </c>
    </row>
    <row r="114" spans="1:20" ht="43">
      <c r="A114" s="25" t="s">
        <v>285</v>
      </c>
      <c r="B114">
        <v>68.942499999999995</v>
      </c>
      <c r="C114">
        <v>70.497500000000002</v>
      </c>
      <c r="D114">
        <v>69.14</v>
      </c>
      <c r="E114">
        <v>68.627499999999998</v>
      </c>
      <c r="F114">
        <v>70.232499999999987</v>
      </c>
      <c r="G114">
        <v>69.117500000000007</v>
      </c>
      <c r="H114">
        <v>69.152500000000003</v>
      </c>
      <c r="I114">
        <v>68.402500000000003</v>
      </c>
      <c r="J114">
        <v>68.760000000000005</v>
      </c>
      <c r="K114">
        <v>69.12</v>
      </c>
      <c r="L114">
        <v>66.844999999999999</v>
      </c>
      <c r="M114">
        <v>65.724999999999994</v>
      </c>
      <c r="N114">
        <v>65.372500000000002</v>
      </c>
      <c r="O114">
        <v>66.407499999999999</v>
      </c>
      <c r="P114">
        <v>66.142499999999998</v>
      </c>
      <c r="Q114">
        <v>63.6</v>
      </c>
      <c r="R114">
        <v>65.282499999999999</v>
      </c>
      <c r="S114">
        <v>65.844999999999999</v>
      </c>
      <c r="T114">
        <v>61.795000000000002</v>
      </c>
    </row>
    <row r="115" spans="1:20" ht="29">
      <c r="A115" s="25" t="s">
        <v>286</v>
      </c>
      <c r="B115">
        <v>64.9375</v>
      </c>
      <c r="C115">
        <v>67.18249999999999</v>
      </c>
      <c r="D115">
        <v>69.259999999999991</v>
      </c>
      <c r="E115">
        <v>68.47999999999999</v>
      </c>
      <c r="F115">
        <v>68.037500000000009</v>
      </c>
      <c r="G115">
        <v>65.822499999999991</v>
      </c>
      <c r="H115">
        <v>68.59</v>
      </c>
      <c r="I115">
        <v>68.070000000000007</v>
      </c>
      <c r="J115">
        <v>66.210000000000008</v>
      </c>
      <c r="K115">
        <v>66.1875</v>
      </c>
      <c r="L115">
        <v>65.254999999999995</v>
      </c>
      <c r="M115">
        <v>66.155000000000001</v>
      </c>
      <c r="N115">
        <v>66.292500000000004</v>
      </c>
      <c r="O115">
        <v>66.4375</v>
      </c>
      <c r="P115">
        <v>66.94</v>
      </c>
      <c r="Q115">
        <v>65.965000000000003</v>
      </c>
      <c r="R115">
        <v>64.157499999999999</v>
      </c>
      <c r="S115">
        <v>66.504999999999995</v>
      </c>
      <c r="T115">
        <v>65.112499999999997</v>
      </c>
    </row>
    <row r="116" spans="1:20" ht="29">
      <c r="A116" s="25" t="s">
        <v>287</v>
      </c>
      <c r="B116">
        <v>68.295000000000002</v>
      </c>
      <c r="C116">
        <v>67.902500000000003</v>
      </c>
      <c r="D116">
        <v>69.155000000000001</v>
      </c>
      <c r="E116">
        <v>69.69</v>
      </c>
      <c r="F116">
        <v>69.245000000000005</v>
      </c>
      <c r="G116">
        <v>69.382499999999993</v>
      </c>
      <c r="H116">
        <v>70.152500000000003</v>
      </c>
      <c r="I116">
        <v>69.502499999999998</v>
      </c>
      <c r="J116">
        <v>68.527500000000003</v>
      </c>
      <c r="K116">
        <v>68.6875</v>
      </c>
      <c r="L116">
        <v>67.942499999999995</v>
      </c>
      <c r="M116">
        <v>66.072499999999991</v>
      </c>
      <c r="N116">
        <v>65.647499999999994</v>
      </c>
      <c r="O116">
        <v>66.83</v>
      </c>
      <c r="P116">
        <v>64.905000000000001</v>
      </c>
      <c r="Q116">
        <v>64.797499999999999</v>
      </c>
      <c r="R116">
        <v>65.58</v>
      </c>
      <c r="S116">
        <v>64.960000000000008</v>
      </c>
      <c r="T116">
        <v>63.362499999999997</v>
      </c>
    </row>
    <row r="117" spans="1:20">
      <c r="A117" s="25" t="s">
        <v>288</v>
      </c>
      <c r="B117">
        <v>65.430000000000007</v>
      </c>
      <c r="C117">
        <v>63.622500000000002</v>
      </c>
      <c r="D117">
        <v>64.114999999999995</v>
      </c>
      <c r="E117">
        <v>64.827500000000001</v>
      </c>
      <c r="F117">
        <v>66.06</v>
      </c>
      <c r="G117">
        <v>67.1875</v>
      </c>
      <c r="H117">
        <v>64.697500000000005</v>
      </c>
      <c r="I117">
        <v>63.3125</v>
      </c>
      <c r="J117">
        <v>65.704999999999984</v>
      </c>
      <c r="K117">
        <v>65.287500000000009</v>
      </c>
      <c r="L117">
        <v>64.12</v>
      </c>
      <c r="M117">
        <v>63.935000000000002</v>
      </c>
      <c r="N117">
        <v>61.36</v>
      </c>
      <c r="O117">
        <v>62.202500000000001</v>
      </c>
      <c r="P117">
        <v>62.522500000000001</v>
      </c>
      <c r="Q117">
        <v>65.17</v>
      </c>
      <c r="R117">
        <v>62.835000000000008</v>
      </c>
      <c r="S117">
        <v>63.082499999999996</v>
      </c>
      <c r="T117">
        <v>62.669999999999995</v>
      </c>
    </row>
    <row r="118" spans="1:20" ht="29">
      <c r="A118" s="25" t="s">
        <v>289</v>
      </c>
      <c r="B118">
        <v>70.85499999999999</v>
      </c>
      <c r="C118">
        <v>71.242500000000007</v>
      </c>
      <c r="D118">
        <v>70.424999999999997</v>
      </c>
      <c r="E118">
        <v>72.402500000000003</v>
      </c>
      <c r="F118">
        <v>71.28</v>
      </c>
      <c r="G118">
        <v>71.772499999999994</v>
      </c>
      <c r="H118">
        <v>72.449999999999989</v>
      </c>
      <c r="I118">
        <v>70.754999999999995</v>
      </c>
      <c r="J118">
        <v>69.849999999999994</v>
      </c>
      <c r="K118">
        <v>70.447500000000005</v>
      </c>
      <c r="L118">
        <v>68.775000000000006</v>
      </c>
      <c r="M118">
        <v>69.94250000000001</v>
      </c>
      <c r="N118">
        <v>68.732500000000002</v>
      </c>
      <c r="O118">
        <v>68.58</v>
      </c>
      <c r="P118">
        <v>66.222500000000011</v>
      </c>
      <c r="Q118">
        <v>65.28</v>
      </c>
      <c r="R118">
        <v>65.987500000000011</v>
      </c>
      <c r="S118">
        <v>64.79249999999999</v>
      </c>
      <c r="T118">
        <v>64.185000000000002</v>
      </c>
    </row>
    <row r="119" spans="1:20">
      <c r="A119" s="25" t="s">
        <v>290</v>
      </c>
      <c r="B119">
        <v>57.302500000000002</v>
      </c>
      <c r="C119">
        <v>58.955000000000005</v>
      </c>
      <c r="D119">
        <v>59.505000000000003</v>
      </c>
      <c r="E119">
        <v>62.994999999999997</v>
      </c>
      <c r="F119">
        <v>60.070000000000007</v>
      </c>
      <c r="G119">
        <v>64.274999999999991</v>
      </c>
      <c r="H119">
        <v>63.507499999999993</v>
      </c>
      <c r="I119">
        <v>63.995000000000005</v>
      </c>
      <c r="J119">
        <v>60.787500000000001</v>
      </c>
      <c r="K119">
        <v>61.06</v>
      </c>
      <c r="L119">
        <v>62.754999999999995</v>
      </c>
      <c r="M119">
        <v>61.682499999999997</v>
      </c>
      <c r="N119">
        <v>61.44</v>
      </c>
      <c r="O119">
        <v>62.517500000000005</v>
      </c>
      <c r="P119">
        <v>61.842500000000001</v>
      </c>
      <c r="Q119">
        <v>61.657499999999999</v>
      </c>
      <c r="R119">
        <v>62.827500000000001</v>
      </c>
      <c r="S119">
        <v>62.532499999999999</v>
      </c>
      <c r="T119">
        <v>60.73</v>
      </c>
    </row>
    <row r="120" spans="1:20" ht="29">
      <c r="A120" s="25" t="s">
        <v>291</v>
      </c>
      <c r="B120">
        <v>68.33250000000001</v>
      </c>
      <c r="C120">
        <v>69.13</v>
      </c>
      <c r="D120">
        <v>68.592500000000001</v>
      </c>
      <c r="E120">
        <v>71.207499999999996</v>
      </c>
      <c r="F120">
        <v>72.302500000000009</v>
      </c>
      <c r="G120">
        <v>72.015000000000001</v>
      </c>
      <c r="H120">
        <v>71.762500000000003</v>
      </c>
      <c r="I120">
        <v>70.260000000000005</v>
      </c>
      <c r="J120">
        <v>69.564999999999998</v>
      </c>
      <c r="K120">
        <v>71.362499999999997</v>
      </c>
      <c r="L120">
        <v>70.19</v>
      </c>
      <c r="M120">
        <v>71.06</v>
      </c>
      <c r="N120">
        <v>69.507500000000007</v>
      </c>
      <c r="O120">
        <v>68.867499999999993</v>
      </c>
      <c r="P120">
        <v>67.990000000000009</v>
      </c>
      <c r="Q120">
        <v>68.415000000000006</v>
      </c>
      <c r="R120">
        <v>66.814999999999998</v>
      </c>
      <c r="S120">
        <v>66.242500000000007</v>
      </c>
      <c r="T120">
        <v>66.08</v>
      </c>
    </row>
    <row r="121" spans="1:20" ht="43">
      <c r="A121" s="25" t="s">
        <v>292</v>
      </c>
      <c r="B121">
        <v>69.41</v>
      </c>
      <c r="C121">
        <v>70.185000000000002</v>
      </c>
      <c r="D121">
        <v>69.827500000000001</v>
      </c>
      <c r="E121">
        <v>70.31750000000001</v>
      </c>
      <c r="F121">
        <v>71.532499999999999</v>
      </c>
      <c r="G121">
        <v>71.66</v>
      </c>
      <c r="H121">
        <v>71.72</v>
      </c>
      <c r="I121">
        <v>69.657499999999999</v>
      </c>
      <c r="J121">
        <v>68.892499999999998</v>
      </c>
      <c r="K121">
        <v>67.685000000000002</v>
      </c>
      <c r="L121">
        <v>66.899999999999991</v>
      </c>
      <c r="M121">
        <v>66.907499999999999</v>
      </c>
      <c r="N121">
        <v>66.747500000000002</v>
      </c>
      <c r="O121">
        <v>65.997500000000002</v>
      </c>
      <c r="P121">
        <v>65.792500000000004</v>
      </c>
      <c r="Q121">
        <v>66.472499999999997</v>
      </c>
      <c r="R121">
        <v>66.002499999999998</v>
      </c>
      <c r="S121">
        <v>64.852500000000006</v>
      </c>
      <c r="T121">
        <v>63.265000000000001</v>
      </c>
    </row>
    <row r="122" spans="1:20" ht="29">
      <c r="A122" s="25" t="s">
        <v>293</v>
      </c>
      <c r="B122">
        <v>66.712500000000006</v>
      </c>
      <c r="C122">
        <v>66.75</v>
      </c>
      <c r="D122">
        <v>67.107500000000002</v>
      </c>
      <c r="E122">
        <v>68.02</v>
      </c>
      <c r="F122">
        <v>69.552499999999995</v>
      </c>
      <c r="G122">
        <v>69.072499999999991</v>
      </c>
      <c r="H122">
        <v>68.025000000000006</v>
      </c>
      <c r="I122">
        <v>66.467500000000001</v>
      </c>
      <c r="J122">
        <v>67.839999999999989</v>
      </c>
      <c r="K122">
        <v>68.03</v>
      </c>
      <c r="L122">
        <v>67.33</v>
      </c>
      <c r="M122">
        <v>65.055000000000007</v>
      </c>
      <c r="N122">
        <v>63.344999999999999</v>
      </c>
      <c r="O122">
        <v>63.312499999999993</v>
      </c>
      <c r="P122">
        <v>63.172499999999999</v>
      </c>
      <c r="Q122">
        <v>61.924999999999997</v>
      </c>
      <c r="R122">
        <v>62.122500000000002</v>
      </c>
      <c r="S122">
        <v>63.624999999999993</v>
      </c>
      <c r="T122">
        <v>62.022500000000001</v>
      </c>
    </row>
    <row r="123" spans="1:20" ht="29">
      <c r="A123" s="25" t="s">
        <v>294</v>
      </c>
      <c r="B123">
        <v>56.242500000000007</v>
      </c>
      <c r="C123">
        <v>55.980000000000004</v>
      </c>
      <c r="D123">
        <v>56.275000000000006</v>
      </c>
      <c r="E123">
        <v>60.225000000000001</v>
      </c>
      <c r="F123">
        <v>59.212499999999999</v>
      </c>
      <c r="G123">
        <v>58.657500000000006</v>
      </c>
      <c r="H123">
        <v>59.227499999999999</v>
      </c>
      <c r="I123">
        <v>57.67</v>
      </c>
      <c r="J123">
        <v>59.625</v>
      </c>
      <c r="K123">
        <v>59.3675</v>
      </c>
      <c r="L123">
        <v>55.877499999999998</v>
      </c>
      <c r="M123">
        <v>54.1</v>
      </c>
      <c r="N123">
        <v>57.422499999999999</v>
      </c>
      <c r="O123">
        <v>57.92</v>
      </c>
      <c r="P123">
        <v>56.430000000000007</v>
      </c>
      <c r="Q123">
        <v>59.357500000000002</v>
      </c>
      <c r="R123">
        <v>58.83</v>
      </c>
      <c r="S123">
        <v>54.984999999999999</v>
      </c>
      <c r="T123">
        <v>54.377499999999998</v>
      </c>
    </row>
    <row r="124" spans="1:20" ht="29">
      <c r="A124" s="25" t="s">
        <v>295</v>
      </c>
      <c r="B124">
        <v>65.972500000000011</v>
      </c>
      <c r="C124">
        <v>66.987499999999997</v>
      </c>
      <c r="D124">
        <v>68.057500000000005</v>
      </c>
      <c r="E124">
        <v>69.967500000000001</v>
      </c>
      <c r="F124">
        <v>68.862499999999997</v>
      </c>
      <c r="G124">
        <v>69.732500000000002</v>
      </c>
      <c r="H124">
        <v>69.514999999999986</v>
      </c>
      <c r="I124">
        <v>68.384999999999991</v>
      </c>
      <c r="J124">
        <v>67.64</v>
      </c>
      <c r="K124">
        <v>66.795000000000002</v>
      </c>
      <c r="L124">
        <v>67.277500000000003</v>
      </c>
      <c r="M124">
        <v>66.364999999999995</v>
      </c>
      <c r="N124">
        <v>66.367500000000007</v>
      </c>
      <c r="O124">
        <v>65.88</v>
      </c>
      <c r="P124">
        <v>66.295000000000002</v>
      </c>
      <c r="Q124">
        <v>65.262500000000003</v>
      </c>
      <c r="R124">
        <v>64.935000000000002</v>
      </c>
      <c r="S124">
        <v>65.737499999999997</v>
      </c>
      <c r="T124">
        <v>63.6175</v>
      </c>
    </row>
    <row r="125" spans="1:20">
      <c r="A125" s="25" t="s">
        <v>296</v>
      </c>
      <c r="B125">
        <v>60.622500000000002</v>
      </c>
      <c r="C125">
        <v>68.182500000000005</v>
      </c>
      <c r="D125">
        <v>66.089999999999989</v>
      </c>
      <c r="E125">
        <v>74.31</v>
      </c>
      <c r="F125">
        <v>65.615000000000009</v>
      </c>
      <c r="G125">
        <v>68.045000000000002</v>
      </c>
      <c r="H125">
        <v>70.402500000000003</v>
      </c>
      <c r="I125">
        <v>68.612499999999997</v>
      </c>
      <c r="J125">
        <v>68.947499999999991</v>
      </c>
      <c r="K125">
        <v>67.84</v>
      </c>
      <c r="L125">
        <v>67.857500000000002</v>
      </c>
      <c r="M125">
        <v>70.31</v>
      </c>
      <c r="N125">
        <v>68.320000000000007</v>
      </c>
      <c r="O125">
        <v>67.232499999999987</v>
      </c>
      <c r="P125">
        <v>66.94</v>
      </c>
      <c r="Q125">
        <v>63.917500000000004</v>
      </c>
      <c r="R125">
        <v>65.73</v>
      </c>
      <c r="S125">
        <v>67.327500000000001</v>
      </c>
      <c r="T125">
        <v>64.6875</v>
      </c>
    </row>
    <row r="126" spans="1:20" ht="29">
      <c r="A126" s="25" t="s">
        <v>297</v>
      </c>
      <c r="B126">
        <v>65.107500000000002</v>
      </c>
      <c r="C126">
        <v>64.754999999999995</v>
      </c>
      <c r="D126">
        <v>67.605000000000004</v>
      </c>
      <c r="E126">
        <v>65.504999999999995</v>
      </c>
      <c r="F126">
        <v>69.48</v>
      </c>
      <c r="G126">
        <v>69.412499999999994</v>
      </c>
      <c r="H126">
        <v>72.422499999999999</v>
      </c>
      <c r="I126">
        <v>66.487499999999997</v>
      </c>
      <c r="J126">
        <v>66.287500000000009</v>
      </c>
      <c r="K126">
        <v>67.460000000000008</v>
      </c>
      <c r="L126">
        <v>67.394999999999996</v>
      </c>
      <c r="M126">
        <v>68.694999999999993</v>
      </c>
      <c r="N126">
        <v>64.685000000000002</v>
      </c>
      <c r="O126">
        <v>67.36</v>
      </c>
      <c r="P126">
        <v>71.167500000000004</v>
      </c>
      <c r="Q126">
        <v>70.125</v>
      </c>
      <c r="R126">
        <v>70.61999999999999</v>
      </c>
      <c r="S126">
        <v>67.107500000000002</v>
      </c>
      <c r="T126">
        <v>69.080000000000013</v>
      </c>
    </row>
    <row r="134" spans="1:20">
      <c r="A134" s="37" t="s">
        <v>302</v>
      </c>
      <c r="B134" s="38">
        <v>2002</v>
      </c>
      <c r="C134" s="38">
        <v>2003</v>
      </c>
      <c r="D134" s="38">
        <v>2004</v>
      </c>
      <c r="E134" s="38">
        <v>2005</v>
      </c>
      <c r="F134" s="38">
        <v>2006</v>
      </c>
      <c r="G134" s="38">
        <v>2007</v>
      </c>
      <c r="H134" s="38">
        <v>2008</v>
      </c>
      <c r="I134" s="38">
        <v>2009</v>
      </c>
      <c r="J134" s="38">
        <v>2010</v>
      </c>
      <c r="K134" s="38">
        <v>2011</v>
      </c>
      <c r="L134" s="38">
        <v>2012</v>
      </c>
      <c r="M134" s="38">
        <v>2013</v>
      </c>
      <c r="N134" s="38">
        <v>2014</v>
      </c>
      <c r="O134" s="38">
        <v>2015</v>
      </c>
      <c r="P134" s="38">
        <v>2016</v>
      </c>
      <c r="Q134" s="38">
        <v>2017</v>
      </c>
      <c r="R134" s="38">
        <v>2018</v>
      </c>
      <c r="S134" s="38">
        <v>2019</v>
      </c>
      <c r="T134" s="38">
        <v>2020</v>
      </c>
    </row>
    <row r="135" spans="1:20" ht="29">
      <c r="A135" s="25" t="s">
        <v>246</v>
      </c>
      <c r="B135">
        <v>4.3475000000000001</v>
      </c>
      <c r="C135">
        <v>5.7874999999999996</v>
      </c>
      <c r="D135">
        <v>5.3950000000000005</v>
      </c>
      <c r="E135">
        <v>6.4375</v>
      </c>
      <c r="F135">
        <v>7.0150000000000006</v>
      </c>
      <c r="G135">
        <v>7.0299999999999994</v>
      </c>
      <c r="H135">
        <v>10.8825</v>
      </c>
      <c r="I135">
        <v>19.080000000000002</v>
      </c>
      <c r="J135">
        <v>22.282499999999999</v>
      </c>
      <c r="K135">
        <v>22.74</v>
      </c>
      <c r="L135">
        <v>27.797499999999999</v>
      </c>
      <c r="M135">
        <v>28.02</v>
      </c>
      <c r="N135">
        <v>27.092500000000001</v>
      </c>
      <c r="O135">
        <v>21.754999999999999</v>
      </c>
      <c r="P135">
        <v>21.397500000000001</v>
      </c>
      <c r="Q135">
        <v>19.61</v>
      </c>
      <c r="R135">
        <v>16.2075</v>
      </c>
      <c r="S135">
        <v>13.155000000000001</v>
      </c>
      <c r="T135">
        <v>14.125</v>
      </c>
    </row>
    <row r="136" spans="1:20" ht="43">
      <c r="A136" s="25" t="s">
        <v>247</v>
      </c>
      <c r="B136">
        <v>8.0875000000000004</v>
      </c>
      <c r="C136">
        <v>9.8999999999999986</v>
      </c>
      <c r="D136">
        <v>8.5250000000000004</v>
      </c>
      <c r="E136">
        <v>7.5500000000000007</v>
      </c>
      <c r="F136">
        <v>6.9950000000000001</v>
      </c>
      <c r="G136">
        <v>8.5274999999999999</v>
      </c>
      <c r="H136">
        <v>12.375</v>
      </c>
      <c r="I136">
        <v>21.762500000000003</v>
      </c>
      <c r="J136">
        <v>24.27</v>
      </c>
      <c r="K136">
        <v>23.942499999999999</v>
      </c>
      <c r="L136">
        <v>27.172499999999999</v>
      </c>
      <c r="M136">
        <v>25.4</v>
      </c>
      <c r="N136">
        <v>24.672499999999999</v>
      </c>
      <c r="O136">
        <v>23.504999999999999</v>
      </c>
      <c r="P136">
        <v>19.272500000000001</v>
      </c>
      <c r="Q136">
        <v>16.817500000000003</v>
      </c>
      <c r="R136">
        <v>15.704999999999998</v>
      </c>
      <c r="S136">
        <v>12.344999999999999</v>
      </c>
      <c r="T136">
        <v>15.869999999999997</v>
      </c>
    </row>
    <row r="137" spans="1:20" ht="29">
      <c r="A137" s="25" t="s">
        <v>248</v>
      </c>
      <c r="B137">
        <v>7.7875000000000005</v>
      </c>
      <c r="C137">
        <v>8.5200000000000014</v>
      </c>
      <c r="D137">
        <v>6.085</v>
      </c>
      <c r="E137">
        <v>7.5600000000000005</v>
      </c>
      <c r="F137">
        <v>7.2575000000000003</v>
      </c>
      <c r="G137">
        <v>8.9224999999999994</v>
      </c>
      <c r="H137">
        <v>17.202500000000001</v>
      </c>
      <c r="I137">
        <v>26.335000000000001</v>
      </c>
      <c r="J137">
        <v>28.457500000000003</v>
      </c>
      <c r="K137">
        <v>32.230000000000004</v>
      </c>
      <c r="L137">
        <v>35.302500000000002</v>
      </c>
      <c r="M137">
        <v>35.0625</v>
      </c>
      <c r="N137">
        <v>33.150000000000006</v>
      </c>
      <c r="O137">
        <v>25.987500000000001</v>
      </c>
      <c r="P137">
        <v>22.754999999999995</v>
      </c>
      <c r="Q137">
        <v>21.805</v>
      </c>
      <c r="R137">
        <v>20.8675</v>
      </c>
      <c r="S137">
        <v>15.0875</v>
      </c>
      <c r="T137">
        <v>17.164999999999999</v>
      </c>
    </row>
    <row r="138" spans="1:20" ht="43">
      <c r="A138" s="25" t="s">
        <v>249</v>
      </c>
      <c r="B138">
        <v>6.6724999999999994</v>
      </c>
      <c r="C138">
        <v>6.4774999999999991</v>
      </c>
      <c r="D138">
        <v>6.1875</v>
      </c>
      <c r="E138">
        <v>5.5</v>
      </c>
      <c r="F138">
        <v>5.6</v>
      </c>
      <c r="G138">
        <v>3.1800000000000006</v>
      </c>
      <c r="H138">
        <v>4.4874999999999998</v>
      </c>
      <c r="I138">
        <v>11.797499999999999</v>
      </c>
      <c r="J138">
        <v>11.0975</v>
      </c>
      <c r="K138">
        <v>10.545</v>
      </c>
      <c r="L138">
        <v>16.765000000000001</v>
      </c>
      <c r="M138">
        <v>17.805</v>
      </c>
      <c r="N138">
        <v>15.86</v>
      </c>
      <c r="O138">
        <v>14.4275</v>
      </c>
      <c r="P138">
        <v>11.395</v>
      </c>
      <c r="Q138">
        <v>9.23</v>
      </c>
      <c r="R138">
        <v>8.0599999999999987</v>
      </c>
      <c r="S138">
        <v>7.64</v>
      </c>
      <c r="T138">
        <v>6.83</v>
      </c>
    </row>
    <row r="139" spans="1:20" ht="29">
      <c r="A139" s="25" t="s">
        <v>250</v>
      </c>
      <c r="B139">
        <v>7.1925000000000008</v>
      </c>
      <c r="C139">
        <v>7.9774999999999991</v>
      </c>
      <c r="D139">
        <v>7.3249999999999993</v>
      </c>
      <c r="E139">
        <v>7.9600000000000009</v>
      </c>
      <c r="F139">
        <v>6.81</v>
      </c>
      <c r="G139">
        <v>6.4824999999999999</v>
      </c>
      <c r="H139">
        <v>6.7725</v>
      </c>
      <c r="I139">
        <v>12.6525</v>
      </c>
      <c r="J139">
        <v>15.157500000000001</v>
      </c>
      <c r="K139">
        <v>18.3125</v>
      </c>
      <c r="L139">
        <v>21.892499999999998</v>
      </c>
      <c r="M139">
        <v>23.919999999999998</v>
      </c>
      <c r="N139">
        <v>20.142499999999998</v>
      </c>
      <c r="O139">
        <v>19.592500000000001</v>
      </c>
      <c r="P139">
        <v>18.810000000000002</v>
      </c>
      <c r="Q139">
        <v>13.510000000000002</v>
      </c>
      <c r="R139">
        <v>12.362500000000001</v>
      </c>
      <c r="S139">
        <v>13.3</v>
      </c>
      <c r="T139">
        <v>13.87</v>
      </c>
    </row>
    <row r="140" spans="1:20">
      <c r="A140" s="25" t="s">
        <v>251</v>
      </c>
      <c r="B140">
        <v>5.8375000000000004</v>
      </c>
      <c r="C140">
        <v>5.7774999999999999</v>
      </c>
      <c r="D140">
        <v>6.4625000000000004</v>
      </c>
      <c r="E140">
        <v>5.3925000000000001</v>
      </c>
      <c r="F140">
        <v>3.4699999999999998</v>
      </c>
      <c r="G140">
        <v>4.1150000000000002</v>
      </c>
      <c r="H140">
        <v>9.0749999999999993</v>
      </c>
      <c r="I140">
        <v>16.2575</v>
      </c>
      <c r="J140">
        <v>21.6675</v>
      </c>
      <c r="K140">
        <v>22.75</v>
      </c>
      <c r="L140">
        <v>23.235000000000003</v>
      </c>
      <c r="M140">
        <v>23.137499999999999</v>
      </c>
      <c r="N140">
        <v>23.19</v>
      </c>
      <c r="O140">
        <v>21.8825</v>
      </c>
      <c r="P140">
        <v>19.805</v>
      </c>
      <c r="Q140">
        <v>16.22</v>
      </c>
      <c r="R140">
        <v>16.3325</v>
      </c>
      <c r="S140">
        <v>14.530000000000001</v>
      </c>
      <c r="T140">
        <v>11.822500000000002</v>
      </c>
    </row>
    <row r="141" spans="1:20" ht="29">
      <c r="A141" s="25" t="s">
        <v>252</v>
      </c>
      <c r="B141">
        <v>14.532499999999999</v>
      </c>
      <c r="C141">
        <v>12.18</v>
      </c>
      <c r="D141">
        <v>11.65</v>
      </c>
      <c r="E141">
        <v>13.064999999999998</v>
      </c>
      <c r="F141">
        <v>11.1875</v>
      </c>
      <c r="G141">
        <v>10.1875</v>
      </c>
      <c r="H141">
        <v>11.857499999999998</v>
      </c>
      <c r="I141">
        <v>18.087499999999999</v>
      </c>
      <c r="J141">
        <v>20.952500000000001</v>
      </c>
      <c r="K141">
        <v>23.947499999999998</v>
      </c>
      <c r="L141">
        <v>30.6325</v>
      </c>
      <c r="M141">
        <v>32.412500000000001</v>
      </c>
      <c r="N141">
        <v>27.93</v>
      </c>
      <c r="O141">
        <v>26.322500000000002</v>
      </c>
      <c r="P141">
        <v>24.967500000000001</v>
      </c>
      <c r="Q141">
        <v>23.175000000000001</v>
      </c>
      <c r="R141">
        <v>19.86</v>
      </c>
      <c r="S141">
        <v>16.5975</v>
      </c>
      <c r="T141">
        <v>18.692499999999999</v>
      </c>
    </row>
    <row r="142" spans="1:20" ht="43">
      <c r="A142" s="25" t="s">
        <v>253</v>
      </c>
      <c r="B142">
        <v>6.36</v>
      </c>
      <c r="C142">
        <v>8.0399999999999991</v>
      </c>
      <c r="D142">
        <v>7.5525000000000002</v>
      </c>
      <c r="E142">
        <v>5.2349999999999994</v>
      </c>
      <c r="F142">
        <v>5.2549999999999999</v>
      </c>
      <c r="G142">
        <v>6.0525000000000002</v>
      </c>
      <c r="H142">
        <v>9.6950000000000003</v>
      </c>
      <c r="I142">
        <v>19.252499999999998</v>
      </c>
      <c r="J142">
        <v>20.827500000000001</v>
      </c>
      <c r="K142">
        <v>22.387499999999999</v>
      </c>
      <c r="L142">
        <v>22.482500000000002</v>
      </c>
      <c r="M142">
        <v>22.587499999999999</v>
      </c>
      <c r="N142">
        <v>21.497499999999999</v>
      </c>
      <c r="O142">
        <v>17.414999999999999</v>
      </c>
      <c r="P142">
        <v>13.469999999999999</v>
      </c>
      <c r="Q142">
        <v>12.465</v>
      </c>
      <c r="R142">
        <v>12.137499999999999</v>
      </c>
      <c r="S142">
        <v>10.342499999999999</v>
      </c>
      <c r="T142">
        <v>14.9825</v>
      </c>
    </row>
    <row r="143" spans="1:20" ht="29">
      <c r="A143" s="25" t="s">
        <v>254</v>
      </c>
      <c r="B143">
        <v>8.3924999999999983</v>
      </c>
      <c r="C143">
        <v>8.8925000000000001</v>
      </c>
      <c r="D143">
        <v>8.5850000000000009</v>
      </c>
      <c r="E143">
        <v>6.04</v>
      </c>
      <c r="F143">
        <v>5.3</v>
      </c>
      <c r="G143">
        <v>5.67</v>
      </c>
      <c r="H143">
        <v>8.7525000000000013</v>
      </c>
      <c r="I143">
        <v>17.239999999999998</v>
      </c>
      <c r="J143">
        <v>18.662499999999998</v>
      </c>
      <c r="K143">
        <v>19.9375</v>
      </c>
      <c r="L143">
        <v>23.294999999999998</v>
      </c>
      <c r="M143">
        <v>23.672499999999999</v>
      </c>
      <c r="N143">
        <v>20.337499999999999</v>
      </c>
      <c r="O143">
        <v>17.572499999999998</v>
      </c>
      <c r="P143">
        <v>14.362499999999999</v>
      </c>
      <c r="Q143">
        <v>12.14</v>
      </c>
      <c r="R143">
        <v>10.625</v>
      </c>
      <c r="S143">
        <v>10.455</v>
      </c>
      <c r="T143">
        <v>11.739999999999998</v>
      </c>
    </row>
    <row r="144" spans="1:20" ht="29">
      <c r="A144" s="25" t="s">
        <v>255</v>
      </c>
      <c r="B144">
        <v>7.807500000000001</v>
      </c>
      <c r="C144">
        <v>8.8125</v>
      </c>
      <c r="D144">
        <v>10.52</v>
      </c>
      <c r="E144">
        <v>6.9649999999999999</v>
      </c>
      <c r="F144">
        <v>6.8825000000000003</v>
      </c>
      <c r="G144">
        <v>6</v>
      </c>
      <c r="H144">
        <v>7.0449999999999999</v>
      </c>
      <c r="I144">
        <v>12.055</v>
      </c>
      <c r="J144">
        <v>11.662499999999998</v>
      </c>
      <c r="K144">
        <v>14.414999999999999</v>
      </c>
      <c r="L144">
        <v>17.34</v>
      </c>
      <c r="M144">
        <v>18.234999999999999</v>
      </c>
      <c r="N144">
        <v>18.0625</v>
      </c>
      <c r="O144">
        <v>16.802500000000002</v>
      </c>
      <c r="P144">
        <v>14.120000000000001</v>
      </c>
      <c r="Q144">
        <v>12.6525</v>
      </c>
      <c r="R144">
        <v>12.65</v>
      </c>
      <c r="S144">
        <v>10.475</v>
      </c>
      <c r="T144">
        <v>10.897499999999999</v>
      </c>
    </row>
    <row r="145" spans="1:20" ht="29">
      <c r="A145" s="25" t="s">
        <v>256</v>
      </c>
      <c r="B145">
        <v>5.9449999999999994</v>
      </c>
      <c r="C145">
        <v>6.13</v>
      </c>
      <c r="D145">
        <v>5.71</v>
      </c>
      <c r="E145">
        <v>3.3875000000000002</v>
      </c>
      <c r="F145">
        <v>5.5649999999999995</v>
      </c>
      <c r="G145">
        <v>5.16</v>
      </c>
      <c r="H145">
        <v>6.1725000000000003</v>
      </c>
      <c r="I145">
        <v>11.73</v>
      </c>
      <c r="J145">
        <v>14.030000000000001</v>
      </c>
      <c r="K145">
        <v>14.397500000000001</v>
      </c>
      <c r="L145">
        <v>14.2575</v>
      </c>
      <c r="M145">
        <v>17.885000000000002</v>
      </c>
      <c r="N145">
        <v>16.502500000000001</v>
      </c>
      <c r="O145">
        <v>16.565000000000001</v>
      </c>
      <c r="P145">
        <v>9.0024999999999995</v>
      </c>
      <c r="Q145">
        <v>7.4249999999999998</v>
      </c>
      <c r="R145">
        <v>7.5549999999999997</v>
      </c>
      <c r="S145">
        <v>7.1050000000000004</v>
      </c>
      <c r="T145">
        <v>9.5750000000000011</v>
      </c>
    </row>
    <row r="146" spans="1:20" ht="29">
      <c r="A146" s="25" t="s">
        <v>257</v>
      </c>
      <c r="B146">
        <v>12.482500000000002</v>
      </c>
      <c r="C146">
        <v>13.264999999999999</v>
      </c>
      <c r="D146">
        <v>10.432499999999999</v>
      </c>
      <c r="E146">
        <v>9.0650000000000013</v>
      </c>
      <c r="F146">
        <v>7.7725</v>
      </c>
      <c r="G146">
        <v>7.7</v>
      </c>
      <c r="H146">
        <v>9.7074999999999996</v>
      </c>
      <c r="I146">
        <v>16.482500000000002</v>
      </c>
      <c r="J146">
        <v>19.93</v>
      </c>
      <c r="K146">
        <v>21.405000000000001</v>
      </c>
      <c r="L146">
        <v>31.26</v>
      </c>
      <c r="M146">
        <v>31.924999999999997</v>
      </c>
      <c r="N146">
        <v>25.949999999999996</v>
      </c>
      <c r="O146">
        <v>24.535000000000004</v>
      </c>
      <c r="P146">
        <v>21.532500000000002</v>
      </c>
      <c r="Q146">
        <v>21.85</v>
      </c>
      <c r="R146">
        <v>18.537500000000001</v>
      </c>
      <c r="S146">
        <v>16.612500000000004</v>
      </c>
      <c r="T146">
        <v>16.8825</v>
      </c>
    </row>
    <row r="147" spans="1:20">
      <c r="A147" s="25" t="s">
        <v>258</v>
      </c>
      <c r="B147">
        <v>19.342500000000001</v>
      </c>
      <c r="C147">
        <v>17.574999999999999</v>
      </c>
      <c r="D147">
        <v>17.537500000000001</v>
      </c>
      <c r="E147">
        <v>15.312499999999998</v>
      </c>
      <c r="F147">
        <v>12.124999999999998</v>
      </c>
      <c r="G147">
        <v>11.067499999999999</v>
      </c>
      <c r="H147">
        <v>17.287499999999998</v>
      </c>
      <c r="I147">
        <v>25.024999999999999</v>
      </c>
      <c r="J147">
        <v>28.497499999999999</v>
      </c>
      <c r="K147">
        <v>30.922499999999999</v>
      </c>
      <c r="L147">
        <v>34.414999999999999</v>
      </c>
      <c r="M147">
        <v>36.695</v>
      </c>
      <c r="N147">
        <v>40.282499999999999</v>
      </c>
      <c r="O147">
        <v>35.71</v>
      </c>
      <c r="P147">
        <v>29.4725</v>
      </c>
      <c r="Q147">
        <v>26.642500000000002</v>
      </c>
      <c r="R147">
        <v>23.56</v>
      </c>
      <c r="S147">
        <v>19.612500000000001</v>
      </c>
      <c r="T147">
        <v>18.717500000000001</v>
      </c>
    </row>
    <row r="148" spans="1:20" ht="29">
      <c r="A148" s="25" t="s">
        <v>259</v>
      </c>
      <c r="B148">
        <v>6.9949999999999992</v>
      </c>
      <c r="C148">
        <v>7.3375000000000004</v>
      </c>
      <c r="D148">
        <v>7.8</v>
      </c>
      <c r="E148">
        <v>6.26</v>
      </c>
      <c r="F148">
        <v>4.2725</v>
      </c>
      <c r="G148">
        <v>4.4574999999999996</v>
      </c>
      <c r="H148">
        <v>5.8849999999999998</v>
      </c>
      <c r="I148">
        <v>11.55</v>
      </c>
      <c r="J148">
        <v>12.664999999999999</v>
      </c>
      <c r="K148">
        <v>16.100000000000001</v>
      </c>
      <c r="L148">
        <v>18.122500000000002</v>
      </c>
      <c r="M148">
        <v>20.122499999999999</v>
      </c>
      <c r="N148">
        <v>20.047499999999999</v>
      </c>
      <c r="O148">
        <v>16.47</v>
      </c>
      <c r="P148">
        <v>14.350000000000001</v>
      </c>
      <c r="Q148">
        <v>13.237500000000001</v>
      </c>
      <c r="R148">
        <v>9.2174999999999994</v>
      </c>
      <c r="S148">
        <v>9.6425000000000018</v>
      </c>
      <c r="T148">
        <v>11.7</v>
      </c>
    </row>
    <row r="149" spans="1:20" ht="43">
      <c r="A149" s="25" t="s">
        <v>260</v>
      </c>
      <c r="B149">
        <v>3.08</v>
      </c>
      <c r="C149">
        <v>4.7050000000000001</v>
      </c>
      <c r="D149">
        <v>6.5875000000000004</v>
      </c>
      <c r="E149">
        <v>4.9574999999999996</v>
      </c>
      <c r="F149">
        <v>5.1950000000000003</v>
      </c>
      <c r="G149">
        <v>4.7125000000000004</v>
      </c>
      <c r="H149">
        <v>9.3224999999999998</v>
      </c>
      <c r="I149">
        <v>19.372500000000002</v>
      </c>
      <c r="J149">
        <v>23.912500000000001</v>
      </c>
      <c r="K149">
        <v>26.07</v>
      </c>
      <c r="L149">
        <v>27.682500000000001</v>
      </c>
      <c r="M149">
        <v>28.034999999999997</v>
      </c>
      <c r="N149">
        <v>25.605</v>
      </c>
      <c r="O149">
        <v>21.012499999999999</v>
      </c>
      <c r="P149">
        <v>16.732500000000002</v>
      </c>
      <c r="Q149">
        <v>13.555</v>
      </c>
      <c r="R149">
        <v>11.877500000000001</v>
      </c>
      <c r="S149">
        <v>10.7225</v>
      </c>
      <c r="T149">
        <v>12.952500000000001</v>
      </c>
    </row>
    <row r="150" spans="1:20" ht="43">
      <c r="A150" s="25" t="s">
        <v>261</v>
      </c>
      <c r="B150">
        <v>5.9049999999999994</v>
      </c>
      <c r="C150">
        <v>6.0924999999999994</v>
      </c>
      <c r="D150">
        <v>5.2275</v>
      </c>
      <c r="E150">
        <v>7.5499999999999989</v>
      </c>
      <c r="F150">
        <v>6.9849999999999994</v>
      </c>
      <c r="G150">
        <v>5.7999999999999989</v>
      </c>
      <c r="H150">
        <v>9.6524999999999999</v>
      </c>
      <c r="I150">
        <v>17.127500000000001</v>
      </c>
      <c r="J150">
        <v>19.217500000000001</v>
      </c>
      <c r="K150">
        <v>20.414999999999999</v>
      </c>
      <c r="L150">
        <v>28.13</v>
      </c>
      <c r="M150">
        <v>25.887499999999999</v>
      </c>
      <c r="N150">
        <v>28.962499999999999</v>
      </c>
      <c r="O150">
        <v>25.535</v>
      </c>
      <c r="P150">
        <v>21.297499999999999</v>
      </c>
      <c r="Q150">
        <v>19.54</v>
      </c>
      <c r="R150">
        <v>14.002500000000001</v>
      </c>
      <c r="S150">
        <v>12.309999999999999</v>
      </c>
      <c r="T150">
        <v>13.16</v>
      </c>
    </row>
    <row r="151" spans="1:20" ht="29">
      <c r="A151" s="25" t="s">
        <v>262</v>
      </c>
      <c r="B151">
        <v>15.28</v>
      </c>
      <c r="C151">
        <v>15.059999999999999</v>
      </c>
      <c r="D151">
        <v>14.522500000000001</v>
      </c>
      <c r="E151">
        <v>9.2375000000000007</v>
      </c>
      <c r="F151">
        <v>9.2799999999999994</v>
      </c>
      <c r="G151">
        <v>9.7424999999999997</v>
      </c>
      <c r="H151">
        <v>12.48</v>
      </c>
      <c r="I151">
        <v>23.490000000000002</v>
      </c>
      <c r="J151">
        <v>24.662500000000001</v>
      </c>
      <c r="K151">
        <v>29.524999999999999</v>
      </c>
      <c r="L151">
        <v>31.202500000000001</v>
      </c>
      <c r="M151">
        <v>31.8675</v>
      </c>
      <c r="N151">
        <v>30.927499999999998</v>
      </c>
      <c r="O151">
        <v>26.8</v>
      </c>
      <c r="P151">
        <v>28.107500000000002</v>
      </c>
      <c r="Q151">
        <v>23.642499999999998</v>
      </c>
      <c r="R151">
        <v>18.677499999999998</v>
      </c>
      <c r="S151">
        <v>18.897500000000001</v>
      </c>
      <c r="T151">
        <v>20.57</v>
      </c>
    </row>
    <row r="152" spans="1:20" ht="29">
      <c r="A152" s="25" t="s">
        <v>263</v>
      </c>
      <c r="B152">
        <v>9.2149999999999999</v>
      </c>
      <c r="C152">
        <v>9.1474999999999991</v>
      </c>
      <c r="D152">
        <v>9.9649999999999999</v>
      </c>
      <c r="E152">
        <v>7.4049999999999994</v>
      </c>
      <c r="F152">
        <v>6.120000000000001</v>
      </c>
      <c r="G152">
        <v>6.1625000000000005</v>
      </c>
      <c r="H152">
        <v>7.6274999999999995</v>
      </c>
      <c r="I152">
        <v>10.775</v>
      </c>
      <c r="J152">
        <v>13.105</v>
      </c>
      <c r="K152">
        <v>14.995000000000001</v>
      </c>
      <c r="L152">
        <v>18.817500000000003</v>
      </c>
      <c r="M152">
        <v>20.5825</v>
      </c>
      <c r="N152">
        <v>20.494999999999997</v>
      </c>
      <c r="O152">
        <v>16.984999999999999</v>
      </c>
      <c r="P152">
        <v>14.487500000000001</v>
      </c>
      <c r="Q152">
        <v>13.69</v>
      </c>
      <c r="R152">
        <v>11.86</v>
      </c>
      <c r="S152">
        <v>9.2825000000000006</v>
      </c>
      <c r="T152">
        <v>10.342499999999999</v>
      </c>
    </row>
    <row r="153" spans="1:20" ht="29">
      <c r="A153" s="25" t="s">
        <v>264</v>
      </c>
      <c r="B153">
        <v>6.3624999999999998</v>
      </c>
      <c r="C153">
        <v>4.875</v>
      </c>
      <c r="D153">
        <v>5.6524999999999999</v>
      </c>
      <c r="E153">
        <v>3.9425000000000003</v>
      </c>
      <c r="F153">
        <v>3.96</v>
      </c>
      <c r="G153">
        <v>3.0750000000000002</v>
      </c>
      <c r="H153">
        <v>5.4050000000000002</v>
      </c>
      <c r="I153">
        <v>12.645000000000001</v>
      </c>
      <c r="J153">
        <v>16.127500000000001</v>
      </c>
      <c r="K153">
        <v>19.32</v>
      </c>
      <c r="L153">
        <v>20.984999999999999</v>
      </c>
      <c r="M153">
        <v>27.394999999999996</v>
      </c>
      <c r="N153">
        <v>26.202499999999997</v>
      </c>
      <c r="O153">
        <v>21.177500000000002</v>
      </c>
      <c r="P153">
        <v>16.567500000000003</v>
      </c>
      <c r="Q153">
        <v>13.337499999999999</v>
      </c>
      <c r="R153">
        <v>14.015000000000001</v>
      </c>
      <c r="S153">
        <v>11.340000000000002</v>
      </c>
      <c r="T153">
        <v>13.760000000000002</v>
      </c>
    </row>
    <row r="154" spans="1:20" ht="29">
      <c r="A154" s="25" t="s">
        <v>265</v>
      </c>
      <c r="B154">
        <v>4.18</v>
      </c>
      <c r="C154">
        <v>5.2974999999999994</v>
      </c>
      <c r="D154">
        <v>5.2125000000000004</v>
      </c>
      <c r="E154">
        <v>3.92</v>
      </c>
      <c r="F154">
        <v>3.9325000000000001</v>
      </c>
      <c r="G154">
        <v>4.165</v>
      </c>
      <c r="H154">
        <v>4.2774999999999999</v>
      </c>
      <c r="I154">
        <v>9.2274999999999991</v>
      </c>
      <c r="J154">
        <v>7.6449999999999996</v>
      </c>
      <c r="K154">
        <v>8.1675000000000004</v>
      </c>
      <c r="L154">
        <v>12.05</v>
      </c>
      <c r="M154">
        <v>13.477499999999999</v>
      </c>
      <c r="N154">
        <v>14.307500000000001</v>
      </c>
      <c r="O154">
        <v>11.86</v>
      </c>
      <c r="P154">
        <v>9.2174999999999994</v>
      </c>
      <c r="Q154">
        <v>7.7424999999999997</v>
      </c>
      <c r="R154">
        <v>7.0875000000000004</v>
      </c>
      <c r="S154">
        <v>6.9700000000000006</v>
      </c>
      <c r="T154">
        <v>6.0475000000000003</v>
      </c>
    </row>
    <row r="155" spans="1:20" ht="29">
      <c r="A155" s="25" t="s">
        <v>266</v>
      </c>
      <c r="B155">
        <v>7.4975000000000005</v>
      </c>
      <c r="C155">
        <v>8.2750000000000004</v>
      </c>
      <c r="D155">
        <v>6.6524999999999999</v>
      </c>
      <c r="E155">
        <v>5.9675000000000002</v>
      </c>
      <c r="F155">
        <v>5.165</v>
      </c>
      <c r="G155">
        <v>6.54</v>
      </c>
      <c r="H155">
        <v>11.327500000000001</v>
      </c>
      <c r="I155">
        <v>19.759999999999998</v>
      </c>
      <c r="J155">
        <v>19.002500000000001</v>
      </c>
      <c r="K155">
        <v>21.755000000000003</v>
      </c>
      <c r="L155">
        <v>25.414999999999999</v>
      </c>
      <c r="M155">
        <v>24.962499999999999</v>
      </c>
      <c r="N155">
        <v>23.092499999999998</v>
      </c>
      <c r="O155">
        <v>19.267499999999998</v>
      </c>
      <c r="P155">
        <v>15.914999999999999</v>
      </c>
      <c r="Q155">
        <v>13.880000000000003</v>
      </c>
      <c r="R155">
        <v>10.997499999999999</v>
      </c>
      <c r="S155">
        <v>9.8825000000000003</v>
      </c>
      <c r="T155">
        <v>12.805</v>
      </c>
    </row>
    <row r="156" spans="1:20" ht="29">
      <c r="A156" s="25" t="s">
        <v>267</v>
      </c>
      <c r="B156">
        <v>13.945</v>
      </c>
      <c r="C156">
        <v>12.315000000000001</v>
      </c>
      <c r="D156">
        <v>9.9450000000000003</v>
      </c>
      <c r="E156">
        <v>9.02</v>
      </c>
      <c r="F156">
        <v>7.6575000000000006</v>
      </c>
      <c r="G156">
        <v>8.8774999999999995</v>
      </c>
      <c r="H156">
        <v>16.760000000000002</v>
      </c>
      <c r="I156">
        <v>25.3125</v>
      </c>
      <c r="J156">
        <v>27.569999999999997</v>
      </c>
      <c r="K156">
        <v>27.935000000000002</v>
      </c>
      <c r="L156">
        <v>34.807499999999997</v>
      </c>
      <c r="M156">
        <v>35.965000000000003</v>
      </c>
      <c r="N156">
        <v>33.432499999999997</v>
      </c>
      <c r="O156">
        <v>27.945</v>
      </c>
      <c r="P156">
        <v>27.295000000000002</v>
      </c>
      <c r="Q156">
        <v>23.560000000000002</v>
      </c>
      <c r="R156">
        <v>20.8125</v>
      </c>
      <c r="S156">
        <v>18.96</v>
      </c>
      <c r="T156">
        <v>21.14</v>
      </c>
    </row>
    <row r="157" spans="1:20" ht="43">
      <c r="A157" s="25" t="s">
        <v>268</v>
      </c>
      <c r="B157">
        <v>5.5774999999999997</v>
      </c>
      <c r="C157">
        <v>4.8650000000000002</v>
      </c>
      <c r="D157">
        <v>4.7725</v>
      </c>
      <c r="E157">
        <v>4.4850000000000003</v>
      </c>
      <c r="F157">
        <v>4.3774999999999995</v>
      </c>
      <c r="G157">
        <v>3.7725</v>
      </c>
      <c r="H157">
        <v>7.0724999999999998</v>
      </c>
      <c r="I157">
        <v>13.864999999999998</v>
      </c>
      <c r="J157">
        <v>16.127499999999998</v>
      </c>
      <c r="K157">
        <v>18.64</v>
      </c>
      <c r="L157">
        <v>21.8</v>
      </c>
      <c r="M157">
        <v>21.3475</v>
      </c>
      <c r="N157">
        <v>22.077500000000001</v>
      </c>
      <c r="O157">
        <v>17.6875</v>
      </c>
      <c r="P157">
        <v>15.989999999999998</v>
      </c>
      <c r="Q157">
        <v>11.805000000000001</v>
      </c>
      <c r="R157">
        <v>9.58</v>
      </c>
      <c r="S157">
        <v>10.3925</v>
      </c>
      <c r="T157">
        <v>11.965</v>
      </c>
    </row>
    <row r="158" spans="1:20" ht="29">
      <c r="A158" s="25" t="s">
        <v>269</v>
      </c>
      <c r="B158">
        <v>14.4175</v>
      </c>
      <c r="C158">
        <v>14.727499999999999</v>
      </c>
      <c r="D158">
        <v>12.962499999999999</v>
      </c>
      <c r="E158">
        <v>12.41</v>
      </c>
      <c r="F158">
        <v>11.114999999999998</v>
      </c>
      <c r="G158">
        <v>10.535</v>
      </c>
      <c r="H158">
        <v>15.842500000000001</v>
      </c>
      <c r="I158">
        <v>21.545000000000002</v>
      </c>
      <c r="J158">
        <v>27.537500000000001</v>
      </c>
      <c r="K158">
        <v>30.3475</v>
      </c>
      <c r="L158">
        <v>35.650000000000006</v>
      </c>
      <c r="M158">
        <v>32.47</v>
      </c>
      <c r="N158">
        <v>28.832500000000003</v>
      </c>
      <c r="O158">
        <v>25.975000000000001</v>
      </c>
      <c r="P158">
        <v>26.612500000000001</v>
      </c>
      <c r="Q158">
        <v>21.975000000000001</v>
      </c>
      <c r="R158">
        <v>21.407500000000002</v>
      </c>
      <c r="S158">
        <v>18.074999999999999</v>
      </c>
      <c r="T158">
        <v>16.855</v>
      </c>
    </row>
    <row r="159" spans="1:20" ht="29">
      <c r="A159" s="25" t="s">
        <v>270</v>
      </c>
      <c r="B159">
        <v>2.5749999999999997</v>
      </c>
      <c r="C159">
        <v>3.1999999999999997</v>
      </c>
      <c r="D159">
        <v>3.3475000000000001</v>
      </c>
      <c r="E159">
        <v>4.88</v>
      </c>
      <c r="F159">
        <v>3.5</v>
      </c>
      <c r="G159">
        <v>2.6425000000000001</v>
      </c>
      <c r="H159">
        <v>4.4675000000000002</v>
      </c>
      <c r="I159">
        <v>8.4349999999999987</v>
      </c>
      <c r="J159">
        <v>11.397499999999999</v>
      </c>
      <c r="K159">
        <v>11.9025</v>
      </c>
      <c r="L159">
        <v>13.815</v>
      </c>
      <c r="M159">
        <v>16.25</v>
      </c>
      <c r="N159">
        <v>16.077500000000001</v>
      </c>
      <c r="O159">
        <v>11.1525</v>
      </c>
      <c r="P159">
        <v>10.8775</v>
      </c>
      <c r="Q159">
        <v>7.6875</v>
      </c>
      <c r="R159">
        <v>7.66</v>
      </c>
      <c r="S159">
        <v>8.6550000000000011</v>
      </c>
      <c r="T159">
        <v>9.9599999999999991</v>
      </c>
    </row>
    <row r="160" spans="1:20">
      <c r="A160" s="25" t="s">
        <v>271</v>
      </c>
      <c r="B160">
        <v>12.6625</v>
      </c>
      <c r="C160">
        <v>12.23</v>
      </c>
      <c r="D160">
        <v>12.545</v>
      </c>
      <c r="E160">
        <v>10.7525</v>
      </c>
      <c r="F160">
        <v>8.57</v>
      </c>
      <c r="G160">
        <v>8.7824999999999989</v>
      </c>
      <c r="H160">
        <v>11.739999999999998</v>
      </c>
      <c r="I160">
        <v>19.782499999999999</v>
      </c>
      <c r="J160">
        <v>20.885000000000002</v>
      </c>
      <c r="K160">
        <v>23.344999999999999</v>
      </c>
      <c r="L160">
        <v>33.204999999999998</v>
      </c>
      <c r="M160">
        <v>36.287500000000009</v>
      </c>
      <c r="N160">
        <v>28.627499999999998</v>
      </c>
      <c r="O160">
        <v>30.252499999999998</v>
      </c>
      <c r="P160">
        <v>27.947500000000002</v>
      </c>
      <c r="Q160">
        <v>23.177499999999998</v>
      </c>
      <c r="R160">
        <v>20.342500000000001</v>
      </c>
      <c r="S160">
        <v>17.310000000000002</v>
      </c>
      <c r="T160">
        <v>19.995000000000001</v>
      </c>
    </row>
    <row r="161" spans="1:20">
      <c r="A161" s="25" t="s">
        <v>272</v>
      </c>
      <c r="B161">
        <v>6.2424999999999997</v>
      </c>
      <c r="C161">
        <v>5.33</v>
      </c>
      <c r="D161">
        <v>5.2475000000000005</v>
      </c>
      <c r="E161">
        <v>6.9924999999999997</v>
      </c>
      <c r="F161">
        <v>5.6275000000000004</v>
      </c>
      <c r="G161">
        <v>5.1524999999999999</v>
      </c>
      <c r="H161">
        <v>6.9924999999999997</v>
      </c>
      <c r="I161">
        <v>12.262499999999999</v>
      </c>
      <c r="J161">
        <v>14.64</v>
      </c>
      <c r="K161">
        <v>16.675000000000001</v>
      </c>
      <c r="L161">
        <v>20.5425</v>
      </c>
      <c r="M161">
        <v>23.127499999999998</v>
      </c>
      <c r="N161">
        <v>23.36</v>
      </c>
      <c r="O161">
        <v>19.612500000000001</v>
      </c>
      <c r="P161">
        <v>18.642499999999998</v>
      </c>
      <c r="Q161">
        <v>14.66</v>
      </c>
      <c r="R161">
        <v>9.932500000000001</v>
      </c>
      <c r="S161">
        <v>11.084999999999999</v>
      </c>
      <c r="T161">
        <v>13.557499999999999</v>
      </c>
    </row>
    <row r="162" spans="1:20">
      <c r="A162" s="25" t="s">
        <v>273</v>
      </c>
      <c r="B162">
        <v>3.8450000000000002</v>
      </c>
      <c r="C162">
        <v>3.5774999999999997</v>
      </c>
      <c r="D162">
        <v>4.0949999999999998</v>
      </c>
      <c r="E162">
        <v>4.4550000000000001</v>
      </c>
      <c r="F162">
        <v>4.5199999999999996</v>
      </c>
      <c r="G162">
        <v>2.7299999999999995</v>
      </c>
      <c r="H162">
        <v>6.05</v>
      </c>
      <c r="I162">
        <v>11.515000000000001</v>
      </c>
      <c r="J162">
        <v>14.41</v>
      </c>
      <c r="K162">
        <v>13.585000000000001</v>
      </c>
      <c r="L162">
        <v>18.7575</v>
      </c>
      <c r="M162">
        <v>16.295000000000002</v>
      </c>
      <c r="N162">
        <v>13.795000000000002</v>
      </c>
      <c r="O162">
        <v>13.0375</v>
      </c>
      <c r="P162">
        <v>9.7974999999999994</v>
      </c>
      <c r="Q162">
        <v>10.017499999999998</v>
      </c>
      <c r="R162">
        <v>9.7199999999999989</v>
      </c>
      <c r="S162">
        <v>9.4550000000000001</v>
      </c>
      <c r="T162">
        <v>9.1775000000000002</v>
      </c>
    </row>
    <row r="163" spans="1:20">
      <c r="A163" s="25" t="s">
        <v>274</v>
      </c>
      <c r="B163">
        <v>6.6349999999999998</v>
      </c>
      <c r="C163">
        <v>6.0225</v>
      </c>
      <c r="D163">
        <v>4.9124999999999996</v>
      </c>
      <c r="E163">
        <v>4.79</v>
      </c>
      <c r="F163">
        <v>4.875</v>
      </c>
      <c r="G163">
        <v>4.4625000000000004</v>
      </c>
      <c r="H163">
        <v>4.6675000000000004</v>
      </c>
      <c r="I163">
        <v>8.7650000000000006</v>
      </c>
      <c r="J163">
        <v>10.272500000000001</v>
      </c>
      <c r="K163">
        <v>11.405000000000001</v>
      </c>
      <c r="L163">
        <v>17.515000000000001</v>
      </c>
      <c r="M163">
        <v>19.5</v>
      </c>
      <c r="N163">
        <v>18.127499999999998</v>
      </c>
      <c r="O163">
        <v>15.195</v>
      </c>
      <c r="P163">
        <v>14.0525</v>
      </c>
      <c r="Q163">
        <v>11.55</v>
      </c>
      <c r="R163">
        <v>7.6024999999999991</v>
      </c>
      <c r="S163">
        <v>7.51</v>
      </c>
      <c r="T163">
        <v>7.4774999999999991</v>
      </c>
    </row>
    <row r="164" spans="1:20" ht="29">
      <c r="A164" s="25" t="s">
        <v>275</v>
      </c>
      <c r="B164">
        <v>5.0100000000000007</v>
      </c>
      <c r="C164">
        <v>5.42</v>
      </c>
      <c r="D164">
        <v>5.5350000000000001</v>
      </c>
      <c r="E164">
        <v>6.1950000000000003</v>
      </c>
      <c r="F164">
        <v>4.6475</v>
      </c>
      <c r="G164">
        <v>4.915</v>
      </c>
      <c r="H164">
        <v>7.8375000000000004</v>
      </c>
      <c r="I164">
        <v>13.9175</v>
      </c>
      <c r="J164">
        <v>15.572500000000002</v>
      </c>
      <c r="K164">
        <v>16.395000000000003</v>
      </c>
      <c r="L164">
        <v>19.105</v>
      </c>
      <c r="M164">
        <v>19.22</v>
      </c>
      <c r="N164">
        <v>17.954999999999998</v>
      </c>
      <c r="O164">
        <v>16.807500000000001</v>
      </c>
      <c r="P164">
        <v>15.005000000000001</v>
      </c>
      <c r="Q164">
        <v>12.7925</v>
      </c>
      <c r="R164">
        <v>11.62</v>
      </c>
      <c r="S164">
        <v>9.8125</v>
      </c>
      <c r="T164">
        <v>11.5725</v>
      </c>
    </row>
    <row r="165" spans="1:20" ht="29">
      <c r="A165" s="25" t="s">
        <v>276</v>
      </c>
      <c r="B165">
        <v>11.7875</v>
      </c>
      <c r="C165">
        <v>13.197500000000002</v>
      </c>
      <c r="D165">
        <v>11.602499999999999</v>
      </c>
      <c r="E165">
        <v>9.0124999999999993</v>
      </c>
      <c r="F165">
        <v>8.0875000000000004</v>
      </c>
      <c r="G165">
        <v>9.2024999999999988</v>
      </c>
      <c r="H165">
        <v>16.524999999999999</v>
      </c>
      <c r="I165">
        <v>26.1675</v>
      </c>
      <c r="J165">
        <v>30.04</v>
      </c>
      <c r="K165">
        <v>30.462500000000002</v>
      </c>
      <c r="L165">
        <v>35.037499999999994</v>
      </c>
      <c r="M165">
        <v>36.8125</v>
      </c>
      <c r="N165">
        <v>32.085000000000001</v>
      </c>
      <c r="O165">
        <v>28.212500000000002</v>
      </c>
      <c r="P165">
        <v>23.557499999999997</v>
      </c>
      <c r="Q165">
        <v>20.817500000000003</v>
      </c>
      <c r="R165">
        <v>15.7775</v>
      </c>
      <c r="S165">
        <v>15.547499999999999</v>
      </c>
      <c r="T165">
        <v>17.279999999999998</v>
      </c>
    </row>
    <row r="166" spans="1:20" ht="29">
      <c r="A166" s="25" t="s">
        <v>277</v>
      </c>
      <c r="B166">
        <v>8.2575000000000003</v>
      </c>
      <c r="C166">
        <v>7.7425000000000006</v>
      </c>
      <c r="D166">
        <v>7.4975000000000005</v>
      </c>
      <c r="E166">
        <v>5.9424999999999999</v>
      </c>
      <c r="F166">
        <v>5.9725000000000001</v>
      </c>
      <c r="G166">
        <v>5.9925000000000006</v>
      </c>
      <c r="H166">
        <v>11.94</v>
      </c>
      <c r="I166">
        <v>21.647500000000001</v>
      </c>
      <c r="J166">
        <v>23.182499999999997</v>
      </c>
      <c r="K166">
        <v>25.015000000000001</v>
      </c>
      <c r="L166">
        <v>27.794999999999998</v>
      </c>
      <c r="M166">
        <v>28.552500000000002</v>
      </c>
      <c r="N166">
        <v>24.597500000000004</v>
      </c>
      <c r="O166">
        <v>21.6875</v>
      </c>
      <c r="P166">
        <v>17.305</v>
      </c>
      <c r="Q166">
        <v>15.217499999999999</v>
      </c>
      <c r="R166">
        <v>13.4025</v>
      </c>
      <c r="S166">
        <v>11.877500000000001</v>
      </c>
      <c r="T166">
        <v>13.59</v>
      </c>
    </row>
    <row r="167" spans="1:20" ht="29">
      <c r="A167" s="25" t="s">
        <v>278</v>
      </c>
      <c r="B167">
        <v>3.2275</v>
      </c>
      <c r="C167">
        <v>4.165</v>
      </c>
      <c r="D167">
        <v>4.2725</v>
      </c>
      <c r="E167">
        <v>4.3925000000000001</v>
      </c>
      <c r="F167">
        <v>4.1574999999999998</v>
      </c>
      <c r="G167">
        <v>3.14</v>
      </c>
      <c r="H167">
        <v>5.6425000000000001</v>
      </c>
      <c r="I167">
        <v>9.9875000000000007</v>
      </c>
      <c r="J167">
        <v>11.504999999999999</v>
      </c>
      <c r="K167">
        <v>12.5725</v>
      </c>
      <c r="L167">
        <v>16.684999999999999</v>
      </c>
      <c r="M167">
        <v>17.162500000000001</v>
      </c>
      <c r="N167">
        <v>15.48</v>
      </c>
      <c r="O167">
        <v>12.6775</v>
      </c>
      <c r="P167">
        <v>10.9275</v>
      </c>
      <c r="Q167">
        <v>7.7375000000000007</v>
      </c>
      <c r="R167">
        <v>9.0850000000000009</v>
      </c>
      <c r="S167">
        <v>7.3949999999999996</v>
      </c>
      <c r="T167">
        <v>9.990000000000002</v>
      </c>
    </row>
    <row r="168" spans="1:20" ht="29">
      <c r="A168" s="25" t="s">
        <v>279</v>
      </c>
      <c r="B168">
        <v>6.2250000000000005</v>
      </c>
      <c r="C168">
        <v>5.7774999999999999</v>
      </c>
      <c r="D168">
        <v>10.02</v>
      </c>
      <c r="E168">
        <v>7.9625000000000004</v>
      </c>
      <c r="F168">
        <v>6.26</v>
      </c>
      <c r="G168">
        <v>4.0525000000000002</v>
      </c>
      <c r="H168">
        <v>4.9574999999999996</v>
      </c>
      <c r="I168">
        <v>9.2949999999999999</v>
      </c>
      <c r="J168">
        <v>14.915000000000001</v>
      </c>
      <c r="K168">
        <v>17.045000000000002</v>
      </c>
      <c r="L168">
        <v>19.982500000000002</v>
      </c>
      <c r="M168">
        <v>24.702500000000001</v>
      </c>
      <c r="N168">
        <v>20.987500000000001</v>
      </c>
      <c r="O168">
        <v>19.47</v>
      </c>
      <c r="P168">
        <v>19.035</v>
      </c>
      <c r="Q168">
        <v>15.397500000000001</v>
      </c>
      <c r="R168">
        <v>12.392499999999998</v>
      </c>
      <c r="S168">
        <v>12.324999999999999</v>
      </c>
      <c r="T168">
        <v>10.725</v>
      </c>
    </row>
    <row r="169" spans="1:20" ht="29">
      <c r="A169" s="25" t="s">
        <v>280</v>
      </c>
      <c r="B169">
        <v>5.2349999999999994</v>
      </c>
      <c r="C169">
        <v>5.17</v>
      </c>
      <c r="D169">
        <v>4.625</v>
      </c>
      <c r="E169">
        <v>3.65</v>
      </c>
      <c r="F169">
        <v>3.5700000000000003</v>
      </c>
      <c r="G169">
        <v>4.6850000000000005</v>
      </c>
      <c r="H169">
        <v>8.2700000000000014</v>
      </c>
      <c r="I169">
        <v>13.2575</v>
      </c>
      <c r="J169">
        <v>12.5975</v>
      </c>
      <c r="K169">
        <v>15.512500000000001</v>
      </c>
      <c r="L169">
        <v>15.885000000000002</v>
      </c>
      <c r="M169">
        <v>17.740000000000002</v>
      </c>
      <c r="N169">
        <v>19.267499999999998</v>
      </c>
      <c r="O169">
        <v>17.887499999999999</v>
      </c>
      <c r="P169">
        <v>13.32</v>
      </c>
      <c r="Q169">
        <v>11.07</v>
      </c>
      <c r="R169">
        <v>9.5274999999999999</v>
      </c>
      <c r="S169">
        <v>9.1574999999999989</v>
      </c>
      <c r="T169">
        <v>10.1075</v>
      </c>
    </row>
    <row r="170" spans="1:20" ht="43">
      <c r="A170" s="25" t="s">
        <v>281</v>
      </c>
      <c r="B170">
        <v>8.0374999999999996</v>
      </c>
      <c r="C170">
        <v>8.24</v>
      </c>
      <c r="D170">
        <v>9.32</v>
      </c>
      <c r="E170">
        <v>11.147500000000001</v>
      </c>
      <c r="F170">
        <v>9.7774999999999999</v>
      </c>
      <c r="G170">
        <v>9.4150000000000009</v>
      </c>
      <c r="H170">
        <v>16.64</v>
      </c>
      <c r="I170">
        <v>26.75</v>
      </c>
      <c r="J170">
        <v>31.504999999999999</v>
      </c>
      <c r="K170">
        <v>30.842500000000001</v>
      </c>
      <c r="L170">
        <v>32.227499999999999</v>
      </c>
      <c r="M170">
        <v>34.019999999999996</v>
      </c>
      <c r="N170">
        <v>32.522500000000001</v>
      </c>
      <c r="O170">
        <v>27.560000000000002</v>
      </c>
      <c r="P170">
        <v>24.025000000000002</v>
      </c>
      <c r="Q170">
        <v>22.504999999999999</v>
      </c>
      <c r="R170">
        <v>19.347500000000004</v>
      </c>
      <c r="S170">
        <v>20.98</v>
      </c>
      <c r="T170">
        <v>20.782499999999999</v>
      </c>
    </row>
    <row r="171" spans="1:20" ht="29">
      <c r="A171" s="25" t="s">
        <v>282</v>
      </c>
      <c r="B171">
        <v>8.51</v>
      </c>
      <c r="C171">
        <v>9.3975000000000009</v>
      </c>
      <c r="D171">
        <v>9.5474999999999994</v>
      </c>
      <c r="E171">
        <v>7.5250000000000004</v>
      </c>
      <c r="F171">
        <v>6.1174999999999997</v>
      </c>
      <c r="G171">
        <v>6.1724999999999994</v>
      </c>
      <c r="H171">
        <v>8.7249999999999996</v>
      </c>
      <c r="I171">
        <v>14.39</v>
      </c>
      <c r="J171">
        <v>17.744999999999997</v>
      </c>
      <c r="K171">
        <v>20.03</v>
      </c>
      <c r="L171">
        <v>24.4725</v>
      </c>
      <c r="M171">
        <v>24.6325</v>
      </c>
      <c r="N171">
        <v>24.322500000000002</v>
      </c>
      <c r="O171">
        <v>21.57</v>
      </c>
      <c r="P171">
        <v>19.130000000000003</v>
      </c>
      <c r="Q171">
        <v>17.7225</v>
      </c>
      <c r="R171">
        <v>14.692499999999999</v>
      </c>
      <c r="S171">
        <v>13.154999999999999</v>
      </c>
      <c r="T171">
        <v>12.725000000000001</v>
      </c>
    </row>
    <row r="172" spans="1:20" ht="29">
      <c r="A172" s="25" t="s">
        <v>283</v>
      </c>
      <c r="B172">
        <v>5.4074999999999998</v>
      </c>
      <c r="C172">
        <v>3.7</v>
      </c>
      <c r="D172">
        <v>5.0825000000000005</v>
      </c>
      <c r="E172">
        <v>4.1349999999999998</v>
      </c>
      <c r="F172">
        <v>5.1025000000000009</v>
      </c>
      <c r="G172">
        <v>4.0525000000000002</v>
      </c>
      <c r="H172">
        <v>6.4649999999999999</v>
      </c>
      <c r="I172">
        <v>12.5875</v>
      </c>
      <c r="J172">
        <v>12.845000000000001</v>
      </c>
      <c r="K172">
        <v>16.652500000000003</v>
      </c>
      <c r="L172">
        <v>19.04</v>
      </c>
      <c r="M172">
        <v>19.21</v>
      </c>
      <c r="N172">
        <v>15.587499999999999</v>
      </c>
      <c r="O172">
        <v>14.120000000000001</v>
      </c>
      <c r="P172">
        <v>12.172499999999999</v>
      </c>
      <c r="Q172">
        <v>9.5375000000000014</v>
      </c>
      <c r="R172">
        <v>9.11</v>
      </c>
      <c r="S172">
        <v>10.125</v>
      </c>
      <c r="T172">
        <v>9.27</v>
      </c>
    </row>
    <row r="173" spans="1:20" ht="29">
      <c r="A173" s="25" t="s">
        <v>284</v>
      </c>
      <c r="B173">
        <v>9.02</v>
      </c>
      <c r="C173">
        <v>9.3550000000000004</v>
      </c>
      <c r="D173">
        <v>9.5425000000000004</v>
      </c>
      <c r="E173">
        <v>6.9649999999999999</v>
      </c>
      <c r="F173">
        <v>6.9424999999999999</v>
      </c>
      <c r="G173">
        <v>5.1775000000000002</v>
      </c>
      <c r="H173">
        <v>6.0350000000000001</v>
      </c>
      <c r="I173">
        <v>10.455</v>
      </c>
      <c r="J173">
        <v>15.0375</v>
      </c>
      <c r="K173">
        <v>15.317500000000001</v>
      </c>
      <c r="L173">
        <v>16.814999999999998</v>
      </c>
      <c r="M173">
        <v>20.810000000000002</v>
      </c>
      <c r="N173">
        <v>19.27</v>
      </c>
      <c r="O173">
        <v>12.422499999999999</v>
      </c>
      <c r="P173">
        <v>14.8825</v>
      </c>
      <c r="Q173">
        <v>12.64</v>
      </c>
      <c r="R173">
        <v>11.7225</v>
      </c>
      <c r="S173">
        <v>11.620000000000001</v>
      </c>
      <c r="T173">
        <v>11.6175</v>
      </c>
    </row>
    <row r="174" spans="1:20" ht="43">
      <c r="A174" s="25" t="s">
        <v>285</v>
      </c>
      <c r="B174">
        <v>8.7100000000000009</v>
      </c>
      <c r="C174">
        <v>9.3300000000000018</v>
      </c>
      <c r="D174">
        <v>9.5625</v>
      </c>
      <c r="E174">
        <v>8.7125000000000004</v>
      </c>
      <c r="F174">
        <v>9.1149999999999984</v>
      </c>
      <c r="G174">
        <v>7.7224999999999993</v>
      </c>
      <c r="H174">
        <v>15.537500000000001</v>
      </c>
      <c r="I174">
        <v>24.2425</v>
      </c>
      <c r="J174">
        <v>26.544999999999998</v>
      </c>
      <c r="K174">
        <v>27.837499999999999</v>
      </c>
      <c r="L174">
        <v>31.624999999999996</v>
      </c>
      <c r="M174">
        <v>34.71</v>
      </c>
      <c r="N174">
        <v>31.019999999999996</v>
      </c>
      <c r="O174">
        <v>28.257500000000004</v>
      </c>
      <c r="P174">
        <v>24.765000000000001</v>
      </c>
      <c r="Q174">
        <v>19.84</v>
      </c>
      <c r="R174">
        <v>18.422499999999999</v>
      </c>
      <c r="S174">
        <v>17.577500000000001</v>
      </c>
      <c r="T174">
        <v>22.225000000000001</v>
      </c>
    </row>
    <row r="175" spans="1:20" ht="29">
      <c r="A175" s="25" t="s">
        <v>286</v>
      </c>
      <c r="B175">
        <v>5.5875000000000004</v>
      </c>
      <c r="C175">
        <v>5.43</v>
      </c>
      <c r="D175">
        <v>5.8374999999999995</v>
      </c>
      <c r="E175">
        <v>5.0724999999999998</v>
      </c>
      <c r="F175">
        <v>4.91</v>
      </c>
      <c r="G175">
        <v>4.12</v>
      </c>
      <c r="H175">
        <v>8.1174999999999997</v>
      </c>
      <c r="I175">
        <v>11.932500000000001</v>
      </c>
      <c r="J175">
        <v>9.2324999999999999</v>
      </c>
      <c r="K175">
        <v>12.317499999999999</v>
      </c>
      <c r="L175">
        <v>16.607500000000002</v>
      </c>
      <c r="M175">
        <v>16.737500000000001</v>
      </c>
      <c r="N175">
        <v>14.1525</v>
      </c>
      <c r="O175">
        <v>11.4625</v>
      </c>
      <c r="P175">
        <v>11.362500000000001</v>
      </c>
      <c r="Q175">
        <v>8.9949999999999992</v>
      </c>
      <c r="R175">
        <v>9.7050000000000001</v>
      </c>
      <c r="S175">
        <v>8.6374999999999993</v>
      </c>
      <c r="T175">
        <v>6.9474999999999998</v>
      </c>
    </row>
    <row r="176" spans="1:20" ht="29">
      <c r="A176" s="25" t="s">
        <v>287</v>
      </c>
      <c r="B176">
        <v>15.42</v>
      </c>
      <c r="C176">
        <v>13.755000000000001</v>
      </c>
      <c r="D176">
        <v>12.8925</v>
      </c>
      <c r="E176">
        <v>9.7725000000000009</v>
      </c>
      <c r="F176">
        <v>9.6974999999999998</v>
      </c>
      <c r="G176">
        <v>9.3324999999999996</v>
      </c>
      <c r="H176">
        <v>13.574999999999999</v>
      </c>
      <c r="I176">
        <v>22.527499999999996</v>
      </c>
      <c r="J176">
        <v>24.230000000000004</v>
      </c>
      <c r="K176">
        <v>25.765000000000001</v>
      </c>
      <c r="L176">
        <v>30.48</v>
      </c>
      <c r="M176">
        <v>32.5</v>
      </c>
      <c r="N176">
        <v>31.002500000000001</v>
      </c>
      <c r="O176">
        <v>28.642500000000002</v>
      </c>
      <c r="P176">
        <v>25.532499999999999</v>
      </c>
      <c r="Q176">
        <v>22.305</v>
      </c>
      <c r="R176">
        <v>19.672499999999999</v>
      </c>
      <c r="S176">
        <v>18.807500000000001</v>
      </c>
      <c r="T176">
        <v>19.150000000000002</v>
      </c>
    </row>
    <row r="177" spans="1:20">
      <c r="A177" s="25" t="s">
        <v>288</v>
      </c>
      <c r="B177">
        <v>2.9674999999999998</v>
      </c>
      <c r="C177">
        <v>3.2774999999999999</v>
      </c>
      <c r="D177">
        <v>2.2049999999999996</v>
      </c>
      <c r="E177">
        <v>2.9675000000000002</v>
      </c>
      <c r="F177">
        <v>2.83</v>
      </c>
      <c r="G177">
        <v>2.6924999999999999</v>
      </c>
      <c r="H177">
        <v>4.0525000000000002</v>
      </c>
      <c r="I177">
        <v>8.6850000000000005</v>
      </c>
      <c r="J177">
        <v>10.607499999999998</v>
      </c>
      <c r="K177">
        <v>10.862500000000001</v>
      </c>
      <c r="L177">
        <v>13.4825</v>
      </c>
      <c r="M177">
        <v>16.532499999999999</v>
      </c>
      <c r="N177">
        <v>14.192499999999999</v>
      </c>
      <c r="O177">
        <v>11.865000000000002</v>
      </c>
      <c r="P177">
        <v>11.155000000000001</v>
      </c>
      <c r="Q177">
        <v>9.5724999999999998</v>
      </c>
      <c r="R177">
        <v>7.1775000000000002</v>
      </c>
      <c r="S177">
        <v>5.5374999999999996</v>
      </c>
      <c r="T177">
        <v>7.2149999999999999</v>
      </c>
    </row>
    <row r="178" spans="1:20" ht="29">
      <c r="A178" s="25" t="s">
        <v>289</v>
      </c>
      <c r="B178">
        <v>5.99</v>
      </c>
      <c r="C178">
        <v>5.9399999999999995</v>
      </c>
      <c r="D178">
        <v>6.8050000000000006</v>
      </c>
      <c r="E178">
        <v>5.6374999999999993</v>
      </c>
      <c r="F178">
        <v>5.3525</v>
      </c>
      <c r="G178">
        <v>5.6850000000000005</v>
      </c>
      <c r="H178">
        <v>10.34</v>
      </c>
      <c r="I178">
        <v>17.68</v>
      </c>
      <c r="J178">
        <v>19.982500000000002</v>
      </c>
      <c r="K178">
        <v>20.064999999999998</v>
      </c>
      <c r="L178">
        <v>22.817499999999995</v>
      </c>
      <c r="M178">
        <v>26.995000000000001</v>
      </c>
      <c r="N178">
        <v>24.017499999999998</v>
      </c>
      <c r="O178">
        <v>20.939999999999998</v>
      </c>
      <c r="P178">
        <v>17.774999999999999</v>
      </c>
      <c r="Q178">
        <v>15.255000000000001</v>
      </c>
      <c r="R178">
        <v>13.775</v>
      </c>
      <c r="S178">
        <v>12.875</v>
      </c>
      <c r="T178">
        <v>13.835000000000001</v>
      </c>
    </row>
    <row r="179" spans="1:20">
      <c r="A179" s="25" t="s">
        <v>290</v>
      </c>
      <c r="B179">
        <v>3.7050000000000001</v>
      </c>
      <c r="C179">
        <v>2.4624999999999999</v>
      </c>
      <c r="D179">
        <v>2.6875</v>
      </c>
      <c r="E179">
        <v>2.1949999999999998</v>
      </c>
      <c r="F179">
        <v>1.6875</v>
      </c>
      <c r="G179">
        <v>2.9350000000000001</v>
      </c>
      <c r="H179">
        <v>5.23</v>
      </c>
      <c r="I179">
        <v>10.66</v>
      </c>
      <c r="J179">
        <v>12.069999999999999</v>
      </c>
      <c r="K179">
        <v>13.495000000000001</v>
      </c>
      <c r="L179">
        <v>13.84</v>
      </c>
      <c r="M179">
        <v>18.535</v>
      </c>
      <c r="N179">
        <v>17.747499999999999</v>
      </c>
      <c r="O179">
        <v>13.615</v>
      </c>
      <c r="P179">
        <v>9.8874999999999993</v>
      </c>
      <c r="Q179">
        <v>8.9825000000000017</v>
      </c>
      <c r="R179">
        <v>7.9</v>
      </c>
      <c r="S179">
        <v>8.3125</v>
      </c>
      <c r="T179">
        <v>9.86</v>
      </c>
    </row>
    <row r="180" spans="1:20" ht="29">
      <c r="A180" s="25" t="s">
        <v>291</v>
      </c>
      <c r="B180">
        <v>6.78</v>
      </c>
      <c r="C180">
        <v>6.9649999999999999</v>
      </c>
      <c r="D180">
        <v>5.2275</v>
      </c>
      <c r="E180">
        <v>4.9700000000000006</v>
      </c>
      <c r="F180">
        <v>3.8374999999999999</v>
      </c>
      <c r="G180">
        <v>4.8825000000000003</v>
      </c>
      <c r="H180">
        <v>10.059999999999999</v>
      </c>
      <c r="I180">
        <v>18.810000000000002</v>
      </c>
      <c r="J180">
        <v>19.61</v>
      </c>
      <c r="K180">
        <v>21.467500000000001</v>
      </c>
      <c r="L180">
        <v>26.020000000000003</v>
      </c>
      <c r="M180">
        <v>30.524999999999999</v>
      </c>
      <c r="N180">
        <v>24.837499999999999</v>
      </c>
      <c r="O180">
        <v>23.102499999999999</v>
      </c>
      <c r="P180">
        <v>20.824999999999999</v>
      </c>
      <c r="Q180">
        <v>16.094999999999999</v>
      </c>
      <c r="R180">
        <v>13.275</v>
      </c>
      <c r="S180">
        <v>12.677500000000002</v>
      </c>
      <c r="T180">
        <v>14.265000000000001</v>
      </c>
    </row>
    <row r="181" spans="1:20" ht="43">
      <c r="A181" s="25" t="s">
        <v>292</v>
      </c>
      <c r="B181">
        <v>9.3324999999999996</v>
      </c>
      <c r="C181">
        <v>8.5025000000000013</v>
      </c>
      <c r="D181">
        <v>8.35</v>
      </c>
      <c r="E181">
        <v>6.9550000000000001</v>
      </c>
      <c r="F181">
        <v>6.3000000000000007</v>
      </c>
      <c r="G181">
        <v>6.2850000000000001</v>
      </c>
      <c r="H181">
        <v>10.2875</v>
      </c>
      <c r="I181">
        <v>20.81</v>
      </c>
      <c r="J181">
        <v>21.762499999999999</v>
      </c>
      <c r="K181">
        <v>22.9725</v>
      </c>
      <c r="L181">
        <v>27.405000000000001</v>
      </c>
      <c r="M181">
        <v>28.102499999999999</v>
      </c>
      <c r="N181">
        <v>25.125</v>
      </c>
      <c r="O181">
        <v>20.952500000000001</v>
      </c>
      <c r="P181">
        <v>19.1175</v>
      </c>
      <c r="Q181">
        <v>16.875</v>
      </c>
      <c r="R181">
        <v>13.2475</v>
      </c>
      <c r="S181">
        <v>11.6275</v>
      </c>
      <c r="T181">
        <v>13.49</v>
      </c>
    </row>
    <row r="182" spans="1:20" ht="29">
      <c r="A182" s="25" t="s">
        <v>293</v>
      </c>
      <c r="B182">
        <v>7.6425000000000001</v>
      </c>
      <c r="C182">
        <v>7.8624999999999989</v>
      </c>
      <c r="D182">
        <v>8.182500000000001</v>
      </c>
      <c r="E182">
        <v>6.2650000000000006</v>
      </c>
      <c r="F182">
        <v>5.43</v>
      </c>
      <c r="G182">
        <v>4.8925000000000001</v>
      </c>
      <c r="H182">
        <v>7.5274999999999999</v>
      </c>
      <c r="I182">
        <v>12.574999999999999</v>
      </c>
      <c r="J182">
        <v>13.5075</v>
      </c>
      <c r="K182">
        <v>15.4625</v>
      </c>
      <c r="L182">
        <v>18.445</v>
      </c>
      <c r="M182">
        <v>19.135000000000002</v>
      </c>
      <c r="N182">
        <v>16.88</v>
      </c>
      <c r="O182">
        <v>13.785</v>
      </c>
      <c r="P182">
        <v>13.620000000000001</v>
      </c>
      <c r="Q182">
        <v>12.75</v>
      </c>
      <c r="R182">
        <v>9.7850000000000001</v>
      </c>
      <c r="S182">
        <v>9.67</v>
      </c>
      <c r="T182">
        <v>9.7199999999999989</v>
      </c>
    </row>
    <row r="183" spans="1:20" ht="29">
      <c r="A183" s="25" t="s">
        <v>294</v>
      </c>
      <c r="B183">
        <v>6.7824999999999998</v>
      </c>
      <c r="C183">
        <v>7.6549999999999994</v>
      </c>
      <c r="D183">
        <v>8.2050000000000001</v>
      </c>
      <c r="E183">
        <v>6.0824999999999996</v>
      </c>
      <c r="F183">
        <v>4.8449999999999998</v>
      </c>
      <c r="G183">
        <v>4.6999999999999993</v>
      </c>
      <c r="H183">
        <v>5.4649999999999999</v>
      </c>
      <c r="I183">
        <v>10.767500000000002</v>
      </c>
      <c r="J183">
        <v>15.49</v>
      </c>
      <c r="K183">
        <v>16.712499999999999</v>
      </c>
      <c r="L183">
        <v>22.067499999999999</v>
      </c>
      <c r="M183">
        <v>25.05</v>
      </c>
      <c r="N183">
        <v>24.962499999999999</v>
      </c>
      <c r="O183">
        <v>18.107499999999998</v>
      </c>
      <c r="P183">
        <v>14.270000000000001</v>
      </c>
      <c r="Q183">
        <v>12.98</v>
      </c>
      <c r="R183">
        <v>14.215</v>
      </c>
      <c r="S183">
        <v>12.105</v>
      </c>
      <c r="T183">
        <v>11.555</v>
      </c>
    </row>
    <row r="184" spans="1:20" ht="29">
      <c r="A184" s="25" t="s">
        <v>295</v>
      </c>
      <c r="B184">
        <v>3.8849999999999998</v>
      </c>
      <c r="C184">
        <v>5.4124999999999996</v>
      </c>
      <c r="D184">
        <v>4.1575000000000006</v>
      </c>
      <c r="E184">
        <v>4.1675000000000004</v>
      </c>
      <c r="F184">
        <v>4.2625000000000002</v>
      </c>
      <c r="G184">
        <v>4.3574999999999999</v>
      </c>
      <c r="H184">
        <v>7.3549999999999995</v>
      </c>
      <c r="I184">
        <v>15</v>
      </c>
      <c r="J184">
        <v>15.157499999999999</v>
      </c>
      <c r="K184">
        <v>18.602499999999999</v>
      </c>
      <c r="L184">
        <v>19.259999999999998</v>
      </c>
      <c r="M184">
        <v>21.505000000000003</v>
      </c>
      <c r="N184">
        <v>18.792499999999997</v>
      </c>
      <c r="O184">
        <v>13.737500000000001</v>
      </c>
      <c r="P184">
        <v>12.7</v>
      </c>
      <c r="Q184">
        <v>9.3424999999999994</v>
      </c>
      <c r="R184">
        <v>9.93</v>
      </c>
      <c r="S184">
        <v>8.89</v>
      </c>
      <c r="T184">
        <v>10.1525</v>
      </c>
    </row>
    <row r="185" spans="1:20">
      <c r="A185" s="25" t="s">
        <v>296</v>
      </c>
      <c r="B185">
        <v>4.8224999999999998</v>
      </c>
      <c r="C185">
        <v>7.4275000000000002</v>
      </c>
      <c r="D185">
        <v>8.5525000000000002</v>
      </c>
      <c r="E185">
        <v>14.43</v>
      </c>
      <c r="F185">
        <v>16.157499999999999</v>
      </c>
      <c r="G185">
        <v>15.8925</v>
      </c>
      <c r="H185">
        <v>12.4925</v>
      </c>
      <c r="I185">
        <v>13.2</v>
      </c>
      <c r="J185">
        <v>21.37</v>
      </c>
      <c r="K185">
        <v>22.152500000000003</v>
      </c>
      <c r="L185">
        <v>29.305</v>
      </c>
      <c r="M185">
        <v>28.807500000000001</v>
      </c>
      <c r="N185">
        <v>28.93</v>
      </c>
      <c r="O185">
        <v>21.552499999999998</v>
      </c>
      <c r="P185">
        <v>20.092500000000001</v>
      </c>
      <c r="Q185">
        <v>17.03</v>
      </c>
      <c r="R185">
        <v>22.844999999999999</v>
      </c>
      <c r="S185">
        <v>22.977500000000003</v>
      </c>
      <c r="T185">
        <v>21.822499999999998</v>
      </c>
    </row>
    <row r="186" spans="1:20" ht="29">
      <c r="A186" s="25" t="s">
        <v>297</v>
      </c>
      <c r="B186">
        <v>3.1875</v>
      </c>
      <c r="C186">
        <v>7.2749999999999995</v>
      </c>
      <c r="D186">
        <v>12.047499999999999</v>
      </c>
      <c r="E186">
        <v>7.7450000000000001</v>
      </c>
      <c r="F186">
        <v>8.5150000000000006</v>
      </c>
      <c r="G186">
        <v>12.432500000000001</v>
      </c>
      <c r="H186">
        <v>15.372500000000002</v>
      </c>
      <c r="I186">
        <v>17.574999999999999</v>
      </c>
      <c r="J186">
        <v>17.8475</v>
      </c>
      <c r="K186">
        <v>18.952500000000001</v>
      </c>
      <c r="L186">
        <v>22.625</v>
      </c>
      <c r="M186">
        <v>32.949999999999996</v>
      </c>
      <c r="N186">
        <v>23.017499999999998</v>
      </c>
      <c r="O186">
        <v>29.6325</v>
      </c>
      <c r="P186">
        <v>26.12</v>
      </c>
      <c r="Q186">
        <v>20.677499999999998</v>
      </c>
      <c r="R186">
        <v>21.577500000000001</v>
      </c>
      <c r="S186">
        <v>22.325000000000003</v>
      </c>
      <c r="T186">
        <v>20.71</v>
      </c>
    </row>
    <row r="195" spans="1:20">
      <c r="A195" s="39" t="s">
        <v>303</v>
      </c>
      <c r="B195" s="39">
        <v>2002</v>
      </c>
      <c r="C195" s="39">
        <v>2003</v>
      </c>
      <c r="D195" s="39">
        <v>2004</v>
      </c>
      <c r="E195" s="39">
        <v>2005</v>
      </c>
      <c r="F195" s="39">
        <v>2006</v>
      </c>
      <c r="G195" s="39">
        <v>2007</v>
      </c>
      <c r="H195" s="39">
        <v>2008</v>
      </c>
      <c r="I195" s="39">
        <v>2009</v>
      </c>
      <c r="J195" s="39">
        <v>2010</v>
      </c>
      <c r="K195" s="39">
        <v>2011</v>
      </c>
      <c r="L195" s="39">
        <v>2012</v>
      </c>
      <c r="M195" s="39">
        <v>2013</v>
      </c>
      <c r="N195" s="39">
        <v>2014</v>
      </c>
      <c r="O195" s="39">
        <v>2015</v>
      </c>
      <c r="P195" s="39">
        <v>2016</v>
      </c>
      <c r="Q195" s="39">
        <v>2017</v>
      </c>
      <c r="R195" s="39">
        <v>2018</v>
      </c>
      <c r="S195" s="39">
        <v>2019</v>
      </c>
      <c r="T195" s="39">
        <v>2020</v>
      </c>
    </row>
    <row r="196" spans="1:20" ht="29">
      <c r="A196" s="25" t="s">
        <v>246</v>
      </c>
      <c r="B196">
        <v>61.900000000000006</v>
      </c>
      <c r="C196">
        <v>61.010000000000005</v>
      </c>
      <c r="D196">
        <v>62.86</v>
      </c>
      <c r="E196">
        <v>63.774999999999999</v>
      </c>
      <c r="F196">
        <v>64.070000000000007</v>
      </c>
      <c r="G196">
        <v>64.489999999999995</v>
      </c>
      <c r="H196">
        <v>60.227499999999999</v>
      </c>
      <c r="I196">
        <v>54.932499999999997</v>
      </c>
      <c r="J196">
        <v>52.582500000000003</v>
      </c>
      <c r="K196">
        <v>50.8675</v>
      </c>
      <c r="L196">
        <v>46.317499999999995</v>
      </c>
      <c r="M196">
        <v>46.87</v>
      </c>
      <c r="N196">
        <v>46.232500000000002</v>
      </c>
      <c r="O196">
        <v>49.924999999999997</v>
      </c>
      <c r="P196">
        <v>47.227500000000006</v>
      </c>
      <c r="Q196">
        <v>51.825000000000003</v>
      </c>
      <c r="R196">
        <v>56.339999999999996</v>
      </c>
      <c r="S196">
        <v>55.497500000000002</v>
      </c>
      <c r="T196">
        <v>53.490000000000009</v>
      </c>
    </row>
    <row r="197" spans="1:20" ht="43">
      <c r="A197" s="25" t="s">
        <v>247</v>
      </c>
      <c r="B197">
        <v>61.895000000000003</v>
      </c>
      <c r="C197">
        <v>61.594999999999999</v>
      </c>
      <c r="D197">
        <v>62.95</v>
      </c>
      <c r="E197">
        <v>63.757500000000007</v>
      </c>
      <c r="F197">
        <v>63.472500000000004</v>
      </c>
      <c r="G197">
        <v>61.892499999999998</v>
      </c>
      <c r="H197">
        <v>59.540000000000006</v>
      </c>
      <c r="I197">
        <v>53.257500000000007</v>
      </c>
      <c r="J197">
        <v>49.977499999999999</v>
      </c>
      <c r="K197">
        <v>49.322499999999998</v>
      </c>
      <c r="L197">
        <v>48.387500000000003</v>
      </c>
      <c r="M197">
        <v>48.650000000000006</v>
      </c>
      <c r="N197">
        <v>47.932500000000005</v>
      </c>
      <c r="O197">
        <v>48.922500000000007</v>
      </c>
      <c r="P197">
        <v>52.354999999999997</v>
      </c>
      <c r="Q197">
        <v>53.489999999999995</v>
      </c>
      <c r="R197">
        <v>53.739999999999995</v>
      </c>
      <c r="S197">
        <v>56.427499999999995</v>
      </c>
      <c r="T197">
        <v>53.1175</v>
      </c>
    </row>
    <row r="198" spans="1:20" ht="29">
      <c r="A198" s="25" t="s">
        <v>248</v>
      </c>
      <c r="B198">
        <v>64.242499999999993</v>
      </c>
      <c r="C198">
        <v>66.167500000000004</v>
      </c>
      <c r="D198">
        <v>69.227499999999992</v>
      </c>
      <c r="E198">
        <v>69.472499999999997</v>
      </c>
      <c r="F198">
        <v>69.632499999999993</v>
      </c>
      <c r="G198">
        <v>65.622500000000002</v>
      </c>
      <c r="H198">
        <v>59.78</v>
      </c>
      <c r="I198">
        <v>52.737499999999997</v>
      </c>
      <c r="J198">
        <v>50.627499999999998</v>
      </c>
      <c r="K198">
        <v>48.48</v>
      </c>
      <c r="L198">
        <v>45.847499999999997</v>
      </c>
      <c r="M198">
        <v>47.087499999999999</v>
      </c>
      <c r="N198">
        <v>48.162500000000001</v>
      </c>
      <c r="O198">
        <v>49.629999999999995</v>
      </c>
      <c r="P198">
        <v>51.797499999999999</v>
      </c>
      <c r="Q198">
        <v>54.542500000000004</v>
      </c>
      <c r="R198">
        <v>53.410000000000004</v>
      </c>
      <c r="S198">
        <v>55.847500000000004</v>
      </c>
      <c r="T198">
        <v>55.447499999999998</v>
      </c>
    </row>
    <row r="199" spans="1:20" ht="43">
      <c r="A199" s="25" t="s">
        <v>249</v>
      </c>
      <c r="B199">
        <v>66.099999999999994</v>
      </c>
      <c r="C199">
        <v>66.275000000000006</v>
      </c>
      <c r="D199">
        <v>66.037499999999994</v>
      </c>
      <c r="E199">
        <v>65.45</v>
      </c>
      <c r="F199">
        <v>66.802500000000009</v>
      </c>
      <c r="G199">
        <v>67.314999999999998</v>
      </c>
      <c r="H199">
        <v>67.3</v>
      </c>
      <c r="I199">
        <v>60.292500000000004</v>
      </c>
      <c r="J199">
        <v>61.424999999999997</v>
      </c>
      <c r="K199">
        <v>63.414999999999999</v>
      </c>
      <c r="L199">
        <v>57</v>
      </c>
      <c r="M199">
        <v>56.174999999999997</v>
      </c>
      <c r="N199">
        <v>55.204999999999998</v>
      </c>
      <c r="O199">
        <v>54.96</v>
      </c>
      <c r="P199">
        <v>55.66</v>
      </c>
      <c r="Q199">
        <v>56.1875</v>
      </c>
      <c r="R199">
        <v>58.444999999999993</v>
      </c>
      <c r="S199">
        <v>56.952500000000001</v>
      </c>
      <c r="T199">
        <v>54.932500000000005</v>
      </c>
    </row>
    <row r="200" spans="1:20" ht="29">
      <c r="A200" s="25" t="s">
        <v>250</v>
      </c>
      <c r="B200">
        <v>52.4375</v>
      </c>
      <c r="C200">
        <v>52.99</v>
      </c>
      <c r="D200">
        <v>53.297499999999999</v>
      </c>
      <c r="E200">
        <v>54.620000000000005</v>
      </c>
      <c r="F200">
        <v>55.84</v>
      </c>
      <c r="G200">
        <v>55.564999999999998</v>
      </c>
      <c r="H200">
        <v>56.697499999999998</v>
      </c>
      <c r="I200">
        <v>51.734999999999999</v>
      </c>
      <c r="J200">
        <v>49.900000000000006</v>
      </c>
      <c r="K200">
        <v>47.537499999999994</v>
      </c>
      <c r="L200">
        <v>45.9375</v>
      </c>
      <c r="M200">
        <v>44.397500000000001</v>
      </c>
      <c r="N200">
        <v>45.442499999999995</v>
      </c>
      <c r="O200">
        <v>44.667499999999997</v>
      </c>
      <c r="P200">
        <v>45.807500000000005</v>
      </c>
      <c r="Q200">
        <v>48.077500000000001</v>
      </c>
      <c r="R200">
        <v>48.23</v>
      </c>
      <c r="S200">
        <v>47.592500000000001</v>
      </c>
      <c r="T200">
        <v>46.707499999999996</v>
      </c>
    </row>
    <row r="201" spans="1:20">
      <c r="A201" s="25" t="s">
        <v>251</v>
      </c>
      <c r="B201">
        <v>56.519999999999996</v>
      </c>
      <c r="C201">
        <v>55.634999999999998</v>
      </c>
      <c r="D201">
        <v>56.024999999999999</v>
      </c>
      <c r="E201">
        <v>57.244999999999997</v>
      </c>
      <c r="F201">
        <v>58.834999999999994</v>
      </c>
      <c r="G201">
        <v>60.3125</v>
      </c>
      <c r="H201">
        <v>56.777499999999996</v>
      </c>
      <c r="I201">
        <v>52.29</v>
      </c>
      <c r="J201">
        <v>48.2</v>
      </c>
      <c r="K201">
        <v>48.097499999999997</v>
      </c>
      <c r="L201">
        <v>49.4925</v>
      </c>
      <c r="M201">
        <v>48.797499999999999</v>
      </c>
      <c r="N201">
        <v>47.347499999999997</v>
      </c>
      <c r="O201">
        <v>46.5075</v>
      </c>
      <c r="P201">
        <v>49.31</v>
      </c>
      <c r="Q201">
        <v>51.532500000000006</v>
      </c>
      <c r="R201">
        <v>49.607500000000002</v>
      </c>
      <c r="S201">
        <v>50.814999999999998</v>
      </c>
      <c r="T201">
        <v>53.707499999999996</v>
      </c>
    </row>
    <row r="202" spans="1:20" ht="29">
      <c r="A202" s="25" t="s">
        <v>252</v>
      </c>
      <c r="B202">
        <v>55.675000000000004</v>
      </c>
      <c r="C202">
        <v>56.244999999999997</v>
      </c>
      <c r="D202">
        <v>57.392499999999998</v>
      </c>
      <c r="E202">
        <v>56.79</v>
      </c>
      <c r="F202">
        <v>57.734999999999999</v>
      </c>
      <c r="G202">
        <v>58.24</v>
      </c>
      <c r="H202">
        <v>58.48</v>
      </c>
      <c r="I202">
        <v>54.064999999999998</v>
      </c>
      <c r="J202">
        <v>51.7575</v>
      </c>
      <c r="K202">
        <v>49.497499999999995</v>
      </c>
      <c r="L202">
        <v>45.302499999999995</v>
      </c>
      <c r="M202">
        <v>43.077500000000001</v>
      </c>
      <c r="N202">
        <v>45.674999999999997</v>
      </c>
      <c r="O202">
        <v>47.147500000000001</v>
      </c>
      <c r="P202">
        <v>48.32</v>
      </c>
      <c r="Q202">
        <v>48.692500000000003</v>
      </c>
      <c r="R202">
        <v>50.824999999999996</v>
      </c>
      <c r="S202">
        <v>52.782499999999999</v>
      </c>
      <c r="T202">
        <v>49.017499999999998</v>
      </c>
    </row>
    <row r="203" spans="1:20" ht="43">
      <c r="A203" s="25" t="s">
        <v>253</v>
      </c>
      <c r="B203">
        <v>67.825000000000003</v>
      </c>
      <c r="C203">
        <v>66.990000000000009</v>
      </c>
      <c r="D203">
        <v>67.407499999999999</v>
      </c>
      <c r="E203">
        <v>68.8125</v>
      </c>
      <c r="F203">
        <v>70.084999999999994</v>
      </c>
      <c r="G203">
        <v>69.474999999999994</v>
      </c>
      <c r="H203">
        <v>66.319999999999993</v>
      </c>
      <c r="I203">
        <v>59.254999999999995</v>
      </c>
      <c r="J203">
        <v>57.739999999999995</v>
      </c>
      <c r="K203">
        <v>55.5625</v>
      </c>
      <c r="L203">
        <v>56.357500000000002</v>
      </c>
      <c r="M203">
        <v>56.147500000000001</v>
      </c>
      <c r="N203">
        <v>55.657499999999999</v>
      </c>
      <c r="O203">
        <v>58.607500000000002</v>
      </c>
      <c r="P203">
        <v>61</v>
      </c>
      <c r="Q203">
        <v>61.462499999999999</v>
      </c>
      <c r="R203">
        <v>61.445000000000007</v>
      </c>
      <c r="S203">
        <v>62.327500000000001</v>
      </c>
      <c r="T203">
        <v>56.427500000000002</v>
      </c>
    </row>
    <row r="204" spans="1:20" ht="29">
      <c r="A204" s="25" t="s">
        <v>254</v>
      </c>
      <c r="B204">
        <v>64.91749999999999</v>
      </c>
      <c r="C204">
        <v>66.094999999999999</v>
      </c>
      <c r="D204">
        <v>65.75</v>
      </c>
      <c r="E204">
        <v>67.952500000000001</v>
      </c>
      <c r="F204">
        <v>68.9375</v>
      </c>
      <c r="G204">
        <v>68.72</v>
      </c>
      <c r="H204">
        <v>66.334999999999994</v>
      </c>
      <c r="I204">
        <v>58.927499999999995</v>
      </c>
      <c r="J204">
        <v>58.099999999999994</v>
      </c>
      <c r="K204">
        <v>56.834999999999994</v>
      </c>
      <c r="L204">
        <v>53.504999999999995</v>
      </c>
      <c r="M204">
        <v>52.542500000000004</v>
      </c>
      <c r="N204">
        <v>53.897500000000001</v>
      </c>
      <c r="O204">
        <v>55.642499999999998</v>
      </c>
      <c r="P204">
        <v>57.64</v>
      </c>
      <c r="Q204">
        <v>59.017499999999998</v>
      </c>
      <c r="R204">
        <v>59.627499999999998</v>
      </c>
      <c r="S204">
        <v>59.497500000000002</v>
      </c>
      <c r="T204">
        <v>57.555</v>
      </c>
    </row>
    <row r="205" spans="1:20" ht="29">
      <c r="A205" s="25" t="s">
        <v>255</v>
      </c>
      <c r="B205">
        <v>59.107500000000002</v>
      </c>
      <c r="C205">
        <v>59.862500000000004</v>
      </c>
      <c r="D205">
        <v>60.057500000000005</v>
      </c>
      <c r="E205">
        <v>62.597499999999997</v>
      </c>
      <c r="F205">
        <v>62.842500000000001</v>
      </c>
      <c r="G205">
        <v>61.565000000000005</v>
      </c>
      <c r="H205">
        <v>60.782499999999999</v>
      </c>
      <c r="I205">
        <v>56.517500000000005</v>
      </c>
      <c r="J205">
        <v>57.417500000000004</v>
      </c>
      <c r="K205">
        <v>54.44</v>
      </c>
      <c r="L205">
        <v>52.685000000000002</v>
      </c>
      <c r="M205">
        <v>51.695000000000007</v>
      </c>
      <c r="N205">
        <v>51.417500000000004</v>
      </c>
      <c r="O205">
        <v>52.14</v>
      </c>
      <c r="P205">
        <v>53.38</v>
      </c>
      <c r="Q205">
        <v>53.504999999999995</v>
      </c>
      <c r="R205">
        <v>52.515000000000001</v>
      </c>
      <c r="S205">
        <v>53.797499999999999</v>
      </c>
      <c r="T205">
        <v>52.082500000000003</v>
      </c>
    </row>
    <row r="206" spans="1:20" ht="29">
      <c r="A206" s="25" t="s">
        <v>256</v>
      </c>
      <c r="B206">
        <v>61.677500000000002</v>
      </c>
      <c r="C206">
        <v>62.842500000000001</v>
      </c>
      <c r="D206">
        <v>61.005000000000003</v>
      </c>
      <c r="E206">
        <v>64.137500000000003</v>
      </c>
      <c r="F206">
        <v>63.844999999999999</v>
      </c>
      <c r="G206">
        <v>65.672500000000014</v>
      </c>
      <c r="H206">
        <v>66.102499999999992</v>
      </c>
      <c r="I206">
        <v>59.932499999999997</v>
      </c>
      <c r="J206">
        <v>57.522500000000001</v>
      </c>
      <c r="K206">
        <v>56.202499999999993</v>
      </c>
      <c r="L206">
        <v>57.785000000000004</v>
      </c>
      <c r="M206">
        <v>53.792499999999997</v>
      </c>
      <c r="N206">
        <v>54.807500000000005</v>
      </c>
      <c r="O206">
        <v>54.982499999999995</v>
      </c>
      <c r="P206">
        <v>60.807500000000005</v>
      </c>
      <c r="Q206">
        <v>59.142500000000005</v>
      </c>
      <c r="R206">
        <v>59.224999999999994</v>
      </c>
      <c r="S206">
        <v>57.980000000000004</v>
      </c>
      <c r="T206">
        <v>55.97</v>
      </c>
    </row>
    <row r="207" spans="1:20" ht="29">
      <c r="A207" s="25" t="s">
        <v>257</v>
      </c>
      <c r="B207">
        <v>53.66</v>
      </c>
      <c r="C207">
        <v>53.602499999999992</v>
      </c>
      <c r="D207">
        <v>55.222500000000004</v>
      </c>
      <c r="E207">
        <v>55.737499999999997</v>
      </c>
      <c r="F207">
        <v>56.692500000000003</v>
      </c>
      <c r="G207">
        <v>57.87</v>
      </c>
      <c r="H207">
        <v>55.6325</v>
      </c>
      <c r="I207">
        <v>49.847499999999997</v>
      </c>
      <c r="J207">
        <v>49.447499999999998</v>
      </c>
      <c r="K207">
        <v>47.459999999999994</v>
      </c>
      <c r="L207">
        <v>41.795000000000002</v>
      </c>
      <c r="M207">
        <v>41.852499999999999</v>
      </c>
      <c r="N207">
        <v>45.677500000000002</v>
      </c>
      <c r="O207">
        <v>46.397500000000001</v>
      </c>
      <c r="P207">
        <v>47.0075</v>
      </c>
      <c r="Q207">
        <v>46.597499999999997</v>
      </c>
      <c r="R207">
        <v>49.889999999999993</v>
      </c>
      <c r="S207">
        <v>50.954999999999998</v>
      </c>
      <c r="T207">
        <v>49.35</v>
      </c>
    </row>
    <row r="208" spans="1:20">
      <c r="A208" s="25" t="s">
        <v>258</v>
      </c>
      <c r="B208">
        <v>53.927500000000002</v>
      </c>
      <c r="C208">
        <v>54.367499999999993</v>
      </c>
      <c r="D208">
        <v>55.502500000000005</v>
      </c>
      <c r="E208">
        <v>58.320000000000007</v>
      </c>
      <c r="F208">
        <v>59.652500000000003</v>
      </c>
      <c r="G208">
        <v>60.734999999999999</v>
      </c>
      <c r="H208">
        <v>56.8825</v>
      </c>
      <c r="I208">
        <v>50.945</v>
      </c>
      <c r="J208">
        <v>47.414999999999999</v>
      </c>
      <c r="K208">
        <v>45.742499999999993</v>
      </c>
      <c r="L208">
        <v>42.897499999999994</v>
      </c>
      <c r="M208">
        <v>40.977500000000006</v>
      </c>
      <c r="N208">
        <v>38.845000000000006</v>
      </c>
      <c r="O208">
        <v>41.697499999999998</v>
      </c>
      <c r="P208">
        <v>46.4</v>
      </c>
      <c r="Q208">
        <v>46.984999999999999</v>
      </c>
      <c r="R208">
        <v>47.5075</v>
      </c>
      <c r="S208">
        <v>50.325000000000003</v>
      </c>
      <c r="T208">
        <v>50.387500000000003</v>
      </c>
    </row>
    <row r="209" spans="1:20" ht="29">
      <c r="A209" s="25" t="s">
        <v>259</v>
      </c>
      <c r="B209">
        <v>59.922499999999999</v>
      </c>
      <c r="C209">
        <v>61.045000000000002</v>
      </c>
      <c r="D209">
        <v>60.895000000000003</v>
      </c>
      <c r="E209">
        <v>62.4</v>
      </c>
      <c r="F209">
        <v>63.019999999999996</v>
      </c>
      <c r="G209">
        <v>63.67</v>
      </c>
      <c r="H209">
        <v>62.767499999999998</v>
      </c>
      <c r="I209">
        <v>57.545000000000002</v>
      </c>
      <c r="J209">
        <v>55.977499999999999</v>
      </c>
      <c r="K209">
        <v>53.942500000000003</v>
      </c>
      <c r="L209">
        <v>52.25</v>
      </c>
      <c r="M209">
        <v>50.190000000000005</v>
      </c>
      <c r="N209">
        <v>50.454999999999998</v>
      </c>
      <c r="O209">
        <v>52.010000000000005</v>
      </c>
      <c r="P209">
        <v>53.04</v>
      </c>
      <c r="Q209">
        <v>52.852500000000006</v>
      </c>
      <c r="R209">
        <v>55.167500000000004</v>
      </c>
      <c r="S209">
        <v>55.27</v>
      </c>
      <c r="T209">
        <v>52.30749999999999</v>
      </c>
    </row>
    <row r="210" spans="1:20" ht="43">
      <c r="A210" s="25" t="s">
        <v>260</v>
      </c>
      <c r="B210">
        <v>67.122500000000002</v>
      </c>
      <c r="C210">
        <v>66.807500000000005</v>
      </c>
      <c r="D210">
        <v>64.890000000000015</v>
      </c>
      <c r="E210">
        <v>68.615000000000009</v>
      </c>
      <c r="F210">
        <v>68.112499999999997</v>
      </c>
      <c r="G210">
        <v>68.334999999999994</v>
      </c>
      <c r="H210">
        <v>65.375</v>
      </c>
      <c r="I210">
        <v>57.327500000000001</v>
      </c>
      <c r="J210">
        <v>53.155000000000001</v>
      </c>
      <c r="K210">
        <v>50.697500000000005</v>
      </c>
      <c r="L210">
        <v>48.900000000000006</v>
      </c>
      <c r="M210">
        <v>48.29</v>
      </c>
      <c r="N210">
        <v>49.567499999999995</v>
      </c>
      <c r="O210">
        <v>51.924999999999997</v>
      </c>
      <c r="P210">
        <v>52.077500000000008</v>
      </c>
      <c r="Q210">
        <v>55.142499999999998</v>
      </c>
      <c r="R210">
        <v>56.239999999999995</v>
      </c>
      <c r="S210">
        <v>57.44</v>
      </c>
      <c r="T210">
        <v>55.137500000000003</v>
      </c>
    </row>
    <row r="211" spans="1:20" ht="43">
      <c r="A211" s="25" t="s">
        <v>261</v>
      </c>
      <c r="B211">
        <v>60.322500000000005</v>
      </c>
      <c r="C211">
        <v>60.2</v>
      </c>
      <c r="D211">
        <v>61.405000000000001</v>
      </c>
      <c r="E211">
        <v>61.099999999999994</v>
      </c>
      <c r="F211">
        <v>62.395000000000003</v>
      </c>
      <c r="G211">
        <v>63.745000000000005</v>
      </c>
      <c r="H211">
        <v>60.87</v>
      </c>
      <c r="I211">
        <v>55.987499999999997</v>
      </c>
      <c r="J211">
        <v>54.697500000000005</v>
      </c>
      <c r="K211">
        <v>53.005000000000003</v>
      </c>
      <c r="L211">
        <v>47.077500000000001</v>
      </c>
      <c r="M211">
        <v>48.430000000000007</v>
      </c>
      <c r="N211">
        <v>46.835000000000008</v>
      </c>
      <c r="O211">
        <v>47.185000000000002</v>
      </c>
      <c r="P211">
        <v>51.6</v>
      </c>
      <c r="Q211">
        <v>52.037499999999994</v>
      </c>
      <c r="R211">
        <v>54.15</v>
      </c>
      <c r="S211">
        <v>55.277500000000003</v>
      </c>
      <c r="T211">
        <v>54.2575</v>
      </c>
    </row>
    <row r="212" spans="1:20" ht="29">
      <c r="A212" s="25" t="s">
        <v>262</v>
      </c>
      <c r="B212">
        <v>53.252499999999998</v>
      </c>
      <c r="C212">
        <v>55.072500000000005</v>
      </c>
      <c r="D212">
        <v>57.68</v>
      </c>
      <c r="E212">
        <v>59.032499999999999</v>
      </c>
      <c r="F212">
        <v>59.807499999999997</v>
      </c>
      <c r="G212">
        <v>60.427500000000002</v>
      </c>
      <c r="H212">
        <v>59.04</v>
      </c>
      <c r="I212">
        <v>52.047499999999999</v>
      </c>
      <c r="J212">
        <v>50.734999999999999</v>
      </c>
      <c r="K212">
        <v>47.194999999999993</v>
      </c>
      <c r="L212">
        <v>44.714999999999996</v>
      </c>
      <c r="M212">
        <v>44.675000000000004</v>
      </c>
      <c r="N212">
        <v>45.067499999999995</v>
      </c>
      <c r="O212">
        <v>46.864999999999995</v>
      </c>
      <c r="P212">
        <v>47.68</v>
      </c>
      <c r="Q212">
        <v>50.284999999999997</v>
      </c>
      <c r="R212">
        <v>51.980000000000004</v>
      </c>
      <c r="S212">
        <v>52.185000000000002</v>
      </c>
      <c r="T212">
        <v>50.4925</v>
      </c>
    </row>
    <row r="213" spans="1:20" ht="29">
      <c r="A213" s="25" t="s">
        <v>263</v>
      </c>
      <c r="B213">
        <v>55.862499999999997</v>
      </c>
      <c r="C213">
        <v>57.424999999999997</v>
      </c>
      <c r="D213">
        <v>56.497500000000002</v>
      </c>
      <c r="E213">
        <v>57.597499999999997</v>
      </c>
      <c r="F213">
        <v>57.607499999999995</v>
      </c>
      <c r="G213">
        <v>59.305</v>
      </c>
      <c r="H213">
        <v>58.962499999999999</v>
      </c>
      <c r="I213">
        <v>55.957499999999996</v>
      </c>
      <c r="J213">
        <v>53.744999999999997</v>
      </c>
      <c r="K213">
        <v>52.275000000000006</v>
      </c>
      <c r="L213">
        <v>50.21</v>
      </c>
      <c r="M213">
        <v>48.3125</v>
      </c>
      <c r="N213">
        <v>48.0625</v>
      </c>
      <c r="O213">
        <v>49.915000000000006</v>
      </c>
      <c r="P213">
        <v>51.094999999999999</v>
      </c>
      <c r="Q213">
        <v>51.34</v>
      </c>
      <c r="R213">
        <v>52.169999999999995</v>
      </c>
      <c r="S213">
        <v>53.954999999999998</v>
      </c>
      <c r="T213">
        <v>51.68</v>
      </c>
    </row>
    <row r="214" spans="1:20" ht="29">
      <c r="A214" s="25" t="s">
        <v>264</v>
      </c>
      <c r="B214">
        <v>55.672499999999999</v>
      </c>
      <c r="C214">
        <v>58.402499999999996</v>
      </c>
      <c r="D214">
        <v>59.177499999999995</v>
      </c>
      <c r="E214">
        <v>61.075000000000003</v>
      </c>
      <c r="F214">
        <v>62.275000000000006</v>
      </c>
      <c r="G214">
        <v>62.322500000000005</v>
      </c>
      <c r="H214">
        <v>61.26</v>
      </c>
      <c r="I214">
        <v>56.980000000000004</v>
      </c>
      <c r="J214">
        <v>53.605000000000004</v>
      </c>
      <c r="K214">
        <v>49.662499999999994</v>
      </c>
      <c r="L214">
        <v>49.652499999999996</v>
      </c>
      <c r="M214">
        <v>46.777500000000003</v>
      </c>
      <c r="N214">
        <v>46.7575</v>
      </c>
      <c r="O214">
        <v>48.784999999999997</v>
      </c>
      <c r="P214">
        <v>55.309999999999995</v>
      </c>
      <c r="Q214">
        <v>55.762500000000003</v>
      </c>
      <c r="R214">
        <v>53.805</v>
      </c>
      <c r="S214">
        <v>56.375</v>
      </c>
      <c r="T214">
        <v>55.2425</v>
      </c>
    </row>
    <row r="215" spans="1:20" ht="29">
      <c r="A215" s="25" t="s">
        <v>265</v>
      </c>
      <c r="B215">
        <v>64.935000000000002</v>
      </c>
      <c r="C215">
        <v>64.635000000000005</v>
      </c>
      <c r="D215">
        <v>64.509999999999991</v>
      </c>
      <c r="E215">
        <v>65.082499999999996</v>
      </c>
      <c r="F215">
        <v>65.150000000000006</v>
      </c>
      <c r="G215">
        <v>66.209999999999994</v>
      </c>
      <c r="H215">
        <v>66.322499999999991</v>
      </c>
      <c r="I215">
        <v>60.685000000000002</v>
      </c>
      <c r="J215">
        <v>60.234999999999999</v>
      </c>
      <c r="K215">
        <v>60.522499999999994</v>
      </c>
      <c r="L215">
        <v>56.197499999999991</v>
      </c>
      <c r="M215">
        <v>53.570000000000007</v>
      </c>
      <c r="N215">
        <v>52.922499999999999</v>
      </c>
      <c r="O215">
        <v>53.922499999999999</v>
      </c>
      <c r="P215">
        <v>57.349999999999994</v>
      </c>
      <c r="Q215">
        <v>57.642499999999998</v>
      </c>
      <c r="R215">
        <v>57.827500000000008</v>
      </c>
      <c r="S215">
        <v>56.53</v>
      </c>
      <c r="T215">
        <v>56.207499999999996</v>
      </c>
    </row>
    <row r="216" spans="1:20" ht="29">
      <c r="A216" s="25" t="s">
        <v>266</v>
      </c>
      <c r="B216">
        <v>66.864999999999995</v>
      </c>
      <c r="C216">
        <v>67.094999999999999</v>
      </c>
      <c r="D216">
        <v>69.777500000000003</v>
      </c>
      <c r="E216">
        <v>69.892499999999998</v>
      </c>
      <c r="F216">
        <v>70.427499999999995</v>
      </c>
      <c r="G216">
        <v>69.517499999999998</v>
      </c>
      <c r="H216">
        <v>67.444999999999993</v>
      </c>
      <c r="I216">
        <v>59.322499999999998</v>
      </c>
      <c r="J216">
        <v>59.132499999999993</v>
      </c>
      <c r="K216">
        <v>55.75</v>
      </c>
      <c r="L216">
        <v>52.43</v>
      </c>
      <c r="M216">
        <v>52.34</v>
      </c>
      <c r="N216">
        <v>54.024999999999999</v>
      </c>
      <c r="O216">
        <v>55.557500000000005</v>
      </c>
      <c r="P216">
        <v>55.88</v>
      </c>
      <c r="Q216">
        <v>57.915000000000006</v>
      </c>
      <c r="R216">
        <v>60.28</v>
      </c>
      <c r="S216">
        <v>60.725000000000001</v>
      </c>
      <c r="T216">
        <v>57.37</v>
      </c>
    </row>
    <row r="217" spans="1:20" ht="29">
      <c r="A217" s="25" t="s">
        <v>267</v>
      </c>
      <c r="B217">
        <v>53.555</v>
      </c>
      <c r="C217">
        <v>56.1</v>
      </c>
      <c r="D217">
        <v>56.572500000000005</v>
      </c>
      <c r="E217">
        <v>57.55</v>
      </c>
      <c r="F217">
        <v>60.842500000000001</v>
      </c>
      <c r="G217">
        <v>59.715000000000003</v>
      </c>
      <c r="H217">
        <v>55.3825</v>
      </c>
      <c r="I217">
        <v>49.06750000000001</v>
      </c>
      <c r="J217">
        <v>47.055000000000007</v>
      </c>
      <c r="K217">
        <v>46.570000000000007</v>
      </c>
      <c r="L217">
        <v>42</v>
      </c>
      <c r="M217">
        <v>41.33</v>
      </c>
      <c r="N217">
        <v>43.917500000000004</v>
      </c>
      <c r="O217">
        <v>47.519999999999996</v>
      </c>
      <c r="P217">
        <v>46.945000000000007</v>
      </c>
      <c r="Q217">
        <v>48.930000000000007</v>
      </c>
      <c r="R217">
        <v>50.525000000000006</v>
      </c>
      <c r="S217">
        <v>51.642499999999998</v>
      </c>
      <c r="T217">
        <v>48.317500000000003</v>
      </c>
    </row>
    <row r="218" spans="1:20" ht="43">
      <c r="A218" s="25" t="s">
        <v>268</v>
      </c>
      <c r="B218">
        <v>61.269999999999996</v>
      </c>
      <c r="C218">
        <v>62.03</v>
      </c>
      <c r="D218">
        <v>65.067499999999995</v>
      </c>
      <c r="E218">
        <v>67.414999999999992</v>
      </c>
      <c r="F218">
        <v>65.91749999999999</v>
      </c>
      <c r="G218">
        <v>66.125</v>
      </c>
      <c r="H218">
        <v>64.454999999999998</v>
      </c>
      <c r="I218">
        <v>61.207499999999996</v>
      </c>
      <c r="J218">
        <v>61.427499999999995</v>
      </c>
      <c r="K218">
        <v>56.387500000000003</v>
      </c>
      <c r="L218">
        <v>56.052499999999995</v>
      </c>
      <c r="M218">
        <v>54.412500000000001</v>
      </c>
      <c r="N218">
        <v>54.727499999999999</v>
      </c>
      <c r="O218">
        <v>57.6</v>
      </c>
      <c r="P218">
        <v>59.307500000000005</v>
      </c>
      <c r="Q218">
        <v>61.077500000000001</v>
      </c>
      <c r="R218">
        <v>64.382500000000007</v>
      </c>
      <c r="S218">
        <v>64.10499999999999</v>
      </c>
      <c r="T218">
        <v>60.057499999999997</v>
      </c>
    </row>
    <row r="219" spans="1:20" ht="29">
      <c r="A219" s="25" t="s">
        <v>269</v>
      </c>
      <c r="B219">
        <v>55.715000000000003</v>
      </c>
      <c r="C219">
        <v>56.177499999999995</v>
      </c>
      <c r="D219">
        <v>54.650000000000006</v>
      </c>
      <c r="E219">
        <v>58.460000000000008</v>
      </c>
      <c r="F219">
        <v>58.465000000000003</v>
      </c>
      <c r="G219">
        <v>59.9375</v>
      </c>
      <c r="H219">
        <v>57.077500000000001</v>
      </c>
      <c r="I219">
        <v>51.57</v>
      </c>
      <c r="J219">
        <v>48.607500000000002</v>
      </c>
      <c r="K219">
        <v>47.692499999999995</v>
      </c>
      <c r="L219">
        <v>44.104999999999997</v>
      </c>
      <c r="M219">
        <v>44.107500000000002</v>
      </c>
      <c r="N219">
        <v>46.457500000000003</v>
      </c>
      <c r="O219">
        <v>47.352499999999992</v>
      </c>
      <c r="P219">
        <v>46.515000000000001</v>
      </c>
      <c r="Q219">
        <v>50.397500000000001</v>
      </c>
      <c r="R219">
        <v>49.002500000000005</v>
      </c>
      <c r="S219">
        <v>51.584999999999994</v>
      </c>
      <c r="T219">
        <v>50.62</v>
      </c>
    </row>
    <row r="220" spans="1:20" ht="29">
      <c r="A220" s="25" t="s">
        <v>270</v>
      </c>
      <c r="B220">
        <v>61.98</v>
      </c>
      <c r="C220">
        <v>62.277499999999996</v>
      </c>
      <c r="D220">
        <v>61.612499999999997</v>
      </c>
      <c r="E220">
        <v>62.572500000000005</v>
      </c>
      <c r="F220">
        <v>64.127500000000012</v>
      </c>
      <c r="G220">
        <v>64.587500000000006</v>
      </c>
      <c r="H220">
        <v>66.612499999999997</v>
      </c>
      <c r="I220">
        <v>61.607500000000002</v>
      </c>
      <c r="J220">
        <v>58.247500000000002</v>
      </c>
      <c r="K220">
        <v>60.402500000000003</v>
      </c>
      <c r="L220">
        <v>58.537500000000009</v>
      </c>
      <c r="M220">
        <v>52.824999999999996</v>
      </c>
      <c r="N220">
        <v>52.247500000000002</v>
      </c>
      <c r="O220">
        <v>56.377499999999998</v>
      </c>
      <c r="P220">
        <v>55.747500000000002</v>
      </c>
      <c r="Q220">
        <v>58.629999999999995</v>
      </c>
      <c r="R220">
        <v>59.052500000000002</v>
      </c>
      <c r="S220">
        <v>60.357500000000002</v>
      </c>
      <c r="T220">
        <v>57.69</v>
      </c>
    </row>
    <row r="221" spans="1:20">
      <c r="A221" s="25" t="s">
        <v>271</v>
      </c>
      <c r="B221">
        <v>56.977499999999999</v>
      </c>
      <c r="C221">
        <v>57.435000000000002</v>
      </c>
      <c r="D221">
        <v>56.2425</v>
      </c>
      <c r="E221">
        <v>57.010000000000005</v>
      </c>
      <c r="F221">
        <v>57.837499999999999</v>
      </c>
      <c r="G221">
        <v>58.96</v>
      </c>
      <c r="H221">
        <v>57.305000000000007</v>
      </c>
      <c r="I221">
        <v>51.237499999999997</v>
      </c>
      <c r="J221">
        <v>50.592500000000001</v>
      </c>
      <c r="K221">
        <v>48.22</v>
      </c>
      <c r="L221">
        <v>42.2</v>
      </c>
      <c r="M221">
        <v>40.767499999999998</v>
      </c>
      <c r="N221">
        <v>44.637500000000003</v>
      </c>
      <c r="O221">
        <v>43.177500000000002</v>
      </c>
      <c r="P221">
        <v>44.734999999999999</v>
      </c>
      <c r="Q221">
        <v>48.532499999999999</v>
      </c>
      <c r="R221">
        <v>47.8</v>
      </c>
      <c r="S221">
        <v>48.982500000000002</v>
      </c>
      <c r="T221">
        <v>47.247500000000002</v>
      </c>
    </row>
    <row r="222" spans="1:20">
      <c r="A222" s="25" t="s">
        <v>272</v>
      </c>
      <c r="B222">
        <v>50.772500000000001</v>
      </c>
      <c r="C222">
        <v>51.3125</v>
      </c>
      <c r="D222">
        <v>52.487500000000004</v>
      </c>
      <c r="E222">
        <v>55.232500000000002</v>
      </c>
      <c r="F222">
        <v>54.212500000000006</v>
      </c>
      <c r="G222">
        <v>55.852499999999992</v>
      </c>
      <c r="H222">
        <v>54.152500000000003</v>
      </c>
      <c r="I222">
        <v>51.467499999999994</v>
      </c>
      <c r="J222">
        <v>49.582499999999996</v>
      </c>
      <c r="K222">
        <v>47.879999999999995</v>
      </c>
      <c r="L222">
        <v>45.667499999999997</v>
      </c>
      <c r="M222">
        <v>42.625</v>
      </c>
      <c r="N222">
        <v>43.674999999999997</v>
      </c>
      <c r="O222">
        <v>44.287500000000001</v>
      </c>
      <c r="P222">
        <v>45.4925</v>
      </c>
      <c r="Q222">
        <v>47.364999999999995</v>
      </c>
      <c r="R222">
        <v>49.885000000000005</v>
      </c>
      <c r="S222">
        <v>50.96</v>
      </c>
      <c r="T222">
        <v>46.535000000000004</v>
      </c>
    </row>
    <row r="223" spans="1:20">
      <c r="A223" s="25" t="s">
        <v>273</v>
      </c>
      <c r="B223">
        <v>64.099999999999994</v>
      </c>
      <c r="C223">
        <v>64.397499999999994</v>
      </c>
      <c r="D223">
        <v>64.760000000000005</v>
      </c>
      <c r="E223">
        <v>67.53</v>
      </c>
      <c r="F223">
        <v>68.275000000000006</v>
      </c>
      <c r="G223">
        <v>68.540000000000006</v>
      </c>
      <c r="H223">
        <v>66.28</v>
      </c>
      <c r="I223">
        <v>63.115000000000002</v>
      </c>
      <c r="J223">
        <v>58.542500000000004</v>
      </c>
      <c r="K223">
        <v>58.662499999999994</v>
      </c>
      <c r="L223">
        <v>55.537500000000001</v>
      </c>
      <c r="M223">
        <v>57.107500000000002</v>
      </c>
      <c r="N223">
        <v>57.924999999999997</v>
      </c>
      <c r="O223">
        <v>60.322500000000005</v>
      </c>
      <c r="P223">
        <v>60.3825</v>
      </c>
      <c r="Q223">
        <v>59.032499999999999</v>
      </c>
      <c r="R223">
        <v>58.297499999999999</v>
      </c>
      <c r="S223">
        <v>60.870000000000005</v>
      </c>
      <c r="T223">
        <v>58.934999999999995</v>
      </c>
    </row>
    <row r="224" spans="1:20">
      <c r="A224" s="25" t="s">
        <v>274</v>
      </c>
      <c r="B224">
        <v>54.65</v>
      </c>
      <c r="C224">
        <v>53.752500000000005</v>
      </c>
      <c r="D224">
        <v>55.452500000000001</v>
      </c>
      <c r="E224">
        <v>55.785000000000004</v>
      </c>
      <c r="F224">
        <v>55.585000000000001</v>
      </c>
      <c r="G224">
        <v>54.185000000000002</v>
      </c>
      <c r="H224">
        <v>56.09</v>
      </c>
      <c r="I224">
        <v>51.017499999999998</v>
      </c>
      <c r="J224">
        <v>51.84</v>
      </c>
      <c r="K224">
        <v>51.372500000000002</v>
      </c>
      <c r="L224">
        <v>46.587499999999999</v>
      </c>
      <c r="M224">
        <v>45.677500000000002</v>
      </c>
      <c r="N224">
        <v>45.677500000000002</v>
      </c>
      <c r="O224">
        <v>47.737500000000004</v>
      </c>
      <c r="P224">
        <v>48.737500000000004</v>
      </c>
      <c r="Q224">
        <v>50.357500000000002</v>
      </c>
      <c r="R224">
        <v>51.372500000000002</v>
      </c>
      <c r="S224">
        <v>50.474999999999994</v>
      </c>
      <c r="T224">
        <v>51.075000000000003</v>
      </c>
    </row>
    <row r="225" spans="1:20" ht="29">
      <c r="A225" s="25" t="s">
        <v>275</v>
      </c>
      <c r="B225">
        <v>67.132499999999993</v>
      </c>
      <c r="C225">
        <v>67.385000000000005</v>
      </c>
      <c r="D225">
        <v>67.862499999999997</v>
      </c>
      <c r="E225">
        <v>68.647499999999994</v>
      </c>
      <c r="F225">
        <v>70.132500000000007</v>
      </c>
      <c r="G225">
        <v>70.382500000000007</v>
      </c>
      <c r="H225">
        <v>68.192499999999995</v>
      </c>
      <c r="I225">
        <v>63.265000000000001</v>
      </c>
      <c r="J225">
        <v>61.5625</v>
      </c>
      <c r="K225">
        <v>60.1875</v>
      </c>
      <c r="L225">
        <v>57.634999999999998</v>
      </c>
      <c r="M225">
        <v>56.692499999999995</v>
      </c>
      <c r="N225">
        <v>57.197500000000005</v>
      </c>
      <c r="O225">
        <v>58.639999999999993</v>
      </c>
      <c r="P225">
        <v>58.615000000000002</v>
      </c>
      <c r="Q225">
        <v>59.497500000000002</v>
      </c>
      <c r="R225">
        <v>60.462500000000006</v>
      </c>
      <c r="S225">
        <v>61.152499999999996</v>
      </c>
      <c r="T225">
        <v>58.892500000000005</v>
      </c>
    </row>
    <row r="226" spans="1:20" ht="29">
      <c r="A226" s="25" t="s">
        <v>276</v>
      </c>
      <c r="B226">
        <v>59.045000000000002</v>
      </c>
      <c r="C226">
        <v>57.33</v>
      </c>
      <c r="D226">
        <v>59.187499999999993</v>
      </c>
      <c r="E226">
        <v>60.834999999999994</v>
      </c>
      <c r="F226">
        <v>62.427499999999995</v>
      </c>
      <c r="G226">
        <v>61.842500000000001</v>
      </c>
      <c r="H226">
        <v>56.072499999999991</v>
      </c>
      <c r="I226">
        <v>50.015000000000001</v>
      </c>
      <c r="J226">
        <v>47.725000000000001</v>
      </c>
      <c r="K226">
        <v>45.94</v>
      </c>
      <c r="L226">
        <v>42.064999999999998</v>
      </c>
      <c r="M226">
        <v>40.745000000000005</v>
      </c>
      <c r="N226">
        <v>44.75</v>
      </c>
      <c r="O226">
        <v>47.515000000000001</v>
      </c>
      <c r="P226">
        <v>48.215000000000003</v>
      </c>
      <c r="Q226">
        <v>48.86</v>
      </c>
      <c r="R226">
        <v>54.010000000000005</v>
      </c>
      <c r="S226">
        <v>52.772499999999994</v>
      </c>
      <c r="T226">
        <v>50.907500000000006</v>
      </c>
    </row>
    <row r="227" spans="1:20" ht="29">
      <c r="A227" s="25" t="s">
        <v>277</v>
      </c>
      <c r="B227">
        <v>64.489999999999995</v>
      </c>
      <c r="C227">
        <v>65.695000000000007</v>
      </c>
      <c r="D227">
        <v>66.704999999999998</v>
      </c>
      <c r="E227">
        <v>67.02</v>
      </c>
      <c r="F227">
        <v>67.087500000000006</v>
      </c>
      <c r="G227">
        <v>68.357500000000002</v>
      </c>
      <c r="H227">
        <v>63.467500000000001</v>
      </c>
      <c r="I227">
        <v>55.527500000000003</v>
      </c>
      <c r="J227">
        <v>54.365000000000002</v>
      </c>
      <c r="K227">
        <v>52.424999999999997</v>
      </c>
      <c r="L227">
        <v>50.034999999999997</v>
      </c>
      <c r="M227">
        <v>49.640000000000008</v>
      </c>
      <c r="N227">
        <v>51.682500000000005</v>
      </c>
      <c r="O227">
        <v>52.922499999999999</v>
      </c>
      <c r="P227">
        <v>55.66</v>
      </c>
      <c r="Q227">
        <v>56.572500000000005</v>
      </c>
      <c r="R227">
        <v>57.592500000000001</v>
      </c>
      <c r="S227">
        <v>58.52</v>
      </c>
      <c r="T227">
        <v>57.36</v>
      </c>
    </row>
    <row r="228" spans="1:20" ht="29">
      <c r="A228" s="25" t="s">
        <v>278</v>
      </c>
      <c r="B228">
        <v>65.765000000000001</v>
      </c>
      <c r="C228">
        <v>64.650000000000006</v>
      </c>
      <c r="D228">
        <v>65.897499999999994</v>
      </c>
      <c r="E228">
        <v>66.837499999999991</v>
      </c>
      <c r="F228">
        <v>67.724999999999994</v>
      </c>
      <c r="G228">
        <v>69.002500000000012</v>
      </c>
      <c r="H228">
        <v>66.335000000000008</v>
      </c>
      <c r="I228">
        <v>62.357500000000002</v>
      </c>
      <c r="J228">
        <v>60.08</v>
      </c>
      <c r="K228">
        <v>58.752500000000005</v>
      </c>
      <c r="L228">
        <v>55.664999999999999</v>
      </c>
      <c r="M228">
        <v>55.222500000000004</v>
      </c>
      <c r="N228">
        <v>55.397500000000001</v>
      </c>
      <c r="O228">
        <v>55.945</v>
      </c>
      <c r="P228">
        <v>56.49</v>
      </c>
      <c r="Q228">
        <v>59.555000000000007</v>
      </c>
      <c r="R228">
        <v>57.685000000000002</v>
      </c>
      <c r="S228">
        <v>58.784999999999997</v>
      </c>
      <c r="T228">
        <v>56.220000000000006</v>
      </c>
    </row>
    <row r="229" spans="1:20" ht="29">
      <c r="A229" s="25" t="s">
        <v>279</v>
      </c>
      <c r="B229">
        <v>50.82</v>
      </c>
      <c r="C229">
        <v>52.042499999999997</v>
      </c>
      <c r="D229">
        <v>50.67</v>
      </c>
      <c r="E229">
        <v>52.510000000000005</v>
      </c>
      <c r="F229">
        <v>52.852500000000006</v>
      </c>
      <c r="G229">
        <v>55.672499999999999</v>
      </c>
      <c r="H229">
        <v>54.732500000000002</v>
      </c>
      <c r="I229">
        <v>51.024999999999999</v>
      </c>
      <c r="J229">
        <v>46.947499999999998</v>
      </c>
      <c r="K229">
        <v>46.297499999999999</v>
      </c>
      <c r="L229">
        <v>44.397499999999994</v>
      </c>
      <c r="M229">
        <v>39.782499999999999</v>
      </c>
      <c r="N229">
        <v>40.270000000000003</v>
      </c>
      <c r="O229">
        <v>40.752499999999998</v>
      </c>
      <c r="P229">
        <v>41.747500000000002</v>
      </c>
      <c r="Q229">
        <v>44.040000000000006</v>
      </c>
      <c r="R229">
        <v>45.172499999999999</v>
      </c>
      <c r="S229">
        <v>45.160000000000004</v>
      </c>
      <c r="T229">
        <v>46.412500000000001</v>
      </c>
    </row>
    <row r="230" spans="1:20" ht="29">
      <c r="A230" s="25" t="s">
        <v>280</v>
      </c>
      <c r="B230">
        <v>55.56</v>
      </c>
      <c r="C230">
        <v>57.675000000000004</v>
      </c>
      <c r="D230">
        <v>60.422499999999999</v>
      </c>
      <c r="E230">
        <v>63.842499999999994</v>
      </c>
      <c r="F230">
        <v>62.082499999999996</v>
      </c>
      <c r="G230">
        <v>59.115000000000002</v>
      </c>
      <c r="H230">
        <v>56.097499999999997</v>
      </c>
      <c r="I230">
        <v>53.070000000000007</v>
      </c>
      <c r="J230">
        <v>54.662500000000001</v>
      </c>
      <c r="K230">
        <v>52.314999999999998</v>
      </c>
      <c r="L230">
        <v>53.935000000000002</v>
      </c>
      <c r="M230">
        <v>52.012500000000003</v>
      </c>
      <c r="N230">
        <v>49.547499999999999</v>
      </c>
      <c r="O230">
        <v>51.215000000000003</v>
      </c>
      <c r="P230">
        <v>54.8675</v>
      </c>
      <c r="Q230">
        <v>53.827500000000001</v>
      </c>
      <c r="R230">
        <v>54.002499999999998</v>
      </c>
      <c r="S230">
        <v>53.177500000000002</v>
      </c>
      <c r="T230">
        <v>53.1325</v>
      </c>
    </row>
    <row r="231" spans="1:20" ht="43">
      <c r="A231" s="25" t="s">
        <v>281</v>
      </c>
      <c r="B231">
        <v>64.025000000000006</v>
      </c>
      <c r="C231">
        <v>63.655000000000001</v>
      </c>
      <c r="D231">
        <v>63.127499999999998</v>
      </c>
      <c r="E231">
        <v>63.472500000000004</v>
      </c>
      <c r="F231">
        <v>65.179999999999993</v>
      </c>
      <c r="G231">
        <v>64.592500000000001</v>
      </c>
      <c r="H231">
        <v>59.202500000000001</v>
      </c>
      <c r="I231">
        <v>52.284999999999997</v>
      </c>
      <c r="J231">
        <v>47.98</v>
      </c>
      <c r="K231">
        <v>47.930000000000007</v>
      </c>
      <c r="L231">
        <v>48.0075</v>
      </c>
      <c r="M231">
        <v>46.147500000000001</v>
      </c>
      <c r="N231">
        <v>45.982499999999995</v>
      </c>
      <c r="O231">
        <v>50.3825</v>
      </c>
      <c r="P231">
        <v>50.542500000000004</v>
      </c>
      <c r="Q231">
        <v>51.129999999999995</v>
      </c>
      <c r="R231">
        <v>52.95</v>
      </c>
      <c r="S231">
        <v>50.974999999999994</v>
      </c>
      <c r="T231">
        <v>48.2575</v>
      </c>
    </row>
    <row r="232" spans="1:20" ht="29">
      <c r="A232" s="25" t="s">
        <v>282</v>
      </c>
      <c r="B232">
        <v>57.935000000000002</v>
      </c>
      <c r="C232">
        <v>59.262500000000003</v>
      </c>
      <c r="D232">
        <v>59.837499999999999</v>
      </c>
      <c r="E232">
        <v>61.355000000000004</v>
      </c>
      <c r="F232">
        <v>61.674999999999997</v>
      </c>
      <c r="G232">
        <v>62.297499999999999</v>
      </c>
      <c r="H232">
        <v>60.372499999999995</v>
      </c>
      <c r="I232">
        <v>56.067499999999995</v>
      </c>
      <c r="J232">
        <v>52.582500000000003</v>
      </c>
      <c r="K232">
        <v>50.815000000000005</v>
      </c>
      <c r="L232">
        <v>48.094999999999999</v>
      </c>
      <c r="M232">
        <v>46.98</v>
      </c>
      <c r="N232">
        <v>46.307500000000005</v>
      </c>
      <c r="O232">
        <v>47.352499999999999</v>
      </c>
      <c r="P232">
        <v>48.52</v>
      </c>
      <c r="Q232">
        <v>47.954999999999998</v>
      </c>
      <c r="R232">
        <v>49.695</v>
      </c>
      <c r="S232">
        <v>50.772499999999994</v>
      </c>
      <c r="T232">
        <v>51.335000000000001</v>
      </c>
    </row>
    <row r="233" spans="1:20" ht="29">
      <c r="A233" s="25" t="s">
        <v>283</v>
      </c>
      <c r="B233">
        <v>63.5625</v>
      </c>
      <c r="C233">
        <v>64.102499999999992</v>
      </c>
      <c r="D233">
        <v>64.484999999999999</v>
      </c>
      <c r="E233">
        <v>68.424999999999997</v>
      </c>
      <c r="F233">
        <v>66.495000000000005</v>
      </c>
      <c r="G233">
        <v>67.474999999999994</v>
      </c>
      <c r="H233">
        <v>65.56</v>
      </c>
      <c r="I233">
        <v>60.73</v>
      </c>
      <c r="J233">
        <v>59.49</v>
      </c>
      <c r="K233">
        <v>56.332500000000003</v>
      </c>
      <c r="L233">
        <v>54.064999999999998</v>
      </c>
      <c r="M233">
        <v>52.620000000000005</v>
      </c>
      <c r="N233">
        <v>55.977499999999999</v>
      </c>
      <c r="O233">
        <v>56.7425</v>
      </c>
      <c r="P233">
        <v>57.5</v>
      </c>
      <c r="Q233">
        <v>58.512499999999996</v>
      </c>
      <c r="R233">
        <v>57.982500000000002</v>
      </c>
      <c r="S233">
        <v>57.672499999999992</v>
      </c>
      <c r="T233">
        <v>57.749999999999993</v>
      </c>
    </row>
    <row r="234" spans="1:20" ht="29">
      <c r="A234" s="25" t="s">
        <v>284</v>
      </c>
      <c r="B234">
        <v>56.542500000000004</v>
      </c>
      <c r="C234">
        <v>55.912499999999994</v>
      </c>
      <c r="D234">
        <v>56.9925</v>
      </c>
      <c r="E234">
        <v>58.567500000000003</v>
      </c>
      <c r="F234">
        <v>57.242499999999993</v>
      </c>
      <c r="G234">
        <v>57.407499999999999</v>
      </c>
      <c r="H234">
        <v>58.4925</v>
      </c>
      <c r="I234">
        <v>55.197500000000005</v>
      </c>
      <c r="J234">
        <v>51.760000000000005</v>
      </c>
      <c r="K234">
        <v>50.772500000000001</v>
      </c>
      <c r="L234">
        <v>50.76</v>
      </c>
      <c r="M234">
        <v>46.519999999999996</v>
      </c>
      <c r="N234">
        <v>48.585000000000001</v>
      </c>
      <c r="O234">
        <v>53.202500000000001</v>
      </c>
      <c r="P234">
        <v>50.542499999999997</v>
      </c>
      <c r="Q234">
        <v>51.7575</v>
      </c>
      <c r="R234">
        <v>54.349999999999994</v>
      </c>
      <c r="S234">
        <v>53.817500000000003</v>
      </c>
      <c r="T234">
        <v>51.427500000000002</v>
      </c>
    </row>
    <row r="235" spans="1:20" ht="43">
      <c r="A235" s="25" t="s">
        <v>285</v>
      </c>
      <c r="B235">
        <v>62.94</v>
      </c>
      <c r="C235">
        <v>63.917500000000004</v>
      </c>
      <c r="D235">
        <v>62.519999999999996</v>
      </c>
      <c r="E235">
        <v>62.650000000000006</v>
      </c>
      <c r="F235">
        <v>63.827499999999993</v>
      </c>
      <c r="G235">
        <v>63.785000000000004</v>
      </c>
      <c r="H235">
        <v>58.417500000000004</v>
      </c>
      <c r="I235">
        <v>51.819999999999993</v>
      </c>
      <c r="J235">
        <v>50.502499999999998</v>
      </c>
      <c r="K235">
        <v>49.877499999999998</v>
      </c>
      <c r="L235">
        <v>45.72</v>
      </c>
      <c r="M235">
        <v>42.907499999999999</v>
      </c>
      <c r="N235">
        <v>45.094999999999999</v>
      </c>
      <c r="O235">
        <v>47.655000000000001</v>
      </c>
      <c r="P235">
        <v>49.765000000000001</v>
      </c>
      <c r="Q235">
        <v>50.975000000000001</v>
      </c>
      <c r="R235">
        <v>53.260000000000005</v>
      </c>
      <c r="S235">
        <v>54.267499999999998</v>
      </c>
      <c r="T235">
        <v>48.075000000000003</v>
      </c>
    </row>
    <row r="236" spans="1:20" ht="29">
      <c r="A236" s="25" t="s">
        <v>286</v>
      </c>
      <c r="B236">
        <v>61.302500000000002</v>
      </c>
      <c r="C236">
        <v>63.547499999999999</v>
      </c>
      <c r="D236">
        <v>65.232500000000002</v>
      </c>
      <c r="E236">
        <v>65.00500000000001</v>
      </c>
      <c r="F236">
        <v>64.694999999999993</v>
      </c>
      <c r="G236">
        <v>63.105000000000004</v>
      </c>
      <c r="H236">
        <v>63.032499999999999</v>
      </c>
      <c r="I236">
        <v>59.922499999999999</v>
      </c>
      <c r="J236">
        <v>60.09</v>
      </c>
      <c r="K236">
        <v>58.034999999999997</v>
      </c>
      <c r="L236">
        <v>54.42</v>
      </c>
      <c r="M236">
        <v>55.080000000000005</v>
      </c>
      <c r="N236">
        <v>56.912500000000001</v>
      </c>
      <c r="O236">
        <v>58.81</v>
      </c>
      <c r="P236">
        <v>59.342500000000001</v>
      </c>
      <c r="Q236">
        <v>60.025000000000006</v>
      </c>
      <c r="R236">
        <v>57.924999999999997</v>
      </c>
      <c r="S236">
        <v>60.76</v>
      </c>
      <c r="T236">
        <v>60.592500000000001</v>
      </c>
    </row>
    <row r="237" spans="1:20" ht="29">
      <c r="A237" s="25" t="s">
        <v>287</v>
      </c>
      <c r="B237">
        <v>57.765000000000001</v>
      </c>
      <c r="C237">
        <v>58.565000000000005</v>
      </c>
      <c r="D237">
        <v>60.234999999999999</v>
      </c>
      <c r="E237">
        <v>62.884999999999998</v>
      </c>
      <c r="F237">
        <v>62.53</v>
      </c>
      <c r="G237">
        <v>62.904999999999994</v>
      </c>
      <c r="H237">
        <v>60.614999999999995</v>
      </c>
      <c r="I237">
        <v>53.854999999999997</v>
      </c>
      <c r="J237">
        <v>51.922500000000007</v>
      </c>
      <c r="K237">
        <v>50.9925</v>
      </c>
      <c r="L237">
        <v>47.24</v>
      </c>
      <c r="M237">
        <v>44.6</v>
      </c>
      <c r="N237">
        <v>45.3125</v>
      </c>
      <c r="O237">
        <v>47.690000000000005</v>
      </c>
      <c r="P237">
        <v>48.33</v>
      </c>
      <c r="Q237">
        <v>50.344999999999999</v>
      </c>
      <c r="R237">
        <v>52.677500000000002</v>
      </c>
      <c r="S237">
        <v>52.739999999999995</v>
      </c>
      <c r="T237">
        <v>51.209999999999994</v>
      </c>
    </row>
    <row r="238" spans="1:20">
      <c r="A238" s="25" t="s">
        <v>288</v>
      </c>
      <c r="B238">
        <v>63.482500000000002</v>
      </c>
      <c r="C238">
        <v>61.537500000000001</v>
      </c>
      <c r="D238">
        <v>62.7</v>
      </c>
      <c r="E238">
        <v>62.9</v>
      </c>
      <c r="F238">
        <v>64.19</v>
      </c>
      <c r="G238">
        <v>65.377499999999998</v>
      </c>
      <c r="H238">
        <v>62.082500000000003</v>
      </c>
      <c r="I238">
        <v>57.822499999999998</v>
      </c>
      <c r="J238">
        <v>58.737499999999997</v>
      </c>
      <c r="K238">
        <v>58.205000000000005</v>
      </c>
      <c r="L238">
        <v>55.484999999999999</v>
      </c>
      <c r="M238">
        <v>53.372500000000002</v>
      </c>
      <c r="N238">
        <v>52.647499999999994</v>
      </c>
      <c r="O238">
        <v>54.807499999999997</v>
      </c>
      <c r="P238">
        <v>55.567500000000003</v>
      </c>
      <c r="Q238">
        <v>58.94</v>
      </c>
      <c r="R238">
        <v>58.314999999999998</v>
      </c>
      <c r="S238">
        <v>59.587500000000006</v>
      </c>
      <c r="T238">
        <v>58.142499999999998</v>
      </c>
    </row>
    <row r="239" spans="1:20" ht="29">
      <c r="A239" s="25" t="s">
        <v>289</v>
      </c>
      <c r="B239">
        <v>66.615000000000009</v>
      </c>
      <c r="C239">
        <v>67.017499999999998</v>
      </c>
      <c r="D239">
        <v>65.635000000000005</v>
      </c>
      <c r="E239">
        <v>68.322500000000005</v>
      </c>
      <c r="F239">
        <v>67.462500000000006</v>
      </c>
      <c r="G239">
        <v>67.697500000000005</v>
      </c>
      <c r="H239">
        <v>64.962499999999991</v>
      </c>
      <c r="I239">
        <v>58.252499999999998</v>
      </c>
      <c r="J239">
        <v>55.88</v>
      </c>
      <c r="K239">
        <v>56.307499999999997</v>
      </c>
      <c r="L239">
        <v>53.087499999999999</v>
      </c>
      <c r="M239">
        <v>51.072499999999998</v>
      </c>
      <c r="N239">
        <v>52.234999999999999</v>
      </c>
      <c r="O239">
        <v>54.214999999999996</v>
      </c>
      <c r="P239">
        <v>54.442500000000003</v>
      </c>
      <c r="Q239">
        <v>55.33</v>
      </c>
      <c r="R239">
        <v>56.897500000000001</v>
      </c>
      <c r="S239">
        <v>56.447500000000005</v>
      </c>
      <c r="T239">
        <v>55.302500000000002</v>
      </c>
    </row>
    <row r="240" spans="1:20">
      <c r="A240" s="25" t="s">
        <v>290</v>
      </c>
      <c r="B240">
        <v>55.172499999999992</v>
      </c>
      <c r="C240">
        <v>57.497500000000002</v>
      </c>
      <c r="D240">
        <v>57.902499999999996</v>
      </c>
      <c r="E240">
        <v>61.625</v>
      </c>
      <c r="F240">
        <v>59.057500000000005</v>
      </c>
      <c r="G240">
        <v>62.387499999999996</v>
      </c>
      <c r="H240">
        <v>60.18</v>
      </c>
      <c r="I240">
        <v>57.167499999999997</v>
      </c>
      <c r="J240">
        <v>53.462499999999999</v>
      </c>
      <c r="K240">
        <v>52.817499999999995</v>
      </c>
      <c r="L240">
        <v>54.085000000000001</v>
      </c>
      <c r="M240">
        <v>50.247500000000002</v>
      </c>
      <c r="N240">
        <v>50.545000000000002</v>
      </c>
      <c r="O240">
        <v>54.005000000000003</v>
      </c>
      <c r="P240">
        <v>55.737499999999997</v>
      </c>
      <c r="Q240">
        <v>56.127499999999998</v>
      </c>
      <c r="R240">
        <v>57.865000000000002</v>
      </c>
      <c r="S240">
        <v>57.324999999999996</v>
      </c>
      <c r="T240">
        <v>54.734999999999999</v>
      </c>
    </row>
    <row r="241" spans="1:20" ht="29">
      <c r="A241" s="25" t="s">
        <v>291</v>
      </c>
      <c r="B241">
        <v>63.704999999999998</v>
      </c>
      <c r="C241">
        <v>64.317499999999995</v>
      </c>
      <c r="D241">
        <v>65.004999999999995</v>
      </c>
      <c r="E241">
        <v>67.67</v>
      </c>
      <c r="F241">
        <v>69.527499999999989</v>
      </c>
      <c r="G241">
        <v>68.502500000000012</v>
      </c>
      <c r="H241">
        <v>64.552499999999995</v>
      </c>
      <c r="I241">
        <v>57.039999999999992</v>
      </c>
      <c r="J241">
        <v>55.922499999999999</v>
      </c>
      <c r="K241">
        <v>56.050000000000004</v>
      </c>
      <c r="L241">
        <v>51.925000000000004</v>
      </c>
      <c r="M241">
        <v>49.37</v>
      </c>
      <c r="N241">
        <v>52.225000000000001</v>
      </c>
      <c r="O241">
        <v>52.952500000000001</v>
      </c>
      <c r="P241">
        <v>53.83</v>
      </c>
      <c r="Q241">
        <v>57.405000000000001</v>
      </c>
      <c r="R241">
        <v>57.942500000000003</v>
      </c>
      <c r="S241">
        <v>57.844999999999999</v>
      </c>
      <c r="T241">
        <v>56.652500000000003</v>
      </c>
    </row>
    <row r="242" spans="1:20" ht="43">
      <c r="A242" s="25" t="s">
        <v>292</v>
      </c>
      <c r="B242">
        <v>62.93</v>
      </c>
      <c r="C242">
        <v>64.215000000000003</v>
      </c>
      <c r="D242">
        <v>63.997500000000002</v>
      </c>
      <c r="E242">
        <v>65.429999999999993</v>
      </c>
      <c r="F242">
        <v>67.027500000000003</v>
      </c>
      <c r="G242">
        <v>67.155000000000001</v>
      </c>
      <c r="H242">
        <v>64.347499999999997</v>
      </c>
      <c r="I242">
        <v>55.172499999999999</v>
      </c>
      <c r="J242">
        <v>53.9</v>
      </c>
      <c r="K242">
        <v>52.14</v>
      </c>
      <c r="L242">
        <v>48.5625</v>
      </c>
      <c r="M242">
        <v>48.11</v>
      </c>
      <c r="N242">
        <v>49.975000000000001</v>
      </c>
      <c r="O242">
        <v>52.172499999999999</v>
      </c>
      <c r="P242">
        <v>53.21</v>
      </c>
      <c r="Q242">
        <v>55.2575</v>
      </c>
      <c r="R242">
        <v>57.262500000000003</v>
      </c>
      <c r="S242">
        <v>57.31</v>
      </c>
      <c r="T242">
        <v>54.735000000000007</v>
      </c>
    </row>
    <row r="243" spans="1:20" ht="29">
      <c r="A243" s="25" t="s">
        <v>293</v>
      </c>
      <c r="B243">
        <v>61.6175</v>
      </c>
      <c r="C243">
        <v>61.500000000000007</v>
      </c>
      <c r="D243">
        <v>61.617500000000007</v>
      </c>
      <c r="E243">
        <v>63.762499999999996</v>
      </c>
      <c r="F243">
        <v>65.775000000000006</v>
      </c>
      <c r="G243">
        <v>65.692499999999995</v>
      </c>
      <c r="H243">
        <v>62.912499999999994</v>
      </c>
      <c r="I243">
        <v>58.11</v>
      </c>
      <c r="J243">
        <v>58.675000000000004</v>
      </c>
      <c r="K243">
        <v>57.515000000000001</v>
      </c>
      <c r="L243">
        <v>54.92</v>
      </c>
      <c r="M243">
        <v>52.607499999999995</v>
      </c>
      <c r="N243">
        <v>52.642500000000005</v>
      </c>
      <c r="O243">
        <v>54.582500000000003</v>
      </c>
      <c r="P243">
        <v>54.567500000000003</v>
      </c>
      <c r="Q243">
        <v>54.034999999999997</v>
      </c>
      <c r="R243">
        <v>56.052500000000002</v>
      </c>
      <c r="S243">
        <v>57.475000000000001</v>
      </c>
      <c r="T243">
        <v>55.997500000000002</v>
      </c>
    </row>
    <row r="244" spans="1:20" ht="29">
      <c r="A244" s="25" t="s">
        <v>294</v>
      </c>
      <c r="B244">
        <v>52.43</v>
      </c>
      <c r="C244">
        <v>51.685000000000002</v>
      </c>
      <c r="D244">
        <v>51.662500000000001</v>
      </c>
      <c r="E244">
        <v>56.572500000000005</v>
      </c>
      <c r="F244">
        <v>56.342500000000001</v>
      </c>
      <c r="G244">
        <v>55.907499999999999</v>
      </c>
      <c r="H244">
        <v>55.984999999999999</v>
      </c>
      <c r="I244">
        <v>51.447500000000005</v>
      </c>
      <c r="J244">
        <v>50.379999999999995</v>
      </c>
      <c r="K244">
        <v>49.444999999999993</v>
      </c>
      <c r="L244">
        <v>43.5625</v>
      </c>
      <c r="M244">
        <v>40.545000000000002</v>
      </c>
      <c r="N244">
        <v>43.082499999999996</v>
      </c>
      <c r="O244">
        <v>47.397499999999994</v>
      </c>
      <c r="P244">
        <v>48.394999999999996</v>
      </c>
      <c r="Q244">
        <v>51.675000000000004</v>
      </c>
      <c r="R244">
        <v>50.477499999999999</v>
      </c>
      <c r="S244">
        <v>48.335000000000001</v>
      </c>
      <c r="T244">
        <v>48.11</v>
      </c>
    </row>
    <row r="245" spans="1:20" ht="29">
      <c r="A245" s="25" t="s">
        <v>295</v>
      </c>
      <c r="B245">
        <v>63.405000000000001</v>
      </c>
      <c r="C245">
        <v>63.36</v>
      </c>
      <c r="D245">
        <v>65.224999999999994</v>
      </c>
      <c r="E245">
        <v>67.052500000000009</v>
      </c>
      <c r="F245">
        <v>65.930000000000007</v>
      </c>
      <c r="G245">
        <v>66.697500000000005</v>
      </c>
      <c r="H245">
        <v>64.41</v>
      </c>
      <c r="I245">
        <v>58.13</v>
      </c>
      <c r="J245">
        <v>57.39</v>
      </c>
      <c r="K245">
        <v>54.372500000000002</v>
      </c>
      <c r="L245">
        <v>54.32</v>
      </c>
      <c r="M245">
        <v>52.092500000000001</v>
      </c>
      <c r="N245">
        <v>53.885000000000005</v>
      </c>
      <c r="O245">
        <v>56.835000000000001</v>
      </c>
      <c r="P245">
        <v>57.877499999999998</v>
      </c>
      <c r="Q245">
        <v>59.164999999999999</v>
      </c>
      <c r="R245">
        <v>58.487500000000004</v>
      </c>
      <c r="S245">
        <v>59.89</v>
      </c>
      <c r="T245">
        <v>57.162499999999994</v>
      </c>
    </row>
    <row r="246" spans="1:20">
      <c r="A246" s="25" t="s">
        <v>296</v>
      </c>
      <c r="B246">
        <v>57.717500000000001</v>
      </c>
      <c r="C246">
        <v>63.120000000000005</v>
      </c>
      <c r="D246">
        <v>60.407500000000006</v>
      </c>
      <c r="E246">
        <v>63.62</v>
      </c>
      <c r="F246">
        <v>54.715000000000003</v>
      </c>
      <c r="G246">
        <v>57.234999999999999</v>
      </c>
      <c r="H246">
        <v>61.597499999999997</v>
      </c>
      <c r="I246">
        <v>59.602499999999999</v>
      </c>
      <c r="J246">
        <v>54.185000000000002</v>
      </c>
      <c r="K246">
        <v>52.837499999999999</v>
      </c>
      <c r="L246">
        <v>47.942500000000003</v>
      </c>
      <c r="M246">
        <v>50.037500000000001</v>
      </c>
      <c r="N246">
        <v>48.55</v>
      </c>
      <c r="O246">
        <v>52.725000000000001</v>
      </c>
      <c r="P246">
        <v>53.447499999999998</v>
      </c>
      <c r="Q246">
        <v>52.977499999999999</v>
      </c>
      <c r="R246">
        <v>50.685000000000002</v>
      </c>
      <c r="S246">
        <v>51.822499999999998</v>
      </c>
      <c r="T246">
        <v>50.589999999999996</v>
      </c>
    </row>
    <row r="247" spans="1:20" ht="29">
      <c r="A247" s="25" t="s">
        <v>297</v>
      </c>
      <c r="B247">
        <v>63.007499999999993</v>
      </c>
      <c r="C247">
        <v>59.83</v>
      </c>
      <c r="D247">
        <v>59.442500000000003</v>
      </c>
      <c r="E247">
        <v>60.39</v>
      </c>
      <c r="F247">
        <v>63.56</v>
      </c>
      <c r="G247">
        <v>60.804999999999993</v>
      </c>
      <c r="H247">
        <v>61.272500000000001</v>
      </c>
      <c r="I247">
        <v>54.697499999999998</v>
      </c>
      <c r="J247">
        <v>54.51</v>
      </c>
      <c r="K247">
        <v>54.664999999999992</v>
      </c>
      <c r="L247">
        <v>52.134999999999998</v>
      </c>
      <c r="M247">
        <v>45.949999999999996</v>
      </c>
      <c r="N247">
        <v>49.787499999999994</v>
      </c>
      <c r="O247">
        <v>47.392500000000005</v>
      </c>
      <c r="P247">
        <v>52.582499999999996</v>
      </c>
      <c r="Q247">
        <v>55.62</v>
      </c>
      <c r="R247">
        <v>55.4</v>
      </c>
      <c r="S247">
        <v>52.105000000000004</v>
      </c>
      <c r="T247">
        <v>54.784999999999997</v>
      </c>
    </row>
  </sheetData>
  <mergeCells count="10">
    <mergeCell ref="B7:CQ7"/>
    <mergeCell ref="CS7:GH7"/>
    <mergeCell ref="GJ7:JY7"/>
    <mergeCell ref="A9:JY9"/>
    <mergeCell ref="A1:M1"/>
    <mergeCell ref="A2:M2"/>
    <mergeCell ref="A3:M3"/>
    <mergeCell ref="A4:M4"/>
    <mergeCell ref="A5:M5"/>
    <mergeCell ref="A6:M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D5D21-3B19-404A-AF18-723951B78C09}">
  <dimension ref="A1:JZ239"/>
  <sheetViews>
    <sheetView topLeftCell="A204" workbookViewId="0">
      <selection activeCell="V211" sqref="V211"/>
    </sheetView>
  </sheetViews>
  <sheetFormatPr baseColWidth="10" defaultRowHeight="16"/>
  <sheetData>
    <row r="1" spans="1:286">
      <c r="A1" s="150" t="s">
        <v>142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</row>
    <row r="2" spans="1:286">
      <c r="A2" s="151" t="s">
        <v>143</v>
      </c>
      <c r="B2" s="151"/>
      <c r="C2" s="151"/>
      <c r="D2" s="151"/>
      <c r="E2" s="151"/>
      <c r="F2" s="151"/>
      <c r="G2" s="151"/>
      <c r="H2" s="151"/>
      <c r="I2" s="151"/>
      <c r="J2" s="151"/>
      <c r="K2" s="151"/>
      <c r="L2" s="151"/>
      <c r="M2" s="151"/>
    </row>
    <row r="3" spans="1:286">
      <c r="A3" s="152" t="s">
        <v>58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</row>
    <row r="4" spans="1:286">
      <c r="A4" s="153" t="s">
        <v>144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</row>
    <row r="5" spans="1:286">
      <c r="A5" s="154" t="s">
        <v>145</v>
      </c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</row>
    <row r="6" spans="1:286">
      <c r="A6" s="152" t="s">
        <v>58</v>
      </c>
      <c r="B6" s="152"/>
      <c r="C6" s="152"/>
      <c r="D6" s="152"/>
      <c r="E6" s="152"/>
      <c r="F6" s="152"/>
      <c r="G6" s="152"/>
      <c r="H6" s="152"/>
      <c r="I6" s="152"/>
      <c r="J6" s="152"/>
      <c r="K6" s="152"/>
      <c r="L6" s="152"/>
      <c r="M6" s="152"/>
    </row>
    <row r="7" spans="1:286">
      <c r="A7" s="19" t="s">
        <v>61</v>
      </c>
      <c r="B7" s="149" t="s">
        <v>146</v>
      </c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49"/>
      <c r="CG7" s="149"/>
      <c r="CH7" s="149"/>
      <c r="CI7" s="149"/>
      <c r="CJ7" s="149"/>
      <c r="CK7" s="149"/>
      <c r="CL7" s="149"/>
      <c r="CM7" s="149"/>
      <c r="CN7" s="149"/>
      <c r="CO7" s="149"/>
      <c r="CP7" s="149"/>
      <c r="CQ7" s="149"/>
      <c r="CR7" s="21"/>
      <c r="CS7" s="149" t="s">
        <v>147</v>
      </c>
      <c r="CT7" s="149"/>
      <c r="CU7" s="149"/>
      <c r="CV7" s="149"/>
      <c r="CW7" s="149"/>
      <c r="CX7" s="149"/>
      <c r="CY7" s="149"/>
      <c r="CZ7" s="149"/>
      <c r="DA7" s="149"/>
      <c r="DB7" s="149"/>
      <c r="DC7" s="149"/>
      <c r="DD7" s="149"/>
      <c r="DE7" s="149"/>
      <c r="DF7" s="149"/>
      <c r="DG7" s="149"/>
      <c r="DH7" s="149"/>
      <c r="DI7" s="149"/>
      <c r="DJ7" s="149"/>
      <c r="DK7" s="149"/>
      <c r="DL7" s="149"/>
      <c r="DM7" s="149"/>
      <c r="DN7" s="149"/>
      <c r="DO7" s="149"/>
      <c r="DP7" s="149"/>
      <c r="DQ7" s="149"/>
      <c r="DR7" s="149"/>
      <c r="DS7" s="149"/>
      <c r="DT7" s="149"/>
      <c r="DU7" s="149"/>
      <c r="DV7" s="149"/>
      <c r="DW7" s="149"/>
      <c r="DX7" s="149"/>
      <c r="DY7" s="149"/>
      <c r="DZ7" s="149"/>
      <c r="EA7" s="149"/>
      <c r="EB7" s="149"/>
      <c r="EC7" s="149"/>
      <c r="ED7" s="149"/>
      <c r="EE7" s="149"/>
      <c r="EF7" s="149"/>
      <c r="EG7" s="149"/>
      <c r="EH7" s="149"/>
      <c r="EI7" s="149"/>
      <c r="EJ7" s="149"/>
      <c r="EK7" s="149"/>
      <c r="EL7" s="149"/>
      <c r="EM7" s="149"/>
      <c r="EN7" s="149"/>
      <c r="EO7" s="149"/>
      <c r="EP7" s="149"/>
      <c r="EQ7" s="149"/>
      <c r="ER7" s="149"/>
      <c r="ES7" s="149"/>
      <c r="ET7" s="149"/>
      <c r="EU7" s="149"/>
      <c r="EV7" s="149"/>
      <c r="EW7" s="149"/>
      <c r="EX7" s="149"/>
      <c r="EY7" s="149"/>
      <c r="EZ7" s="149"/>
      <c r="FA7" s="149"/>
      <c r="FB7" s="149"/>
      <c r="FC7" s="149"/>
      <c r="FD7" s="149"/>
      <c r="FE7" s="149"/>
      <c r="FF7" s="149"/>
      <c r="FG7" s="149"/>
      <c r="FH7" s="149"/>
      <c r="FI7" s="149"/>
      <c r="FJ7" s="149"/>
      <c r="FK7" s="149"/>
      <c r="FL7" s="149"/>
      <c r="FM7" s="149"/>
      <c r="FN7" s="149"/>
      <c r="FO7" s="149"/>
      <c r="FP7" s="149"/>
      <c r="FQ7" s="149"/>
      <c r="FR7" s="149"/>
      <c r="FS7" s="149"/>
      <c r="FT7" s="149"/>
      <c r="FU7" s="149"/>
      <c r="FV7" s="149"/>
      <c r="FW7" s="149"/>
      <c r="FX7" s="149"/>
      <c r="FY7" s="149"/>
      <c r="FZ7" s="149"/>
      <c r="GA7" s="149"/>
      <c r="GB7" s="149"/>
      <c r="GC7" s="149"/>
      <c r="GD7" s="149"/>
      <c r="GE7" s="149"/>
      <c r="GF7" s="149"/>
      <c r="GG7" s="149"/>
      <c r="GH7" s="149"/>
      <c r="GI7" s="21"/>
      <c r="GJ7" s="149" t="s">
        <v>148</v>
      </c>
      <c r="GK7" s="149"/>
      <c r="GL7" s="149"/>
      <c r="GM7" s="149"/>
      <c r="GN7" s="149"/>
      <c r="GO7" s="149"/>
      <c r="GP7" s="149"/>
      <c r="GQ7" s="149"/>
      <c r="GR7" s="149"/>
      <c r="GS7" s="149"/>
      <c r="GT7" s="149"/>
      <c r="GU7" s="149"/>
      <c r="GV7" s="149"/>
      <c r="GW7" s="149"/>
      <c r="GX7" s="149"/>
      <c r="GY7" s="149"/>
      <c r="GZ7" s="149"/>
      <c r="HA7" s="149"/>
      <c r="HB7" s="149"/>
      <c r="HC7" s="149"/>
      <c r="HD7" s="149"/>
      <c r="HE7" s="149"/>
      <c r="HF7" s="149"/>
      <c r="HG7" s="149"/>
      <c r="HH7" s="149"/>
      <c r="HI7" s="149"/>
      <c r="HJ7" s="149"/>
      <c r="HK7" s="149"/>
      <c r="HL7" s="149"/>
      <c r="HM7" s="149"/>
      <c r="HN7" s="149"/>
      <c r="HO7" s="149"/>
      <c r="HP7" s="149"/>
      <c r="HQ7" s="149"/>
      <c r="HR7" s="149"/>
      <c r="HS7" s="149"/>
      <c r="HT7" s="149"/>
      <c r="HU7" s="149"/>
      <c r="HV7" s="149"/>
      <c r="HW7" s="149"/>
      <c r="HX7" s="149"/>
      <c r="HY7" s="149"/>
      <c r="HZ7" s="149"/>
      <c r="IA7" s="149"/>
      <c r="IB7" s="149"/>
      <c r="IC7" s="149"/>
      <c r="ID7" s="149"/>
      <c r="IE7" s="149"/>
      <c r="IF7" s="149"/>
      <c r="IG7" s="149"/>
      <c r="IH7" s="149"/>
      <c r="II7" s="149"/>
      <c r="IJ7" s="149"/>
      <c r="IK7" s="149"/>
      <c r="IL7" s="149"/>
      <c r="IM7" s="149"/>
      <c r="IN7" s="149"/>
      <c r="IO7" s="149"/>
      <c r="IP7" s="149"/>
      <c r="IQ7" s="149"/>
      <c r="IR7" s="149"/>
      <c r="IS7" s="149"/>
      <c r="IT7" s="149"/>
      <c r="IU7" s="149"/>
      <c r="IV7" s="149"/>
      <c r="IW7" s="149"/>
      <c r="IX7" s="149"/>
      <c r="IY7" s="149"/>
      <c r="IZ7" s="149"/>
      <c r="JA7" s="149"/>
      <c r="JB7" s="149"/>
      <c r="JC7" s="149"/>
      <c r="JD7" s="149"/>
      <c r="JE7" s="149"/>
      <c r="JF7" s="149"/>
      <c r="JG7" s="149"/>
      <c r="JH7" s="149"/>
      <c r="JI7" s="149"/>
      <c r="JJ7" s="149"/>
      <c r="JK7" s="149"/>
      <c r="JL7" s="149"/>
      <c r="JM7" s="149"/>
      <c r="JN7" s="149"/>
      <c r="JO7" s="149"/>
      <c r="JP7" s="149"/>
      <c r="JQ7" s="149"/>
      <c r="JR7" s="149"/>
      <c r="JS7" s="149"/>
      <c r="JT7" s="149"/>
      <c r="JU7" s="149"/>
      <c r="JV7" s="149"/>
      <c r="JW7" s="149"/>
      <c r="JX7" s="149"/>
      <c r="JY7" s="149"/>
      <c r="JZ7" s="24"/>
    </row>
    <row r="8" spans="1:286" ht="29">
      <c r="A8" s="19" t="s">
        <v>61</v>
      </c>
      <c r="B8" s="25" t="s">
        <v>149</v>
      </c>
      <c r="C8" s="25" t="s">
        <v>150</v>
      </c>
      <c r="D8" s="25" t="s">
        <v>151</v>
      </c>
      <c r="E8" s="25" t="s">
        <v>152</v>
      </c>
      <c r="F8" s="43" t="s">
        <v>153</v>
      </c>
      <c r="G8" s="25" t="s">
        <v>154</v>
      </c>
      <c r="H8" s="25" t="s">
        <v>155</v>
      </c>
      <c r="I8" s="25" t="s">
        <v>156</v>
      </c>
      <c r="J8" s="25" t="s">
        <v>157</v>
      </c>
      <c r="K8" s="43" t="s">
        <v>158</v>
      </c>
      <c r="L8" s="25" t="s">
        <v>159</v>
      </c>
      <c r="M8" s="25" t="s">
        <v>160</v>
      </c>
      <c r="N8" s="25" t="s">
        <v>161</v>
      </c>
      <c r="O8" s="25" t="s">
        <v>162</v>
      </c>
      <c r="P8" s="43" t="s">
        <v>163</v>
      </c>
      <c r="Q8" s="25" t="s">
        <v>164</v>
      </c>
      <c r="R8" s="25" t="s">
        <v>165</v>
      </c>
      <c r="S8" s="25" t="s">
        <v>166</v>
      </c>
      <c r="T8" s="25" t="s">
        <v>167</v>
      </c>
      <c r="U8" s="43" t="s">
        <v>168</v>
      </c>
      <c r="V8" s="25" t="s">
        <v>169</v>
      </c>
      <c r="W8" s="25" t="s">
        <v>170</v>
      </c>
      <c r="X8" s="25" t="s">
        <v>171</v>
      </c>
      <c r="Y8" s="25" t="s">
        <v>172</v>
      </c>
      <c r="Z8" s="43" t="s">
        <v>173</v>
      </c>
      <c r="AA8" s="25" t="s">
        <v>174</v>
      </c>
      <c r="AB8" s="25" t="s">
        <v>175</v>
      </c>
      <c r="AC8" s="25" t="s">
        <v>176</v>
      </c>
      <c r="AD8" s="25" t="s">
        <v>177</v>
      </c>
      <c r="AE8" s="43" t="s">
        <v>178</v>
      </c>
      <c r="AF8" s="25" t="s">
        <v>179</v>
      </c>
      <c r="AG8" s="25" t="s">
        <v>180</v>
      </c>
      <c r="AH8" s="25" t="s">
        <v>181</v>
      </c>
      <c r="AI8" s="25" t="s">
        <v>182</v>
      </c>
      <c r="AJ8" s="43" t="s">
        <v>348</v>
      </c>
      <c r="AK8" s="25" t="s">
        <v>184</v>
      </c>
      <c r="AL8" s="25" t="s">
        <v>185</v>
      </c>
      <c r="AM8" s="25" t="s">
        <v>186</v>
      </c>
      <c r="AN8" s="25" t="s">
        <v>187</v>
      </c>
      <c r="AO8" s="43" t="s">
        <v>188</v>
      </c>
      <c r="AP8" s="25" t="s">
        <v>189</v>
      </c>
      <c r="AQ8" s="25" t="s">
        <v>190</v>
      </c>
      <c r="AR8" s="25" t="s">
        <v>191</v>
      </c>
      <c r="AS8" s="25" t="s">
        <v>192</v>
      </c>
      <c r="AT8" s="43" t="s">
        <v>193</v>
      </c>
      <c r="AU8" s="25" t="s">
        <v>194</v>
      </c>
      <c r="AV8" s="25" t="s">
        <v>195</v>
      </c>
      <c r="AW8" s="25" t="s">
        <v>196</v>
      </c>
      <c r="AX8" s="25" t="s">
        <v>197</v>
      </c>
      <c r="AY8" s="43" t="s">
        <v>198</v>
      </c>
      <c r="AZ8" s="25" t="s">
        <v>199</v>
      </c>
      <c r="BA8" s="25" t="s">
        <v>200</v>
      </c>
      <c r="BB8" s="25" t="s">
        <v>201</v>
      </c>
      <c r="BC8" s="25" t="s">
        <v>202</v>
      </c>
      <c r="BD8" s="43" t="s">
        <v>203</v>
      </c>
      <c r="BE8" s="25" t="s">
        <v>204</v>
      </c>
      <c r="BF8" s="25" t="s">
        <v>205</v>
      </c>
      <c r="BG8" s="25" t="s">
        <v>206</v>
      </c>
      <c r="BH8" s="25" t="s">
        <v>207</v>
      </c>
      <c r="BI8" s="43" t="s">
        <v>208</v>
      </c>
      <c r="BJ8" s="25" t="s">
        <v>209</v>
      </c>
      <c r="BK8" s="25" t="s">
        <v>210</v>
      </c>
      <c r="BL8" s="25" t="s">
        <v>211</v>
      </c>
      <c r="BM8" s="25" t="s">
        <v>212</v>
      </c>
      <c r="BN8" s="43" t="s">
        <v>213</v>
      </c>
      <c r="BO8" s="25" t="s">
        <v>214</v>
      </c>
      <c r="BP8" s="25" t="s">
        <v>215</v>
      </c>
      <c r="BQ8" s="25" t="s">
        <v>216</v>
      </c>
      <c r="BR8" s="25" t="s">
        <v>217</v>
      </c>
      <c r="BS8" s="43" t="s">
        <v>168</v>
      </c>
      <c r="BT8" s="25" t="s">
        <v>219</v>
      </c>
      <c r="BU8" s="25" t="s">
        <v>220</v>
      </c>
      <c r="BV8" s="25" t="s">
        <v>221</v>
      </c>
      <c r="BW8" s="25" t="s">
        <v>222</v>
      </c>
      <c r="BX8" s="43" t="s">
        <v>223</v>
      </c>
      <c r="BY8" s="25" t="s">
        <v>224</v>
      </c>
      <c r="BZ8" s="25" t="s">
        <v>225</v>
      </c>
      <c r="CA8" s="25" t="s">
        <v>226</v>
      </c>
      <c r="CB8" s="25" t="s">
        <v>227</v>
      </c>
      <c r="CC8" s="43" t="s">
        <v>228</v>
      </c>
      <c r="CD8" s="25" t="s">
        <v>229</v>
      </c>
      <c r="CE8" s="25" t="s">
        <v>230</v>
      </c>
      <c r="CF8" s="25" t="s">
        <v>231</v>
      </c>
      <c r="CG8" s="25" t="s">
        <v>232</v>
      </c>
      <c r="CH8" s="43" t="s">
        <v>233</v>
      </c>
      <c r="CI8" s="25" t="s">
        <v>234</v>
      </c>
      <c r="CJ8" s="25" t="s">
        <v>235</v>
      </c>
      <c r="CK8" s="25" t="s">
        <v>236</v>
      </c>
      <c r="CL8" s="25" t="s">
        <v>237</v>
      </c>
      <c r="CM8" s="43" t="s">
        <v>238</v>
      </c>
      <c r="CN8" s="25" t="s">
        <v>239</v>
      </c>
      <c r="CO8" s="25" t="s">
        <v>240</v>
      </c>
      <c r="CP8" s="25" t="s">
        <v>241</v>
      </c>
      <c r="CQ8" s="25" t="s">
        <v>242</v>
      </c>
      <c r="CR8" s="43" t="s">
        <v>243</v>
      </c>
      <c r="CS8" s="25" t="s">
        <v>149</v>
      </c>
      <c r="CT8" s="25" t="s">
        <v>150</v>
      </c>
      <c r="CU8" s="25" t="s">
        <v>151</v>
      </c>
      <c r="CV8" s="25" t="s">
        <v>152</v>
      </c>
      <c r="CW8" s="44" t="s">
        <v>153</v>
      </c>
      <c r="CX8" s="25" t="s">
        <v>154</v>
      </c>
      <c r="CY8" s="25" t="s">
        <v>155</v>
      </c>
      <c r="CZ8" s="25" t="s">
        <v>156</v>
      </c>
      <c r="DA8" s="25" t="s">
        <v>157</v>
      </c>
      <c r="DB8" s="44" t="s">
        <v>158</v>
      </c>
      <c r="DC8" s="25" t="s">
        <v>159</v>
      </c>
      <c r="DD8" s="25" t="s">
        <v>160</v>
      </c>
      <c r="DE8" s="25" t="s">
        <v>161</v>
      </c>
      <c r="DF8" s="25" t="s">
        <v>162</v>
      </c>
      <c r="DG8" s="44" t="s">
        <v>163</v>
      </c>
      <c r="DH8" s="25" t="s">
        <v>164</v>
      </c>
      <c r="DI8" s="25" t="s">
        <v>165</v>
      </c>
      <c r="DJ8" s="25" t="s">
        <v>166</v>
      </c>
      <c r="DK8" s="25" t="s">
        <v>167</v>
      </c>
      <c r="DL8" s="44" t="s">
        <v>168</v>
      </c>
      <c r="DM8" s="25" t="s">
        <v>169</v>
      </c>
      <c r="DN8" s="25" t="s">
        <v>170</v>
      </c>
      <c r="DO8" s="25" t="s">
        <v>171</v>
      </c>
      <c r="DP8" s="25" t="s">
        <v>172</v>
      </c>
      <c r="DQ8" s="44" t="s">
        <v>173</v>
      </c>
      <c r="DR8" s="25" t="s">
        <v>174</v>
      </c>
      <c r="DS8" s="25" t="s">
        <v>175</v>
      </c>
      <c r="DT8" s="25" t="s">
        <v>176</v>
      </c>
      <c r="DU8" s="25" t="s">
        <v>177</v>
      </c>
      <c r="DV8" s="44" t="s">
        <v>178</v>
      </c>
      <c r="DW8" s="25" t="s">
        <v>179</v>
      </c>
      <c r="DX8" s="25" t="s">
        <v>180</v>
      </c>
      <c r="DY8" s="25" t="s">
        <v>181</v>
      </c>
      <c r="DZ8" s="25" t="s">
        <v>182</v>
      </c>
      <c r="EA8" s="44" t="s">
        <v>183</v>
      </c>
      <c r="EB8" s="25" t="s">
        <v>184</v>
      </c>
      <c r="EC8" s="25" t="s">
        <v>185</v>
      </c>
      <c r="ED8" s="25" t="s">
        <v>186</v>
      </c>
      <c r="EE8" s="25" t="s">
        <v>187</v>
      </c>
      <c r="EF8" s="44" t="s">
        <v>188</v>
      </c>
      <c r="EG8" s="25" t="s">
        <v>189</v>
      </c>
      <c r="EH8" s="25" t="s">
        <v>190</v>
      </c>
      <c r="EI8" s="25" t="s">
        <v>191</v>
      </c>
      <c r="EJ8" s="25" t="s">
        <v>192</v>
      </c>
      <c r="EK8" s="44" t="s">
        <v>193</v>
      </c>
      <c r="EL8" s="25" t="s">
        <v>194</v>
      </c>
      <c r="EM8" s="25" t="s">
        <v>195</v>
      </c>
      <c r="EN8" s="25" t="s">
        <v>196</v>
      </c>
      <c r="EO8" s="25" t="s">
        <v>197</v>
      </c>
      <c r="EP8" s="44" t="s">
        <v>198</v>
      </c>
      <c r="EQ8" s="25" t="s">
        <v>199</v>
      </c>
      <c r="ER8" s="25" t="s">
        <v>200</v>
      </c>
      <c r="ES8" s="25" t="s">
        <v>201</v>
      </c>
      <c r="ET8" s="25" t="s">
        <v>202</v>
      </c>
      <c r="EU8" s="44" t="s">
        <v>203</v>
      </c>
      <c r="EV8" s="25" t="s">
        <v>204</v>
      </c>
      <c r="EW8" s="25" t="s">
        <v>205</v>
      </c>
      <c r="EX8" s="25" t="s">
        <v>206</v>
      </c>
      <c r="EY8" s="25" t="s">
        <v>207</v>
      </c>
      <c r="EZ8" s="44" t="s">
        <v>208</v>
      </c>
      <c r="FA8" s="25" t="s">
        <v>209</v>
      </c>
      <c r="FB8" s="25" t="s">
        <v>210</v>
      </c>
      <c r="FC8" s="25" t="s">
        <v>211</v>
      </c>
      <c r="FD8" s="25" t="s">
        <v>212</v>
      </c>
      <c r="FE8" s="44" t="s">
        <v>213</v>
      </c>
      <c r="FF8" s="25" t="s">
        <v>214</v>
      </c>
      <c r="FG8" s="25" t="s">
        <v>215</v>
      </c>
      <c r="FH8" s="25" t="s">
        <v>216</v>
      </c>
      <c r="FI8" s="25" t="s">
        <v>217</v>
      </c>
      <c r="FJ8" s="44" t="s">
        <v>218</v>
      </c>
      <c r="FK8" s="25" t="s">
        <v>219</v>
      </c>
      <c r="FL8" s="25" t="s">
        <v>220</v>
      </c>
      <c r="FM8" s="25" t="s">
        <v>221</v>
      </c>
      <c r="FN8" s="25" t="s">
        <v>222</v>
      </c>
      <c r="FO8" s="44" t="s">
        <v>223</v>
      </c>
      <c r="FP8" s="25" t="s">
        <v>224</v>
      </c>
      <c r="FQ8" s="25" t="s">
        <v>225</v>
      </c>
      <c r="FR8" s="25" t="s">
        <v>226</v>
      </c>
      <c r="FS8" s="25" t="s">
        <v>227</v>
      </c>
      <c r="FT8" s="44" t="s">
        <v>228</v>
      </c>
      <c r="FU8" s="25" t="s">
        <v>229</v>
      </c>
      <c r="FV8" s="25" t="s">
        <v>230</v>
      </c>
      <c r="FW8" s="25" t="s">
        <v>231</v>
      </c>
      <c r="FX8" s="25" t="s">
        <v>232</v>
      </c>
      <c r="FY8" s="44" t="s">
        <v>233</v>
      </c>
      <c r="FZ8" s="25" t="s">
        <v>234</v>
      </c>
      <c r="GA8" s="25" t="s">
        <v>235</v>
      </c>
      <c r="GB8" s="25" t="s">
        <v>236</v>
      </c>
      <c r="GC8" s="25" t="s">
        <v>237</v>
      </c>
      <c r="GD8" s="44" t="s">
        <v>238</v>
      </c>
      <c r="GE8" s="25" t="s">
        <v>239</v>
      </c>
      <c r="GF8" s="25" t="s">
        <v>240</v>
      </c>
      <c r="GG8" s="25" t="s">
        <v>241</v>
      </c>
      <c r="GH8" s="25" t="s">
        <v>242</v>
      </c>
      <c r="GI8" s="44" t="s">
        <v>243</v>
      </c>
      <c r="GJ8" s="25" t="s">
        <v>149</v>
      </c>
      <c r="GK8" s="25" t="s">
        <v>150</v>
      </c>
      <c r="GL8" s="25" t="s">
        <v>151</v>
      </c>
      <c r="GM8" s="25" t="s">
        <v>152</v>
      </c>
      <c r="GN8" s="45" t="s">
        <v>153</v>
      </c>
      <c r="GO8" s="25" t="s">
        <v>154</v>
      </c>
      <c r="GP8" s="25" t="s">
        <v>155</v>
      </c>
      <c r="GQ8" s="25" t="s">
        <v>156</v>
      </c>
      <c r="GR8" s="25" t="s">
        <v>157</v>
      </c>
      <c r="GS8" s="45" t="s">
        <v>158</v>
      </c>
      <c r="GT8" s="25" t="s">
        <v>159</v>
      </c>
      <c r="GU8" s="25" t="s">
        <v>160</v>
      </c>
      <c r="GV8" s="25" t="s">
        <v>161</v>
      </c>
      <c r="GW8" s="25" t="s">
        <v>162</v>
      </c>
      <c r="GX8" s="45" t="s">
        <v>163</v>
      </c>
      <c r="GY8" s="25" t="s">
        <v>164</v>
      </c>
      <c r="GZ8" s="25" t="s">
        <v>165</v>
      </c>
      <c r="HA8" s="25" t="s">
        <v>166</v>
      </c>
      <c r="HB8" s="25" t="s">
        <v>167</v>
      </c>
      <c r="HC8" s="45" t="s">
        <v>168</v>
      </c>
      <c r="HD8" s="25" t="s">
        <v>169</v>
      </c>
      <c r="HE8" s="25" t="s">
        <v>170</v>
      </c>
      <c r="HF8" s="25" t="s">
        <v>171</v>
      </c>
      <c r="HG8" s="25" t="s">
        <v>172</v>
      </c>
      <c r="HH8" s="45" t="s">
        <v>173</v>
      </c>
      <c r="HI8" s="25" t="s">
        <v>174</v>
      </c>
      <c r="HJ8" s="25" t="s">
        <v>175</v>
      </c>
      <c r="HK8" s="25" t="s">
        <v>176</v>
      </c>
      <c r="HL8" s="25" t="s">
        <v>177</v>
      </c>
      <c r="HM8" s="45" t="s">
        <v>178</v>
      </c>
      <c r="HN8" s="25" t="s">
        <v>179</v>
      </c>
      <c r="HO8" s="25" t="s">
        <v>180</v>
      </c>
      <c r="HP8" s="25" t="s">
        <v>181</v>
      </c>
      <c r="HQ8" s="25" t="s">
        <v>182</v>
      </c>
      <c r="HR8" s="45" t="s">
        <v>183</v>
      </c>
      <c r="HS8" s="25" t="s">
        <v>184</v>
      </c>
      <c r="HT8" s="25" t="s">
        <v>185</v>
      </c>
      <c r="HU8" s="25" t="s">
        <v>186</v>
      </c>
      <c r="HV8" s="25" t="s">
        <v>187</v>
      </c>
      <c r="HW8" s="45" t="s">
        <v>188</v>
      </c>
      <c r="HX8" s="25" t="s">
        <v>189</v>
      </c>
      <c r="HY8" s="25" t="s">
        <v>190</v>
      </c>
      <c r="HZ8" s="25" t="s">
        <v>191</v>
      </c>
      <c r="IA8" s="25" t="s">
        <v>192</v>
      </c>
      <c r="IB8" s="45" t="s">
        <v>193</v>
      </c>
      <c r="IC8" s="25" t="s">
        <v>194</v>
      </c>
      <c r="ID8" s="25" t="s">
        <v>195</v>
      </c>
      <c r="IE8" s="25" t="s">
        <v>196</v>
      </c>
      <c r="IF8" s="25" t="s">
        <v>197</v>
      </c>
      <c r="IG8" s="45" t="s">
        <v>198</v>
      </c>
      <c r="IH8" s="25" t="s">
        <v>199</v>
      </c>
      <c r="II8" s="25" t="s">
        <v>200</v>
      </c>
      <c r="IJ8" s="25" t="s">
        <v>201</v>
      </c>
      <c r="IK8" s="25" t="s">
        <v>202</v>
      </c>
      <c r="IL8" s="45" t="s">
        <v>203</v>
      </c>
      <c r="IM8" s="25" t="s">
        <v>204</v>
      </c>
      <c r="IN8" s="25" t="s">
        <v>205</v>
      </c>
      <c r="IO8" s="25" t="s">
        <v>206</v>
      </c>
      <c r="IP8" s="25" t="s">
        <v>207</v>
      </c>
      <c r="IQ8" s="45" t="s">
        <v>208</v>
      </c>
      <c r="IR8" s="25" t="s">
        <v>209</v>
      </c>
      <c r="IS8" s="25" t="s">
        <v>210</v>
      </c>
      <c r="IT8" s="25" t="s">
        <v>211</v>
      </c>
      <c r="IU8" s="25" t="s">
        <v>212</v>
      </c>
      <c r="IV8" s="45" t="s">
        <v>213</v>
      </c>
      <c r="IW8" s="25" t="s">
        <v>214</v>
      </c>
      <c r="IX8" s="25" t="s">
        <v>215</v>
      </c>
      <c r="IY8" s="25" t="s">
        <v>216</v>
      </c>
      <c r="IZ8" s="25" t="s">
        <v>217</v>
      </c>
      <c r="JA8" s="45" t="s">
        <v>218</v>
      </c>
      <c r="JB8" s="25" t="s">
        <v>219</v>
      </c>
      <c r="JC8" s="25" t="s">
        <v>220</v>
      </c>
      <c r="JD8" s="25" t="s">
        <v>221</v>
      </c>
      <c r="JE8" s="25" t="s">
        <v>222</v>
      </c>
      <c r="JF8" s="45" t="s">
        <v>223</v>
      </c>
      <c r="JG8" s="25" t="s">
        <v>224</v>
      </c>
      <c r="JH8" s="25" t="s">
        <v>225</v>
      </c>
      <c r="JI8" s="25" t="s">
        <v>226</v>
      </c>
      <c r="JJ8" s="25" t="s">
        <v>227</v>
      </c>
      <c r="JK8" s="45" t="s">
        <v>228</v>
      </c>
      <c r="JL8" s="25" t="s">
        <v>229</v>
      </c>
      <c r="JM8" s="25" t="s">
        <v>230</v>
      </c>
      <c r="JN8" s="25" t="s">
        <v>231</v>
      </c>
      <c r="JO8" s="25" t="s">
        <v>232</v>
      </c>
      <c r="JP8" s="45" t="s">
        <v>233</v>
      </c>
      <c r="JQ8" s="25" t="s">
        <v>234</v>
      </c>
      <c r="JR8" s="25" t="s">
        <v>235</v>
      </c>
      <c r="JS8" s="25" t="s">
        <v>236</v>
      </c>
      <c r="JT8" s="25" t="s">
        <v>237</v>
      </c>
      <c r="JU8" s="45" t="s">
        <v>238</v>
      </c>
      <c r="JV8" s="25" t="s">
        <v>239</v>
      </c>
      <c r="JW8" s="25" t="s">
        <v>240</v>
      </c>
      <c r="JX8" s="25" t="s">
        <v>241</v>
      </c>
      <c r="JY8" s="25" t="s">
        <v>242</v>
      </c>
      <c r="JZ8" s="46" t="s">
        <v>243</v>
      </c>
    </row>
    <row r="9" spans="1:286">
      <c r="A9" s="149" t="s">
        <v>349</v>
      </c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49"/>
      <c r="BS9" s="149"/>
      <c r="BT9" s="149"/>
      <c r="BU9" s="149"/>
      <c r="BV9" s="149"/>
      <c r="BW9" s="149"/>
      <c r="BX9" s="149"/>
      <c r="BY9" s="149"/>
      <c r="BZ9" s="149"/>
      <c r="CA9" s="149"/>
      <c r="CB9" s="149"/>
      <c r="CC9" s="149"/>
      <c r="CD9" s="149"/>
      <c r="CE9" s="149"/>
      <c r="CF9" s="149"/>
      <c r="CG9" s="149"/>
      <c r="CH9" s="149"/>
      <c r="CI9" s="149"/>
      <c r="CJ9" s="149"/>
      <c r="CK9" s="149"/>
      <c r="CL9" s="149"/>
      <c r="CM9" s="149"/>
      <c r="CN9" s="149"/>
      <c r="CO9" s="149"/>
      <c r="CP9" s="149"/>
      <c r="CQ9" s="149"/>
      <c r="CR9" s="149"/>
      <c r="CS9" s="149"/>
      <c r="CT9" s="149"/>
      <c r="CU9" s="149"/>
      <c r="CV9" s="149"/>
      <c r="CW9" s="149"/>
      <c r="CX9" s="149"/>
      <c r="CY9" s="149"/>
      <c r="CZ9" s="149"/>
      <c r="DA9" s="149"/>
      <c r="DB9" s="149"/>
      <c r="DC9" s="149"/>
      <c r="DD9" s="149"/>
      <c r="DE9" s="149"/>
      <c r="DF9" s="149"/>
      <c r="DG9" s="149"/>
      <c r="DH9" s="149"/>
      <c r="DI9" s="149"/>
      <c r="DJ9" s="149"/>
      <c r="DK9" s="149"/>
      <c r="DL9" s="149"/>
      <c r="DM9" s="149"/>
      <c r="DN9" s="149"/>
      <c r="DO9" s="149"/>
      <c r="DP9" s="149"/>
      <c r="DQ9" s="149"/>
      <c r="DR9" s="149"/>
      <c r="DS9" s="149"/>
      <c r="DT9" s="149"/>
      <c r="DU9" s="149"/>
      <c r="DV9" s="149"/>
      <c r="DW9" s="149"/>
      <c r="DX9" s="149"/>
      <c r="DY9" s="149"/>
      <c r="DZ9" s="149"/>
      <c r="EA9" s="149"/>
      <c r="EB9" s="149"/>
      <c r="EC9" s="149"/>
      <c r="ED9" s="149"/>
      <c r="EE9" s="149"/>
      <c r="EF9" s="149"/>
      <c r="EG9" s="149"/>
      <c r="EH9" s="149"/>
      <c r="EI9" s="149"/>
      <c r="EJ9" s="149"/>
      <c r="EK9" s="149"/>
      <c r="EL9" s="149"/>
      <c r="EM9" s="149"/>
      <c r="EN9" s="149"/>
      <c r="EO9" s="149"/>
      <c r="EP9" s="149"/>
      <c r="EQ9" s="149"/>
      <c r="ER9" s="149"/>
      <c r="ES9" s="149"/>
      <c r="ET9" s="149"/>
      <c r="EU9" s="149"/>
      <c r="EV9" s="149"/>
      <c r="EW9" s="149"/>
      <c r="EX9" s="149"/>
      <c r="EY9" s="149"/>
      <c r="EZ9" s="149"/>
      <c r="FA9" s="149"/>
      <c r="FB9" s="149"/>
      <c r="FC9" s="149"/>
      <c r="FD9" s="149"/>
      <c r="FE9" s="149"/>
      <c r="FF9" s="149"/>
      <c r="FG9" s="149"/>
      <c r="FH9" s="149"/>
      <c r="FI9" s="149"/>
      <c r="FJ9" s="149"/>
      <c r="FK9" s="149"/>
      <c r="FL9" s="149"/>
      <c r="FM9" s="149"/>
      <c r="FN9" s="149"/>
      <c r="FO9" s="149"/>
      <c r="FP9" s="149"/>
      <c r="FQ9" s="149"/>
      <c r="FR9" s="149"/>
      <c r="FS9" s="149"/>
      <c r="FT9" s="149"/>
      <c r="FU9" s="149"/>
      <c r="FV9" s="149"/>
      <c r="FW9" s="149"/>
      <c r="FX9" s="149"/>
      <c r="FY9" s="149"/>
      <c r="FZ9" s="149"/>
      <c r="GA9" s="149"/>
      <c r="GB9" s="149"/>
      <c r="GC9" s="149"/>
      <c r="GD9" s="149"/>
      <c r="GE9" s="149"/>
      <c r="GF9" s="149"/>
      <c r="GG9" s="149"/>
      <c r="GH9" s="149"/>
      <c r="GI9" s="149"/>
      <c r="GJ9" s="149"/>
      <c r="GK9" s="149"/>
      <c r="GL9" s="149"/>
      <c r="GM9" s="149"/>
      <c r="GN9" s="149"/>
      <c r="GO9" s="149"/>
      <c r="GP9" s="149"/>
      <c r="GQ9" s="149"/>
      <c r="GR9" s="149"/>
      <c r="GS9" s="149"/>
      <c r="GT9" s="149"/>
      <c r="GU9" s="149"/>
      <c r="GV9" s="149"/>
      <c r="GW9" s="149"/>
      <c r="GX9" s="149"/>
      <c r="GY9" s="149"/>
      <c r="GZ9" s="149"/>
      <c r="HA9" s="149"/>
      <c r="HB9" s="149"/>
      <c r="HC9" s="149"/>
      <c r="HD9" s="149"/>
      <c r="HE9" s="149"/>
      <c r="HF9" s="149"/>
      <c r="HG9" s="149"/>
      <c r="HH9" s="149"/>
      <c r="HI9" s="149"/>
      <c r="HJ9" s="149"/>
      <c r="HK9" s="149"/>
      <c r="HL9" s="149"/>
      <c r="HM9" s="149"/>
      <c r="HN9" s="149"/>
      <c r="HO9" s="149"/>
      <c r="HP9" s="149"/>
      <c r="HQ9" s="149"/>
      <c r="HR9" s="149"/>
      <c r="HS9" s="149"/>
      <c r="HT9" s="149"/>
      <c r="HU9" s="149"/>
      <c r="HV9" s="149"/>
      <c r="HW9" s="149"/>
      <c r="HX9" s="149"/>
      <c r="HY9" s="149"/>
      <c r="HZ9" s="149"/>
      <c r="IA9" s="149"/>
      <c r="IB9" s="149"/>
      <c r="IC9" s="149"/>
      <c r="ID9" s="149"/>
      <c r="IE9" s="149"/>
      <c r="IF9" s="149"/>
      <c r="IG9" s="149"/>
      <c r="IH9" s="149"/>
      <c r="II9" s="149"/>
      <c r="IJ9" s="149"/>
      <c r="IK9" s="149"/>
      <c r="IL9" s="149"/>
      <c r="IM9" s="149"/>
      <c r="IN9" s="149"/>
      <c r="IO9" s="149"/>
      <c r="IP9" s="149"/>
      <c r="IQ9" s="149"/>
      <c r="IR9" s="149"/>
      <c r="IS9" s="149"/>
      <c r="IT9" s="149"/>
      <c r="IU9" s="149"/>
      <c r="IV9" s="149"/>
      <c r="IW9" s="149"/>
      <c r="IX9" s="149"/>
      <c r="IY9" s="149"/>
      <c r="IZ9" s="149"/>
      <c r="JA9" s="149"/>
      <c r="JB9" s="149"/>
      <c r="JC9" s="149"/>
      <c r="JD9" s="149"/>
      <c r="JE9" s="149"/>
      <c r="JF9" s="149"/>
      <c r="JG9" s="149"/>
      <c r="JH9" s="149"/>
      <c r="JI9" s="149"/>
      <c r="JJ9" s="149"/>
      <c r="JK9" s="149"/>
      <c r="JL9" s="149"/>
      <c r="JM9" s="149"/>
      <c r="JN9" s="149"/>
      <c r="JO9" s="149"/>
      <c r="JP9" s="149"/>
      <c r="JQ9" s="149"/>
      <c r="JR9" s="149"/>
      <c r="JS9" s="149"/>
      <c r="JT9" s="149"/>
      <c r="JU9" s="149"/>
      <c r="JV9" s="149"/>
      <c r="JW9" s="149"/>
      <c r="JX9" s="149"/>
      <c r="JY9" s="149"/>
      <c r="JZ9" s="24"/>
    </row>
    <row r="10" spans="1:286" ht="29">
      <c r="A10" s="25" t="s">
        <v>245</v>
      </c>
      <c r="B10" s="30">
        <v>53.35</v>
      </c>
      <c r="C10" s="30">
        <v>52.53</v>
      </c>
      <c r="D10" s="30">
        <v>50.05</v>
      </c>
      <c r="E10" s="30">
        <v>53.03</v>
      </c>
      <c r="F10" s="47">
        <f>SUM(B10:E10)/4</f>
        <v>52.24</v>
      </c>
      <c r="G10" s="30">
        <v>53.53</v>
      </c>
      <c r="H10" s="30">
        <v>53.28</v>
      </c>
      <c r="I10" s="30">
        <v>53.37</v>
      </c>
      <c r="J10" s="30">
        <v>53.02</v>
      </c>
      <c r="K10" s="47">
        <f>SUM(G10:J10)/4</f>
        <v>53.300000000000004</v>
      </c>
      <c r="L10" s="30">
        <v>53.08</v>
      </c>
      <c r="M10" s="30">
        <v>52.93</v>
      </c>
      <c r="N10" s="30">
        <v>53.29</v>
      </c>
      <c r="O10" s="30">
        <v>52.94</v>
      </c>
      <c r="P10" s="47">
        <f>SUM(L10:O10)/4</f>
        <v>53.059999999999995</v>
      </c>
      <c r="Q10" s="30">
        <v>53.33</v>
      </c>
      <c r="R10" s="30">
        <v>53.13</v>
      </c>
      <c r="S10" s="30">
        <v>53.28</v>
      </c>
      <c r="T10" s="30">
        <v>53.24</v>
      </c>
      <c r="U10" s="47">
        <f>SUM(Q10:T10)/4</f>
        <v>53.245000000000005</v>
      </c>
      <c r="V10" s="30">
        <v>53.41</v>
      </c>
      <c r="W10" s="30">
        <v>53.61</v>
      </c>
      <c r="X10" s="30">
        <v>53.91</v>
      </c>
      <c r="Y10" s="30">
        <v>53.64</v>
      </c>
      <c r="Z10" s="47">
        <f>SUM(V10:Y10)/4</f>
        <v>53.642499999999998</v>
      </c>
      <c r="AA10" s="30">
        <v>53.79</v>
      </c>
      <c r="AB10" s="30">
        <v>53.42</v>
      </c>
      <c r="AC10" s="30">
        <v>54.03</v>
      </c>
      <c r="AD10" s="30">
        <v>53.55</v>
      </c>
      <c r="AE10" s="47">
        <f>SUM(AA10:AD10)/4</f>
        <v>53.697500000000005</v>
      </c>
      <c r="AF10" s="30">
        <v>53.9</v>
      </c>
      <c r="AG10" s="30">
        <v>53.35</v>
      </c>
      <c r="AH10" s="30">
        <v>53.71</v>
      </c>
      <c r="AI10" s="30">
        <v>53.75</v>
      </c>
      <c r="AJ10" s="47">
        <f>SUM(AF10:AI10)/4</f>
        <v>53.677500000000002</v>
      </c>
      <c r="AK10" s="30">
        <v>53.96</v>
      </c>
      <c r="AL10" s="30">
        <v>53.78</v>
      </c>
      <c r="AM10" s="30">
        <v>53.96</v>
      </c>
      <c r="AN10" s="30">
        <v>54.07</v>
      </c>
      <c r="AO10" s="47">
        <f>SUM(AK10:AN10)/4</f>
        <v>53.942500000000003</v>
      </c>
      <c r="AP10" s="30">
        <v>54.03</v>
      </c>
      <c r="AQ10" s="30">
        <v>54.02</v>
      </c>
      <c r="AR10" s="30">
        <v>53.97</v>
      </c>
      <c r="AS10" s="30">
        <v>53.91</v>
      </c>
      <c r="AT10" s="47">
        <f>SUM(AP10:AS10)/4</f>
        <v>53.982500000000002</v>
      </c>
      <c r="AU10" s="30">
        <v>53.44</v>
      </c>
      <c r="AV10" s="30">
        <v>53.4</v>
      </c>
      <c r="AW10" s="30">
        <v>53.6</v>
      </c>
      <c r="AX10" s="30">
        <v>53.1</v>
      </c>
      <c r="AY10" s="47">
        <f>SUM(AU10:AX10)/4</f>
        <v>53.384999999999998</v>
      </c>
      <c r="AZ10" s="30">
        <v>53.01</v>
      </c>
      <c r="BA10" s="30">
        <v>52.68</v>
      </c>
      <c r="BB10" s="30">
        <v>52.65</v>
      </c>
      <c r="BC10" s="30">
        <v>52.45</v>
      </c>
      <c r="BD10" s="47">
        <f>SUM(AZ10:BC10)/4</f>
        <v>52.697500000000005</v>
      </c>
      <c r="BE10" s="30">
        <v>52.12</v>
      </c>
      <c r="BF10" s="30">
        <v>51.96</v>
      </c>
      <c r="BG10" s="30">
        <v>52.01</v>
      </c>
      <c r="BH10" s="30">
        <v>51.95</v>
      </c>
      <c r="BI10" s="47">
        <f>SUM(BE10:BH10)/4</f>
        <v>52.010000000000005</v>
      </c>
      <c r="BJ10" s="30">
        <v>51.78</v>
      </c>
      <c r="BK10" s="30">
        <v>50.95</v>
      </c>
      <c r="BL10" s="30">
        <v>50.75</v>
      </c>
      <c r="BM10" s="30">
        <v>50.25</v>
      </c>
      <c r="BN10" s="47">
        <f>SUM(BJ10:BM10)/4</f>
        <v>50.932500000000005</v>
      </c>
      <c r="BO10" s="30">
        <v>49.94</v>
      </c>
      <c r="BP10" s="30">
        <v>49.61</v>
      </c>
      <c r="BQ10" s="30">
        <v>49.34</v>
      </c>
      <c r="BR10" s="30">
        <v>49.13</v>
      </c>
      <c r="BS10" s="47">
        <f>SUM(BO10:BR10)/4</f>
        <v>49.504999999999995</v>
      </c>
      <c r="BT10" s="30">
        <v>49.06</v>
      </c>
      <c r="BU10" s="30">
        <v>48.32</v>
      </c>
      <c r="BV10" s="30">
        <v>48.46</v>
      </c>
      <c r="BW10" s="30">
        <v>47.97</v>
      </c>
      <c r="BX10" s="47">
        <f>SUM(BT10:BW10)/4</f>
        <v>48.452500000000001</v>
      </c>
      <c r="BY10" s="30">
        <v>47.49</v>
      </c>
      <c r="BZ10" s="30">
        <v>46.93</v>
      </c>
      <c r="CA10" s="30">
        <v>47.15</v>
      </c>
      <c r="CB10" s="30">
        <v>46.55</v>
      </c>
      <c r="CC10" s="47">
        <f>SUM(BY10:CB10)/4</f>
        <v>47.03</v>
      </c>
      <c r="CD10" s="30">
        <v>46.34</v>
      </c>
      <c r="CE10" s="30">
        <v>45.83</v>
      </c>
      <c r="CF10" s="30">
        <v>45.56</v>
      </c>
      <c r="CG10" s="30">
        <v>45.17</v>
      </c>
      <c r="CH10" s="47">
        <f>SUM(CD10:CG10)/4</f>
        <v>45.725000000000009</v>
      </c>
      <c r="CI10" s="30">
        <v>44.98</v>
      </c>
      <c r="CJ10" s="30">
        <v>44.62</v>
      </c>
      <c r="CK10" s="30">
        <v>44.15</v>
      </c>
      <c r="CL10" s="30">
        <v>43.73</v>
      </c>
      <c r="CM10" s="47">
        <f>SUM(CI10:CL10)/4</f>
        <v>44.37</v>
      </c>
      <c r="CN10" s="30">
        <v>43.24</v>
      </c>
      <c r="CO10" s="30">
        <v>42.99</v>
      </c>
      <c r="CP10" s="30">
        <v>42.67</v>
      </c>
      <c r="CQ10" s="30">
        <v>42.08</v>
      </c>
      <c r="CR10" s="47">
        <f>SUM(CN10:CQ10)/4</f>
        <v>42.745000000000005</v>
      </c>
      <c r="CS10" s="30">
        <v>18.329999999999998</v>
      </c>
      <c r="CT10" s="30">
        <v>18.39</v>
      </c>
      <c r="CU10" s="30">
        <v>16.72</v>
      </c>
      <c r="CV10" s="30">
        <v>16.239999999999998</v>
      </c>
      <c r="CW10" s="48">
        <f>SUM(CS10:CV10)/4</f>
        <v>17.419999999999998</v>
      </c>
      <c r="CX10" s="30">
        <v>15.55</v>
      </c>
      <c r="CY10" s="30">
        <v>15.92</v>
      </c>
      <c r="CZ10" s="30">
        <v>15.78</v>
      </c>
      <c r="DA10" s="30">
        <v>16.739999999999998</v>
      </c>
      <c r="DB10" s="48">
        <f>SUM(CX10:DA10)/4</f>
        <v>15.997499999999999</v>
      </c>
      <c r="DC10" s="30">
        <v>16.260000000000002</v>
      </c>
      <c r="DD10" s="30">
        <v>16.22</v>
      </c>
      <c r="DE10" s="30">
        <v>17.079999999999998</v>
      </c>
      <c r="DF10" s="30">
        <v>18.54</v>
      </c>
      <c r="DG10" s="48">
        <f>SUM(DC10:DF10)/4</f>
        <v>17.024999999999999</v>
      </c>
      <c r="DH10" s="30">
        <v>18.350000000000001</v>
      </c>
      <c r="DI10" s="30">
        <v>18.21</v>
      </c>
      <c r="DJ10" s="30">
        <v>19.04</v>
      </c>
      <c r="DK10" s="30">
        <v>20.51</v>
      </c>
      <c r="DL10" s="48">
        <f>SUM(DH10:DK10)/4</f>
        <v>19.0275</v>
      </c>
      <c r="DM10" s="30">
        <v>20.25</v>
      </c>
      <c r="DN10" s="30">
        <v>20.66</v>
      </c>
      <c r="DO10" s="30">
        <v>21.82</v>
      </c>
      <c r="DP10" s="30">
        <v>22.78</v>
      </c>
      <c r="DQ10" s="48">
        <f>SUM(DM10:DP10)/4</f>
        <v>21.377499999999998</v>
      </c>
      <c r="DR10" s="30">
        <v>22.52</v>
      </c>
      <c r="DS10" s="30">
        <v>22.69</v>
      </c>
      <c r="DT10" s="30">
        <v>24.01</v>
      </c>
      <c r="DU10" s="30">
        <v>24.98</v>
      </c>
      <c r="DV10" s="48">
        <f>SUM(DR10:DU10)/4</f>
        <v>23.55</v>
      </c>
      <c r="DW10" s="30">
        <v>24.74</v>
      </c>
      <c r="DX10" s="30">
        <v>25.01</v>
      </c>
      <c r="DY10" s="30">
        <v>25.38</v>
      </c>
      <c r="DZ10" s="30">
        <v>26.57</v>
      </c>
      <c r="EA10" s="48">
        <f>SUM(DW10:DZ10)/4</f>
        <v>25.424999999999997</v>
      </c>
      <c r="EB10" s="30">
        <v>26.53</v>
      </c>
      <c r="EC10" s="30">
        <v>26.18</v>
      </c>
      <c r="ED10" s="30">
        <v>26.71</v>
      </c>
      <c r="EE10" s="30">
        <v>27.26</v>
      </c>
      <c r="EF10" s="48">
        <f>SUM(EB10:EE10)/4</f>
        <v>26.67</v>
      </c>
      <c r="EG10" s="30">
        <v>26.22</v>
      </c>
      <c r="EH10" s="30">
        <v>25.1</v>
      </c>
      <c r="EI10" s="30">
        <v>24.36</v>
      </c>
      <c r="EJ10" s="30">
        <v>24.46</v>
      </c>
      <c r="EK10" s="48">
        <f>SUM(EG10:EJ10)/4</f>
        <v>25.035000000000004</v>
      </c>
      <c r="EL10" s="30">
        <v>22.92</v>
      </c>
      <c r="EM10" s="30">
        <v>21.75</v>
      </c>
      <c r="EN10" s="30">
        <v>20.92</v>
      </c>
      <c r="EO10" s="30">
        <v>21.66</v>
      </c>
      <c r="EP10" s="48">
        <f>SUM(EL10:EO10)/4</f>
        <v>21.8125</v>
      </c>
      <c r="EQ10" s="30">
        <v>20.51</v>
      </c>
      <c r="ER10" s="30">
        <v>20.18</v>
      </c>
      <c r="ES10" s="30">
        <v>20.3</v>
      </c>
      <c r="ET10" s="30">
        <v>19.899999999999999</v>
      </c>
      <c r="EU10" s="48">
        <f>SUM(EQ10:ET10)/4</f>
        <v>20.222499999999997</v>
      </c>
      <c r="EV10" s="30">
        <v>18.8</v>
      </c>
      <c r="EW10" s="30">
        <v>17.91</v>
      </c>
      <c r="EX10" s="30">
        <v>18.04</v>
      </c>
      <c r="EY10" s="30">
        <v>17.760000000000002</v>
      </c>
      <c r="EZ10" s="48">
        <f>SUM(EV10:EY10)/4</f>
        <v>18.127500000000001</v>
      </c>
      <c r="FA10" s="30">
        <v>14.85</v>
      </c>
      <c r="FB10" s="30">
        <v>12.48</v>
      </c>
      <c r="FC10" s="30">
        <v>12.08</v>
      </c>
      <c r="FD10" s="30">
        <v>11.88</v>
      </c>
      <c r="FE10" s="48">
        <f>SUM(FA10:FD10)/4</f>
        <v>12.8225</v>
      </c>
      <c r="FF10" s="30">
        <v>10.82</v>
      </c>
      <c r="FG10" s="30">
        <v>10.39</v>
      </c>
      <c r="FH10" s="30">
        <v>10.35</v>
      </c>
      <c r="FI10" s="30">
        <v>11.23</v>
      </c>
      <c r="FJ10" s="48">
        <f>SUM(FF10:FI10)/4</f>
        <v>10.697500000000002</v>
      </c>
      <c r="FK10" s="30">
        <v>11.17</v>
      </c>
      <c r="FL10" s="30">
        <v>10.91</v>
      </c>
      <c r="FM10" s="30">
        <v>11.28</v>
      </c>
      <c r="FN10" s="30">
        <v>12.03</v>
      </c>
      <c r="FO10" s="48">
        <f>SUM(FK10:FN10)/4</f>
        <v>11.3475</v>
      </c>
      <c r="FP10" s="30">
        <v>11.47</v>
      </c>
      <c r="FQ10" s="30">
        <v>11.04</v>
      </c>
      <c r="FR10" s="30">
        <v>12</v>
      </c>
      <c r="FS10" s="30">
        <v>13.46</v>
      </c>
      <c r="FT10" s="48">
        <f>SUM(FP10:FS10)/4</f>
        <v>11.9925</v>
      </c>
      <c r="FU10" s="30">
        <v>14.35</v>
      </c>
      <c r="FV10" s="30">
        <v>14.36</v>
      </c>
      <c r="FW10" s="30">
        <v>15.03</v>
      </c>
      <c r="FX10" s="30">
        <v>15.55</v>
      </c>
      <c r="FY10" s="48">
        <f>SUM(FU10:FX10)/4</f>
        <v>14.822500000000002</v>
      </c>
      <c r="FZ10" s="30">
        <v>15.41</v>
      </c>
      <c r="GA10" s="30">
        <v>15.54</v>
      </c>
      <c r="GB10" s="30">
        <v>15.68</v>
      </c>
      <c r="GC10" s="30">
        <v>16.73</v>
      </c>
      <c r="GD10" s="48">
        <f>SUM(FZ10:GC10)/4</f>
        <v>15.84</v>
      </c>
      <c r="GE10" s="30">
        <v>16</v>
      </c>
      <c r="GF10" s="30">
        <v>16.2</v>
      </c>
      <c r="GG10" s="30">
        <v>16.04</v>
      </c>
      <c r="GH10" s="30">
        <v>16.350000000000001</v>
      </c>
      <c r="GI10" s="48">
        <f>SUM(GE10:GH10)/4</f>
        <v>16.147500000000001</v>
      </c>
      <c r="GJ10" s="30">
        <v>43.57</v>
      </c>
      <c r="GK10" s="30">
        <v>42.87</v>
      </c>
      <c r="GL10" s="30">
        <v>41.68</v>
      </c>
      <c r="GM10" s="30">
        <v>44.42</v>
      </c>
      <c r="GN10" s="49">
        <f>SUM(GJ10:GM10)/4</f>
        <v>43.135000000000005</v>
      </c>
      <c r="GO10" s="30">
        <v>45.21</v>
      </c>
      <c r="GP10" s="30">
        <v>44.8</v>
      </c>
      <c r="GQ10" s="30">
        <v>44.95</v>
      </c>
      <c r="GR10" s="30">
        <v>44.15</v>
      </c>
      <c r="GS10" s="49">
        <f>SUM(GO10:GR10)/4</f>
        <v>44.777499999999996</v>
      </c>
      <c r="GT10" s="30">
        <v>44.45</v>
      </c>
      <c r="GU10" s="30">
        <v>44.35</v>
      </c>
      <c r="GV10" s="30">
        <v>44.19</v>
      </c>
      <c r="GW10" s="30">
        <v>43.12</v>
      </c>
      <c r="GX10" s="49">
        <f>SUM(GT10:GW10)/4</f>
        <v>44.027500000000003</v>
      </c>
      <c r="GY10" s="30">
        <v>43.54</v>
      </c>
      <c r="GZ10" s="30">
        <v>43.45</v>
      </c>
      <c r="HA10" s="30">
        <v>43.13</v>
      </c>
      <c r="HB10" s="30">
        <v>42.32</v>
      </c>
      <c r="HC10" s="49">
        <f>SUM(GY10:HB10)/4</f>
        <v>43.11</v>
      </c>
      <c r="HD10" s="30">
        <v>42.59</v>
      </c>
      <c r="HE10" s="30">
        <v>42.53</v>
      </c>
      <c r="HF10" s="30">
        <v>42.15</v>
      </c>
      <c r="HG10" s="30">
        <v>41.42</v>
      </c>
      <c r="HH10" s="49">
        <f>SUM(HD10:HG10)/4</f>
        <v>42.172499999999999</v>
      </c>
      <c r="HI10" s="30">
        <v>41.68</v>
      </c>
      <c r="HJ10" s="30">
        <v>41.3</v>
      </c>
      <c r="HK10" s="30">
        <v>41.06</v>
      </c>
      <c r="HL10" s="30">
        <v>40.18</v>
      </c>
      <c r="HM10" s="49">
        <f>SUM(HI10:HL10)/4</f>
        <v>41.055</v>
      </c>
      <c r="HN10" s="30">
        <v>40.56</v>
      </c>
      <c r="HO10" s="30">
        <v>40</v>
      </c>
      <c r="HP10" s="30">
        <v>40.08</v>
      </c>
      <c r="HQ10" s="30">
        <v>39.47</v>
      </c>
      <c r="HR10" s="49">
        <f>SUM(HN10:HQ10)/4</f>
        <v>40.027500000000003</v>
      </c>
      <c r="HS10" s="30">
        <v>39.64</v>
      </c>
      <c r="HT10" s="30">
        <v>39.700000000000003</v>
      </c>
      <c r="HU10" s="30">
        <v>39.549999999999997</v>
      </c>
      <c r="HV10" s="30">
        <v>39.33</v>
      </c>
      <c r="HW10" s="49">
        <f>SUM(HS10:HV10)/4</f>
        <v>39.555</v>
      </c>
      <c r="HX10" s="30">
        <v>39.86</v>
      </c>
      <c r="HY10" s="30">
        <v>40.46</v>
      </c>
      <c r="HZ10" s="30">
        <v>40.83</v>
      </c>
      <c r="IA10" s="30">
        <v>40.72</v>
      </c>
      <c r="IB10" s="49">
        <f>SUM(HX10:IA10)/4</f>
        <v>40.467500000000001</v>
      </c>
      <c r="IC10" s="30">
        <v>41.19</v>
      </c>
      <c r="ID10" s="30">
        <v>41.78</v>
      </c>
      <c r="IE10" s="30">
        <v>42.39</v>
      </c>
      <c r="IF10" s="30">
        <v>41.6</v>
      </c>
      <c r="IG10" s="49">
        <f>SUM(IC10:IF10)/4</f>
        <v>41.74</v>
      </c>
      <c r="IH10" s="30">
        <v>42.14</v>
      </c>
      <c r="II10" s="30">
        <v>42.05</v>
      </c>
      <c r="IJ10" s="30">
        <v>41.96</v>
      </c>
      <c r="IK10" s="30">
        <v>42.01</v>
      </c>
      <c r="IL10" s="49">
        <f>SUM(IH10:IK10)/4</f>
        <v>42.04</v>
      </c>
      <c r="IM10" s="30">
        <v>42.32</v>
      </c>
      <c r="IN10" s="30">
        <v>42.65</v>
      </c>
      <c r="IO10" s="30">
        <v>42.63</v>
      </c>
      <c r="IP10" s="30">
        <v>42.73</v>
      </c>
      <c r="IQ10" s="49">
        <f>SUM(IM10:IP10)/4</f>
        <v>42.582499999999996</v>
      </c>
      <c r="IR10" s="30">
        <v>44.09</v>
      </c>
      <c r="IS10" s="30">
        <v>44.59</v>
      </c>
      <c r="IT10" s="30">
        <v>44.62</v>
      </c>
      <c r="IU10" s="30">
        <v>44.28</v>
      </c>
      <c r="IV10" s="49">
        <f>SUM(IR10:IU10)/4</f>
        <v>44.395000000000003</v>
      </c>
      <c r="IW10" s="30">
        <v>44.54</v>
      </c>
      <c r="IX10" s="30">
        <v>44.46</v>
      </c>
      <c r="IY10" s="30">
        <v>44.23</v>
      </c>
      <c r="IZ10" s="30">
        <v>43.61</v>
      </c>
      <c r="JA10" s="49">
        <f>SUM(IW10:IZ10)/4</f>
        <v>44.209999999999994</v>
      </c>
      <c r="JB10" s="30">
        <v>43.58</v>
      </c>
      <c r="JC10" s="30">
        <v>43.05</v>
      </c>
      <c r="JD10" s="30">
        <v>42.99</v>
      </c>
      <c r="JE10" s="30">
        <v>42.2</v>
      </c>
      <c r="JF10" s="49">
        <f>SUM(JB10:JE10)/4</f>
        <v>42.954999999999998</v>
      </c>
      <c r="JG10" s="30">
        <v>42.04</v>
      </c>
      <c r="JH10" s="30">
        <v>41.75</v>
      </c>
      <c r="JI10" s="30">
        <v>41.49</v>
      </c>
      <c r="JJ10" s="30">
        <v>40.28</v>
      </c>
      <c r="JK10" s="49">
        <f>SUM(JG10:JJ10)/4</f>
        <v>41.39</v>
      </c>
      <c r="JL10" s="30">
        <v>39.69</v>
      </c>
      <c r="JM10" s="30">
        <v>39.25</v>
      </c>
      <c r="JN10" s="30">
        <v>38.71</v>
      </c>
      <c r="JO10" s="30">
        <v>38.15</v>
      </c>
      <c r="JP10" s="49">
        <f>SUM(JL10:JO10)/4</f>
        <v>38.950000000000003</v>
      </c>
      <c r="JQ10" s="30">
        <v>38.049999999999997</v>
      </c>
      <c r="JR10" s="30">
        <v>37.69</v>
      </c>
      <c r="JS10" s="30">
        <v>37.229999999999997</v>
      </c>
      <c r="JT10" s="30">
        <v>36.409999999999997</v>
      </c>
      <c r="JU10" s="49">
        <f>SUM(JQ10:JT10)/4</f>
        <v>37.344999999999999</v>
      </c>
      <c r="JV10" s="30">
        <v>36.32</v>
      </c>
      <c r="JW10" s="30">
        <v>36.020000000000003</v>
      </c>
      <c r="JX10" s="30">
        <v>35.83</v>
      </c>
      <c r="JY10" s="30">
        <v>35.200000000000003</v>
      </c>
      <c r="JZ10" s="50">
        <f>SUM(JV10:JY10)/4</f>
        <v>35.842500000000001</v>
      </c>
    </row>
    <row r="11" spans="1:286" ht="29">
      <c r="A11" s="25" t="s">
        <v>246</v>
      </c>
      <c r="B11" s="30">
        <v>53.91</v>
      </c>
      <c r="C11" s="30">
        <v>50.61</v>
      </c>
      <c r="D11" s="30">
        <v>47.22</v>
      </c>
      <c r="E11" s="30">
        <v>50.43</v>
      </c>
      <c r="F11" s="47">
        <f t="shared" ref="F11:F62" si="0">SUM(B11:E11)/4</f>
        <v>50.542500000000004</v>
      </c>
      <c r="G11" s="30">
        <v>50.12</v>
      </c>
      <c r="H11" s="30">
        <v>49.14</v>
      </c>
      <c r="I11" s="30">
        <v>46.36</v>
      </c>
      <c r="J11" s="30">
        <v>48.95</v>
      </c>
      <c r="K11" s="47">
        <f t="shared" ref="K11:K62" si="1">SUM(G11:J11)/4</f>
        <v>48.642499999999998</v>
      </c>
      <c r="L11" s="30">
        <v>50.96</v>
      </c>
      <c r="M11" s="30">
        <v>50.42</v>
      </c>
      <c r="N11" s="30">
        <v>53.48</v>
      </c>
      <c r="O11" s="30">
        <v>52.45</v>
      </c>
      <c r="P11" s="47">
        <f t="shared" ref="P11:P62" si="2">SUM(L11:O11)/4</f>
        <v>51.827500000000001</v>
      </c>
      <c r="Q11" s="30">
        <v>53.89</v>
      </c>
      <c r="R11" s="30">
        <v>51.83</v>
      </c>
      <c r="S11" s="30">
        <v>51.83</v>
      </c>
      <c r="T11" s="30">
        <v>52.66</v>
      </c>
      <c r="U11" s="47">
        <f t="shared" ref="U11:U62" si="3">SUM(Q11:T11)/4</f>
        <v>52.552500000000002</v>
      </c>
      <c r="V11" s="30">
        <v>51.25</v>
      </c>
      <c r="W11" s="30">
        <v>50.26</v>
      </c>
      <c r="X11" s="30">
        <v>52.19</v>
      </c>
      <c r="Y11" s="30">
        <v>52.55</v>
      </c>
      <c r="Z11" s="47">
        <f t="shared" ref="Z11:Z62" si="4">SUM(V11:Y11)/4</f>
        <v>51.5625</v>
      </c>
      <c r="AA11" s="30">
        <v>53.03</v>
      </c>
      <c r="AB11" s="30">
        <v>51.54</v>
      </c>
      <c r="AC11" s="30">
        <v>52.48</v>
      </c>
      <c r="AD11" s="30">
        <v>50.34</v>
      </c>
      <c r="AE11" s="47">
        <f t="shared" ref="AE11:AE62" si="5">SUM(AA11:AD11)/4</f>
        <v>51.847499999999997</v>
      </c>
      <c r="AF11" s="30">
        <v>50.67</v>
      </c>
      <c r="AG11" s="30">
        <v>50.32</v>
      </c>
      <c r="AH11" s="30">
        <v>51.13</v>
      </c>
      <c r="AI11" s="30">
        <v>51.77</v>
      </c>
      <c r="AJ11" s="47">
        <f t="shared" ref="AJ11:AJ62" si="6">SUM(AF11:AI11)/4</f>
        <v>50.972500000000004</v>
      </c>
      <c r="AK11" s="30">
        <v>51.3</v>
      </c>
      <c r="AL11" s="30">
        <v>52.59</v>
      </c>
      <c r="AM11" s="30">
        <v>51.33</v>
      </c>
      <c r="AN11" s="30">
        <v>51.03</v>
      </c>
      <c r="AO11" s="47">
        <f t="shared" ref="AO11:AO62" si="7">SUM(AK11:AN11)/4</f>
        <v>51.5625</v>
      </c>
      <c r="AP11" s="30">
        <v>49.72</v>
      </c>
      <c r="AQ11" s="30">
        <v>47.81</v>
      </c>
      <c r="AR11" s="30">
        <v>50.48</v>
      </c>
      <c r="AS11" s="30">
        <v>53.17</v>
      </c>
      <c r="AT11" s="47">
        <f t="shared" ref="AT11:AT62" si="8">SUM(AP11:AS11)/4</f>
        <v>50.295000000000002</v>
      </c>
      <c r="AU11" s="30">
        <v>53.32</v>
      </c>
      <c r="AV11" s="30">
        <v>53.42</v>
      </c>
      <c r="AW11" s="30">
        <v>53.4</v>
      </c>
      <c r="AX11" s="30">
        <v>51.55</v>
      </c>
      <c r="AY11" s="47">
        <f t="shared" ref="AY11:AY62" si="9">SUM(AU11:AX11)/4</f>
        <v>52.922499999999999</v>
      </c>
      <c r="AZ11" s="30">
        <v>50.59</v>
      </c>
      <c r="BA11" s="30">
        <v>50.38</v>
      </c>
      <c r="BB11" s="30">
        <v>50.06</v>
      </c>
      <c r="BC11" s="30">
        <v>48.41</v>
      </c>
      <c r="BD11" s="47">
        <f t="shared" ref="BD11:BD62" si="10">SUM(AZ11:BC11)/4</f>
        <v>49.86</v>
      </c>
      <c r="BE11" s="30">
        <v>47.64</v>
      </c>
      <c r="BF11" s="30">
        <v>49.81</v>
      </c>
      <c r="BG11" s="30">
        <v>49.29</v>
      </c>
      <c r="BH11" s="30">
        <v>51.48</v>
      </c>
      <c r="BI11" s="47">
        <f t="shared" ref="BI11:BI62" si="11">SUM(BE11:BH11)/4</f>
        <v>49.555</v>
      </c>
      <c r="BJ11" s="30">
        <v>50.12</v>
      </c>
      <c r="BK11" s="30">
        <v>51.08</v>
      </c>
      <c r="BL11" s="30">
        <v>49.27</v>
      </c>
      <c r="BM11" s="30">
        <v>49.75</v>
      </c>
      <c r="BN11" s="47">
        <f t="shared" ref="BN11:BN62" si="12">SUM(BJ11:BM11)/4</f>
        <v>50.055</v>
      </c>
      <c r="BO11" s="30">
        <v>49.89</v>
      </c>
      <c r="BP11" s="30">
        <v>48.85</v>
      </c>
      <c r="BQ11" s="30">
        <v>46.8</v>
      </c>
      <c r="BR11" s="30">
        <v>45.83</v>
      </c>
      <c r="BS11" s="47">
        <f t="shared" ref="BS11:BS62" si="13">SUM(BO11:BR11)/4</f>
        <v>47.842500000000001</v>
      </c>
      <c r="BT11" s="30">
        <v>42.4</v>
      </c>
      <c r="BU11" s="30">
        <v>42.68</v>
      </c>
      <c r="BV11" s="30">
        <v>41</v>
      </c>
      <c r="BW11" s="30">
        <v>42.1</v>
      </c>
      <c r="BX11" s="47">
        <f t="shared" ref="BX11:BX62" si="14">SUM(BT11:BW11)/4</f>
        <v>42.045000000000002</v>
      </c>
      <c r="BY11" s="30">
        <v>45.08</v>
      </c>
      <c r="BZ11" s="30">
        <v>44.52</v>
      </c>
      <c r="CA11" s="30">
        <v>42.09</v>
      </c>
      <c r="CB11" s="30">
        <v>41.26</v>
      </c>
      <c r="CC11" s="47">
        <f t="shared" ref="CC11:CC62" si="15">SUM(BY11:CB11)/4</f>
        <v>43.237499999999997</v>
      </c>
      <c r="CD11" s="30">
        <v>43.31</v>
      </c>
      <c r="CE11" s="30">
        <v>40.020000000000003</v>
      </c>
      <c r="CF11" s="30">
        <v>39.17</v>
      </c>
      <c r="CG11" s="30">
        <v>42.75</v>
      </c>
      <c r="CH11" s="47">
        <f t="shared" ref="CH11:CH62" si="16">SUM(CD11:CG11)/4</f>
        <v>41.3125</v>
      </c>
      <c r="CI11" s="30">
        <v>40.97</v>
      </c>
      <c r="CJ11" s="30">
        <v>39.590000000000003</v>
      </c>
      <c r="CK11" s="30">
        <v>37.71</v>
      </c>
      <c r="CL11" s="30">
        <v>37.68</v>
      </c>
      <c r="CM11" s="47">
        <f t="shared" ref="CM11:CM62" si="17">SUM(CI11:CL11)/4</f>
        <v>38.987500000000004</v>
      </c>
      <c r="CN11" s="30">
        <v>38.99</v>
      </c>
      <c r="CO11" s="30">
        <v>39.01</v>
      </c>
      <c r="CP11" s="30">
        <v>36.26</v>
      </c>
      <c r="CQ11" s="30">
        <v>35.32</v>
      </c>
      <c r="CR11" s="47">
        <f t="shared" ref="CR11:CR62" si="18">SUM(CN11:CQ11)/4</f>
        <v>37.394999999999996</v>
      </c>
      <c r="CS11" s="30">
        <v>24.53</v>
      </c>
      <c r="CT11" s="30">
        <v>22.06</v>
      </c>
      <c r="CU11" s="30">
        <v>22.15</v>
      </c>
      <c r="CV11" s="30">
        <v>24.4</v>
      </c>
      <c r="CW11" s="48">
        <f t="shared" ref="CW11:CW62" si="19">SUM(CS11:CV11)/4</f>
        <v>23.285000000000004</v>
      </c>
      <c r="CX11" s="30">
        <v>20.56</v>
      </c>
      <c r="CY11" s="30">
        <v>23.05</v>
      </c>
      <c r="CZ11" s="30">
        <v>23.47</v>
      </c>
      <c r="DA11" s="30">
        <v>22.66</v>
      </c>
      <c r="DB11" s="48">
        <f t="shared" ref="DB11:DB62" si="20">SUM(CX11:DA11)/4</f>
        <v>22.434999999999999</v>
      </c>
      <c r="DC11" s="30">
        <v>22.16</v>
      </c>
      <c r="DD11" s="30">
        <v>18.05</v>
      </c>
      <c r="DE11" s="30">
        <v>25.73</v>
      </c>
      <c r="DF11" s="30">
        <v>30.79</v>
      </c>
      <c r="DG11" s="48">
        <f t="shared" ref="DG11:DG62" si="21">SUM(DC11:DF11)/4</f>
        <v>24.182499999999997</v>
      </c>
      <c r="DH11" s="30">
        <v>24.38</v>
      </c>
      <c r="DI11" s="30">
        <v>25.58</v>
      </c>
      <c r="DJ11" s="30">
        <v>29.12</v>
      </c>
      <c r="DK11" s="30">
        <v>30.66</v>
      </c>
      <c r="DL11" s="48">
        <f t="shared" ref="DL11:DL62" si="22">SUM(DH11:DK11)/4</f>
        <v>27.434999999999999</v>
      </c>
      <c r="DM11" s="30">
        <v>26.9</v>
      </c>
      <c r="DN11" s="30">
        <v>24.58</v>
      </c>
      <c r="DO11" s="30">
        <v>27.3</v>
      </c>
      <c r="DP11" s="30">
        <v>27.72</v>
      </c>
      <c r="DQ11" s="48">
        <f t="shared" ref="DQ11:DQ62" si="23">SUM(DM11:DP11)/4</f>
        <v>26.625</v>
      </c>
      <c r="DR11" s="30">
        <v>26.05</v>
      </c>
      <c r="DS11" s="30">
        <v>25.85</v>
      </c>
      <c r="DT11" s="30">
        <v>29.11</v>
      </c>
      <c r="DU11" s="30">
        <v>31.93</v>
      </c>
      <c r="DV11" s="48">
        <f t="shared" ref="DV11:DV62" si="24">SUM(DR11:DU11)/4</f>
        <v>28.234999999999999</v>
      </c>
      <c r="DW11" s="30">
        <v>31.54</v>
      </c>
      <c r="DX11" s="30">
        <v>27.82</v>
      </c>
      <c r="DY11" s="30">
        <v>25.61</v>
      </c>
      <c r="DZ11" s="30">
        <v>27.26</v>
      </c>
      <c r="EA11" s="48">
        <f t="shared" ref="EA11:EA62" si="25">SUM(DW11:DZ11)/4</f>
        <v>28.057500000000001</v>
      </c>
      <c r="EB11" s="30">
        <v>33.85</v>
      </c>
      <c r="EC11" s="30">
        <v>34.54</v>
      </c>
      <c r="ED11" s="30">
        <v>33.31</v>
      </c>
      <c r="EE11" s="30">
        <v>37.090000000000003</v>
      </c>
      <c r="EF11" s="48">
        <f t="shared" ref="EF11:EF62" si="26">SUM(EB11:EE11)/4</f>
        <v>34.697500000000005</v>
      </c>
      <c r="EG11" s="30">
        <v>41.15</v>
      </c>
      <c r="EH11" s="30">
        <v>36.36</v>
      </c>
      <c r="EI11" s="30">
        <v>37.92</v>
      </c>
      <c r="EJ11" s="30">
        <v>33.130000000000003</v>
      </c>
      <c r="EK11" s="48">
        <f t="shared" ref="EK11:EK62" si="27">SUM(EG11:EJ11)/4</f>
        <v>37.14</v>
      </c>
      <c r="EL11" s="30">
        <v>26.94</v>
      </c>
      <c r="EM11" s="30">
        <v>27.35</v>
      </c>
      <c r="EN11" s="30">
        <v>27.84</v>
      </c>
      <c r="EO11" s="30">
        <v>26.56</v>
      </c>
      <c r="EP11" s="48">
        <f t="shared" ref="EP11:EP62" si="28">SUM(EL11:EO11)/4</f>
        <v>27.172500000000003</v>
      </c>
      <c r="EQ11" s="30">
        <v>21.43</v>
      </c>
      <c r="ER11" s="30">
        <v>23.63</v>
      </c>
      <c r="ES11" s="30">
        <v>23.34</v>
      </c>
      <c r="ET11" s="30">
        <v>24.29</v>
      </c>
      <c r="EU11" s="48">
        <f t="shared" ref="EU11:EU62" si="29">SUM(EQ11:ET11)/4</f>
        <v>23.172499999999999</v>
      </c>
      <c r="EV11" s="30">
        <v>21.93</v>
      </c>
      <c r="EW11" s="30">
        <v>20.92</v>
      </c>
      <c r="EX11" s="30">
        <v>19.350000000000001</v>
      </c>
      <c r="EY11" s="30">
        <v>20.62</v>
      </c>
      <c r="EZ11" s="48">
        <f t="shared" ref="EZ11:EZ62" si="30">SUM(EV11:EY11)/4</f>
        <v>20.705000000000002</v>
      </c>
      <c r="FA11" s="30">
        <v>18.96</v>
      </c>
      <c r="FB11" s="30">
        <v>11.45</v>
      </c>
      <c r="FC11" s="30">
        <v>11.84</v>
      </c>
      <c r="FD11" s="30">
        <v>13.67</v>
      </c>
      <c r="FE11" s="48">
        <f t="shared" ref="FE11:FE62" si="31">SUM(FA11:FD11)/4</f>
        <v>13.98</v>
      </c>
      <c r="FF11" s="30">
        <v>14.35</v>
      </c>
      <c r="FG11" s="30">
        <v>10.14</v>
      </c>
      <c r="FH11" s="30">
        <v>12.74</v>
      </c>
      <c r="FI11" s="30">
        <v>11.75</v>
      </c>
      <c r="FJ11" s="48">
        <f t="shared" ref="FJ11:FJ62" si="32">SUM(FF11:FI11)/4</f>
        <v>12.245000000000001</v>
      </c>
      <c r="FK11" s="30">
        <v>11.59</v>
      </c>
      <c r="FL11" s="30">
        <v>16.52</v>
      </c>
      <c r="FM11" s="30">
        <v>17.05</v>
      </c>
      <c r="FN11" s="30">
        <v>14.53</v>
      </c>
      <c r="FO11" s="48">
        <f t="shared" ref="FO11:FO62" si="33">SUM(FK11:FN11)/4</f>
        <v>14.922499999999999</v>
      </c>
      <c r="FP11" s="30">
        <v>15.93</v>
      </c>
      <c r="FQ11" s="30">
        <v>16.14</v>
      </c>
      <c r="FR11" s="30">
        <v>12.33</v>
      </c>
      <c r="FS11" s="30">
        <v>16.23</v>
      </c>
      <c r="FT11" s="48">
        <f t="shared" ref="FT11:FT62" si="34">SUM(FP11:FS11)/4</f>
        <v>15.157499999999999</v>
      </c>
      <c r="FU11" s="30">
        <v>16.39</v>
      </c>
      <c r="FV11" s="30">
        <v>16.100000000000001</v>
      </c>
      <c r="FW11" s="30">
        <v>12.36</v>
      </c>
      <c r="FX11" s="30">
        <v>14.1</v>
      </c>
      <c r="FY11" s="48">
        <f t="shared" ref="FY11:FY62" si="35">SUM(FU11:FX11)/4</f>
        <v>14.737500000000001</v>
      </c>
      <c r="FZ11" s="30">
        <v>12.04</v>
      </c>
      <c r="GA11" s="30">
        <v>11.75</v>
      </c>
      <c r="GB11" s="30">
        <v>8.4600000000000009</v>
      </c>
      <c r="GC11" s="30">
        <v>10.9</v>
      </c>
      <c r="GD11" s="48">
        <f t="shared" ref="GD11:GD62" si="36">SUM(FZ11:GC11)/4</f>
        <v>10.7875</v>
      </c>
      <c r="GE11" s="30">
        <v>13.26</v>
      </c>
      <c r="GF11" s="30">
        <v>12.07</v>
      </c>
      <c r="GG11" s="30">
        <v>7.95</v>
      </c>
      <c r="GH11" s="30">
        <v>12</v>
      </c>
      <c r="GI11" s="48">
        <f t="shared" ref="GI11:GI62" si="37">SUM(GE11:GH11)/4</f>
        <v>11.32</v>
      </c>
      <c r="GJ11" s="30">
        <v>40.69</v>
      </c>
      <c r="GK11" s="30">
        <v>39.450000000000003</v>
      </c>
      <c r="GL11" s="30">
        <v>36.76</v>
      </c>
      <c r="GM11" s="30">
        <v>38.130000000000003</v>
      </c>
      <c r="GN11" s="49">
        <f t="shared" ref="GN11:GN62" si="38">SUM(GJ11:GM11)/4</f>
        <v>38.7575</v>
      </c>
      <c r="GO11" s="30">
        <v>39.81</v>
      </c>
      <c r="GP11" s="30">
        <v>37.82</v>
      </c>
      <c r="GQ11" s="30">
        <v>35.479999999999997</v>
      </c>
      <c r="GR11" s="30">
        <v>37.86</v>
      </c>
      <c r="GS11" s="49">
        <f t="shared" ref="GS11:GS62" si="39">SUM(GO11:GR11)/4</f>
        <v>37.742499999999993</v>
      </c>
      <c r="GT11" s="30">
        <v>39.67</v>
      </c>
      <c r="GU11" s="30">
        <v>41.32</v>
      </c>
      <c r="GV11" s="30">
        <v>39.72</v>
      </c>
      <c r="GW11" s="30">
        <v>36.31</v>
      </c>
      <c r="GX11" s="49">
        <f t="shared" ref="GX11:GX62" si="40">SUM(GT11:GW11)/4</f>
        <v>39.255000000000003</v>
      </c>
      <c r="GY11" s="30">
        <v>40.75</v>
      </c>
      <c r="GZ11" s="30">
        <v>38.58</v>
      </c>
      <c r="HA11" s="30">
        <v>36.74</v>
      </c>
      <c r="HB11" s="30">
        <v>36.51</v>
      </c>
      <c r="HC11" s="49">
        <f t="shared" ref="HC11:HC62" si="41">SUM(GY11:HB11)/4</f>
        <v>38.144999999999996</v>
      </c>
      <c r="HD11" s="30">
        <v>37.47</v>
      </c>
      <c r="HE11" s="30">
        <v>37.909999999999997</v>
      </c>
      <c r="HF11" s="30">
        <v>37.94</v>
      </c>
      <c r="HG11" s="30">
        <v>37.979999999999997</v>
      </c>
      <c r="HH11" s="49">
        <f t="shared" ref="HH11:HH62" si="42">SUM(HD11:HG11)/4</f>
        <v>37.824999999999996</v>
      </c>
      <c r="HI11" s="30">
        <v>39.22</v>
      </c>
      <c r="HJ11" s="30">
        <v>38.21</v>
      </c>
      <c r="HK11" s="30">
        <v>37.21</v>
      </c>
      <c r="HL11" s="30">
        <v>34.270000000000003</v>
      </c>
      <c r="HM11" s="49">
        <f t="shared" ref="HM11:HM62" si="43">SUM(HI11:HL11)/4</f>
        <v>37.227500000000006</v>
      </c>
      <c r="HN11" s="30">
        <v>34.69</v>
      </c>
      <c r="HO11" s="30">
        <v>36.33</v>
      </c>
      <c r="HP11" s="30">
        <v>38.04</v>
      </c>
      <c r="HQ11" s="30">
        <v>37.659999999999997</v>
      </c>
      <c r="HR11" s="49">
        <f t="shared" ref="HR11:HR62" si="44">SUM(HN11:HQ11)/4</f>
        <v>36.68</v>
      </c>
      <c r="HS11" s="30">
        <v>33.94</v>
      </c>
      <c r="HT11" s="30">
        <v>34.43</v>
      </c>
      <c r="HU11" s="30">
        <v>34.229999999999997</v>
      </c>
      <c r="HV11" s="30">
        <v>32.1</v>
      </c>
      <c r="HW11" s="49">
        <f t="shared" ref="HW11:HW62" si="45">SUM(HS11:HV11)/4</f>
        <v>33.674999999999997</v>
      </c>
      <c r="HX11" s="30">
        <v>29.26</v>
      </c>
      <c r="HY11" s="30">
        <v>30.42</v>
      </c>
      <c r="HZ11" s="30">
        <v>31.34</v>
      </c>
      <c r="IA11" s="30">
        <v>35.549999999999997</v>
      </c>
      <c r="IB11" s="49">
        <f t="shared" ref="IB11:IB62" si="46">SUM(HX11:IA11)/4</f>
        <v>31.642500000000002</v>
      </c>
      <c r="IC11" s="30">
        <v>38.96</v>
      </c>
      <c r="ID11" s="30">
        <v>38.81</v>
      </c>
      <c r="IE11" s="30">
        <v>38.53</v>
      </c>
      <c r="IF11" s="30">
        <v>37.86</v>
      </c>
      <c r="IG11" s="49">
        <f t="shared" ref="IG11:IG62" si="47">SUM(IC11:IF11)/4</f>
        <v>38.540000000000006</v>
      </c>
      <c r="IH11" s="30">
        <v>39.75</v>
      </c>
      <c r="II11" s="30">
        <v>38.479999999999997</v>
      </c>
      <c r="IJ11" s="30">
        <v>38.380000000000003</v>
      </c>
      <c r="IK11" s="30">
        <v>36.65</v>
      </c>
      <c r="IL11" s="49">
        <f t="shared" ref="IL11:IL62" si="48">SUM(IH11:IK11)/4</f>
        <v>38.314999999999998</v>
      </c>
      <c r="IM11" s="30">
        <v>37.19</v>
      </c>
      <c r="IN11" s="30">
        <v>39.39</v>
      </c>
      <c r="IO11" s="30">
        <v>39.75</v>
      </c>
      <c r="IP11" s="30">
        <v>40.86</v>
      </c>
      <c r="IQ11" s="49">
        <f t="shared" ref="IQ11:IQ62" si="49">SUM(IM11:IP11)/4</f>
        <v>39.297499999999999</v>
      </c>
      <c r="IR11" s="30">
        <v>40.61</v>
      </c>
      <c r="IS11" s="30">
        <v>45.23</v>
      </c>
      <c r="IT11" s="30">
        <v>43.44</v>
      </c>
      <c r="IU11" s="30">
        <v>42.95</v>
      </c>
      <c r="IV11" s="49">
        <f t="shared" ref="IV11:IV62" si="50">SUM(IR11:IU11)/4</f>
        <v>43.057500000000005</v>
      </c>
      <c r="IW11" s="30">
        <v>42.74</v>
      </c>
      <c r="IX11" s="30">
        <v>43.9</v>
      </c>
      <c r="IY11" s="30">
        <v>40.840000000000003</v>
      </c>
      <c r="IZ11" s="30">
        <v>40.44</v>
      </c>
      <c r="JA11" s="49">
        <f t="shared" ref="JA11:JA62" si="51">SUM(IW11:IZ11)/4</f>
        <v>41.980000000000004</v>
      </c>
      <c r="JB11" s="30">
        <v>37.49</v>
      </c>
      <c r="JC11" s="30">
        <v>35.630000000000003</v>
      </c>
      <c r="JD11" s="30">
        <v>34.01</v>
      </c>
      <c r="JE11" s="30">
        <v>35.99</v>
      </c>
      <c r="JF11" s="49">
        <f t="shared" ref="JF11:JF62" si="52">SUM(JB11:JE11)/4</f>
        <v>35.78</v>
      </c>
      <c r="JG11" s="30">
        <v>37.9</v>
      </c>
      <c r="JH11" s="30">
        <v>37.340000000000003</v>
      </c>
      <c r="JI11" s="30">
        <v>36.9</v>
      </c>
      <c r="JJ11" s="30">
        <v>34.56</v>
      </c>
      <c r="JK11" s="49">
        <f t="shared" ref="JK11:JK62" si="53">SUM(JG11:JJ11)/4</f>
        <v>36.675000000000004</v>
      </c>
      <c r="JL11" s="30">
        <v>36.21</v>
      </c>
      <c r="JM11" s="30">
        <v>33.58</v>
      </c>
      <c r="JN11" s="30">
        <v>34.33</v>
      </c>
      <c r="JO11" s="30">
        <v>36.72</v>
      </c>
      <c r="JP11" s="49">
        <f t="shared" ref="JP11:JP62" si="54">SUM(JL11:JO11)/4</f>
        <v>35.209999999999994</v>
      </c>
      <c r="JQ11" s="30">
        <v>36.04</v>
      </c>
      <c r="JR11" s="30">
        <v>34.93</v>
      </c>
      <c r="JS11" s="30">
        <v>34.520000000000003</v>
      </c>
      <c r="JT11" s="30">
        <v>33.57</v>
      </c>
      <c r="JU11" s="49">
        <f t="shared" ref="JU11:JU62" si="55">SUM(JQ11:JT11)/4</f>
        <v>34.765000000000001</v>
      </c>
      <c r="JV11" s="30">
        <v>33.82</v>
      </c>
      <c r="JW11" s="30">
        <v>34.31</v>
      </c>
      <c r="JX11" s="30">
        <v>33.380000000000003</v>
      </c>
      <c r="JY11" s="30">
        <v>31.08</v>
      </c>
      <c r="JZ11" s="50">
        <f t="shared" ref="JZ11:JZ62" si="56">SUM(JV11:JY11)/4</f>
        <v>33.147499999999994</v>
      </c>
    </row>
    <row r="12" spans="1:286" ht="43">
      <c r="A12" s="25" t="s">
        <v>247</v>
      </c>
      <c r="B12" s="30">
        <v>51.48</v>
      </c>
      <c r="C12" s="30">
        <v>50.52</v>
      </c>
      <c r="D12" s="30">
        <v>46.96</v>
      </c>
      <c r="E12" s="30">
        <v>49.36</v>
      </c>
      <c r="F12" s="47">
        <f t="shared" si="0"/>
        <v>49.58</v>
      </c>
      <c r="G12" s="30">
        <v>53.45</v>
      </c>
      <c r="H12" s="30">
        <v>52.69</v>
      </c>
      <c r="I12" s="30">
        <v>52.72</v>
      </c>
      <c r="J12" s="30">
        <v>49.45</v>
      </c>
      <c r="K12" s="47">
        <f t="shared" si="1"/>
        <v>52.077500000000001</v>
      </c>
      <c r="L12" s="30">
        <v>50.52</v>
      </c>
      <c r="M12" s="30">
        <v>52.09</v>
      </c>
      <c r="N12" s="30">
        <v>51.08</v>
      </c>
      <c r="O12" s="30">
        <v>51.76</v>
      </c>
      <c r="P12" s="47">
        <f t="shared" si="2"/>
        <v>51.362499999999997</v>
      </c>
      <c r="Q12" s="30">
        <v>53.82</v>
      </c>
      <c r="R12" s="30">
        <v>52.73</v>
      </c>
      <c r="S12" s="30">
        <v>52.51</v>
      </c>
      <c r="T12" s="30">
        <v>53.22</v>
      </c>
      <c r="U12" s="47">
        <f t="shared" si="3"/>
        <v>53.07</v>
      </c>
      <c r="V12" s="30">
        <v>53.73</v>
      </c>
      <c r="W12" s="30">
        <v>54.01</v>
      </c>
      <c r="X12" s="30">
        <v>54.79</v>
      </c>
      <c r="Y12" s="30">
        <v>52.28</v>
      </c>
      <c r="Z12" s="47">
        <f t="shared" si="4"/>
        <v>53.702500000000001</v>
      </c>
      <c r="AA12" s="30">
        <v>53.17</v>
      </c>
      <c r="AB12" s="30">
        <v>52.3</v>
      </c>
      <c r="AC12" s="30">
        <v>52.88</v>
      </c>
      <c r="AD12" s="30">
        <v>51.44</v>
      </c>
      <c r="AE12" s="47">
        <f t="shared" si="5"/>
        <v>52.447499999999998</v>
      </c>
      <c r="AF12" s="30">
        <v>50.86</v>
      </c>
      <c r="AG12" s="30">
        <v>51.06</v>
      </c>
      <c r="AH12" s="30">
        <v>51.71</v>
      </c>
      <c r="AI12" s="30">
        <v>51.67</v>
      </c>
      <c r="AJ12" s="47">
        <f t="shared" si="6"/>
        <v>51.325000000000003</v>
      </c>
      <c r="AK12" s="30">
        <v>52.39</v>
      </c>
      <c r="AL12" s="30">
        <v>51.6</v>
      </c>
      <c r="AM12" s="30">
        <v>50.9</v>
      </c>
      <c r="AN12" s="30">
        <v>50.69</v>
      </c>
      <c r="AO12" s="47">
        <f t="shared" si="7"/>
        <v>51.395000000000003</v>
      </c>
      <c r="AP12" s="30">
        <v>48.22</v>
      </c>
      <c r="AQ12" s="30">
        <v>50.02</v>
      </c>
      <c r="AR12" s="30">
        <v>50.44</v>
      </c>
      <c r="AS12" s="30">
        <v>50.75</v>
      </c>
      <c r="AT12" s="47">
        <f t="shared" si="8"/>
        <v>49.857500000000002</v>
      </c>
      <c r="AU12" s="30">
        <v>50.94</v>
      </c>
      <c r="AV12" s="30">
        <v>50.3</v>
      </c>
      <c r="AW12" s="30">
        <v>51.07</v>
      </c>
      <c r="AX12" s="30">
        <v>50.29</v>
      </c>
      <c r="AY12" s="47">
        <f t="shared" si="9"/>
        <v>50.65</v>
      </c>
      <c r="AZ12" s="30">
        <v>51.4</v>
      </c>
      <c r="BA12" s="30">
        <v>51.76</v>
      </c>
      <c r="BB12" s="30">
        <v>50.03</v>
      </c>
      <c r="BC12" s="30">
        <v>51.16</v>
      </c>
      <c r="BD12" s="47">
        <f t="shared" si="10"/>
        <v>51.087499999999999</v>
      </c>
      <c r="BE12" s="30">
        <v>51.25</v>
      </c>
      <c r="BF12" s="30">
        <v>52.45</v>
      </c>
      <c r="BG12" s="30">
        <v>52.69</v>
      </c>
      <c r="BH12" s="30">
        <v>51.91</v>
      </c>
      <c r="BI12" s="47">
        <f t="shared" si="11"/>
        <v>52.074999999999996</v>
      </c>
      <c r="BJ12" s="30">
        <v>52.94</v>
      </c>
      <c r="BK12" s="30">
        <v>49.57</v>
      </c>
      <c r="BL12" s="30">
        <v>49.68</v>
      </c>
      <c r="BM12" s="30">
        <v>48.79</v>
      </c>
      <c r="BN12" s="47">
        <f t="shared" si="12"/>
        <v>50.244999999999997</v>
      </c>
      <c r="BO12" s="30">
        <v>47.78</v>
      </c>
      <c r="BP12" s="30">
        <v>49.3</v>
      </c>
      <c r="BQ12" s="30">
        <v>48</v>
      </c>
      <c r="BR12" s="30">
        <v>46.43</v>
      </c>
      <c r="BS12" s="47">
        <f t="shared" si="13"/>
        <v>47.877499999999998</v>
      </c>
      <c r="BT12" s="30">
        <v>48.41</v>
      </c>
      <c r="BU12" s="30">
        <v>47.77</v>
      </c>
      <c r="BV12" s="30">
        <v>48.87</v>
      </c>
      <c r="BW12" s="30">
        <v>46.61</v>
      </c>
      <c r="BX12" s="47">
        <f t="shared" si="14"/>
        <v>47.915000000000006</v>
      </c>
      <c r="BY12" s="30">
        <v>45.25</v>
      </c>
      <c r="BZ12" s="30">
        <v>45.64</v>
      </c>
      <c r="CA12" s="30">
        <v>46.72</v>
      </c>
      <c r="CB12" s="30">
        <v>46.92</v>
      </c>
      <c r="CC12" s="47">
        <f t="shared" si="15"/>
        <v>46.132500000000007</v>
      </c>
      <c r="CD12" s="30">
        <v>48.62</v>
      </c>
      <c r="CE12" s="30">
        <v>48.48</v>
      </c>
      <c r="CF12" s="30">
        <v>46.94</v>
      </c>
      <c r="CG12" s="30">
        <v>45.55</v>
      </c>
      <c r="CH12" s="47">
        <f t="shared" si="16"/>
        <v>47.397499999999994</v>
      </c>
      <c r="CI12" s="30">
        <v>45.37</v>
      </c>
      <c r="CJ12" s="30">
        <v>45.22</v>
      </c>
      <c r="CK12" s="30">
        <v>43</v>
      </c>
      <c r="CL12" s="30">
        <v>43</v>
      </c>
      <c r="CM12" s="47">
        <f t="shared" si="17"/>
        <v>44.147500000000001</v>
      </c>
      <c r="CN12" s="30">
        <v>42.93</v>
      </c>
      <c r="CO12" s="30">
        <v>42.7</v>
      </c>
      <c r="CP12" s="30">
        <v>44.37</v>
      </c>
      <c r="CQ12" s="30">
        <v>42.72</v>
      </c>
      <c r="CR12" s="47">
        <f t="shared" si="18"/>
        <v>43.18</v>
      </c>
      <c r="CS12" s="30">
        <v>21.73</v>
      </c>
      <c r="CT12" s="30">
        <v>22.65</v>
      </c>
      <c r="CU12" s="30">
        <v>21.46</v>
      </c>
      <c r="CV12" s="30">
        <v>16.95</v>
      </c>
      <c r="CW12" s="48">
        <f t="shared" si="19"/>
        <v>20.697500000000002</v>
      </c>
      <c r="CX12" s="30">
        <v>18.45</v>
      </c>
      <c r="CY12" s="30">
        <v>17.46</v>
      </c>
      <c r="CZ12" s="30">
        <v>17.55</v>
      </c>
      <c r="DA12" s="30">
        <v>17.96</v>
      </c>
      <c r="DB12" s="48">
        <f t="shared" si="20"/>
        <v>17.854999999999997</v>
      </c>
      <c r="DC12" s="30">
        <v>15.98</v>
      </c>
      <c r="DD12" s="30">
        <v>15.78</v>
      </c>
      <c r="DE12" s="30">
        <v>15.86</v>
      </c>
      <c r="DF12" s="30">
        <v>19.260000000000002</v>
      </c>
      <c r="DG12" s="48">
        <f t="shared" si="21"/>
        <v>16.72</v>
      </c>
      <c r="DH12" s="30">
        <v>19.62</v>
      </c>
      <c r="DI12" s="30">
        <v>17.23</v>
      </c>
      <c r="DJ12" s="30">
        <v>21.69</v>
      </c>
      <c r="DK12" s="30">
        <v>20.010000000000002</v>
      </c>
      <c r="DL12" s="48">
        <f t="shared" si="22"/>
        <v>19.637500000000003</v>
      </c>
      <c r="DM12" s="30">
        <v>18.77</v>
      </c>
      <c r="DN12" s="30">
        <v>20.350000000000001</v>
      </c>
      <c r="DO12" s="30">
        <v>25.3</v>
      </c>
      <c r="DP12" s="30">
        <v>25.96</v>
      </c>
      <c r="DQ12" s="48">
        <f t="shared" si="23"/>
        <v>22.594999999999999</v>
      </c>
      <c r="DR12" s="30">
        <v>23.79</v>
      </c>
      <c r="DS12" s="30">
        <v>24.79</v>
      </c>
      <c r="DT12" s="30">
        <v>25.65</v>
      </c>
      <c r="DU12" s="30">
        <v>26</v>
      </c>
      <c r="DV12" s="48">
        <f t="shared" si="24"/>
        <v>25.057499999999997</v>
      </c>
      <c r="DW12" s="30">
        <v>26.12</v>
      </c>
      <c r="DX12" s="30">
        <v>25.95</v>
      </c>
      <c r="DY12" s="30">
        <v>27.37</v>
      </c>
      <c r="DZ12" s="30">
        <v>31.27</v>
      </c>
      <c r="EA12" s="48">
        <f t="shared" si="25"/>
        <v>27.677499999999998</v>
      </c>
      <c r="EB12" s="30">
        <v>33.31</v>
      </c>
      <c r="EC12" s="30">
        <v>29.63</v>
      </c>
      <c r="ED12" s="30">
        <v>31.49</v>
      </c>
      <c r="EE12" s="30">
        <v>32.770000000000003</v>
      </c>
      <c r="EF12" s="48">
        <f t="shared" si="26"/>
        <v>31.799999999999997</v>
      </c>
      <c r="EG12" s="30">
        <v>30.45</v>
      </c>
      <c r="EH12" s="30">
        <v>28.9</v>
      </c>
      <c r="EI12" s="30">
        <v>27.56</v>
      </c>
      <c r="EJ12" s="30">
        <v>29.7</v>
      </c>
      <c r="EK12" s="48">
        <f t="shared" si="27"/>
        <v>29.1525</v>
      </c>
      <c r="EL12" s="30">
        <v>25.76</v>
      </c>
      <c r="EM12" s="30">
        <v>25.29</v>
      </c>
      <c r="EN12" s="30">
        <v>22.04</v>
      </c>
      <c r="EO12" s="30">
        <v>22.42</v>
      </c>
      <c r="EP12" s="48">
        <f t="shared" si="28"/>
        <v>23.877500000000001</v>
      </c>
      <c r="EQ12" s="30">
        <v>24.83</v>
      </c>
      <c r="ER12" s="30">
        <v>25.54</v>
      </c>
      <c r="ES12" s="30">
        <v>23.38</v>
      </c>
      <c r="ET12" s="30">
        <v>22.34</v>
      </c>
      <c r="EU12" s="48">
        <f t="shared" si="29"/>
        <v>24.022500000000001</v>
      </c>
      <c r="EV12" s="30">
        <v>22.15</v>
      </c>
      <c r="EW12" s="30">
        <v>20.440000000000001</v>
      </c>
      <c r="EX12" s="30">
        <v>22.54</v>
      </c>
      <c r="EY12" s="30">
        <v>23.69</v>
      </c>
      <c r="EZ12" s="48">
        <f t="shared" si="30"/>
        <v>22.204999999999998</v>
      </c>
      <c r="FA12" s="30">
        <v>18.5</v>
      </c>
      <c r="FB12" s="30">
        <v>14.2</v>
      </c>
      <c r="FC12" s="30">
        <v>15.24</v>
      </c>
      <c r="FD12" s="30">
        <v>11.89</v>
      </c>
      <c r="FE12" s="48">
        <f t="shared" si="31"/>
        <v>14.957500000000001</v>
      </c>
      <c r="FF12" s="30">
        <v>12.7</v>
      </c>
      <c r="FG12" s="30">
        <v>12.22</v>
      </c>
      <c r="FH12" s="30">
        <v>13.4</v>
      </c>
      <c r="FI12" s="30">
        <v>14.8</v>
      </c>
      <c r="FJ12" s="48">
        <f t="shared" si="32"/>
        <v>13.280000000000001</v>
      </c>
      <c r="FK12" s="30">
        <v>14.61</v>
      </c>
      <c r="FL12" s="30">
        <v>12.58</v>
      </c>
      <c r="FM12" s="30">
        <v>11.99</v>
      </c>
      <c r="FN12" s="30">
        <v>14.11</v>
      </c>
      <c r="FO12" s="48">
        <f t="shared" si="33"/>
        <v>13.3225</v>
      </c>
      <c r="FP12" s="30">
        <v>14.06</v>
      </c>
      <c r="FQ12" s="30">
        <v>11.93</v>
      </c>
      <c r="FR12" s="30">
        <v>11.71</v>
      </c>
      <c r="FS12" s="30">
        <v>13.05</v>
      </c>
      <c r="FT12" s="48">
        <f t="shared" si="34"/>
        <v>12.6875</v>
      </c>
      <c r="FU12" s="30">
        <v>13.98</v>
      </c>
      <c r="FV12" s="30">
        <v>13.26</v>
      </c>
      <c r="FW12" s="30">
        <v>14.41</v>
      </c>
      <c r="FX12" s="30">
        <v>12.67</v>
      </c>
      <c r="FY12" s="48">
        <f t="shared" si="35"/>
        <v>13.580000000000002</v>
      </c>
      <c r="FZ12" s="30">
        <v>14.99</v>
      </c>
      <c r="GA12" s="30">
        <v>13.25</v>
      </c>
      <c r="GB12" s="30">
        <v>17.82</v>
      </c>
      <c r="GC12" s="30">
        <v>18.079999999999998</v>
      </c>
      <c r="GD12" s="48">
        <f t="shared" si="36"/>
        <v>16.035</v>
      </c>
      <c r="GE12" s="30">
        <v>14.65</v>
      </c>
      <c r="GF12" s="30">
        <v>13.29</v>
      </c>
      <c r="GG12" s="30">
        <v>15.18</v>
      </c>
      <c r="GH12" s="30">
        <v>15.26</v>
      </c>
      <c r="GI12" s="48">
        <f t="shared" si="37"/>
        <v>14.594999999999999</v>
      </c>
      <c r="GJ12" s="30">
        <v>40.299999999999997</v>
      </c>
      <c r="GK12" s="30">
        <v>39.08</v>
      </c>
      <c r="GL12" s="30">
        <v>36.89</v>
      </c>
      <c r="GM12" s="30">
        <v>40.99</v>
      </c>
      <c r="GN12" s="49">
        <f t="shared" si="38"/>
        <v>39.314999999999998</v>
      </c>
      <c r="GO12" s="30">
        <v>43.59</v>
      </c>
      <c r="GP12" s="30">
        <v>43.49</v>
      </c>
      <c r="GQ12" s="30">
        <v>43.47</v>
      </c>
      <c r="GR12" s="30">
        <v>40.57</v>
      </c>
      <c r="GS12" s="49">
        <f t="shared" si="39"/>
        <v>42.78</v>
      </c>
      <c r="GT12" s="30">
        <v>42.45</v>
      </c>
      <c r="GU12" s="30">
        <v>43.87</v>
      </c>
      <c r="GV12" s="30">
        <v>42.98</v>
      </c>
      <c r="GW12" s="30">
        <v>41.8</v>
      </c>
      <c r="GX12" s="49">
        <f t="shared" si="40"/>
        <v>42.774999999999991</v>
      </c>
      <c r="GY12" s="30">
        <v>43.26</v>
      </c>
      <c r="GZ12" s="30">
        <v>43.64</v>
      </c>
      <c r="HA12" s="30">
        <v>41.12</v>
      </c>
      <c r="HB12" s="30">
        <v>42.57</v>
      </c>
      <c r="HC12" s="49">
        <f t="shared" si="41"/>
        <v>42.647500000000001</v>
      </c>
      <c r="HD12" s="30">
        <v>43.64</v>
      </c>
      <c r="HE12" s="30">
        <v>43.02</v>
      </c>
      <c r="HF12" s="30">
        <v>40.93</v>
      </c>
      <c r="HG12" s="30">
        <v>38.71</v>
      </c>
      <c r="HH12" s="49">
        <f t="shared" si="42"/>
        <v>41.575000000000003</v>
      </c>
      <c r="HI12" s="30">
        <v>40.520000000000003</v>
      </c>
      <c r="HJ12" s="30">
        <v>39.340000000000003</v>
      </c>
      <c r="HK12" s="30">
        <v>39.31</v>
      </c>
      <c r="HL12" s="30">
        <v>38.07</v>
      </c>
      <c r="HM12" s="49">
        <f t="shared" si="43"/>
        <v>39.31</v>
      </c>
      <c r="HN12" s="30">
        <v>37.57</v>
      </c>
      <c r="HO12" s="30">
        <v>37.81</v>
      </c>
      <c r="HP12" s="30">
        <v>37.56</v>
      </c>
      <c r="HQ12" s="30">
        <v>35.520000000000003</v>
      </c>
      <c r="HR12" s="49">
        <f t="shared" si="44"/>
        <v>37.115000000000002</v>
      </c>
      <c r="HS12" s="30">
        <v>34.94</v>
      </c>
      <c r="HT12" s="30">
        <v>36.31</v>
      </c>
      <c r="HU12" s="30">
        <v>34.869999999999997</v>
      </c>
      <c r="HV12" s="30">
        <v>34.08</v>
      </c>
      <c r="HW12" s="49">
        <f t="shared" si="45"/>
        <v>35.049999999999997</v>
      </c>
      <c r="HX12" s="30">
        <v>33.54</v>
      </c>
      <c r="HY12" s="30">
        <v>35.56</v>
      </c>
      <c r="HZ12" s="30">
        <v>36.54</v>
      </c>
      <c r="IA12" s="30">
        <v>35.68</v>
      </c>
      <c r="IB12" s="49">
        <f t="shared" si="46"/>
        <v>35.33</v>
      </c>
      <c r="IC12" s="30">
        <v>37.82</v>
      </c>
      <c r="ID12" s="30">
        <v>37.58</v>
      </c>
      <c r="IE12" s="30">
        <v>39.81</v>
      </c>
      <c r="IF12" s="30">
        <v>39.01</v>
      </c>
      <c r="IG12" s="49">
        <f t="shared" si="47"/>
        <v>38.555</v>
      </c>
      <c r="IH12" s="30">
        <v>38.64</v>
      </c>
      <c r="II12" s="30">
        <v>38.54</v>
      </c>
      <c r="IJ12" s="30">
        <v>38.33</v>
      </c>
      <c r="IK12" s="30">
        <v>39.74</v>
      </c>
      <c r="IL12" s="49">
        <f t="shared" si="48"/>
        <v>38.8125</v>
      </c>
      <c r="IM12" s="30">
        <v>39.9</v>
      </c>
      <c r="IN12" s="30">
        <v>41.73</v>
      </c>
      <c r="IO12" s="30">
        <v>40.81</v>
      </c>
      <c r="IP12" s="30">
        <v>39.61</v>
      </c>
      <c r="IQ12" s="49">
        <f t="shared" si="49"/>
        <v>40.512500000000003</v>
      </c>
      <c r="IR12" s="30">
        <v>43.15</v>
      </c>
      <c r="IS12" s="30">
        <v>42.52</v>
      </c>
      <c r="IT12" s="30">
        <v>42.1</v>
      </c>
      <c r="IU12" s="30">
        <v>42.99</v>
      </c>
      <c r="IV12" s="49">
        <f t="shared" si="50"/>
        <v>42.690000000000005</v>
      </c>
      <c r="IW12" s="30">
        <v>41.71</v>
      </c>
      <c r="IX12" s="30">
        <v>43.27</v>
      </c>
      <c r="IY12" s="30">
        <v>41.57</v>
      </c>
      <c r="IZ12" s="30">
        <v>39.56</v>
      </c>
      <c r="JA12" s="49">
        <f t="shared" si="51"/>
        <v>41.527500000000003</v>
      </c>
      <c r="JB12" s="30">
        <v>41.33</v>
      </c>
      <c r="JC12" s="30">
        <v>41.76</v>
      </c>
      <c r="JD12" s="30">
        <v>43</v>
      </c>
      <c r="JE12" s="30">
        <v>40.03</v>
      </c>
      <c r="JF12" s="49">
        <f t="shared" si="52"/>
        <v>41.53</v>
      </c>
      <c r="JG12" s="30">
        <v>38.89</v>
      </c>
      <c r="JH12" s="30">
        <v>40.19</v>
      </c>
      <c r="JI12" s="30">
        <v>41.25</v>
      </c>
      <c r="JJ12" s="30">
        <v>40.799999999999997</v>
      </c>
      <c r="JK12" s="49">
        <f t="shared" si="53"/>
        <v>40.282499999999999</v>
      </c>
      <c r="JL12" s="30">
        <v>41.82</v>
      </c>
      <c r="JM12" s="30">
        <v>42.05</v>
      </c>
      <c r="JN12" s="30">
        <v>40.18</v>
      </c>
      <c r="JO12" s="30">
        <v>39.78</v>
      </c>
      <c r="JP12" s="49">
        <f t="shared" si="54"/>
        <v>40.957500000000003</v>
      </c>
      <c r="JQ12" s="30">
        <v>38.57</v>
      </c>
      <c r="JR12" s="30">
        <v>39.229999999999997</v>
      </c>
      <c r="JS12" s="30">
        <v>35.340000000000003</v>
      </c>
      <c r="JT12" s="30">
        <v>35.229999999999997</v>
      </c>
      <c r="JU12" s="49">
        <f t="shared" si="55"/>
        <v>37.092500000000001</v>
      </c>
      <c r="JV12" s="30">
        <v>36.64</v>
      </c>
      <c r="JW12" s="30">
        <v>37.020000000000003</v>
      </c>
      <c r="JX12" s="30">
        <v>37.630000000000003</v>
      </c>
      <c r="JY12" s="30">
        <v>36.200000000000003</v>
      </c>
      <c r="JZ12" s="50">
        <f t="shared" si="56"/>
        <v>36.872500000000002</v>
      </c>
    </row>
    <row r="13" spans="1:286" ht="29">
      <c r="A13" s="25" t="s">
        <v>248</v>
      </c>
      <c r="B13" s="30">
        <v>51.46</v>
      </c>
      <c r="C13" s="30">
        <v>51.53</v>
      </c>
      <c r="D13" s="30">
        <v>45.88</v>
      </c>
      <c r="E13" s="30">
        <v>52.93</v>
      </c>
      <c r="F13" s="47">
        <f t="shared" si="0"/>
        <v>50.45</v>
      </c>
      <c r="G13" s="30">
        <v>54.12</v>
      </c>
      <c r="H13" s="30">
        <v>51.07</v>
      </c>
      <c r="I13" s="30">
        <v>50.63</v>
      </c>
      <c r="J13" s="30">
        <v>53.49</v>
      </c>
      <c r="K13" s="47">
        <f t="shared" si="1"/>
        <v>52.327500000000001</v>
      </c>
      <c r="L13" s="30">
        <v>51.76</v>
      </c>
      <c r="M13" s="30">
        <v>50.72</v>
      </c>
      <c r="N13" s="30">
        <v>49.63</v>
      </c>
      <c r="O13" s="30">
        <v>53.65</v>
      </c>
      <c r="P13" s="47">
        <f t="shared" si="2"/>
        <v>51.44</v>
      </c>
      <c r="Q13" s="30">
        <v>53.33</v>
      </c>
      <c r="R13" s="30">
        <v>52.82</v>
      </c>
      <c r="S13" s="30">
        <v>52.59</v>
      </c>
      <c r="T13" s="30">
        <v>52.98</v>
      </c>
      <c r="U13" s="47">
        <f t="shared" si="3"/>
        <v>52.93</v>
      </c>
      <c r="V13" s="30">
        <v>54.25</v>
      </c>
      <c r="W13" s="30">
        <v>53.54</v>
      </c>
      <c r="X13" s="30">
        <v>51.7</v>
      </c>
      <c r="Y13" s="30">
        <v>52.45</v>
      </c>
      <c r="Z13" s="47">
        <f t="shared" si="4"/>
        <v>52.984999999999999</v>
      </c>
      <c r="AA13" s="30">
        <v>51.91</v>
      </c>
      <c r="AB13" s="30">
        <v>54.82</v>
      </c>
      <c r="AC13" s="30">
        <v>54.58</v>
      </c>
      <c r="AD13" s="30">
        <v>54.25</v>
      </c>
      <c r="AE13" s="47">
        <f t="shared" si="5"/>
        <v>53.89</v>
      </c>
      <c r="AF13" s="30">
        <v>56.14</v>
      </c>
      <c r="AG13" s="30">
        <v>53.53</v>
      </c>
      <c r="AH13" s="30">
        <v>54.81</v>
      </c>
      <c r="AI13" s="30">
        <v>55.73</v>
      </c>
      <c r="AJ13" s="47">
        <f t="shared" si="6"/>
        <v>55.052500000000002</v>
      </c>
      <c r="AK13" s="30">
        <v>55.13</v>
      </c>
      <c r="AL13" s="30">
        <v>52.26</v>
      </c>
      <c r="AM13" s="30">
        <v>56.45</v>
      </c>
      <c r="AN13" s="30">
        <v>57.52</v>
      </c>
      <c r="AO13" s="47">
        <f t="shared" si="7"/>
        <v>55.34</v>
      </c>
      <c r="AP13" s="30">
        <v>55.69</v>
      </c>
      <c r="AQ13" s="30">
        <v>57.17</v>
      </c>
      <c r="AR13" s="30">
        <v>56.69</v>
      </c>
      <c r="AS13" s="30">
        <v>59.96</v>
      </c>
      <c r="AT13" s="47">
        <f t="shared" si="8"/>
        <v>57.377500000000005</v>
      </c>
      <c r="AU13" s="30">
        <v>57.93</v>
      </c>
      <c r="AV13" s="30">
        <v>56.69</v>
      </c>
      <c r="AW13" s="30">
        <v>55.91</v>
      </c>
      <c r="AX13" s="30">
        <v>58.37</v>
      </c>
      <c r="AY13" s="47">
        <f t="shared" si="9"/>
        <v>57.225000000000001</v>
      </c>
      <c r="AZ13" s="30">
        <v>57.43</v>
      </c>
      <c r="BA13" s="30">
        <v>56.11</v>
      </c>
      <c r="BB13" s="30">
        <v>57.76</v>
      </c>
      <c r="BC13" s="30">
        <v>59.03</v>
      </c>
      <c r="BD13" s="47">
        <f t="shared" si="10"/>
        <v>57.582499999999996</v>
      </c>
      <c r="BE13" s="30">
        <v>56.6</v>
      </c>
      <c r="BF13" s="30">
        <v>54.71</v>
      </c>
      <c r="BG13" s="30">
        <v>57.07</v>
      </c>
      <c r="BH13" s="30">
        <v>57.89</v>
      </c>
      <c r="BI13" s="47">
        <f t="shared" si="11"/>
        <v>56.567499999999995</v>
      </c>
      <c r="BJ13" s="30">
        <v>53.92</v>
      </c>
      <c r="BK13" s="30">
        <v>48.46</v>
      </c>
      <c r="BL13" s="30">
        <v>48.9</v>
      </c>
      <c r="BM13" s="30">
        <v>51.45</v>
      </c>
      <c r="BN13" s="47">
        <f t="shared" si="12"/>
        <v>50.682500000000005</v>
      </c>
      <c r="BO13" s="30">
        <v>52.01</v>
      </c>
      <c r="BP13" s="30">
        <v>47.13</v>
      </c>
      <c r="BQ13" s="30">
        <v>49.41</v>
      </c>
      <c r="BR13" s="30">
        <v>52.96</v>
      </c>
      <c r="BS13" s="47">
        <f t="shared" si="13"/>
        <v>50.377500000000005</v>
      </c>
      <c r="BT13" s="30">
        <v>52.56</v>
      </c>
      <c r="BU13" s="30">
        <v>52.42</v>
      </c>
      <c r="BV13" s="30">
        <v>54.79</v>
      </c>
      <c r="BW13" s="30">
        <v>53.7</v>
      </c>
      <c r="BX13" s="47">
        <f t="shared" si="14"/>
        <v>53.367500000000007</v>
      </c>
      <c r="BY13" s="30">
        <v>48.19</v>
      </c>
      <c r="BZ13" s="30">
        <v>53.74</v>
      </c>
      <c r="CA13" s="30">
        <v>49.83</v>
      </c>
      <c r="CB13" s="30">
        <v>51.23</v>
      </c>
      <c r="CC13" s="47">
        <f t="shared" si="15"/>
        <v>50.747499999999995</v>
      </c>
      <c r="CD13" s="30">
        <v>53.4</v>
      </c>
      <c r="CE13" s="30">
        <v>49.88</v>
      </c>
      <c r="CF13" s="30">
        <v>46.74</v>
      </c>
      <c r="CG13" s="30">
        <v>46</v>
      </c>
      <c r="CH13" s="47">
        <f t="shared" si="16"/>
        <v>49.005000000000003</v>
      </c>
      <c r="CI13" s="30">
        <v>53.61</v>
      </c>
      <c r="CJ13" s="30">
        <v>44.54</v>
      </c>
      <c r="CK13" s="30">
        <v>43.73</v>
      </c>
      <c r="CL13" s="30">
        <v>45.91</v>
      </c>
      <c r="CM13" s="47">
        <f t="shared" si="17"/>
        <v>46.947499999999998</v>
      </c>
      <c r="CN13" s="30">
        <v>44.16</v>
      </c>
      <c r="CO13" s="30">
        <v>44.44</v>
      </c>
      <c r="CP13" s="30">
        <v>45.55</v>
      </c>
      <c r="CQ13" s="30">
        <v>46.3</v>
      </c>
      <c r="CR13" s="47">
        <f t="shared" si="18"/>
        <v>45.112499999999997</v>
      </c>
      <c r="CS13" s="30">
        <v>26.57</v>
      </c>
      <c r="CT13" s="30">
        <v>35.06</v>
      </c>
      <c r="CU13" s="30">
        <v>26.34</v>
      </c>
      <c r="CV13" s="30">
        <v>25.19</v>
      </c>
      <c r="CW13" s="48">
        <f t="shared" si="19"/>
        <v>28.29</v>
      </c>
      <c r="CX13" s="30">
        <v>22.89</v>
      </c>
      <c r="CY13" s="30">
        <v>25.36</v>
      </c>
      <c r="CZ13" s="30">
        <v>16.86</v>
      </c>
      <c r="DA13" s="30">
        <v>18.2</v>
      </c>
      <c r="DB13" s="48">
        <f t="shared" si="20"/>
        <v>20.827500000000001</v>
      </c>
      <c r="DC13" s="30">
        <v>19.28</v>
      </c>
      <c r="DD13" s="30">
        <v>30.14</v>
      </c>
      <c r="DE13" s="30">
        <v>25.51</v>
      </c>
      <c r="DF13" s="30">
        <v>24.58</v>
      </c>
      <c r="DG13" s="48">
        <f t="shared" si="21"/>
        <v>24.877500000000001</v>
      </c>
      <c r="DH13" s="30">
        <v>29.75</v>
      </c>
      <c r="DI13" s="30">
        <v>35.99</v>
      </c>
      <c r="DJ13" s="30">
        <v>24.22</v>
      </c>
      <c r="DK13" s="30">
        <v>21.3</v>
      </c>
      <c r="DL13" s="48">
        <f t="shared" si="22"/>
        <v>27.815000000000001</v>
      </c>
      <c r="DM13" s="30">
        <v>25.17</v>
      </c>
      <c r="DN13" s="30">
        <v>26.61</v>
      </c>
      <c r="DO13" s="30">
        <v>21.76</v>
      </c>
      <c r="DP13" s="30">
        <v>25.03</v>
      </c>
      <c r="DQ13" s="48">
        <f t="shared" si="23"/>
        <v>24.642500000000002</v>
      </c>
      <c r="DR13" s="30">
        <v>29.67</v>
      </c>
      <c r="DS13" s="30">
        <v>36.130000000000003</v>
      </c>
      <c r="DT13" s="30">
        <v>31.26</v>
      </c>
      <c r="DU13" s="30">
        <v>34.01</v>
      </c>
      <c r="DV13" s="48">
        <f t="shared" si="24"/>
        <v>32.767500000000005</v>
      </c>
      <c r="DW13" s="30">
        <v>38.590000000000003</v>
      </c>
      <c r="DX13" s="30">
        <v>41.51</v>
      </c>
      <c r="DY13" s="30">
        <v>41.13</v>
      </c>
      <c r="DZ13" s="30">
        <v>34.090000000000003</v>
      </c>
      <c r="EA13" s="48">
        <f t="shared" si="25"/>
        <v>38.83</v>
      </c>
      <c r="EB13" s="30">
        <v>38.22</v>
      </c>
      <c r="EC13" s="30">
        <v>41.16</v>
      </c>
      <c r="ED13" s="30">
        <v>34.840000000000003</v>
      </c>
      <c r="EE13" s="30">
        <v>35.5</v>
      </c>
      <c r="EF13" s="48">
        <f t="shared" si="26"/>
        <v>37.43</v>
      </c>
      <c r="EG13" s="30">
        <v>36.76</v>
      </c>
      <c r="EH13" s="30">
        <v>37.14</v>
      </c>
      <c r="EI13" s="30">
        <v>34.65</v>
      </c>
      <c r="EJ13" s="30">
        <v>32.89</v>
      </c>
      <c r="EK13" s="48">
        <f t="shared" si="27"/>
        <v>35.36</v>
      </c>
      <c r="EL13" s="30">
        <v>32.31</v>
      </c>
      <c r="EM13" s="30">
        <v>37.299999999999997</v>
      </c>
      <c r="EN13" s="30">
        <v>38.42</v>
      </c>
      <c r="EO13" s="30">
        <v>32.700000000000003</v>
      </c>
      <c r="EP13" s="48">
        <f t="shared" si="28"/>
        <v>35.182500000000005</v>
      </c>
      <c r="EQ13" s="30">
        <v>27.41</v>
      </c>
      <c r="ER13" s="30">
        <v>31.07</v>
      </c>
      <c r="ES13" s="30">
        <v>29.1</v>
      </c>
      <c r="ET13" s="30">
        <v>22.24</v>
      </c>
      <c r="EU13" s="48">
        <f t="shared" si="29"/>
        <v>27.455000000000002</v>
      </c>
      <c r="EV13" s="30">
        <v>22.58</v>
      </c>
      <c r="EW13" s="30">
        <v>28</v>
      </c>
      <c r="EX13" s="30">
        <v>29.5</v>
      </c>
      <c r="EY13" s="30">
        <v>27.36</v>
      </c>
      <c r="EZ13" s="48">
        <f t="shared" si="30"/>
        <v>26.86</v>
      </c>
      <c r="FA13" s="30">
        <v>25.27</v>
      </c>
      <c r="FB13" s="30">
        <v>27.39</v>
      </c>
      <c r="FC13" s="30">
        <v>21.71</v>
      </c>
      <c r="FD13" s="30">
        <v>16.52</v>
      </c>
      <c r="FE13" s="48">
        <f t="shared" si="31"/>
        <v>22.7225</v>
      </c>
      <c r="FF13" s="30">
        <v>15.45</v>
      </c>
      <c r="FG13" s="30">
        <v>18.14</v>
      </c>
      <c r="FH13" s="30">
        <v>12.22</v>
      </c>
      <c r="FI13" s="30">
        <v>15.32</v>
      </c>
      <c r="FJ13" s="48">
        <f t="shared" si="32"/>
        <v>15.282500000000001</v>
      </c>
      <c r="FK13" s="30">
        <v>14.03</v>
      </c>
      <c r="FL13" s="30">
        <v>12.32</v>
      </c>
      <c r="FM13" s="30">
        <v>13.24</v>
      </c>
      <c r="FN13" s="30">
        <v>9.44</v>
      </c>
      <c r="FO13" s="48">
        <f t="shared" si="33"/>
        <v>12.2575</v>
      </c>
      <c r="FP13" s="30">
        <v>12.47</v>
      </c>
      <c r="FQ13" s="30">
        <v>11.53</v>
      </c>
      <c r="FR13" s="30">
        <v>10.49</v>
      </c>
      <c r="FS13" s="30">
        <v>12.58</v>
      </c>
      <c r="FT13" s="48">
        <f t="shared" si="34"/>
        <v>11.7675</v>
      </c>
      <c r="FU13" s="30">
        <v>15.65</v>
      </c>
      <c r="FV13" s="30">
        <v>21.78</v>
      </c>
      <c r="FW13" s="30">
        <v>13.44</v>
      </c>
      <c r="FX13" s="30">
        <v>11.14</v>
      </c>
      <c r="FY13" s="48">
        <f t="shared" si="35"/>
        <v>15.5025</v>
      </c>
      <c r="FZ13" s="30">
        <v>16.2</v>
      </c>
      <c r="GA13" s="30">
        <v>18.39</v>
      </c>
      <c r="GB13" s="30">
        <v>11.42</v>
      </c>
      <c r="GC13" s="30">
        <v>16.690000000000001</v>
      </c>
      <c r="GD13" s="48">
        <f t="shared" si="36"/>
        <v>15.675000000000001</v>
      </c>
      <c r="GE13" s="30">
        <v>15.95</v>
      </c>
      <c r="GF13" s="30">
        <v>19.37</v>
      </c>
      <c r="GG13" s="30">
        <v>12.71</v>
      </c>
      <c r="GH13" s="30">
        <v>14.26</v>
      </c>
      <c r="GI13" s="48">
        <f t="shared" si="37"/>
        <v>15.5725</v>
      </c>
      <c r="GJ13" s="30">
        <v>37.79</v>
      </c>
      <c r="GK13" s="30">
        <v>33.46</v>
      </c>
      <c r="GL13" s="30">
        <v>33.79</v>
      </c>
      <c r="GM13" s="30">
        <v>39.6</v>
      </c>
      <c r="GN13" s="49">
        <f t="shared" si="38"/>
        <v>36.159999999999997</v>
      </c>
      <c r="GO13" s="30">
        <v>41.73</v>
      </c>
      <c r="GP13" s="30">
        <v>38.11</v>
      </c>
      <c r="GQ13" s="30">
        <v>42.09</v>
      </c>
      <c r="GR13" s="30">
        <v>43.76</v>
      </c>
      <c r="GS13" s="49">
        <f t="shared" si="39"/>
        <v>41.422499999999999</v>
      </c>
      <c r="GT13" s="30">
        <v>41.78</v>
      </c>
      <c r="GU13" s="30">
        <v>35.43</v>
      </c>
      <c r="GV13" s="30">
        <v>36.97</v>
      </c>
      <c r="GW13" s="30">
        <v>40.46</v>
      </c>
      <c r="GX13" s="49">
        <f t="shared" si="40"/>
        <v>38.660000000000004</v>
      </c>
      <c r="GY13" s="30">
        <v>37.47</v>
      </c>
      <c r="GZ13" s="30">
        <v>33.81</v>
      </c>
      <c r="HA13" s="30">
        <v>39.85</v>
      </c>
      <c r="HB13" s="30">
        <v>41.69</v>
      </c>
      <c r="HC13" s="49">
        <f t="shared" si="41"/>
        <v>38.204999999999998</v>
      </c>
      <c r="HD13" s="30">
        <v>40.590000000000003</v>
      </c>
      <c r="HE13" s="30">
        <v>39.29</v>
      </c>
      <c r="HF13" s="30">
        <v>40.450000000000003</v>
      </c>
      <c r="HG13" s="30">
        <v>39.32</v>
      </c>
      <c r="HH13" s="49">
        <f t="shared" si="42"/>
        <v>39.912500000000001</v>
      </c>
      <c r="HI13" s="30">
        <v>36.51</v>
      </c>
      <c r="HJ13" s="30">
        <v>35.01</v>
      </c>
      <c r="HK13" s="30">
        <v>37.520000000000003</v>
      </c>
      <c r="HL13" s="30">
        <v>35.799999999999997</v>
      </c>
      <c r="HM13" s="49">
        <f t="shared" si="43"/>
        <v>36.209999999999994</v>
      </c>
      <c r="HN13" s="30">
        <v>34.47</v>
      </c>
      <c r="HO13" s="30">
        <v>31.31</v>
      </c>
      <c r="HP13" s="30">
        <v>32.26</v>
      </c>
      <c r="HQ13" s="30">
        <v>36.729999999999997</v>
      </c>
      <c r="HR13" s="49">
        <f t="shared" si="44"/>
        <v>33.692499999999995</v>
      </c>
      <c r="HS13" s="30">
        <v>34.06</v>
      </c>
      <c r="HT13" s="30">
        <v>30.75</v>
      </c>
      <c r="HU13" s="30">
        <v>36.79</v>
      </c>
      <c r="HV13" s="30">
        <v>37.1</v>
      </c>
      <c r="HW13" s="49">
        <f t="shared" si="45"/>
        <v>34.674999999999997</v>
      </c>
      <c r="HX13" s="30">
        <v>35.22</v>
      </c>
      <c r="HY13" s="30">
        <v>35.93</v>
      </c>
      <c r="HZ13" s="30">
        <v>37.049999999999997</v>
      </c>
      <c r="IA13" s="30">
        <v>40.24</v>
      </c>
      <c r="IB13" s="49">
        <f t="shared" si="46"/>
        <v>37.11</v>
      </c>
      <c r="IC13" s="30">
        <v>39.21</v>
      </c>
      <c r="ID13" s="30">
        <v>35.54</v>
      </c>
      <c r="IE13" s="30">
        <v>34.43</v>
      </c>
      <c r="IF13" s="30">
        <v>39.28</v>
      </c>
      <c r="IG13" s="49">
        <f t="shared" si="47"/>
        <v>37.115000000000002</v>
      </c>
      <c r="IH13" s="30">
        <v>41.69</v>
      </c>
      <c r="II13" s="30">
        <v>38.68</v>
      </c>
      <c r="IJ13" s="30">
        <v>40.96</v>
      </c>
      <c r="IK13" s="30">
        <v>45.9</v>
      </c>
      <c r="IL13" s="49">
        <f t="shared" si="48"/>
        <v>41.807500000000005</v>
      </c>
      <c r="IM13" s="30">
        <v>43.82</v>
      </c>
      <c r="IN13" s="30">
        <v>39.4</v>
      </c>
      <c r="IO13" s="30">
        <v>40.229999999999997</v>
      </c>
      <c r="IP13" s="30">
        <v>42.05</v>
      </c>
      <c r="IQ13" s="49">
        <f t="shared" si="49"/>
        <v>41.375</v>
      </c>
      <c r="IR13" s="30">
        <v>40.29</v>
      </c>
      <c r="IS13" s="30">
        <v>35.19</v>
      </c>
      <c r="IT13" s="30">
        <v>38.29</v>
      </c>
      <c r="IU13" s="30">
        <v>42.95</v>
      </c>
      <c r="IV13" s="49">
        <f t="shared" si="50"/>
        <v>39.179999999999993</v>
      </c>
      <c r="IW13" s="30">
        <v>43.98</v>
      </c>
      <c r="IX13" s="30">
        <v>38.58</v>
      </c>
      <c r="IY13" s="30">
        <v>43.37</v>
      </c>
      <c r="IZ13" s="30">
        <v>44.85</v>
      </c>
      <c r="JA13" s="49">
        <f t="shared" si="51"/>
        <v>42.695</v>
      </c>
      <c r="JB13" s="30">
        <v>45.18</v>
      </c>
      <c r="JC13" s="30">
        <v>45.96</v>
      </c>
      <c r="JD13" s="30">
        <v>47.53</v>
      </c>
      <c r="JE13" s="30">
        <v>48.63</v>
      </c>
      <c r="JF13" s="49">
        <f t="shared" si="52"/>
        <v>46.825000000000003</v>
      </c>
      <c r="JG13" s="30">
        <v>42.18</v>
      </c>
      <c r="JH13" s="30">
        <v>47.54</v>
      </c>
      <c r="JI13" s="30">
        <v>44.6</v>
      </c>
      <c r="JJ13" s="30">
        <v>44.79</v>
      </c>
      <c r="JK13" s="49">
        <f t="shared" si="53"/>
        <v>44.777499999999996</v>
      </c>
      <c r="JL13" s="30">
        <v>45.05</v>
      </c>
      <c r="JM13" s="30">
        <v>39.020000000000003</v>
      </c>
      <c r="JN13" s="30">
        <v>40.46</v>
      </c>
      <c r="JO13" s="30">
        <v>40.880000000000003</v>
      </c>
      <c r="JP13" s="49">
        <f t="shared" si="54"/>
        <v>41.352499999999999</v>
      </c>
      <c r="JQ13" s="30">
        <v>44.93</v>
      </c>
      <c r="JR13" s="30">
        <v>36.340000000000003</v>
      </c>
      <c r="JS13" s="30">
        <v>38.729999999999997</v>
      </c>
      <c r="JT13" s="30">
        <v>38.24</v>
      </c>
      <c r="JU13" s="49">
        <f t="shared" si="55"/>
        <v>39.56</v>
      </c>
      <c r="JV13" s="30">
        <v>37.119999999999997</v>
      </c>
      <c r="JW13" s="30">
        <v>35.83</v>
      </c>
      <c r="JX13" s="30">
        <v>39.76</v>
      </c>
      <c r="JY13" s="30">
        <v>39.69</v>
      </c>
      <c r="JZ13" s="50">
        <f t="shared" si="56"/>
        <v>38.099999999999994</v>
      </c>
    </row>
    <row r="14" spans="1:286" ht="43">
      <c r="A14" s="25" t="s">
        <v>249</v>
      </c>
      <c r="B14" s="30">
        <v>51.49</v>
      </c>
      <c r="C14" s="30">
        <v>50.89</v>
      </c>
      <c r="D14" s="30">
        <v>50.5</v>
      </c>
      <c r="E14" s="30">
        <v>50.75</v>
      </c>
      <c r="F14" s="47">
        <f t="shared" si="0"/>
        <v>50.907499999999999</v>
      </c>
      <c r="G14" s="30">
        <v>52.62</v>
      </c>
      <c r="H14" s="30">
        <v>53.46</v>
      </c>
      <c r="I14" s="30">
        <v>55.08</v>
      </c>
      <c r="J14" s="30">
        <v>55.78</v>
      </c>
      <c r="K14" s="47">
        <f t="shared" si="1"/>
        <v>54.234999999999999</v>
      </c>
      <c r="L14" s="30">
        <v>52.43</v>
      </c>
      <c r="M14" s="30">
        <v>51.63</v>
      </c>
      <c r="N14" s="30">
        <v>52.92</v>
      </c>
      <c r="O14" s="30">
        <v>52.39</v>
      </c>
      <c r="P14" s="47">
        <f t="shared" si="2"/>
        <v>52.342500000000001</v>
      </c>
      <c r="Q14" s="30">
        <v>52.66</v>
      </c>
      <c r="R14" s="30">
        <v>51.63</v>
      </c>
      <c r="S14" s="30">
        <v>54.13</v>
      </c>
      <c r="T14" s="30">
        <v>52.34</v>
      </c>
      <c r="U14" s="47">
        <f t="shared" si="3"/>
        <v>52.69</v>
      </c>
      <c r="V14" s="30">
        <v>54.76</v>
      </c>
      <c r="W14" s="30">
        <v>53.45</v>
      </c>
      <c r="X14" s="30">
        <v>53.67</v>
      </c>
      <c r="Y14" s="30">
        <v>55.29</v>
      </c>
      <c r="Z14" s="47">
        <f t="shared" si="4"/>
        <v>54.292499999999997</v>
      </c>
      <c r="AA14" s="30">
        <v>54.86</v>
      </c>
      <c r="AB14" s="30">
        <v>52.59</v>
      </c>
      <c r="AC14" s="30">
        <v>55.77</v>
      </c>
      <c r="AD14" s="30">
        <v>57.57</v>
      </c>
      <c r="AE14" s="47">
        <f t="shared" si="5"/>
        <v>55.197499999999998</v>
      </c>
      <c r="AF14" s="30">
        <v>56.99</v>
      </c>
      <c r="AG14" s="30">
        <v>54.47</v>
      </c>
      <c r="AH14" s="30">
        <v>56.4</v>
      </c>
      <c r="AI14" s="30">
        <v>57.41</v>
      </c>
      <c r="AJ14" s="47">
        <f t="shared" si="6"/>
        <v>56.317500000000003</v>
      </c>
      <c r="AK14" s="30">
        <v>56.09</v>
      </c>
      <c r="AL14" s="30">
        <v>54.55</v>
      </c>
      <c r="AM14" s="30">
        <v>54.93</v>
      </c>
      <c r="AN14" s="30">
        <v>54.64</v>
      </c>
      <c r="AO14" s="47">
        <f t="shared" si="7"/>
        <v>55.052499999999995</v>
      </c>
      <c r="AP14" s="30">
        <v>56.66</v>
      </c>
      <c r="AQ14" s="30">
        <v>54.32</v>
      </c>
      <c r="AR14" s="30">
        <v>53.04</v>
      </c>
      <c r="AS14" s="30">
        <v>51.28</v>
      </c>
      <c r="AT14" s="47">
        <f t="shared" si="8"/>
        <v>53.824999999999996</v>
      </c>
      <c r="AU14" s="30">
        <v>53.04</v>
      </c>
      <c r="AV14" s="30">
        <v>51.83</v>
      </c>
      <c r="AW14" s="30">
        <v>52.11</v>
      </c>
      <c r="AX14" s="30">
        <v>54.03</v>
      </c>
      <c r="AY14" s="47">
        <f t="shared" si="9"/>
        <v>52.752500000000005</v>
      </c>
      <c r="AZ14" s="30">
        <v>54.43</v>
      </c>
      <c r="BA14" s="30">
        <v>52.05</v>
      </c>
      <c r="BB14" s="30">
        <v>53.31</v>
      </c>
      <c r="BC14" s="30">
        <v>54.14</v>
      </c>
      <c r="BD14" s="47">
        <f t="shared" si="10"/>
        <v>53.482500000000002</v>
      </c>
      <c r="BE14" s="30">
        <v>55.33</v>
      </c>
      <c r="BF14" s="30">
        <v>53.77</v>
      </c>
      <c r="BG14" s="30">
        <v>53.98</v>
      </c>
      <c r="BH14" s="30">
        <v>54.39</v>
      </c>
      <c r="BI14" s="47">
        <f t="shared" si="11"/>
        <v>54.367499999999993</v>
      </c>
      <c r="BJ14" s="30">
        <v>54.36</v>
      </c>
      <c r="BK14" s="30">
        <v>54.95</v>
      </c>
      <c r="BL14" s="30">
        <v>51.95</v>
      </c>
      <c r="BM14" s="30">
        <v>50.06</v>
      </c>
      <c r="BN14" s="47">
        <f t="shared" si="12"/>
        <v>52.83</v>
      </c>
      <c r="BO14" s="30">
        <v>51.5</v>
      </c>
      <c r="BP14" s="30">
        <v>49.53</v>
      </c>
      <c r="BQ14" s="30">
        <v>49.29</v>
      </c>
      <c r="BR14" s="30">
        <v>49.78</v>
      </c>
      <c r="BS14" s="47">
        <f t="shared" si="13"/>
        <v>50.024999999999999</v>
      </c>
      <c r="BT14" s="30">
        <v>48.49</v>
      </c>
      <c r="BU14" s="30">
        <v>50.86</v>
      </c>
      <c r="BV14" s="30">
        <v>51.92</v>
      </c>
      <c r="BW14" s="30">
        <v>52.45</v>
      </c>
      <c r="BX14" s="47">
        <f t="shared" si="14"/>
        <v>50.929999999999993</v>
      </c>
      <c r="BY14" s="30">
        <v>51.02</v>
      </c>
      <c r="BZ14" s="30">
        <v>48.72</v>
      </c>
      <c r="CA14" s="30">
        <v>49.32</v>
      </c>
      <c r="CB14" s="30">
        <v>51.56</v>
      </c>
      <c r="CC14" s="47">
        <f t="shared" si="15"/>
        <v>50.155000000000001</v>
      </c>
      <c r="CD14" s="30">
        <v>54.93</v>
      </c>
      <c r="CE14" s="30">
        <v>54.04</v>
      </c>
      <c r="CF14" s="30">
        <v>54.52</v>
      </c>
      <c r="CG14" s="30">
        <v>53.66</v>
      </c>
      <c r="CH14" s="47">
        <f t="shared" si="16"/>
        <v>54.287500000000001</v>
      </c>
      <c r="CI14" s="30">
        <v>51.91</v>
      </c>
      <c r="CJ14" s="30">
        <v>50.48</v>
      </c>
      <c r="CK14" s="30">
        <v>50.64</v>
      </c>
      <c r="CL14" s="30">
        <v>50.04</v>
      </c>
      <c r="CM14" s="47">
        <f t="shared" si="17"/>
        <v>50.767499999999991</v>
      </c>
      <c r="CN14" s="30">
        <v>50.42</v>
      </c>
      <c r="CO14" s="30">
        <v>48.77</v>
      </c>
      <c r="CP14" s="30">
        <v>47.77</v>
      </c>
      <c r="CQ14" s="30">
        <v>46.77</v>
      </c>
      <c r="CR14" s="47">
        <f t="shared" si="18"/>
        <v>48.432500000000005</v>
      </c>
      <c r="CS14" s="30">
        <v>11.32</v>
      </c>
      <c r="CT14" s="30">
        <v>10</v>
      </c>
      <c r="CU14" s="30">
        <v>9.56</v>
      </c>
      <c r="CV14" s="30">
        <v>5.01</v>
      </c>
      <c r="CW14" s="48">
        <f t="shared" si="19"/>
        <v>8.9725000000000001</v>
      </c>
      <c r="CX14" s="30">
        <v>8.4499999999999993</v>
      </c>
      <c r="CY14" s="30">
        <v>11.16</v>
      </c>
      <c r="CZ14" s="30">
        <v>7.68</v>
      </c>
      <c r="DA14" s="30">
        <v>8.59</v>
      </c>
      <c r="DB14" s="48">
        <f t="shared" si="20"/>
        <v>8.9699999999999989</v>
      </c>
      <c r="DC14" s="30">
        <v>7.93</v>
      </c>
      <c r="DD14" s="30">
        <v>8.44</v>
      </c>
      <c r="DE14" s="30">
        <v>11.74</v>
      </c>
      <c r="DF14" s="30">
        <v>13.12</v>
      </c>
      <c r="DG14" s="48">
        <f t="shared" si="21"/>
        <v>10.307499999999999</v>
      </c>
      <c r="DH14" s="30">
        <v>10.29</v>
      </c>
      <c r="DI14" s="30">
        <v>13.81</v>
      </c>
      <c r="DJ14" s="30">
        <v>16.03</v>
      </c>
      <c r="DK14" s="30">
        <v>13.9</v>
      </c>
      <c r="DL14" s="48">
        <f t="shared" si="22"/>
        <v>13.5075</v>
      </c>
      <c r="DM14" s="30">
        <v>13.32</v>
      </c>
      <c r="DN14" s="30">
        <v>12.86</v>
      </c>
      <c r="DO14" s="30">
        <v>13.89</v>
      </c>
      <c r="DP14" s="30">
        <v>10.49</v>
      </c>
      <c r="DQ14" s="48">
        <f t="shared" si="23"/>
        <v>12.64</v>
      </c>
      <c r="DR14" s="30">
        <v>14.18</v>
      </c>
      <c r="DS14" s="30">
        <v>13.79</v>
      </c>
      <c r="DT14" s="30">
        <v>15.65</v>
      </c>
      <c r="DU14" s="30">
        <v>19.059999999999999</v>
      </c>
      <c r="DV14" s="48">
        <f t="shared" si="24"/>
        <v>15.669999999999998</v>
      </c>
      <c r="DW14" s="30">
        <v>18.399999999999999</v>
      </c>
      <c r="DX14" s="30">
        <v>19.38</v>
      </c>
      <c r="DY14" s="30">
        <v>17.010000000000002</v>
      </c>
      <c r="DZ14" s="30">
        <v>19.98</v>
      </c>
      <c r="EA14" s="48">
        <f t="shared" si="25"/>
        <v>18.692500000000003</v>
      </c>
      <c r="EB14" s="30">
        <v>17.670000000000002</v>
      </c>
      <c r="EC14" s="30">
        <v>16.86</v>
      </c>
      <c r="ED14" s="30">
        <v>16.09</v>
      </c>
      <c r="EE14" s="30">
        <v>18.079999999999998</v>
      </c>
      <c r="EF14" s="48">
        <f t="shared" si="26"/>
        <v>17.175000000000001</v>
      </c>
      <c r="EG14" s="30">
        <v>18.68</v>
      </c>
      <c r="EH14" s="30">
        <v>15.74</v>
      </c>
      <c r="EI14" s="30">
        <v>14.71</v>
      </c>
      <c r="EJ14" s="30">
        <v>16.25</v>
      </c>
      <c r="EK14" s="48">
        <f t="shared" si="27"/>
        <v>16.344999999999999</v>
      </c>
      <c r="EL14" s="30">
        <v>12.91</v>
      </c>
      <c r="EM14" s="30">
        <v>11.01</v>
      </c>
      <c r="EN14" s="30">
        <v>9.36</v>
      </c>
      <c r="EO14" s="30">
        <v>10.85</v>
      </c>
      <c r="EP14" s="48">
        <f t="shared" si="28"/>
        <v>11.032500000000001</v>
      </c>
      <c r="EQ14" s="30">
        <v>11.2</v>
      </c>
      <c r="ER14" s="30">
        <v>10.06</v>
      </c>
      <c r="ES14" s="30">
        <v>10.73</v>
      </c>
      <c r="ET14" s="30">
        <v>14.6</v>
      </c>
      <c r="EU14" s="48">
        <f t="shared" si="29"/>
        <v>11.647499999999999</v>
      </c>
      <c r="EV14" s="30">
        <v>14.19</v>
      </c>
      <c r="EW14" s="30">
        <v>11.62</v>
      </c>
      <c r="EX14" s="30">
        <v>9.36</v>
      </c>
      <c r="EY14" s="30">
        <v>11.55</v>
      </c>
      <c r="EZ14" s="48">
        <f t="shared" si="30"/>
        <v>11.68</v>
      </c>
      <c r="FA14" s="30">
        <v>7.83</v>
      </c>
      <c r="FB14" s="30">
        <v>3.55</v>
      </c>
      <c r="FC14" s="30">
        <v>6.3</v>
      </c>
      <c r="FD14" s="30">
        <v>5.01</v>
      </c>
      <c r="FE14" s="48">
        <f t="shared" si="31"/>
        <v>5.6724999999999994</v>
      </c>
      <c r="FF14" s="30">
        <v>6.75</v>
      </c>
      <c r="FG14" s="30">
        <v>7.21</v>
      </c>
      <c r="FH14" s="30">
        <v>8.4499999999999993</v>
      </c>
      <c r="FI14" s="30">
        <v>11.88</v>
      </c>
      <c r="FJ14" s="48">
        <f t="shared" si="32"/>
        <v>8.5724999999999998</v>
      </c>
      <c r="FK14" s="30">
        <v>8.2200000000000006</v>
      </c>
      <c r="FL14" s="30">
        <v>9.85</v>
      </c>
      <c r="FM14" s="30">
        <v>10.79</v>
      </c>
      <c r="FN14" s="30">
        <v>9.61</v>
      </c>
      <c r="FO14" s="48">
        <f t="shared" si="33"/>
        <v>9.6174999999999997</v>
      </c>
      <c r="FP14" s="30">
        <v>8.39</v>
      </c>
      <c r="FQ14" s="30">
        <v>10.65</v>
      </c>
      <c r="FR14" s="30">
        <v>7.35</v>
      </c>
      <c r="FS14" s="30">
        <v>11.28</v>
      </c>
      <c r="FT14" s="48">
        <f t="shared" si="34"/>
        <v>9.4175000000000004</v>
      </c>
      <c r="FU14" s="30">
        <v>14.04</v>
      </c>
      <c r="FV14" s="30">
        <v>10.91</v>
      </c>
      <c r="FW14" s="30">
        <v>13.47</v>
      </c>
      <c r="FX14" s="30">
        <v>15.5</v>
      </c>
      <c r="FY14" s="48">
        <f t="shared" si="35"/>
        <v>13.48</v>
      </c>
      <c r="FZ14" s="30">
        <v>13.16</v>
      </c>
      <c r="GA14" s="30">
        <v>15.31</v>
      </c>
      <c r="GB14" s="30">
        <v>12.93</v>
      </c>
      <c r="GC14" s="30">
        <v>11.8</v>
      </c>
      <c r="GD14" s="48">
        <f t="shared" si="36"/>
        <v>13.3</v>
      </c>
      <c r="GE14" s="30">
        <v>11.64</v>
      </c>
      <c r="GF14" s="30">
        <v>13.22</v>
      </c>
      <c r="GG14" s="30">
        <v>10.58</v>
      </c>
      <c r="GH14" s="30">
        <v>14.27</v>
      </c>
      <c r="GI14" s="48">
        <f t="shared" si="37"/>
        <v>12.427499999999998</v>
      </c>
      <c r="GJ14" s="30">
        <v>45.66</v>
      </c>
      <c r="GK14" s="30">
        <v>45.8</v>
      </c>
      <c r="GL14" s="30">
        <v>45.67</v>
      </c>
      <c r="GM14" s="30">
        <v>48.21</v>
      </c>
      <c r="GN14" s="49">
        <f t="shared" si="38"/>
        <v>46.335000000000001</v>
      </c>
      <c r="GO14" s="30">
        <v>48.17</v>
      </c>
      <c r="GP14" s="30">
        <v>47.5</v>
      </c>
      <c r="GQ14" s="30">
        <v>50.85</v>
      </c>
      <c r="GR14" s="30">
        <v>50.99</v>
      </c>
      <c r="GS14" s="49">
        <f t="shared" si="39"/>
        <v>49.377500000000005</v>
      </c>
      <c r="GT14" s="30">
        <v>48.27</v>
      </c>
      <c r="GU14" s="30">
        <v>47.28</v>
      </c>
      <c r="GV14" s="30">
        <v>46.71</v>
      </c>
      <c r="GW14" s="30">
        <v>45.52</v>
      </c>
      <c r="GX14" s="49">
        <f t="shared" si="40"/>
        <v>46.945000000000007</v>
      </c>
      <c r="GY14" s="30">
        <v>47.24</v>
      </c>
      <c r="GZ14" s="30">
        <v>44.5</v>
      </c>
      <c r="HA14" s="30">
        <v>45.45</v>
      </c>
      <c r="HB14" s="30">
        <v>45.06</v>
      </c>
      <c r="HC14" s="49">
        <f t="shared" si="41"/>
        <v>45.5625</v>
      </c>
      <c r="HD14" s="30">
        <v>47.46</v>
      </c>
      <c r="HE14" s="30">
        <v>46.58</v>
      </c>
      <c r="HF14" s="30">
        <v>46.21</v>
      </c>
      <c r="HG14" s="30">
        <v>49.49</v>
      </c>
      <c r="HH14" s="49">
        <f t="shared" si="42"/>
        <v>47.435000000000002</v>
      </c>
      <c r="HI14" s="30">
        <v>47.08</v>
      </c>
      <c r="HJ14" s="30">
        <v>45.34</v>
      </c>
      <c r="HK14" s="30">
        <v>47.04</v>
      </c>
      <c r="HL14" s="30">
        <v>46.6</v>
      </c>
      <c r="HM14" s="49">
        <f t="shared" si="43"/>
        <v>46.515000000000001</v>
      </c>
      <c r="HN14" s="30">
        <v>46.5</v>
      </c>
      <c r="HO14" s="30">
        <v>43.91</v>
      </c>
      <c r="HP14" s="30">
        <v>46.81</v>
      </c>
      <c r="HQ14" s="30">
        <v>45.94</v>
      </c>
      <c r="HR14" s="49">
        <f t="shared" si="44"/>
        <v>45.79</v>
      </c>
      <c r="HS14" s="30">
        <v>46.18</v>
      </c>
      <c r="HT14" s="30">
        <v>45.35</v>
      </c>
      <c r="HU14" s="30">
        <v>46.09</v>
      </c>
      <c r="HV14" s="30">
        <v>44.77</v>
      </c>
      <c r="HW14" s="49">
        <f t="shared" si="45"/>
        <v>45.597500000000004</v>
      </c>
      <c r="HX14" s="30">
        <v>46.07</v>
      </c>
      <c r="HY14" s="30">
        <v>45.77</v>
      </c>
      <c r="HZ14" s="30">
        <v>45.23</v>
      </c>
      <c r="IA14" s="30">
        <v>42.95</v>
      </c>
      <c r="IB14" s="49">
        <f t="shared" si="46"/>
        <v>45.004999999999995</v>
      </c>
      <c r="IC14" s="30">
        <v>46.19</v>
      </c>
      <c r="ID14" s="30">
        <v>46.12</v>
      </c>
      <c r="IE14" s="30">
        <v>47.23</v>
      </c>
      <c r="IF14" s="30">
        <v>48.17</v>
      </c>
      <c r="IG14" s="49">
        <f t="shared" si="47"/>
        <v>46.927499999999995</v>
      </c>
      <c r="IH14" s="30">
        <v>48.34</v>
      </c>
      <c r="II14" s="30">
        <v>46.81</v>
      </c>
      <c r="IJ14" s="30">
        <v>47.59</v>
      </c>
      <c r="IK14" s="30">
        <v>46.23</v>
      </c>
      <c r="IL14" s="49">
        <f t="shared" si="48"/>
        <v>47.2425</v>
      </c>
      <c r="IM14" s="30">
        <v>47.48</v>
      </c>
      <c r="IN14" s="30">
        <v>47.52</v>
      </c>
      <c r="IO14" s="30">
        <v>48.93</v>
      </c>
      <c r="IP14" s="30">
        <v>48.1</v>
      </c>
      <c r="IQ14" s="49">
        <f t="shared" si="49"/>
        <v>48.0075</v>
      </c>
      <c r="IR14" s="30">
        <v>50.11</v>
      </c>
      <c r="IS14" s="30">
        <v>53</v>
      </c>
      <c r="IT14" s="30">
        <v>48.67</v>
      </c>
      <c r="IU14" s="30">
        <v>47.55</v>
      </c>
      <c r="IV14" s="49">
        <f t="shared" si="50"/>
        <v>49.832499999999996</v>
      </c>
      <c r="IW14" s="30">
        <v>48.02</v>
      </c>
      <c r="IX14" s="30">
        <v>45.96</v>
      </c>
      <c r="IY14" s="30">
        <v>45.13</v>
      </c>
      <c r="IZ14" s="30">
        <v>43.87</v>
      </c>
      <c r="JA14" s="49">
        <f t="shared" si="51"/>
        <v>45.745000000000005</v>
      </c>
      <c r="JB14" s="30">
        <v>44.5</v>
      </c>
      <c r="JC14" s="30">
        <v>45.85</v>
      </c>
      <c r="JD14" s="30">
        <v>46.31</v>
      </c>
      <c r="JE14" s="30">
        <v>47.41</v>
      </c>
      <c r="JF14" s="49">
        <f t="shared" si="52"/>
        <v>46.017499999999998</v>
      </c>
      <c r="JG14" s="30">
        <v>46.74</v>
      </c>
      <c r="JH14" s="30">
        <v>43.53</v>
      </c>
      <c r="JI14" s="30">
        <v>45.69</v>
      </c>
      <c r="JJ14" s="30">
        <v>45.75</v>
      </c>
      <c r="JK14" s="49">
        <f t="shared" si="53"/>
        <v>45.427500000000002</v>
      </c>
      <c r="JL14" s="30">
        <v>47.22</v>
      </c>
      <c r="JM14" s="30">
        <v>48.15</v>
      </c>
      <c r="JN14" s="30">
        <v>47.18</v>
      </c>
      <c r="JO14" s="30">
        <v>45.34</v>
      </c>
      <c r="JP14" s="49">
        <f t="shared" si="54"/>
        <v>46.972500000000004</v>
      </c>
      <c r="JQ14" s="30">
        <v>45.08</v>
      </c>
      <c r="JR14" s="30">
        <v>42.75</v>
      </c>
      <c r="JS14" s="30">
        <v>44.09</v>
      </c>
      <c r="JT14" s="30">
        <v>44.13</v>
      </c>
      <c r="JU14" s="49">
        <f t="shared" si="55"/>
        <v>44.012500000000003</v>
      </c>
      <c r="JV14" s="30">
        <v>44.56</v>
      </c>
      <c r="JW14" s="30">
        <v>42.33</v>
      </c>
      <c r="JX14" s="30">
        <v>42.72</v>
      </c>
      <c r="JY14" s="30">
        <v>40.090000000000003</v>
      </c>
      <c r="JZ14" s="50">
        <f t="shared" si="56"/>
        <v>42.425000000000004</v>
      </c>
    </row>
    <row r="15" spans="1:286" ht="29">
      <c r="A15" s="25" t="s">
        <v>250</v>
      </c>
      <c r="B15" s="30">
        <v>46.09</v>
      </c>
      <c r="C15" s="30">
        <v>46.12</v>
      </c>
      <c r="D15" s="30">
        <v>45.2</v>
      </c>
      <c r="E15" s="30">
        <v>47.52</v>
      </c>
      <c r="F15" s="47">
        <f t="shared" si="0"/>
        <v>46.232500000000009</v>
      </c>
      <c r="G15" s="30">
        <v>46.98</v>
      </c>
      <c r="H15" s="30">
        <v>46.69</v>
      </c>
      <c r="I15" s="30">
        <v>46.89</v>
      </c>
      <c r="J15" s="30">
        <v>47.08</v>
      </c>
      <c r="K15" s="47">
        <f t="shared" si="1"/>
        <v>46.91</v>
      </c>
      <c r="L15" s="30">
        <v>46.77</v>
      </c>
      <c r="M15" s="30">
        <v>46.64</v>
      </c>
      <c r="N15" s="30">
        <v>46.99</v>
      </c>
      <c r="O15" s="30">
        <v>47.29</v>
      </c>
      <c r="P15" s="47">
        <f t="shared" si="2"/>
        <v>46.922499999999999</v>
      </c>
      <c r="Q15" s="30">
        <v>46.85</v>
      </c>
      <c r="R15" s="30">
        <v>46.31</v>
      </c>
      <c r="S15" s="30">
        <v>46.84</v>
      </c>
      <c r="T15" s="30">
        <v>46.37</v>
      </c>
      <c r="U15" s="47">
        <f t="shared" si="3"/>
        <v>46.592500000000001</v>
      </c>
      <c r="V15" s="30">
        <v>46.62</v>
      </c>
      <c r="W15" s="30">
        <v>47.63</v>
      </c>
      <c r="X15" s="30">
        <v>47.82</v>
      </c>
      <c r="Y15" s="30">
        <v>47.5</v>
      </c>
      <c r="Z15" s="47">
        <f t="shared" si="4"/>
        <v>47.392499999999998</v>
      </c>
      <c r="AA15" s="30">
        <v>48.18</v>
      </c>
      <c r="AB15" s="30">
        <v>47.17</v>
      </c>
      <c r="AC15" s="30">
        <v>46.34</v>
      </c>
      <c r="AD15" s="30">
        <v>45.62</v>
      </c>
      <c r="AE15" s="47">
        <f t="shared" si="5"/>
        <v>46.827500000000001</v>
      </c>
      <c r="AF15" s="30">
        <v>46.84</v>
      </c>
      <c r="AG15" s="30">
        <v>47.97</v>
      </c>
      <c r="AH15" s="30">
        <v>46.98</v>
      </c>
      <c r="AI15" s="30">
        <v>47.24</v>
      </c>
      <c r="AJ15" s="47">
        <f t="shared" si="6"/>
        <v>47.2575</v>
      </c>
      <c r="AK15" s="30">
        <v>46.92</v>
      </c>
      <c r="AL15" s="30">
        <v>47.34</v>
      </c>
      <c r="AM15" s="30">
        <v>46.53</v>
      </c>
      <c r="AN15" s="30">
        <v>47.46</v>
      </c>
      <c r="AO15" s="47">
        <f t="shared" si="7"/>
        <v>47.062500000000007</v>
      </c>
      <c r="AP15" s="30">
        <v>46.71</v>
      </c>
      <c r="AQ15" s="30">
        <v>47.21</v>
      </c>
      <c r="AR15" s="30">
        <v>46.54</v>
      </c>
      <c r="AS15" s="30">
        <v>45.06</v>
      </c>
      <c r="AT15" s="47">
        <f t="shared" si="8"/>
        <v>46.38</v>
      </c>
      <c r="AU15" s="30">
        <v>45.8</v>
      </c>
      <c r="AV15" s="30">
        <v>46.03</v>
      </c>
      <c r="AW15" s="30">
        <v>46.73</v>
      </c>
      <c r="AX15" s="30">
        <v>45.86</v>
      </c>
      <c r="AY15" s="47">
        <f t="shared" si="9"/>
        <v>46.105000000000004</v>
      </c>
      <c r="AZ15" s="30">
        <v>45.72</v>
      </c>
      <c r="BA15" s="30">
        <v>45.37</v>
      </c>
      <c r="BB15" s="30">
        <v>45.34</v>
      </c>
      <c r="BC15" s="30">
        <v>45.51</v>
      </c>
      <c r="BD15" s="47">
        <f t="shared" si="10"/>
        <v>45.484999999999999</v>
      </c>
      <c r="BE15" s="30">
        <v>44.98</v>
      </c>
      <c r="BF15" s="30">
        <v>45.55</v>
      </c>
      <c r="BG15" s="30">
        <v>45.58</v>
      </c>
      <c r="BH15" s="30">
        <v>45.26</v>
      </c>
      <c r="BI15" s="47">
        <f t="shared" si="11"/>
        <v>45.342500000000001</v>
      </c>
      <c r="BJ15" s="30">
        <v>45.65</v>
      </c>
      <c r="BK15" s="30">
        <v>45.98</v>
      </c>
      <c r="BL15" s="30">
        <v>44.97</v>
      </c>
      <c r="BM15" s="30">
        <v>44.4</v>
      </c>
      <c r="BN15" s="47">
        <f t="shared" si="12"/>
        <v>45.25</v>
      </c>
      <c r="BO15" s="30">
        <v>42.63</v>
      </c>
      <c r="BP15" s="30">
        <v>42.43</v>
      </c>
      <c r="BQ15" s="30">
        <v>42.64</v>
      </c>
      <c r="BR15" s="30">
        <v>42.22</v>
      </c>
      <c r="BS15" s="47">
        <f t="shared" si="13"/>
        <v>42.480000000000004</v>
      </c>
      <c r="BT15" s="30">
        <v>41.52</v>
      </c>
      <c r="BU15" s="30">
        <v>41.57</v>
      </c>
      <c r="BV15" s="30">
        <v>40.39</v>
      </c>
      <c r="BW15" s="30">
        <v>40.56</v>
      </c>
      <c r="BX15" s="47">
        <f t="shared" si="14"/>
        <v>41.010000000000005</v>
      </c>
      <c r="BY15" s="30">
        <v>39.08</v>
      </c>
      <c r="BZ15" s="30">
        <v>38.65</v>
      </c>
      <c r="CA15" s="30">
        <v>37.549999999999997</v>
      </c>
      <c r="CB15" s="30">
        <v>37.840000000000003</v>
      </c>
      <c r="CC15" s="47">
        <f t="shared" si="15"/>
        <v>38.28</v>
      </c>
      <c r="CD15" s="30">
        <v>36.11</v>
      </c>
      <c r="CE15" s="30">
        <v>35.93</v>
      </c>
      <c r="CF15" s="30">
        <v>36.11</v>
      </c>
      <c r="CG15" s="30">
        <v>37.36</v>
      </c>
      <c r="CH15" s="47">
        <f t="shared" si="16"/>
        <v>36.377499999999998</v>
      </c>
      <c r="CI15" s="30">
        <v>37.020000000000003</v>
      </c>
      <c r="CJ15" s="30">
        <v>37.04</v>
      </c>
      <c r="CK15" s="30">
        <v>35.11</v>
      </c>
      <c r="CL15" s="30">
        <v>34.869999999999997</v>
      </c>
      <c r="CM15" s="47">
        <f t="shared" si="17"/>
        <v>36.01</v>
      </c>
      <c r="CN15" s="30">
        <v>34.090000000000003</v>
      </c>
      <c r="CO15" s="30">
        <v>33.159999999999997</v>
      </c>
      <c r="CP15" s="30">
        <v>32.93</v>
      </c>
      <c r="CQ15" s="30">
        <v>32</v>
      </c>
      <c r="CR15" s="47">
        <f t="shared" si="18"/>
        <v>33.045000000000002</v>
      </c>
      <c r="CS15" s="30">
        <v>14.2</v>
      </c>
      <c r="CT15" s="30">
        <v>15.1</v>
      </c>
      <c r="CU15" s="30">
        <v>13.3</v>
      </c>
      <c r="CV15" s="30">
        <v>14.94</v>
      </c>
      <c r="CW15" s="48">
        <f t="shared" si="19"/>
        <v>14.384999999999998</v>
      </c>
      <c r="CX15" s="30">
        <v>13.59</v>
      </c>
      <c r="CY15" s="30">
        <v>14.71</v>
      </c>
      <c r="CZ15" s="30">
        <v>16.07</v>
      </c>
      <c r="DA15" s="30">
        <v>16.149999999999999</v>
      </c>
      <c r="DB15" s="48">
        <f t="shared" si="20"/>
        <v>15.13</v>
      </c>
      <c r="DC15" s="30">
        <v>14.23</v>
      </c>
      <c r="DD15" s="30">
        <v>13.9</v>
      </c>
      <c r="DE15" s="30">
        <v>15.51</v>
      </c>
      <c r="DF15" s="30">
        <v>16.04</v>
      </c>
      <c r="DG15" s="48">
        <f t="shared" si="21"/>
        <v>14.92</v>
      </c>
      <c r="DH15" s="30">
        <v>15.32</v>
      </c>
      <c r="DI15" s="30">
        <v>11.87</v>
      </c>
      <c r="DJ15" s="30">
        <v>13.83</v>
      </c>
      <c r="DK15" s="30">
        <v>14.7</v>
      </c>
      <c r="DL15" s="48">
        <f t="shared" si="22"/>
        <v>13.93</v>
      </c>
      <c r="DM15" s="30">
        <v>14.19</v>
      </c>
      <c r="DN15" s="30">
        <v>15.05</v>
      </c>
      <c r="DO15" s="30">
        <v>17.11</v>
      </c>
      <c r="DP15" s="30">
        <v>18.89</v>
      </c>
      <c r="DQ15" s="48">
        <f t="shared" si="23"/>
        <v>16.310000000000002</v>
      </c>
      <c r="DR15" s="30">
        <v>19.59</v>
      </c>
      <c r="DS15" s="30">
        <v>16.399999999999999</v>
      </c>
      <c r="DT15" s="30">
        <v>18.77</v>
      </c>
      <c r="DU15" s="30">
        <v>19.63</v>
      </c>
      <c r="DV15" s="48">
        <f t="shared" si="24"/>
        <v>18.597499999999997</v>
      </c>
      <c r="DW15" s="30">
        <v>21.27</v>
      </c>
      <c r="DX15" s="30">
        <v>21.52</v>
      </c>
      <c r="DY15" s="30">
        <v>21.97</v>
      </c>
      <c r="DZ15" s="30">
        <v>24.06</v>
      </c>
      <c r="EA15" s="48">
        <f t="shared" si="25"/>
        <v>22.204999999999998</v>
      </c>
      <c r="EB15" s="30">
        <v>23.34</v>
      </c>
      <c r="EC15" s="30">
        <v>24.83</v>
      </c>
      <c r="ED15" s="30">
        <v>23.59</v>
      </c>
      <c r="EE15" s="30">
        <v>25.68</v>
      </c>
      <c r="EF15" s="48">
        <f t="shared" si="26"/>
        <v>24.36</v>
      </c>
      <c r="EG15" s="30">
        <v>24.04</v>
      </c>
      <c r="EH15" s="30">
        <v>21.51</v>
      </c>
      <c r="EI15" s="30">
        <v>20.79</v>
      </c>
      <c r="EJ15" s="30">
        <v>20.62</v>
      </c>
      <c r="EK15" s="48">
        <f t="shared" si="27"/>
        <v>21.740000000000002</v>
      </c>
      <c r="EL15" s="30">
        <v>17.55</v>
      </c>
      <c r="EM15" s="30">
        <v>16.45</v>
      </c>
      <c r="EN15" s="30">
        <v>16.440000000000001</v>
      </c>
      <c r="EO15" s="30">
        <v>18.72</v>
      </c>
      <c r="EP15" s="48">
        <f t="shared" si="28"/>
        <v>17.29</v>
      </c>
      <c r="EQ15" s="30">
        <v>17.86</v>
      </c>
      <c r="ER15" s="30">
        <v>15.02</v>
      </c>
      <c r="ES15" s="30">
        <v>17.25</v>
      </c>
      <c r="ET15" s="30">
        <v>17.11</v>
      </c>
      <c r="EU15" s="48">
        <f t="shared" si="29"/>
        <v>16.809999999999999</v>
      </c>
      <c r="EV15" s="30">
        <v>15.01</v>
      </c>
      <c r="EW15" s="30">
        <v>14.37</v>
      </c>
      <c r="EX15" s="30">
        <v>14.96</v>
      </c>
      <c r="EY15" s="30">
        <v>13.04</v>
      </c>
      <c r="EZ15" s="48">
        <f t="shared" si="30"/>
        <v>14.345000000000001</v>
      </c>
      <c r="FA15" s="30">
        <v>11.99</v>
      </c>
      <c r="FB15" s="30">
        <v>9.52</v>
      </c>
      <c r="FC15" s="30">
        <v>9.39</v>
      </c>
      <c r="FD15" s="30">
        <v>11.56</v>
      </c>
      <c r="FE15" s="48">
        <f t="shared" si="31"/>
        <v>10.615</v>
      </c>
      <c r="FF15" s="30">
        <v>10.050000000000001</v>
      </c>
      <c r="FG15" s="30">
        <v>8.77</v>
      </c>
      <c r="FH15" s="30">
        <v>11.88</v>
      </c>
      <c r="FI15" s="30">
        <v>12.78</v>
      </c>
      <c r="FJ15" s="48">
        <f t="shared" si="32"/>
        <v>10.870000000000001</v>
      </c>
      <c r="FK15" s="30">
        <v>11.71</v>
      </c>
      <c r="FL15" s="30">
        <v>13.09</v>
      </c>
      <c r="FM15" s="30">
        <v>10.96</v>
      </c>
      <c r="FN15" s="30">
        <v>13.36</v>
      </c>
      <c r="FO15" s="48">
        <f t="shared" si="33"/>
        <v>12.280000000000001</v>
      </c>
      <c r="FP15" s="30">
        <v>12.96</v>
      </c>
      <c r="FQ15" s="30">
        <v>12.08</v>
      </c>
      <c r="FR15" s="30">
        <v>13.36</v>
      </c>
      <c r="FS15" s="30">
        <v>13.42</v>
      </c>
      <c r="FT15" s="48">
        <f t="shared" si="34"/>
        <v>12.955</v>
      </c>
      <c r="FU15" s="30">
        <v>14.83</v>
      </c>
      <c r="FV15" s="30">
        <v>11.96</v>
      </c>
      <c r="FW15" s="30">
        <v>14.9</v>
      </c>
      <c r="FX15" s="30">
        <v>16.809999999999999</v>
      </c>
      <c r="FY15" s="48">
        <f t="shared" si="35"/>
        <v>14.625</v>
      </c>
      <c r="FZ15" s="30">
        <v>14.47</v>
      </c>
      <c r="GA15" s="30">
        <v>16.48</v>
      </c>
      <c r="GB15" s="30">
        <v>15.98</v>
      </c>
      <c r="GC15" s="30">
        <v>17.57</v>
      </c>
      <c r="GD15" s="48">
        <f t="shared" si="36"/>
        <v>16.125</v>
      </c>
      <c r="GE15" s="30">
        <v>14.45</v>
      </c>
      <c r="GF15" s="30">
        <v>13.07</v>
      </c>
      <c r="GG15" s="30">
        <v>14.69</v>
      </c>
      <c r="GH15" s="30">
        <v>13.16</v>
      </c>
      <c r="GI15" s="48">
        <f t="shared" si="37"/>
        <v>13.842500000000001</v>
      </c>
      <c r="GJ15" s="30">
        <v>39.549999999999997</v>
      </c>
      <c r="GK15" s="30">
        <v>39.159999999999997</v>
      </c>
      <c r="GL15" s="30">
        <v>39.18</v>
      </c>
      <c r="GM15" s="30">
        <v>40.42</v>
      </c>
      <c r="GN15" s="49">
        <f t="shared" si="38"/>
        <v>39.577500000000001</v>
      </c>
      <c r="GO15" s="30">
        <v>40.590000000000003</v>
      </c>
      <c r="GP15" s="30">
        <v>39.82</v>
      </c>
      <c r="GQ15" s="30">
        <v>39.35</v>
      </c>
      <c r="GR15" s="30">
        <v>39.479999999999997</v>
      </c>
      <c r="GS15" s="49">
        <f t="shared" si="39"/>
        <v>39.809999999999995</v>
      </c>
      <c r="GT15" s="30">
        <v>40.11</v>
      </c>
      <c r="GU15" s="30">
        <v>40.159999999999997</v>
      </c>
      <c r="GV15" s="30">
        <v>39.71</v>
      </c>
      <c r="GW15" s="30">
        <v>39.71</v>
      </c>
      <c r="GX15" s="49">
        <f t="shared" si="40"/>
        <v>39.922499999999999</v>
      </c>
      <c r="GY15" s="30">
        <v>39.67</v>
      </c>
      <c r="GZ15" s="30">
        <v>40.81</v>
      </c>
      <c r="HA15" s="30">
        <v>40.36</v>
      </c>
      <c r="HB15" s="30">
        <v>39.56</v>
      </c>
      <c r="HC15" s="49">
        <f t="shared" si="41"/>
        <v>40.1</v>
      </c>
      <c r="HD15" s="30">
        <v>40</v>
      </c>
      <c r="HE15" s="30">
        <v>40.46</v>
      </c>
      <c r="HF15" s="30">
        <v>39.64</v>
      </c>
      <c r="HG15" s="30">
        <v>38.53</v>
      </c>
      <c r="HH15" s="49">
        <f t="shared" si="42"/>
        <v>39.657499999999999</v>
      </c>
      <c r="HI15" s="30">
        <v>38.74</v>
      </c>
      <c r="HJ15" s="30">
        <v>39.43</v>
      </c>
      <c r="HK15" s="30">
        <v>37.64</v>
      </c>
      <c r="HL15" s="30">
        <v>36.67</v>
      </c>
      <c r="HM15" s="49">
        <f t="shared" si="43"/>
        <v>38.120000000000005</v>
      </c>
      <c r="HN15" s="30">
        <v>36.880000000000003</v>
      </c>
      <c r="HO15" s="30">
        <v>37.64</v>
      </c>
      <c r="HP15" s="30">
        <v>36.659999999999997</v>
      </c>
      <c r="HQ15" s="30">
        <v>35.869999999999997</v>
      </c>
      <c r="HR15" s="49">
        <f t="shared" si="44"/>
        <v>36.762500000000003</v>
      </c>
      <c r="HS15" s="30">
        <v>35.97</v>
      </c>
      <c r="HT15" s="30">
        <v>35.58</v>
      </c>
      <c r="HU15" s="30">
        <v>35.549999999999997</v>
      </c>
      <c r="HV15" s="30">
        <v>35.28</v>
      </c>
      <c r="HW15" s="49">
        <f t="shared" si="45"/>
        <v>35.594999999999999</v>
      </c>
      <c r="HX15" s="30">
        <v>35.479999999999997</v>
      </c>
      <c r="HY15" s="30">
        <v>37.049999999999997</v>
      </c>
      <c r="HZ15" s="30">
        <v>36.86</v>
      </c>
      <c r="IA15" s="30">
        <v>35.770000000000003</v>
      </c>
      <c r="IB15" s="49">
        <f t="shared" si="46"/>
        <v>36.29</v>
      </c>
      <c r="IC15" s="30">
        <v>37.76</v>
      </c>
      <c r="ID15" s="30">
        <v>38.46</v>
      </c>
      <c r="IE15" s="30">
        <v>39.04</v>
      </c>
      <c r="IF15" s="30">
        <v>37.270000000000003</v>
      </c>
      <c r="IG15" s="49">
        <f t="shared" si="47"/>
        <v>38.1325</v>
      </c>
      <c r="IH15" s="30">
        <v>37.56</v>
      </c>
      <c r="II15" s="30">
        <v>38.549999999999997</v>
      </c>
      <c r="IJ15" s="30">
        <v>37.520000000000003</v>
      </c>
      <c r="IK15" s="30">
        <v>37.72</v>
      </c>
      <c r="IL15" s="49">
        <f t="shared" si="48"/>
        <v>37.837499999999999</v>
      </c>
      <c r="IM15" s="30">
        <v>38.229999999999997</v>
      </c>
      <c r="IN15" s="30">
        <v>39.01</v>
      </c>
      <c r="IO15" s="30">
        <v>38.76</v>
      </c>
      <c r="IP15" s="30">
        <v>39.36</v>
      </c>
      <c r="IQ15" s="49">
        <f t="shared" si="49"/>
        <v>38.840000000000003</v>
      </c>
      <c r="IR15" s="30">
        <v>40.17</v>
      </c>
      <c r="IS15" s="30">
        <v>41.6</v>
      </c>
      <c r="IT15" s="30">
        <v>40.74</v>
      </c>
      <c r="IU15" s="30">
        <v>39.26</v>
      </c>
      <c r="IV15" s="49">
        <f t="shared" si="50"/>
        <v>40.442500000000003</v>
      </c>
      <c r="IW15" s="30">
        <v>38.340000000000003</v>
      </c>
      <c r="IX15" s="30">
        <v>38.71</v>
      </c>
      <c r="IY15" s="30">
        <v>37.58</v>
      </c>
      <c r="IZ15" s="30">
        <v>36.83</v>
      </c>
      <c r="JA15" s="49">
        <f t="shared" si="51"/>
        <v>37.865000000000002</v>
      </c>
      <c r="JB15" s="30">
        <v>36.659999999999997</v>
      </c>
      <c r="JC15" s="30">
        <v>36.130000000000003</v>
      </c>
      <c r="JD15" s="30">
        <v>35.96</v>
      </c>
      <c r="JE15" s="30">
        <v>35.14</v>
      </c>
      <c r="JF15" s="49">
        <f t="shared" si="52"/>
        <v>35.972499999999997</v>
      </c>
      <c r="JG15" s="30">
        <v>34.020000000000003</v>
      </c>
      <c r="JH15" s="30">
        <v>33.979999999999997</v>
      </c>
      <c r="JI15" s="30">
        <v>32.53</v>
      </c>
      <c r="JJ15" s="30">
        <v>32.76</v>
      </c>
      <c r="JK15" s="49">
        <f t="shared" si="53"/>
        <v>33.322499999999998</v>
      </c>
      <c r="JL15" s="30">
        <v>30.76</v>
      </c>
      <c r="JM15" s="30">
        <v>31.64</v>
      </c>
      <c r="JN15" s="30">
        <v>30.73</v>
      </c>
      <c r="JO15" s="30">
        <v>31.08</v>
      </c>
      <c r="JP15" s="49">
        <f t="shared" si="54"/>
        <v>31.052500000000002</v>
      </c>
      <c r="JQ15" s="30">
        <v>31.66</v>
      </c>
      <c r="JR15" s="30">
        <v>30.93</v>
      </c>
      <c r="JS15" s="30">
        <v>29.5</v>
      </c>
      <c r="JT15" s="30">
        <v>28.75</v>
      </c>
      <c r="JU15" s="49">
        <f t="shared" si="55"/>
        <v>30.21</v>
      </c>
      <c r="JV15" s="30">
        <v>29.16</v>
      </c>
      <c r="JW15" s="30">
        <v>28.83</v>
      </c>
      <c r="JX15" s="30">
        <v>28.09</v>
      </c>
      <c r="JY15" s="30">
        <v>27.79</v>
      </c>
      <c r="JZ15" s="50">
        <f t="shared" si="56"/>
        <v>28.467500000000001</v>
      </c>
    </row>
    <row r="16" spans="1:286">
      <c r="A16" s="25" t="s">
        <v>251</v>
      </c>
      <c r="B16" s="30">
        <v>49.4</v>
      </c>
      <c r="C16" s="30">
        <v>48.19</v>
      </c>
      <c r="D16" s="30">
        <v>45.32</v>
      </c>
      <c r="E16" s="30">
        <v>47.8</v>
      </c>
      <c r="F16" s="47">
        <f t="shared" si="0"/>
        <v>47.677499999999995</v>
      </c>
      <c r="G16" s="30">
        <v>47.42</v>
      </c>
      <c r="H16" s="30">
        <v>46.11</v>
      </c>
      <c r="I16" s="30">
        <v>46.06</v>
      </c>
      <c r="J16" s="30">
        <v>44.34</v>
      </c>
      <c r="K16" s="47">
        <f t="shared" si="1"/>
        <v>45.982500000000002</v>
      </c>
      <c r="L16" s="30">
        <v>47.15</v>
      </c>
      <c r="M16" s="30">
        <v>47.25</v>
      </c>
      <c r="N16" s="30">
        <v>47.28</v>
      </c>
      <c r="O16" s="30">
        <v>46.69</v>
      </c>
      <c r="P16" s="47">
        <f t="shared" si="2"/>
        <v>47.092500000000001</v>
      </c>
      <c r="Q16" s="30">
        <v>46.25</v>
      </c>
      <c r="R16" s="30">
        <v>50.72</v>
      </c>
      <c r="S16" s="30">
        <v>51.4</v>
      </c>
      <c r="T16" s="30">
        <v>49.73</v>
      </c>
      <c r="U16" s="47">
        <f t="shared" si="3"/>
        <v>49.524999999999999</v>
      </c>
      <c r="V16" s="30">
        <v>51.39</v>
      </c>
      <c r="W16" s="30">
        <v>50.81</v>
      </c>
      <c r="X16" s="30">
        <v>48.83</v>
      </c>
      <c r="Y16" s="30">
        <v>49.86</v>
      </c>
      <c r="Z16" s="47">
        <f t="shared" si="4"/>
        <v>50.222499999999997</v>
      </c>
      <c r="AA16" s="30">
        <v>47.07</v>
      </c>
      <c r="AB16" s="30">
        <v>49.56</v>
      </c>
      <c r="AC16" s="30">
        <v>48.59</v>
      </c>
      <c r="AD16" s="30">
        <v>45.01</v>
      </c>
      <c r="AE16" s="47">
        <f t="shared" si="5"/>
        <v>47.557499999999997</v>
      </c>
      <c r="AF16" s="30">
        <v>45.62</v>
      </c>
      <c r="AG16" s="30">
        <v>44.95</v>
      </c>
      <c r="AH16" s="30">
        <v>45.82</v>
      </c>
      <c r="AI16" s="30">
        <v>46.48</v>
      </c>
      <c r="AJ16" s="47">
        <f t="shared" si="6"/>
        <v>45.717499999999994</v>
      </c>
      <c r="AK16" s="30">
        <v>46.94</v>
      </c>
      <c r="AL16" s="30">
        <v>46.88</v>
      </c>
      <c r="AM16" s="30">
        <v>44.6</v>
      </c>
      <c r="AN16" s="30">
        <v>46.51</v>
      </c>
      <c r="AO16" s="47">
        <f t="shared" si="7"/>
        <v>46.232499999999995</v>
      </c>
      <c r="AP16" s="30">
        <v>44.56</v>
      </c>
      <c r="AQ16" s="30">
        <v>46.22</v>
      </c>
      <c r="AR16" s="30">
        <v>45.28</v>
      </c>
      <c r="AS16" s="30">
        <v>44.15</v>
      </c>
      <c r="AT16" s="47">
        <f t="shared" si="8"/>
        <v>45.052500000000002</v>
      </c>
      <c r="AU16" s="30">
        <v>44.52</v>
      </c>
      <c r="AV16" s="30">
        <v>44.47</v>
      </c>
      <c r="AW16" s="30">
        <v>43.75</v>
      </c>
      <c r="AX16" s="30">
        <v>42.93</v>
      </c>
      <c r="AY16" s="47">
        <f t="shared" si="9"/>
        <v>43.917500000000004</v>
      </c>
      <c r="AZ16" s="30">
        <v>43.83</v>
      </c>
      <c r="BA16" s="30">
        <v>43.19</v>
      </c>
      <c r="BB16" s="30">
        <v>39.56</v>
      </c>
      <c r="BC16" s="30">
        <v>40.69</v>
      </c>
      <c r="BD16" s="47">
        <f t="shared" si="10"/>
        <v>41.817499999999995</v>
      </c>
      <c r="BE16" s="30">
        <v>41.12</v>
      </c>
      <c r="BF16" s="30">
        <v>42.76</v>
      </c>
      <c r="BG16" s="30">
        <v>42.14</v>
      </c>
      <c r="BH16" s="30">
        <v>42.88</v>
      </c>
      <c r="BI16" s="47">
        <f t="shared" si="11"/>
        <v>42.225000000000001</v>
      </c>
      <c r="BJ16" s="30">
        <v>43.29</v>
      </c>
      <c r="BK16" s="30">
        <v>43.56</v>
      </c>
      <c r="BL16" s="30">
        <v>43.09</v>
      </c>
      <c r="BM16" s="30">
        <v>42.93</v>
      </c>
      <c r="BN16" s="47">
        <f t="shared" si="12"/>
        <v>43.217500000000001</v>
      </c>
      <c r="BO16" s="30">
        <v>42.46</v>
      </c>
      <c r="BP16" s="30">
        <v>41.71</v>
      </c>
      <c r="BQ16" s="30">
        <v>39.71</v>
      </c>
      <c r="BR16" s="30">
        <v>37.380000000000003</v>
      </c>
      <c r="BS16" s="47">
        <f t="shared" si="13"/>
        <v>40.314999999999998</v>
      </c>
      <c r="BT16" s="30">
        <v>37.17</v>
      </c>
      <c r="BU16" s="30">
        <v>38.450000000000003</v>
      </c>
      <c r="BV16" s="30">
        <v>39.26</v>
      </c>
      <c r="BW16" s="30">
        <v>35.68</v>
      </c>
      <c r="BX16" s="47">
        <f t="shared" si="14"/>
        <v>37.64</v>
      </c>
      <c r="BY16" s="30">
        <v>35.97</v>
      </c>
      <c r="BZ16" s="30">
        <v>36.83</v>
      </c>
      <c r="CA16" s="30">
        <v>36.11</v>
      </c>
      <c r="CB16" s="30">
        <v>34.090000000000003</v>
      </c>
      <c r="CC16" s="47">
        <f t="shared" si="15"/>
        <v>35.75</v>
      </c>
      <c r="CD16" s="30">
        <v>34.33</v>
      </c>
      <c r="CE16" s="30">
        <v>34.32</v>
      </c>
      <c r="CF16" s="30">
        <v>34.159999999999997</v>
      </c>
      <c r="CG16" s="30">
        <v>31.98</v>
      </c>
      <c r="CH16" s="47">
        <f t="shared" si="16"/>
        <v>33.697499999999998</v>
      </c>
      <c r="CI16" s="30">
        <v>32.020000000000003</v>
      </c>
      <c r="CJ16" s="30">
        <v>29.09</v>
      </c>
      <c r="CK16" s="30">
        <v>31.6</v>
      </c>
      <c r="CL16" s="30">
        <v>31.7</v>
      </c>
      <c r="CM16" s="47">
        <f t="shared" si="17"/>
        <v>31.102500000000003</v>
      </c>
      <c r="CN16" s="30">
        <v>33.130000000000003</v>
      </c>
      <c r="CO16" s="30">
        <v>31.27</v>
      </c>
      <c r="CP16" s="30">
        <v>28.74</v>
      </c>
      <c r="CQ16" s="30">
        <v>29.2</v>
      </c>
      <c r="CR16" s="47">
        <f t="shared" si="18"/>
        <v>30.585000000000001</v>
      </c>
      <c r="CS16" s="30">
        <v>20.73</v>
      </c>
      <c r="CT16" s="30">
        <v>20.28</v>
      </c>
      <c r="CU16" s="30">
        <v>16.350000000000001</v>
      </c>
      <c r="CV16" s="30">
        <v>13.98</v>
      </c>
      <c r="CW16" s="48">
        <f t="shared" si="19"/>
        <v>17.835000000000001</v>
      </c>
      <c r="CX16" s="30">
        <v>11.26</v>
      </c>
      <c r="CY16" s="30">
        <v>11.99</v>
      </c>
      <c r="CZ16" s="30">
        <v>18.62</v>
      </c>
      <c r="DA16" s="30">
        <v>17.690000000000001</v>
      </c>
      <c r="DB16" s="48">
        <f t="shared" si="20"/>
        <v>14.89</v>
      </c>
      <c r="DC16" s="30">
        <v>11.86</v>
      </c>
      <c r="DD16" s="30">
        <v>15.39</v>
      </c>
      <c r="DE16" s="30">
        <v>19.73</v>
      </c>
      <c r="DF16" s="30">
        <v>19.149999999999999</v>
      </c>
      <c r="DG16" s="48">
        <f t="shared" si="21"/>
        <v>16.532499999999999</v>
      </c>
      <c r="DH16" s="30">
        <v>18.329999999999998</v>
      </c>
      <c r="DI16" s="30">
        <v>17.95</v>
      </c>
      <c r="DJ16" s="30">
        <v>21.05</v>
      </c>
      <c r="DK16" s="30">
        <v>23.25</v>
      </c>
      <c r="DL16" s="48">
        <f t="shared" si="22"/>
        <v>20.145</v>
      </c>
      <c r="DM16" s="30">
        <v>20.65</v>
      </c>
      <c r="DN16" s="30">
        <v>21.54</v>
      </c>
      <c r="DO16" s="30">
        <v>22.31</v>
      </c>
      <c r="DP16" s="30">
        <v>27.47</v>
      </c>
      <c r="DQ16" s="48">
        <f t="shared" si="23"/>
        <v>22.9925</v>
      </c>
      <c r="DR16" s="30">
        <v>23.34</v>
      </c>
      <c r="DS16" s="30">
        <v>20.97</v>
      </c>
      <c r="DT16" s="30">
        <v>25.58</v>
      </c>
      <c r="DU16" s="30">
        <v>27.74</v>
      </c>
      <c r="DV16" s="48">
        <f t="shared" si="24"/>
        <v>24.407499999999999</v>
      </c>
      <c r="DW16" s="30">
        <v>27.56</v>
      </c>
      <c r="DX16" s="30">
        <v>27.03</v>
      </c>
      <c r="DY16" s="30">
        <v>31.17</v>
      </c>
      <c r="DZ16" s="30">
        <v>34.14</v>
      </c>
      <c r="EA16" s="48">
        <f t="shared" si="25"/>
        <v>29.975000000000001</v>
      </c>
      <c r="EB16" s="30">
        <v>28.42</v>
      </c>
      <c r="EC16" s="30">
        <v>27.52</v>
      </c>
      <c r="ED16" s="30">
        <v>28.88</v>
      </c>
      <c r="EE16" s="30">
        <v>30.68</v>
      </c>
      <c r="EF16" s="48">
        <f t="shared" si="26"/>
        <v>28.875</v>
      </c>
      <c r="EG16" s="30">
        <v>25.04</v>
      </c>
      <c r="EH16" s="30">
        <v>26.26</v>
      </c>
      <c r="EI16" s="30">
        <v>28.02</v>
      </c>
      <c r="EJ16" s="30">
        <v>26.89</v>
      </c>
      <c r="EK16" s="48">
        <f t="shared" si="27"/>
        <v>26.552499999999998</v>
      </c>
      <c r="EL16" s="30">
        <v>24.41</v>
      </c>
      <c r="EM16" s="30">
        <v>24.77</v>
      </c>
      <c r="EN16" s="30">
        <v>23.61</v>
      </c>
      <c r="EO16" s="30">
        <v>28.6</v>
      </c>
      <c r="EP16" s="48">
        <f t="shared" si="28"/>
        <v>25.347499999999997</v>
      </c>
      <c r="EQ16" s="30">
        <v>25.32</v>
      </c>
      <c r="ER16" s="30">
        <v>25.9</v>
      </c>
      <c r="ES16" s="30">
        <v>24.53</v>
      </c>
      <c r="ET16" s="30">
        <v>27.31</v>
      </c>
      <c r="EU16" s="48">
        <f t="shared" si="29"/>
        <v>25.765000000000001</v>
      </c>
      <c r="EV16" s="30">
        <v>24.17</v>
      </c>
      <c r="EW16" s="30">
        <v>23.38</v>
      </c>
      <c r="EX16" s="30">
        <v>22.73</v>
      </c>
      <c r="EY16" s="30">
        <v>22.6</v>
      </c>
      <c r="EZ16" s="48">
        <f t="shared" si="30"/>
        <v>23.22</v>
      </c>
      <c r="FA16" s="30">
        <v>17.8</v>
      </c>
      <c r="FB16" s="30">
        <v>13.63</v>
      </c>
      <c r="FC16" s="30">
        <v>14.71</v>
      </c>
      <c r="FD16" s="30">
        <v>12.07</v>
      </c>
      <c r="FE16" s="48">
        <f t="shared" si="31"/>
        <v>14.5525</v>
      </c>
      <c r="FF16" s="30">
        <v>9.73</v>
      </c>
      <c r="FG16" s="30">
        <v>10.36</v>
      </c>
      <c r="FH16" s="30">
        <v>11.53</v>
      </c>
      <c r="FI16" s="30">
        <v>14.28</v>
      </c>
      <c r="FJ16" s="48">
        <f t="shared" si="32"/>
        <v>11.475</v>
      </c>
      <c r="FK16" s="30">
        <v>13.22</v>
      </c>
      <c r="FL16" s="30">
        <v>10.74</v>
      </c>
      <c r="FM16" s="30">
        <v>10.73</v>
      </c>
      <c r="FN16" s="30">
        <v>14.95</v>
      </c>
      <c r="FO16" s="48">
        <f t="shared" si="33"/>
        <v>12.41</v>
      </c>
      <c r="FP16" s="30">
        <v>12.02</v>
      </c>
      <c r="FQ16" s="30">
        <v>15</v>
      </c>
      <c r="FR16" s="30">
        <v>12.9</v>
      </c>
      <c r="FS16" s="30">
        <v>16.5</v>
      </c>
      <c r="FT16" s="48">
        <f t="shared" si="34"/>
        <v>14.105</v>
      </c>
      <c r="FU16" s="30">
        <v>11.87</v>
      </c>
      <c r="FV16" s="30">
        <v>13.38</v>
      </c>
      <c r="FW16" s="30">
        <v>16.87</v>
      </c>
      <c r="FX16" s="30">
        <v>17.82</v>
      </c>
      <c r="FY16" s="48">
        <f t="shared" si="35"/>
        <v>14.985000000000001</v>
      </c>
      <c r="FZ16" s="30">
        <v>16.420000000000002</v>
      </c>
      <c r="GA16" s="30">
        <v>10.96</v>
      </c>
      <c r="GB16" s="30">
        <v>18.11</v>
      </c>
      <c r="GC16" s="30">
        <v>14.22</v>
      </c>
      <c r="GD16" s="48">
        <f t="shared" si="36"/>
        <v>14.9275</v>
      </c>
      <c r="GE16" s="30">
        <v>19.07</v>
      </c>
      <c r="GF16" s="30">
        <v>15.32</v>
      </c>
      <c r="GG16" s="30">
        <v>9.5</v>
      </c>
      <c r="GH16" s="30">
        <v>16.38</v>
      </c>
      <c r="GI16" s="48">
        <f t="shared" si="37"/>
        <v>15.067499999999999</v>
      </c>
      <c r="GJ16" s="30">
        <v>39.159999999999997</v>
      </c>
      <c r="GK16" s="30">
        <v>38.42</v>
      </c>
      <c r="GL16" s="30">
        <v>37.909999999999997</v>
      </c>
      <c r="GM16" s="30">
        <v>41.12</v>
      </c>
      <c r="GN16" s="49">
        <f t="shared" si="38"/>
        <v>39.152499999999996</v>
      </c>
      <c r="GO16" s="30">
        <v>42.08</v>
      </c>
      <c r="GP16" s="30">
        <v>40.58</v>
      </c>
      <c r="GQ16" s="30">
        <v>37.479999999999997</v>
      </c>
      <c r="GR16" s="30">
        <v>36.5</v>
      </c>
      <c r="GS16" s="49">
        <f t="shared" si="39"/>
        <v>39.159999999999997</v>
      </c>
      <c r="GT16" s="30">
        <v>41.56</v>
      </c>
      <c r="GU16" s="30">
        <v>39.979999999999997</v>
      </c>
      <c r="GV16" s="30">
        <v>37.96</v>
      </c>
      <c r="GW16" s="30">
        <v>37.75</v>
      </c>
      <c r="GX16" s="49">
        <f t="shared" si="40"/>
        <v>39.3125</v>
      </c>
      <c r="GY16" s="30">
        <v>37.770000000000003</v>
      </c>
      <c r="GZ16" s="30">
        <v>41.62</v>
      </c>
      <c r="HA16" s="30">
        <v>40.58</v>
      </c>
      <c r="HB16" s="30">
        <v>38.17</v>
      </c>
      <c r="HC16" s="49">
        <f t="shared" si="41"/>
        <v>39.534999999999997</v>
      </c>
      <c r="HD16" s="30">
        <v>40.78</v>
      </c>
      <c r="HE16" s="30">
        <v>39.869999999999997</v>
      </c>
      <c r="HF16" s="30">
        <v>37.94</v>
      </c>
      <c r="HG16" s="30">
        <v>36.17</v>
      </c>
      <c r="HH16" s="49">
        <f t="shared" si="42"/>
        <v>38.69</v>
      </c>
      <c r="HI16" s="30">
        <v>36.090000000000003</v>
      </c>
      <c r="HJ16" s="30">
        <v>39.17</v>
      </c>
      <c r="HK16" s="30">
        <v>36.159999999999997</v>
      </c>
      <c r="HL16" s="30">
        <v>32.520000000000003</v>
      </c>
      <c r="HM16" s="49">
        <f t="shared" si="43"/>
        <v>35.984999999999999</v>
      </c>
      <c r="HN16" s="30">
        <v>33.049999999999997</v>
      </c>
      <c r="HO16" s="30">
        <v>32.799999999999997</v>
      </c>
      <c r="HP16" s="30">
        <v>31.54</v>
      </c>
      <c r="HQ16" s="30">
        <v>30.61</v>
      </c>
      <c r="HR16" s="49">
        <f t="shared" si="44"/>
        <v>31.999999999999996</v>
      </c>
      <c r="HS16" s="30">
        <v>33.6</v>
      </c>
      <c r="HT16" s="30">
        <v>33.979999999999997</v>
      </c>
      <c r="HU16" s="30">
        <v>31.72</v>
      </c>
      <c r="HV16" s="30">
        <v>32.24</v>
      </c>
      <c r="HW16" s="49">
        <f t="shared" si="45"/>
        <v>32.884999999999998</v>
      </c>
      <c r="HX16" s="30">
        <v>33.4</v>
      </c>
      <c r="HY16" s="30">
        <v>34.090000000000003</v>
      </c>
      <c r="HZ16" s="30">
        <v>32.590000000000003</v>
      </c>
      <c r="IA16" s="30">
        <v>32.28</v>
      </c>
      <c r="IB16" s="49">
        <f t="shared" si="46"/>
        <v>33.090000000000003</v>
      </c>
      <c r="IC16" s="30">
        <v>33.65</v>
      </c>
      <c r="ID16" s="30">
        <v>33.450000000000003</v>
      </c>
      <c r="IE16" s="30">
        <v>33.42</v>
      </c>
      <c r="IF16" s="30">
        <v>30.65</v>
      </c>
      <c r="IG16" s="49">
        <f t="shared" si="47"/>
        <v>32.792499999999997</v>
      </c>
      <c r="IH16" s="30">
        <v>32.729999999999997</v>
      </c>
      <c r="II16" s="30">
        <v>32</v>
      </c>
      <c r="IJ16" s="30">
        <v>29.86</v>
      </c>
      <c r="IK16" s="30">
        <v>29.58</v>
      </c>
      <c r="IL16" s="49">
        <f t="shared" si="48"/>
        <v>31.042499999999997</v>
      </c>
      <c r="IM16" s="30">
        <v>31.18</v>
      </c>
      <c r="IN16" s="30">
        <v>32.76</v>
      </c>
      <c r="IO16" s="30">
        <v>32.56</v>
      </c>
      <c r="IP16" s="30">
        <v>33.19</v>
      </c>
      <c r="IQ16" s="49">
        <f t="shared" si="49"/>
        <v>32.422499999999999</v>
      </c>
      <c r="IR16" s="30">
        <v>35.58</v>
      </c>
      <c r="IS16" s="30">
        <v>37.619999999999997</v>
      </c>
      <c r="IT16" s="30">
        <v>36.75</v>
      </c>
      <c r="IU16" s="30">
        <v>37.75</v>
      </c>
      <c r="IV16" s="49">
        <f t="shared" si="50"/>
        <v>36.924999999999997</v>
      </c>
      <c r="IW16" s="30">
        <v>38.33</v>
      </c>
      <c r="IX16" s="30">
        <v>37.39</v>
      </c>
      <c r="IY16" s="30">
        <v>35.130000000000003</v>
      </c>
      <c r="IZ16" s="30">
        <v>32.049999999999997</v>
      </c>
      <c r="JA16" s="49">
        <f t="shared" si="51"/>
        <v>35.724999999999994</v>
      </c>
      <c r="JB16" s="30">
        <v>32.26</v>
      </c>
      <c r="JC16" s="30">
        <v>34.32</v>
      </c>
      <c r="JD16" s="30">
        <v>35.049999999999997</v>
      </c>
      <c r="JE16" s="30">
        <v>30.34</v>
      </c>
      <c r="JF16" s="49">
        <f t="shared" si="52"/>
        <v>32.9925</v>
      </c>
      <c r="JG16" s="30">
        <v>31.64</v>
      </c>
      <c r="JH16" s="30">
        <v>31.31</v>
      </c>
      <c r="JI16" s="30">
        <v>31.46</v>
      </c>
      <c r="JJ16" s="30">
        <v>28.47</v>
      </c>
      <c r="JK16" s="49">
        <f t="shared" si="53"/>
        <v>30.72</v>
      </c>
      <c r="JL16" s="30">
        <v>30.25</v>
      </c>
      <c r="JM16" s="30">
        <v>29.73</v>
      </c>
      <c r="JN16" s="30">
        <v>28.4</v>
      </c>
      <c r="JO16" s="30">
        <v>26.28</v>
      </c>
      <c r="JP16" s="49">
        <f t="shared" si="54"/>
        <v>28.664999999999999</v>
      </c>
      <c r="JQ16" s="30">
        <v>26.76</v>
      </c>
      <c r="JR16" s="30">
        <v>25.91</v>
      </c>
      <c r="JS16" s="30">
        <v>25.88</v>
      </c>
      <c r="JT16" s="30">
        <v>27.19</v>
      </c>
      <c r="JU16" s="49">
        <f t="shared" si="55"/>
        <v>26.434999999999999</v>
      </c>
      <c r="JV16" s="30">
        <v>26.81</v>
      </c>
      <c r="JW16" s="30">
        <v>26.48</v>
      </c>
      <c r="JX16" s="30">
        <v>26.01</v>
      </c>
      <c r="JY16" s="30">
        <v>24.42</v>
      </c>
      <c r="JZ16" s="50">
        <f t="shared" si="56"/>
        <v>25.93</v>
      </c>
    </row>
    <row r="17" spans="1:286" ht="29">
      <c r="A17" s="25" t="s">
        <v>252</v>
      </c>
      <c r="B17" s="30">
        <v>50.91</v>
      </c>
      <c r="C17" s="30">
        <v>48.53</v>
      </c>
      <c r="D17" s="30">
        <v>46.93</v>
      </c>
      <c r="E17" s="30">
        <v>49.92</v>
      </c>
      <c r="F17" s="47">
        <f t="shared" si="0"/>
        <v>49.072500000000005</v>
      </c>
      <c r="G17" s="30">
        <v>49.7</v>
      </c>
      <c r="H17" s="30">
        <v>49.89</v>
      </c>
      <c r="I17" s="30">
        <v>48.89</v>
      </c>
      <c r="J17" s="30">
        <v>49.92</v>
      </c>
      <c r="K17" s="47">
        <f t="shared" si="1"/>
        <v>49.600000000000009</v>
      </c>
      <c r="L17" s="30">
        <v>50.04</v>
      </c>
      <c r="M17" s="30">
        <v>47.9</v>
      </c>
      <c r="N17" s="30">
        <v>48.91</v>
      </c>
      <c r="O17" s="30">
        <v>48.3</v>
      </c>
      <c r="P17" s="47">
        <f t="shared" si="2"/>
        <v>48.787499999999994</v>
      </c>
      <c r="Q17" s="30">
        <v>48.76</v>
      </c>
      <c r="R17" s="30">
        <v>47.92</v>
      </c>
      <c r="S17" s="30">
        <v>49.58</v>
      </c>
      <c r="T17" s="30">
        <v>47.79</v>
      </c>
      <c r="U17" s="47">
        <f t="shared" si="3"/>
        <v>48.512499999999996</v>
      </c>
      <c r="V17" s="30">
        <v>48.9</v>
      </c>
      <c r="W17" s="30">
        <v>48.43</v>
      </c>
      <c r="X17" s="30">
        <v>49.35</v>
      </c>
      <c r="Y17" s="30">
        <v>47.38</v>
      </c>
      <c r="Z17" s="47">
        <f t="shared" si="4"/>
        <v>48.515000000000001</v>
      </c>
      <c r="AA17" s="30">
        <v>47.53</v>
      </c>
      <c r="AB17" s="30">
        <v>47.45</v>
      </c>
      <c r="AC17" s="30">
        <v>46.87</v>
      </c>
      <c r="AD17" s="30">
        <v>47.44</v>
      </c>
      <c r="AE17" s="47">
        <f t="shared" si="5"/>
        <v>47.322499999999998</v>
      </c>
      <c r="AF17" s="30">
        <v>47.52</v>
      </c>
      <c r="AG17" s="30">
        <v>46.74</v>
      </c>
      <c r="AH17" s="30">
        <v>46.96</v>
      </c>
      <c r="AI17" s="30">
        <v>47.6</v>
      </c>
      <c r="AJ17" s="47">
        <f t="shared" si="6"/>
        <v>47.204999999999998</v>
      </c>
      <c r="AK17" s="30">
        <v>49.18</v>
      </c>
      <c r="AL17" s="30">
        <v>49.32</v>
      </c>
      <c r="AM17" s="30">
        <v>49.99</v>
      </c>
      <c r="AN17" s="30">
        <v>50.14</v>
      </c>
      <c r="AO17" s="47">
        <f t="shared" si="7"/>
        <v>49.657499999999999</v>
      </c>
      <c r="AP17" s="30">
        <v>50.43</v>
      </c>
      <c r="AQ17" s="30">
        <v>48.21</v>
      </c>
      <c r="AR17" s="30">
        <v>46.2</v>
      </c>
      <c r="AS17" s="30">
        <v>46.77</v>
      </c>
      <c r="AT17" s="47">
        <f t="shared" si="8"/>
        <v>47.902500000000003</v>
      </c>
      <c r="AU17" s="30">
        <v>46.94</v>
      </c>
      <c r="AV17" s="30">
        <v>45.8</v>
      </c>
      <c r="AW17" s="30">
        <v>47.46</v>
      </c>
      <c r="AX17" s="30">
        <v>47.08</v>
      </c>
      <c r="AY17" s="47">
        <f t="shared" si="9"/>
        <v>46.819999999999993</v>
      </c>
      <c r="AZ17" s="30">
        <v>48.21</v>
      </c>
      <c r="BA17" s="30">
        <v>47.5</v>
      </c>
      <c r="BB17" s="30">
        <v>46.93</v>
      </c>
      <c r="BC17" s="30">
        <v>46.47</v>
      </c>
      <c r="BD17" s="47">
        <f t="shared" si="10"/>
        <v>47.277500000000003</v>
      </c>
      <c r="BE17" s="30">
        <v>45.83</v>
      </c>
      <c r="BF17" s="30">
        <v>45.13</v>
      </c>
      <c r="BG17" s="30">
        <v>46.14</v>
      </c>
      <c r="BH17" s="30">
        <v>44.8</v>
      </c>
      <c r="BI17" s="47">
        <f t="shared" si="11"/>
        <v>45.475000000000009</v>
      </c>
      <c r="BJ17" s="30">
        <v>44.03</v>
      </c>
      <c r="BK17" s="30">
        <v>44.02</v>
      </c>
      <c r="BL17" s="30">
        <v>42.62</v>
      </c>
      <c r="BM17" s="30">
        <v>42.34</v>
      </c>
      <c r="BN17" s="47">
        <f t="shared" si="12"/>
        <v>43.252500000000005</v>
      </c>
      <c r="BO17" s="30">
        <v>42.79</v>
      </c>
      <c r="BP17" s="30">
        <v>44.04</v>
      </c>
      <c r="BQ17" s="30">
        <v>42.4</v>
      </c>
      <c r="BR17" s="30">
        <v>41.46</v>
      </c>
      <c r="BS17" s="47">
        <f t="shared" si="13"/>
        <v>42.672499999999999</v>
      </c>
      <c r="BT17" s="30">
        <v>40.54</v>
      </c>
      <c r="BU17" s="30">
        <v>39</v>
      </c>
      <c r="BV17" s="30">
        <v>38.32</v>
      </c>
      <c r="BW17" s="30">
        <v>38.630000000000003</v>
      </c>
      <c r="BX17" s="47">
        <f t="shared" si="14"/>
        <v>39.122499999999995</v>
      </c>
      <c r="BY17" s="30">
        <v>38.340000000000003</v>
      </c>
      <c r="BZ17" s="30">
        <v>40.53</v>
      </c>
      <c r="CA17" s="30">
        <v>39.14</v>
      </c>
      <c r="CB17" s="30">
        <v>38.549999999999997</v>
      </c>
      <c r="CC17" s="47">
        <f t="shared" si="15"/>
        <v>39.14</v>
      </c>
      <c r="CD17" s="30">
        <v>39.18</v>
      </c>
      <c r="CE17" s="30">
        <v>38.42</v>
      </c>
      <c r="CF17" s="30">
        <v>37.5</v>
      </c>
      <c r="CG17" s="30">
        <v>35.53</v>
      </c>
      <c r="CH17" s="47">
        <f t="shared" si="16"/>
        <v>37.657499999999999</v>
      </c>
      <c r="CI17" s="30">
        <v>36.17</v>
      </c>
      <c r="CJ17" s="30">
        <v>36.96</v>
      </c>
      <c r="CK17" s="30">
        <v>37.75</v>
      </c>
      <c r="CL17" s="30">
        <v>36.72</v>
      </c>
      <c r="CM17" s="47">
        <f t="shared" si="17"/>
        <v>36.9</v>
      </c>
      <c r="CN17" s="30">
        <v>35.31</v>
      </c>
      <c r="CO17" s="30">
        <v>35.619999999999997</v>
      </c>
      <c r="CP17" s="30">
        <v>35.4</v>
      </c>
      <c r="CQ17" s="30">
        <v>35.01</v>
      </c>
      <c r="CR17" s="47">
        <f t="shared" si="18"/>
        <v>35.335000000000001</v>
      </c>
      <c r="CS17" s="30">
        <v>27.84</v>
      </c>
      <c r="CT17" s="30">
        <v>25.8</v>
      </c>
      <c r="CU17" s="30">
        <v>26.03</v>
      </c>
      <c r="CV17" s="30">
        <v>29.18</v>
      </c>
      <c r="CW17" s="48">
        <f t="shared" si="19"/>
        <v>27.212499999999999</v>
      </c>
      <c r="CX17" s="30">
        <v>30.76</v>
      </c>
      <c r="CY17" s="30">
        <v>25.53</v>
      </c>
      <c r="CZ17" s="30">
        <v>28.45</v>
      </c>
      <c r="DA17" s="30">
        <v>33.92</v>
      </c>
      <c r="DB17" s="48">
        <f t="shared" si="20"/>
        <v>29.665000000000003</v>
      </c>
      <c r="DC17" s="30">
        <v>31</v>
      </c>
      <c r="DD17" s="30">
        <v>28.45</v>
      </c>
      <c r="DE17" s="30">
        <v>33.659999999999997</v>
      </c>
      <c r="DF17" s="30">
        <v>36.880000000000003</v>
      </c>
      <c r="DG17" s="48">
        <f t="shared" si="21"/>
        <v>32.497500000000002</v>
      </c>
      <c r="DH17" s="30">
        <v>34.299999999999997</v>
      </c>
      <c r="DI17" s="30">
        <v>31.46</v>
      </c>
      <c r="DJ17" s="30">
        <v>34.39</v>
      </c>
      <c r="DK17" s="30">
        <v>37.71</v>
      </c>
      <c r="DL17" s="48">
        <f t="shared" si="22"/>
        <v>34.464999999999996</v>
      </c>
      <c r="DM17" s="30">
        <v>38.31</v>
      </c>
      <c r="DN17" s="30">
        <v>33.159999999999997</v>
      </c>
      <c r="DO17" s="30">
        <v>35.04</v>
      </c>
      <c r="DP17" s="30">
        <v>37.11</v>
      </c>
      <c r="DQ17" s="48">
        <f t="shared" si="23"/>
        <v>35.905000000000001</v>
      </c>
      <c r="DR17" s="30">
        <v>37.22</v>
      </c>
      <c r="DS17" s="30">
        <v>33.49</v>
      </c>
      <c r="DT17" s="30">
        <v>35.36</v>
      </c>
      <c r="DU17" s="30">
        <v>35.619999999999997</v>
      </c>
      <c r="DV17" s="48">
        <f t="shared" si="24"/>
        <v>35.422499999999999</v>
      </c>
      <c r="DW17" s="30">
        <v>34.92</v>
      </c>
      <c r="DX17" s="30">
        <v>34.69</v>
      </c>
      <c r="DY17" s="30">
        <v>35.6</v>
      </c>
      <c r="DZ17" s="30">
        <v>37.39</v>
      </c>
      <c r="EA17" s="48">
        <f t="shared" si="25"/>
        <v>35.650000000000006</v>
      </c>
      <c r="EB17" s="30">
        <v>37.64</v>
      </c>
      <c r="EC17" s="30">
        <v>36.15</v>
      </c>
      <c r="ED17" s="30">
        <v>36.840000000000003</v>
      </c>
      <c r="EE17" s="30">
        <v>36.83</v>
      </c>
      <c r="EF17" s="48">
        <f t="shared" si="26"/>
        <v>36.864999999999995</v>
      </c>
      <c r="EG17" s="30">
        <v>39.840000000000003</v>
      </c>
      <c r="EH17" s="30">
        <v>37.04</v>
      </c>
      <c r="EI17" s="30">
        <v>39.65</v>
      </c>
      <c r="EJ17" s="30">
        <v>35.53</v>
      </c>
      <c r="EK17" s="48">
        <f t="shared" si="27"/>
        <v>38.015000000000001</v>
      </c>
      <c r="EL17" s="30">
        <v>35.86</v>
      </c>
      <c r="EM17" s="30">
        <v>28.91</v>
      </c>
      <c r="EN17" s="30">
        <v>29.47</v>
      </c>
      <c r="EO17" s="30">
        <v>31.05</v>
      </c>
      <c r="EP17" s="48">
        <f t="shared" si="28"/>
        <v>31.322499999999998</v>
      </c>
      <c r="EQ17" s="30">
        <v>30.37</v>
      </c>
      <c r="ER17" s="30">
        <v>26.43</v>
      </c>
      <c r="ES17" s="30">
        <v>27.7</v>
      </c>
      <c r="ET17" s="30">
        <v>27.58</v>
      </c>
      <c r="EU17" s="48">
        <f t="shared" si="29"/>
        <v>28.02</v>
      </c>
      <c r="EV17" s="30">
        <v>27.99</v>
      </c>
      <c r="EW17" s="30">
        <v>24.66</v>
      </c>
      <c r="EX17" s="30">
        <v>25.5</v>
      </c>
      <c r="EY17" s="30">
        <v>25.44</v>
      </c>
      <c r="EZ17" s="48">
        <f t="shared" si="30"/>
        <v>25.897500000000001</v>
      </c>
      <c r="FA17" s="30">
        <v>23.98</v>
      </c>
      <c r="FB17" s="30">
        <v>20.85</v>
      </c>
      <c r="FC17" s="30">
        <v>21.97</v>
      </c>
      <c r="FD17" s="30">
        <v>20.29</v>
      </c>
      <c r="FE17" s="48">
        <f t="shared" si="31"/>
        <v>21.772500000000001</v>
      </c>
      <c r="FF17" s="30">
        <v>22.82</v>
      </c>
      <c r="FG17" s="30">
        <v>19.07</v>
      </c>
      <c r="FH17" s="30">
        <v>18.22</v>
      </c>
      <c r="FI17" s="30">
        <v>18.82</v>
      </c>
      <c r="FJ17" s="48">
        <f t="shared" si="32"/>
        <v>19.732500000000002</v>
      </c>
      <c r="FK17" s="30">
        <v>20.85</v>
      </c>
      <c r="FL17" s="30">
        <v>16.73</v>
      </c>
      <c r="FM17" s="30">
        <v>20.04</v>
      </c>
      <c r="FN17" s="30">
        <v>23.02</v>
      </c>
      <c r="FO17" s="48">
        <f t="shared" si="33"/>
        <v>20.16</v>
      </c>
      <c r="FP17" s="30">
        <v>21.24</v>
      </c>
      <c r="FQ17" s="30">
        <v>24.08</v>
      </c>
      <c r="FR17" s="30">
        <v>23.94</v>
      </c>
      <c r="FS17" s="30">
        <v>28.73</v>
      </c>
      <c r="FT17" s="48">
        <f t="shared" si="34"/>
        <v>24.497499999999999</v>
      </c>
      <c r="FU17" s="30">
        <v>29.75</v>
      </c>
      <c r="FV17" s="30">
        <v>27.29</v>
      </c>
      <c r="FW17" s="30">
        <v>30.99</v>
      </c>
      <c r="FX17" s="30">
        <v>27.39</v>
      </c>
      <c r="FY17" s="48">
        <f t="shared" si="35"/>
        <v>28.855</v>
      </c>
      <c r="FZ17" s="30">
        <v>24.16</v>
      </c>
      <c r="GA17" s="30">
        <v>22.04</v>
      </c>
      <c r="GB17" s="30">
        <v>21.2</v>
      </c>
      <c r="GC17" s="30">
        <v>26.07</v>
      </c>
      <c r="GD17" s="48">
        <f t="shared" si="36"/>
        <v>23.3675</v>
      </c>
      <c r="GE17" s="30">
        <v>25.7</v>
      </c>
      <c r="GF17" s="30">
        <v>28.44</v>
      </c>
      <c r="GG17" s="30">
        <v>29.28</v>
      </c>
      <c r="GH17" s="30">
        <v>30.49</v>
      </c>
      <c r="GI17" s="48">
        <f t="shared" si="37"/>
        <v>28.477499999999999</v>
      </c>
      <c r="GJ17" s="30">
        <v>36.729999999999997</v>
      </c>
      <c r="GK17" s="30">
        <v>36.01</v>
      </c>
      <c r="GL17" s="30">
        <v>34.71</v>
      </c>
      <c r="GM17" s="30">
        <v>35.35</v>
      </c>
      <c r="GN17" s="49">
        <f t="shared" si="38"/>
        <v>35.699999999999996</v>
      </c>
      <c r="GO17" s="30">
        <v>34.409999999999997</v>
      </c>
      <c r="GP17" s="30">
        <v>37.15</v>
      </c>
      <c r="GQ17" s="30">
        <v>34.979999999999997</v>
      </c>
      <c r="GR17" s="30">
        <v>32.99</v>
      </c>
      <c r="GS17" s="49">
        <f t="shared" si="39"/>
        <v>34.8825</v>
      </c>
      <c r="GT17" s="30">
        <v>34.53</v>
      </c>
      <c r="GU17" s="30">
        <v>34.270000000000003</v>
      </c>
      <c r="GV17" s="30">
        <v>32.450000000000003</v>
      </c>
      <c r="GW17" s="30">
        <v>30.49</v>
      </c>
      <c r="GX17" s="49">
        <f t="shared" si="40"/>
        <v>32.935000000000002</v>
      </c>
      <c r="GY17" s="30">
        <v>32.03</v>
      </c>
      <c r="GZ17" s="30">
        <v>32.840000000000003</v>
      </c>
      <c r="HA17" s="30">
        <v>32.53</v>
      </c>
      <c r="HB17" s="30">
        <v>29.77</v>
      </c>
      <c r="HC17" s="49">
        <f t="shared" si="41"/>
        <v>31.7925</v>
      </c>
      <c r="HD17" s="30">
        <v>30.16</v>
      </c>
      <c r="HE17" s="30">
        <v>32.380000000000003</v>
      </c>
      <c r="HF17" s="30">
        <v>32.06</v>
      </c>
      <c r="HG17" s="30">
        <v>29.8</v>
      </c>
      <c r="HH17" s="49">
        <f t="shared" si="42"/>
        <v>31.1</v>
      </c>
      <c r="HI17" s="30">
        <v>29.84</v>
      </c>
      <c r="HJ17" s="30">
        <v>31.56</v>
      </c>
      <c r="HK17" s="30">
        <v>30.3</v>
      </c>
      <c r="HL17" s="30">
        <v>30.54</v>
      </c>
      <c r="HM17" s="49">
        <f t="shared" si="43"/>
        <v>30.560000000000002</v>
      </c>
      <c r="HN17" s="30">
        <v>30.93</v>
      </c>
      <c r="HO17" s="30">
        <v>30.53</v>
      </c>
      <c r="HP17" s="30">
        <v>30.24</v>
      </c>
      <c r="HQ17" s="30">
        <v>29.8</v>
      </c>
      <c r="HR17" s="49">
        <f t="shared" si="44"/>
        <v>30.375</v>
      </c>
      <c r="HS17" s="30">
        <v>30.67</v>
      </c>
      <c r="HT17" s="30">
        <v>31.5</v>
      </c>
      <c r="HU17" s="30">
        <v>31.57</v>
      </c>
      <c r="HV17" s="30">
        <v>31.67</v>
      </c>
      <c r="HW17" s="49">
        <f t="shared" si="45"/>
        <v>31.352500000000003</v>
      </c>
      <c r="HX17" s="30">
        <v>30.34</v>
      </c>
      <c r="HY17" s="30">
        <v>30.35</v>
      </c>
      <c r="HZ17" s="30">
        <v>27.88</v>
      </c>
      <c r="IA17" s="30">
        <v>30.15</v>
      </c>
      <c r="IB17" s="49">
        <f t="shared" si="46"/>
        <v>29.68</v>
      </c>
      <c r="IC17" s="30">
        <v>30.11</v>
      </c>
      <c r="ID17" s="30">
        <v>32.56</v>
      </c>
      <c r="IE17" s="30">
        <v>33.479999999999997</v>
      </c>
      <c r="IF17" s="30">
        <v>32.46</v>
      </c>
      <c r="IG17" s="49">
        <f t="shared" si="47"/>
        <v>32.152500000000003</v>
      </c>
      <c r="IH17" s="30">
        <v>33.56</v>
      </c>
      <c r="II17" s="30">
        <v>34.950000000000003</v>
      </c>
      <c r="IJ17" s="30">
        <v>33.93</v>
      </c>
      <c r="IK17" s="30">
        <v>33.65</v>
      </c>
      <c r="IL17" s="49">
        <f t="shared" si="48"/>
        <v>34.022500000000001</v>
      </c>
      <c r="IM17" s="30">
        <v>33</v>
      </c>
      <c r="IN17" s="30">
        <v>34</v>
      </c>
      <c r="IO17" s="30">
        <v>34.369999999999997</v>
      </c>
      <c r="IP17" s="30">
        <v>33.4</v>
      </c>
      <c r="IQ17" s="49">
        <f t="shared" si="49"/>
        <v>33.692500000000003</v>
      </c>
      <c r="IR17" s="30">
        <v>33.47</v>
      </c>
      <c r="IS17" s="30">
        <v>34.840000000000003</v>
      </c>
      <c r="IT17" s="30">
        <v>33.25</v>
      </c>
      <c r="IU17" s="30">
        <v>33.75</v>
      </c>
      <c r="IV17" s="49">
        <f t="shared" si="50"/>
        <v>33.827500000000001</v>
      </c>
      <c r="IW17" s="30">
        <v>33.03</v>
      </c>
      <c r="IX17" s="30">
        <v>35.64</v>
      </c>
      <c r="IY17" s="30">
        <v>34.68</v>
      </c>
      <c r="IZ17" s="30">
        <v>33.65</v>
      </c>
      <c r="JA17" s="49">
        <f t="shared" si="51"/>
        <v>34.25</v>
      </c>
      <c r="JB17" s="30">
        <v>32.090000000000003</v>
      </c>
      <c r="JC17" s="30">
        <v>32.47</v>
      </c>
      <c r="JD17" s="30">
        <v>30.64</v>
      </c>
      <c r="JE17" s="30">
        <v>29.74</v>
      </c>
      <c r="JF17" s="49">
        <f t="shared" si="52"/>
        <v>31.234999999999999</v>
      </c>
      <c r="JG17" s="30">
        <v>30.19</v>
      </c>
      <c r="JH17" s="30">
        <v>30.77</v>
      </c>
      <c r="JI17" s="30">
        <v>29.77</v>
      </c>
      <c r="JJ17" s="30">
        <v>27.47</v>
      </c>
      <c r="JK17" s="49">
        <f t="shared" si="53"/>
        <v>29.55</v>
      </c>
      <c r="JL17" s="30">
        <v>27.52</v>
      </c>
      <c r="JM17" s="30">
        <v>27.94</v>
      </c>
      <c r="JN17" s="30">
        <v>25.88</v>
      </c>
      <c r="JO17" s="30">
        <v>25.79</v>
      </c>
      <c r="JP17" s="49">
        <f t="shared" si="54"/>
        <v>26.782499999999999</v>
      </c>
      <c r="JQ17" s="30">
        <v>27.43</v>
      </c>
      <c r="JR17" s="30">
        <v>28.81</v>
      </c>
      <c r="JS17" s="30">
        <v>29.75</v>
      </c>
      <c r="JT17" s="30">
        <v>27.15</v>
      </c>
      <c r="JU17" s="49">
        <f t="shared" si="55"/>
        <v>28.284999999999997</v>
      </c>
      <c r="JV17" s="30">
        <v>26.24</v>
      </c>
      <c r="JW17" s="30">
        <v>25.49</v>
      </c>
      <c r="JX17" s="30">
        <v>25.04</v>
      </c>
      <c r="JY17" s="30">
        <v>24.34</v>
      </c>
      <c r="JZ17" s="50">
        <f t="shared" si="56"/>
        <v>25.2775</v>
      </c>
    </row>
    <row r="18" spans="1:286" ht="43">
      <c r="A18" s="25" t="s">
        <v>253</v>
      </c>
      <c r="B18" s="30">
        <v>57.49</v>
      </c>
      <c r="C18" s="30">
        <v>60.72</v>
      </c>
      <c r="D18" s="30">
        <v>54.14</v>
      </c>
      <c r="E18" s="30">
        <v>55.31</v>
      </c>
      <c r="F18" s="47">
        <f t="shared" si="0"/>
        <v>56.915000000000006</v>
      </c>
      <c r="G18" s="30">
        <v>56.93</v>
      </c>
      <c r="H18" s="30">
        <v>62.83</v>
      </c>
      <c r="I18" s="30">
        <v>61.12</v>
      </c>
      <c r="J18" s="30">
        <v>56.68</v>
      </c>
      <c r="K18" s="47">
        <f t="shared" si="1"/>
        <v>59.39</v>
      </c>
      <c r="L18" s="30">
        <v>56.94</v>
      </c>
      <c r="M18" s="30">
        <v>63.79</v>
      </c>
      <c r="N18" s="30">
        <v>61.54</v>
      </c>
      <c r="O18" s="30">
        <v>53.95</v>
      </c>
      <c r="P18" s="47">
        <f t="shared" si="2"/>
        <v>59.054999999999993</v>
      </c>
      <c r="Q18" s="30">
        <v>55.65</v>
      </c>
      <c r="R18" s="30">
        <v>62.01</v>
      </c>
      <c r="S18" s="30">
        <v>59.81</v>
      </c>
      <c r="T18" s="30">
        <v>55.1</v>
      </c>
      <c r="U18" s="47">
        <f t="shared" si="3"/>
        <v>58.142499999999998</v>
      </c>
      <c r="V18" s="30">
        <v>57.54</v>
      </c>
      <c r="W18" s="30">
        <v>63.01</v>
      </c>
      <c r="X18" s="30">
        <v>61.55</v>
      </c>
      <c r="Y18" s="30">
        <v>58.16</v>
      </c>
      <c r="Z18" s="47">
        <f t="shared" si="4"/>
        <v>60.064999999999998</v>
      </c>
      <c r="AA18" s="30">
        <v>59.56</v>
      </c>
      <c r="AB18" s="30">
        <v>63.09</v>
      </c>
      <c r="AC18" s="30">
        <v>62.85</v>
      </c>
      <c r="AD18" s="30">
        <v>57.37</v>
      </c>
      <c r="AE18" s="47">
        <f t="shared" si="5"/>
        <v>60.717500000000001</v>
      </c>
      <c r="AF18" s="30">
        <v>57.31</v>
      </c>
      <c r="AG18" s="30">
        <v>62.09</v>
      </c>
      <c r="AH18" s="30">
        <v>61.04</v>
      </c>
      <c r="AI18" s="30">
        <v>55.83</v>
      </c>
      <c r="AJ18" s="47">
        <f t="shared" si="6"/>
        <v>59.067499999999995</v>
      </c>
      <c r="AK18" s="30">
        <v>56.63</v>
      </c>
      <c r="AL18" s="30">
        <v>62.11</v>
      </c>
      <c r="AM18" s="30">
        <v>62.63</v>
      </c>
      <c r="AN18" s="30">
        <v>58.78</v>
      </c>
      <c r="AO18" s="47">
        <f t="shared" si="7"/>
        <v>60.037500000000001</v>
      </c>
      <c r="AP18" s="30">
        <v>59.32</v>
      </c>
      <c r="AQ18" s="30">
        <v>64</v>
      </c>
      <c r="AR18" s="30">
        <v>63.05</v>
      </c>
      <c r="AS18" s="30">
        <v>59.3</v>
      </c>
      <c r="AT18" s="47">
        <f t="shared" si="8"/>
        <v>61.417500000000004</v>
      </c>
      <c r="AU18" s="30">
        <v>57.6</v>
      </c>
      <c r="AV18" s="30">
        <v>62.39</v>
      </c>
      <c r="AW18" s="30">
        <v>59.89</v>
      </c>
      <c r="AX18" s="30">
        <v>57.81</v>
      </c>
      <c r="AY18" s="47">
        <f t="shared" si="9"/>
        <v>59.422499999999999</v>
      </c>
      <c r="AZ18" s="30">
        <v>57.74</v>
      </c>
      <c r="BA18" s="30">
        <v>62.19</v>
      </c>
      <c r="BB18" s="30">
        <v>62.01</v>
      </c>
      <c r="BC18" s="30">
        <v>57.08</v>
      </c>
      <c r="BD18" s="47">
        <f t="shared" si="10"/>
        <v>59.754999999999995</v>
      </c>
      <c r="BE18" s="30">
        <v>56.6</v>
      </c>
      <c r="BF18" s="30">
        <v>61.17</v>
      </c>
      <c r="BG18" s="30">
        <v>60.64</v>
      </c>
      <c r="BH18" s="30">
        <v>54.98</v>
      </c>
      <c r="BI18" s="47">
        <f t="shared" si="11"/>
        <v>58.347500000000004</v>
      </c>
      <c r="BJ18" s="30">
        <v>56.42</v>
      </c>
      <c r="BK18" s="30">
        <v>58.87</v>
      </c>
      <c r="BL18" s="30">
        <v>57.13</v>
      </c>
      <c r="BM18" s="30">
        <v>53.72</v>
      </c>
      <c r="BN18" s="47">
        <f t="shared" si="12"/>
        <v>56.534999999999997</v>
      </c>
      <c r="BO18" s="30">
        <v>53.63</v>
      </c>
      <c r="BP18" s="30">
        <v>57.13</v>
      </c>
      <c r="BQ18" s="30">
        <v>56.54</v>
      </c>
      <c r="BR18" s="30">
        <v>52.24</v>
      </c>
      <c r="BS18" s="47">
        <f t="shared" si="13"/>
        <v>54.885000000000005</v>
      </c>
      <c r="BT18" s="30">
        <v>53.93</v>
      </c>
      <c r="BU18" s="30">
        <v>58.14</v>
      </c>
      <c r="BV18" s="30">
        <v>57.47</v>
      </c>
      <c r="BW18" s="30">
        <v>50.51</v>
      </c>
      <c r="BX18" s="47">
        <f t="shared" si="14"/>
        <v>55.012499999999996</v>
      </c>
      <c r="BY18" s="30">
        <v>50.96</v>
      </c>
      <c r="BZ18" s="30">
        <v>57.53</v>
      </c>
      <c r="CA18" s="30">
        <v>56.04</v>
      </c>
      <c r="CB18" s="30">
        <v>50.62</v>
      </c>
      <c r="CC18" s="47">
        <f t="shared" si="15"/>
        <v>53.787500000000001</v>
      </c>
      <c r="CD18" s="30">
        <v>52.31</v>
      </c>
      <c r="CE18" s="30">
        <v>56.3</v>
      </c>
      <c r="CF18" s="30">
        <v>54.86</v>
      </c>
      <c r="CG18" s="30">
        <v>51.22</v>
      </c>
      <c r="CH18" s="47">
        <f t="shared" si="16"/>
        <v>53.672499999999999</v>
      </c>
      <c r="CI18" s="30">
        <v>51.6</v>
      </c>
      <c r="CJ18" s="30">
        <v>55.98</v>
      </c>
      <c r="CK18" s="30">
        <v>53.73</v>
      </c>
      <c r="CL18" s="30">
        <v>50.15</v>
      </c>
      <c r="CM18" s="47">
        <f t="shared" si="17"/>
        <v>52.865000000000002</v>
      </c>
      <c r="CN18" s="30">
        <v>49.62</v>
      </c>
      <c r="CO18" s="30">
        <v>53.27</v>
      </c>
      <c r="CP18" s="30">
        <v>50.63</v>
      </c>
      <c r="CQ18" s="30">
        <v>46.37</v>
      </c>
      <c r="CR18" s="47">
        <f t="shared" si="18"/>
        <v>49.972500000000004</v>
      </c>
      <c r="CS18" s="30">
        <v>18.149999999999999</v>
      </c>
      <c r="CT18" s="30">
        <v>12.62</v>
      </c>
      <c r="CU18" s="30">
        <v>17.21</v>
      </c>
      <c r="CV18" s="30">
        <v>22.43</v>
      </c>
      <c r="CW18" s="48">
        <f t="shared" si="19"/>
        <v>17.602499999999999</v>
      </c>
      <c r="CX18" s="30">
        <v>10.47</v>
      </c>
      <c r="CY18" s="30">
        <v>8.39</v>
      </c>
      <c r="CZ18" s="30">
        <v>15.47</v>
      </c>
      <c r="DA18" s="30">
        <v>19.82</v>
      </c>
      <c r="DB18" s="48">
        <f t="shared" si="20"/>
        <v>13.5375</v>
      </c>
      <c r="DC18" s="30">
        <v>10.36</v>
      </c>
      <c r="DD18" s="30">
        <v>6.76</v>
      </c>
      <c r="DE18" s="30">
        <v>11.24</v>
      </c>
      <c r="DF18" s="30">
        <v>16.149999999999999</v>
      </c>
      <c r="DG18" s="48">
        <f t="shared" si="21"/>
        <v>11.1275</v>
      </c>
      <c r="DH18" s="30">
        <v>11.23</v>
      </c>
      <c r="DI18" s="30">
        <v>9.16</v>
      </c>
      <c r="DJ18" s="30">
        <v>12.1</v>
      </c>
      <c r="DK18" s="30">
        <v>17.93</v>
      </c>
      <c r="DL18" s="48">
        <f t="shared" si="22"/>
        <v>12.605</v>
      </c>
      <c r="DM18" s="30">
        <v>14.76</v>
      </c>
      <c r="DN18" s="30">
        <v>10.86</v>
      </c>
      <c r="DO18" s="30">
        <v>14.22</v>
      </c>
      <c r="DP18" s="30">
        <v>18.2</v>
      </c>
      <c r="DQ18" s="48">
        <f t="shared" si="23"/>
        <v>14.509999999999998</v>
      </c>
      <c r="DR18" s="30">
        <v>16.72</v>
      </c>
      <c r="DS18" s="30">
        <v>12.09</v>
      </c>
      <c r="DT18" s="30">
        <v>17.75</v>
      </c>
      <c r="DU18" s="30">
        <v>23.03</v>
      </c>
      <c r="DV18" s="48">
        <f t="shared" si="24"/>
        <v>17.397500000000001</v>
      </c>
      <c r="DW18" s="30">
        <v>17.64</v>
      </c>
      <c r="DX18" s="30">
        <v>14.06</v>
      </c>
      <c r="DY18" s="30">
        <v>17.29</v>
      </c>
      <c r="DZ18" s="30">
        <v>25.19</v>
      </c>
      <c r="EA18" s="48">
        <f t="shared" si="25"/>
        <v>18.545000000000002</v>
      </c>
      <c r="EB18" s="30">
        <v>20.71</v>
      </c>
      <c r="EC18" s="30">
        <v>16.28</v>
      </c>
      <c r="ED18" s="30">
        <v>21.88</v>
      </c>
      <c r="EE18" s="30">
        <v>29.2</v>
      </c>
      <c r="EF18" s="48">
        <f t="shared" si="26"/>
        <v>22.017500000000002</v>
      </c>
      <c r="EG18" s="30">
        <v>24.32</v>
      </c>
      <c r="EH18" s="30">
        <v>20.09</v>
      </c>
      <c r="EI18" s="30">
        <v>23.23</v>
      </c>
      <c r="EJ18" s="30">
        <v>28.99</v>
      </c>
      <c r="EK18" s="48">
        <f t="shared" si="27"/>
        <v>24.157499999999999</v>
      </c>
      <c r="EL18" s="30">
        <v>25.11</v>
      </c>
      <c r="EM18" s="30">
        <v>15.63</v>
      </c>
      <c r="EN18" s="30">
        <v>18.53</v>
      </c>
      <c r="EO18" s="30">
        <v>26.41</v>
      </c>
      <c r="EP18" s="48">
        <f t="shared" si="28"/>
        <v>21.42</v>
      </c>
      <c r="EQ18" s="30">
        <v>20.39</v>
      </c>
      <c r="ER18" s="30">
        <v>15.2</v>
      </c>
      <c r="ES18" s="30">
        <v>19.53</v>
      </c>
      <c r="ET18" s="30">
        <v>22.45</v>
      </c>
      <c r="EU18" s="48">
        <f t="shared" si="29"/>
        <v>19.392500000000002</v>
      </c>
      <c r="EV18" s="30">
        <v>17.7</v>
      </c>
      <c r="EW18" s="30">
        <v>10.96</v>
      </c>
      <c r="EX18" s="30">
        <v>16.21</v>
      </c>
      <c r="EY18" s="30">
        <v>20.72</v>
      </c>
      <c r="EZ18" s="48">
        <f t="shared" si="30"/>
        <v>16.397500000000001</v>
      </c>
      <c r="FA18" s="30">
        <v>11.54</v>
      </c>
      <c r="FB18" s="30">
        <v>8.89</v>
      </c>
      <c r="FC18" s="30">
        <v>9.4700000000000006</v>
      </c>
      <c r="FD18" s="30">
        <v>13.48</v>
      </c>
      <c r="FE18" s="48">
        <f t="shared" si="31"/>
        <v>10.844999999999999</v>
      </c>
      <c r="FF18" s="30">
        <v>10.81</v>
      </c>
      <c r="FG18" s="30">
        <v>5.72</v>
      </c>
      <c r="FH18" s="30">
        <v>7.57</v>
      </c>
      <c r="FI18" s="30">
        <v>11.02</v>
      </c>
      <c r="FJ18" s="48">
        <f t="shared" si="32"/>
        <v>8.7800000000000011</v>
      </c>
      <c r="FK18" s="30">
        <v>7.28</v>
      </c>
      <c r="FL18" s="30">
        <v>5.68</v>
      </c>
      <c r="FM18" s="30">
        <v>8.14</v>
      </c>
      <c r="FN18" s="30">
        <v>11.62</v>
      </c>
      <c r="FO18" s="48">
        <f t="shared" si="33"/>
        <v>8.18</v>
      </c>
      <c r="FP18" s="30">
        <v>10.36</v>
      </c>
      <c r="FQ18" s="30">
        <v>7.48</v>
      </c>
      <c r="FR18" s="30">
        <v>8.41</v>
      </c>
      <c r="FS18" s="30">
        <v>13.93</v>
      </c>
      <c r="FT18" s="48">
        <f t="shared" si="34"/>
        <v>10.045</v>
      </c>
      <c r="FU18" s="30">
        <v>10.26</v>
      </c>
      <c r="FV18" s="30">
        <v>7.59</v>
      </c>
      <c r="FW18" s="30">
        <v>10.56</v>
      </c>
      <c r="FX18" s="30">
        <v>16.93</v>
      </c>
      <c r="FY18" s="48">
        <f t="shared" si="35"/>
        <v>11.335000000000001</v>
      </c>
      <c r="FZ18" s="30">
        <v>11.1</v>
      </c>
      <c r="GA18" s="30">
        <v>8.1</v>
      </c>
      <c r="GB18" s="30">
        <v>11.71</v>
      </c>
      <c r="GC18" s="30">
        <v>17.7</v>
      </c>
      <c r="GD18" s="48">
        <f t="shared" si="36"/>
        <v>12.1525</v>
      </c>
      <c r="GE18" s="30">
        <v>9.23</v>
      </c>
      <c r="GF18" s="30">
        <v>7.44</v>
      </c>
      <c r="GG18" s="30">
        <v>9.14</v>
      </c>
      <c r="GH18" s="30">
        <v>11.84</v>
      </c>
      <c r="GI18" s="48">
        <f t="shared" si="37"/>
        <v>9.4125000000000014</v>
      </c>
      <c r="GJ18" s="30">
        <v>47.06</v>
      </c>
      <c r="GK18" s="30">
        <v>53.06</v>
      </c>
      <c r="GL18" s="30">
        <v>44.82</v>
      </c>
      <c r="GM18" s="30">
        <v>42.91</v>
      </c>
      <c r="GN18" s="49">
        <f t="shared" si="38"/>
        <v>46.962499999999999</v>
      </c>
      <c r="GO18" s="30">
        <v>50.97</v>
      </c>
      <c r="GP18" s="30">
        <v>57.56</v>
      </c>
      <c r="GQ18" s="30">
        <v>51.66</v>
      </c>
      <c r="GR18" s="30">
        <v>45.45</v>
      </c>
      <c r="GS18" s="49">
        <f t="shared" si="39"/>
        <v>51.41</v>
      </c>
      <c r="GT18" s="30">
        <v>51.04</v>
      </c>
      <c r="GU18" s="30">
        <v>59.48</v>
      </c>
      <c r="GV18" s="30">
        <v>54.62</v>
      </c>
      <c r="GW18" s="30">
        <v>45.23</v>
      </c>
      <c r="GX18" s="49">
        <f t="shared" si="40"/>
        <v>52.592499999999994</v>
      </c>
      <c r="GY18" s="30">
        <v>49.4</v>
      </c>
      <c r="GZ18" s="30">
        <v>56.33</v>
      </c>
      <c r="HA18" s="30">
        <v>52.57</v>
      </c>
      <c r="HB18" s="30">
        <v>45.22</v>
      </c>
      <c r="HC18" s="49">
        <f t="shared" si="41"/>
        <v>50.879999999999995</v>
      </c>
      <c r="HD18" s="30">
        <v>49.04</v>
      </c>
      <c r="HE18" s="30">
        <v>56.17</v>
      </c>
      <c r="HF18" s="30">
        <v>52.79</v>
      </c>
      <c r="HG18" s="30">
        <v>47.58</v>
      </c>
      <c r="HH18" s="49">
        <f t="shared" si="42"/>
        <v>51.394999999999996</v>
      </c>
      <c r="HI18" s="30">
        <v>49.6</v>
      </c>
      <c r="HJ18" s="30">
        <v>55.46</v>
      </c>
      <c r="HK18" s="30">
        <v>51.7</v>
      </c>
      <c r="HL18" s="30">
        <v>44.16</v>
      </c>
      <c r="HM18" s="49">
        <f t="shared" si="43"/>
        <v>50.23</v>
      </c>
      <c r="HN18" s="30">
        <v>47.19</v>
      </c>
      <c r="HO18" s="30">
        <v>53.36</v>
      </c>
      <c r="HP18" s="30">
        <v>50.49</v>
      </c>
      <c r="HQ18" s="30">
        <v>41.77</v>
      </c>
      <c r="HR18" s="49">
        <f t="shared" si="44"/>
        <v>48.202500000000001</v>
      </c>
      <c r="HS18" s="30">
        <v>44.9</v>
      </c>
      <c r="HT18" s="30">
        <v>52</v>
      </c>
      <c r="HU18" s="30">
        <v>48.93</v>
      </c>
      <c r="HV18" s="30">
        <v>41.62</v>
      </c>
      <c r="HW18" s="49">
        <f t="shared" si="45"/>
        <v>46.862500000000004</v>
      </c>
      <c r="HX18" s="30">
        <v>44.9</v>
      </c>
      <c r="HY18" s="30">
        <v>51.14</v>
      </c>
      <c r="HZ18" s="30">
        <v>48.4</v>
      </c>
      <c r="IA18" s="30">
        <v>42.11</v>
      </c>
      <c r="IB18" s="49">
        <f t="shared" si="46"/>
        <v>46.637500000000003</v>
      </c>
      <c r="IC18" s="30">
        <v>43.13</v>
      </c>
      <c r="ID18" s="30">
        <v>52.64</v>
      </c>
      <c r="IE18" s="30">
        <v>48.79</v>
      </c>
      <c r="IF18" s="30">
        <v>42.55</v>
      </c>
      <c r="IG18" s="49">
        <f t="shared" si="47"/>
        <v>46.777500000000003</v>
      </c>
      <c r="IH18" s="30">
        <v>45.97</v>
      </c>
      <c r="II18" s="30">
        <v>52.73</v>
      </c>
      <c r="IJ18" s="30">
        <v>49.9</v>
      </c>
      <c r="IK18" s="30">
        <v>44.26</v>
      </c>
      <c r="IL18" s="49">
        <f t="shared" si="48"/>
        <v>48.214999999999996</v>
      </c>
      <c r="IM18" s="30">
        <v>46.58</v>
      </c>
      <c r="IN18" s="30">
        <v>54.47</v>
      </c>
      <c r="IO18" s="30">
        <v>50.81</v>
      </c>
      <c r="IP18" s="30">
        <v>43.59</v>
      </c>
      <c r="IQ18" s="49">
        <f t="shared" si="49"/>
        <v>48.862500000000004</v>
      </c>
      <c r="IR18" s="30">
        <v>49.91</v>
      </c>
      <c r="IS18" s="30">
        <v>53.64</v>
      </c>
      <c r="IT18" s="30">
        <v>51.72</v>
      </c>
      <c r="IU18" s="30">
        <v>46.48</v>
      </c>
      <c r="IV18" s="49">
        <f t="shared" si="50"/>
        <v>50.437499999999993</v>
      </c>
      <c r="IW18" s="30">
        <v>47.83</v>
      </c>
      <c r="IX18" s="30">
        <v>53.86</v>
      </c>
      <c r="IY18" s="30">
        <v>52.26</v>
      </c>
      <c r="IZ18" s="30">
        <v>46.48</v>
      </c>
      <c r="JA18" s="49">
        <f t="shared" si="51"/>
        <v>50.107499999999995</v>
      </c>
      <c r="JB18" s="30">
        <v>50</v>
      </c>
      <c r="JC18" s="30">
        <v>54.84</v>
      </c>
      <c r="JD18" s="30">
        <v>52.8</v>
      </c>
      <c r="JE18" s="30">
        <v>44.65</v>
      </c>
      <c r="JF18" s="49">
        <f t="shared" si="52"/>
        <v>50.572499999999998</v>
      </c>
      <c r="JG18" s="30">
        <v>45.68</v>
      </c>
      <c r="JH18" s="30">
        <v>53.22</v>
      </c>
      <c r="JI18" s="30">
        <v>51.33</v>
      </c>
      <c r="JJ18" s="30">
        <v>43.57</v>
      </c>
      <c r="JK18" s="49">
        <f t="shared" si="53"/>
        <v>48.45</v>
      </c>
      <c r="JL18" s="30">
        <v>46.94</v>
      </c>
      <c r="JM18" s="30">
        <v>52.02</v>
      </c>
      <c r="JN18" s="30">
        <v>49.07</v>
      </c>
      <c r="JO18" s="30">
        <v>42.55</v>
      </c>
      <c r="JP18" s="49">
        <f t="shared" si="54"/>
        <v>47.644999999999996</v>
      </c>
      <c r="JQ18" s="30">
        <v>45.87</v>
      </c>
      <c r="JR18" s="30">
        <v>51.44</v>
      </c>
      <c r="JS18" s="30">
        <v>47.44</v>
      </c>
      <c r="JT18" s="30">
        <v>41.27</v>
      </c>
      <c r="JU18" s="49">
        <f t="shared" si="55"/>
        <v>46.505000000000003</v>
      </c>
      <c r="JV18" s="30">
        <v>45.04</v>
      </c>
      <c r="JW18" s="30">
        <v>49.3</v>
      </c>
      <c r="JX18" s="30">
        <v>46.01</v>
      </c>
      <c r="JY18" s="30">
        <v>40.880000000000003</v>
      </c>
      <c r="JZ18" s="50">
        <f t="shared" si="56"/>
        <v>45.307499999999997</v>
      </c>
    </row>
    <row r="19" spans="1:286" ht="29">
      <c r="A19" s="25" t="s">
        <v>254</v>
      </c>
      <c r="B19" s="30">
        <v>57.45</v>
      </c>
      <c r="C19" s="30">
        <v>55.95</v>
      </c>
      <c r="D19" s="30">
        <v>53.86</v>
      </c>
      <c r="E19" s="30">
        <v>56.96</v>
      </c>
      <c r="F19" s="47">
        <f t="shared" si="0"/>
        <v>56.055</v>
      </c>
      <c r="G19" s="30">
        <v>57</v>
      </c>
      <c r="H19" s="30">
        <v>57.3</v>
      </c>
      <c r="I19" s="30">
        <v>57.46</v>
      </c>
      <c r="J19" s="30">
        <v>57.35</v>
      </c>
      <c r="K19" s="47">
        <f t="shared" si="1"/>
        <v>57.277499999999996</v>
      </c>
      <c r="L19" s="30">
        <v>57.34</v>
      </c>
      <c r="M19" s="30">
        <v>55.68</v>
      </c>
      <c r="N19" s="30">
        <v>56.33</v>
      </c>
      <c r="O19" s="30">
        <v>56.52</v>
      </c>
      <c r="P19" s="47">
        <f t="shared" si="2"/>
        <v>56.467500000000008</v>
      </c>
      <c r="Q19" s="30">
        <v>57.12</v>
      </c>
      <c r="R19" s="30">
        <v>56.67</v>
      </c>
      <c r="S19" s="30">
        <v>57.25</v>
      </c>
      <c r="T19" s="30">
        <v>58.26</v>
      </c>
      <c r="U19" s="47">
        <f t="shared" si="3"/>
        <v>57.324999999999996</v>
      </c>
      <c r="V19" s="30">
        <v>57.65</v>
      </c>
      <c r="W19" s="30">
        <v>57.59</v>
      </c>
      <c r="X19" s="30">
        <v>58.18</v>
      </c>
      <c r="Y19" s="30">
        <v>57.81</v>
      </c>
      <c r="Z19" s="47">
        <f t="shared" si="4"/>
        <v>57.807500000000005</v>
      </c>
      <c r="AA19" s="30">
        <v>56.86</v>
      </c>
      <c r="AB19" s="30">
        <v>56.57</v>
      </c>
      <c r="AC19" s="30">
        <v>57.62</v>
      </c>
      <c r="AD19" s="30">
        <v>56.99</v>
      </c>
      <c r="AE19" s="47">
        <f t="shared" si="5"/>
        <v>57.010000000000005</v>
      </c>
      <c r="AF19" s="30">
        <v>57.36</v>
      </c>
      <c r="AG19" s="30">
        <v>57.35</v>
      </c>
      <c r="AH19" s="30">
        <v>57.92</v>
      </c>
      <c r="AI19" s="30">
        <v>58.14</v>
      </c>
      <c r="AJ19" s="47">
        <f t="shared" si="6"/>
        <v>57.692499999999995</v>
      </c>
      <c r="AK19" s="30">
        <v>57.82</v>
      </c>
      <c r="AL19" s="30">
        <v>57.75</v>
      </c>
      <c r="AM19" s="30">
        <v>57</v>
      </c>
      <c r="AN19" s="30">
        <v>57.58</v>
      </c>
      <c r="AO19" s="47">
        <f t="shared" si="7"/>
        <v>57.537499999999994</v>
      </c>
      <c r="AP19" s="30">
        <v>57.82</v>
      </c>
      <c r="AQ19" s="30">
        <v>57.24</v>
      </c>
      <c r="AR19" s="30">
        <v>57.4</v>
      </c>
      <c r="AS19" s="30">
        <v>58.41</v>
      </c>
      <c r="AT19" s="47">
        <f t="shared" si="8"/>
        <v>57.717500000000001</v>
      </c>
      <c r="AU19" s="30">
        <v>57.83</v>
      </c>
      <c r="AV19" s="30">
        <v>58.16</v>
      </c>
      <c r="AW19" s="30">
        <v>58.1</v>
      </c>
      <c r="AX19" s="30">
        <v>57.41</v>
      </c>
      <c r="AY19" s="47">
        <f t="shared" si="9"/>
        <v>57.875</v>
      </c>
      <c r="AZ19" s="30">
        <v>57.47</v>
      </c>
      <c r="BA19" s="30">
        <v>57.13</v>
      </c>
      <c r="BB19" s="30">
        <v>57.02</v>
      </c>
      <c r="BC19" s="30">
        <v>56.33</v>
      </c>
      <c r="BD19" s="47">
        <f t="shared" si="10"/>
        <v>56.987499999999997</v>
      </c>
      <c r="BE19" s="30">
        <v>56.45</v>
      </c>
      <c r="BF19" s="30">
        <v>56.52</v>
      </c>
      <c r="BG19" s="30">
        <v>55.83</v>
      </c>
      <c r="BH19" s="30">
        <v>56.6</v>
      </c>
      <c r="BI19" s="47">
        <f t="shared" si="11"/>
        <v>56.35</v>
      </c>
      <c r="BJ19" s="30">
        <v>56.45</v>
      </c>
      <c r="BK19" s="30">
        <v>55.78</v>
      </c>
      <c r="BL19" s="30">
        <v>55.86</v>
      </c>
      <c r="BM19" s="30">
        <v>55.39</v>
      </c>
      <c r="BN19" s="47">
        <f t="shared" si="12"/>
        <v>55.870000000000005</v>
      </c>
      <c r="BO19" s="30">
        <v>55.19</v>
      </c>
      <c r="BP19" s="30">
        <v>54.33</v>
      </c>
      <c r="BQ19" s="30">
        <v>54.1</v>
      </c>
      <c r="BR19" s="30">
        <v>54.5</v>
      </c>
      <c r="BS19" s="47">
        <f t="shared" si="13"/>
        <v>54.53</v>
      </c>
      <c r="BT19" s="30">
        <v>53.93</v>
      </c>
      <c r="BU19" s="30">
        <v>52.75</v>
      </c>
      <c r="BV19" s="30">
        <v>53.66</v>
      </c>
      <c r="BW19" s="30">
        <v>53.76</v>
      </c>
      <c r="BX19" s="47">
        <f t="shared" si="14"/>
        <v>53.524999999999999</v>
      </c>
      <c r="BY19" s="30">
        <v>53.23</v>
      </c>
      <c r="BZ19" s="30">
        <v>50.76</v>
      </c>
      <c r="CA19" s="30">
        <v>52.53</v>
      </c>
      <c r="CB19" s="30">
        <v>52.07</v>
      </c>
      <c r="CC19" s="47">
        <f t="shared" si="15"/>
        <v>52.147499999999994</v>
      </c>
      <c r="CD19" s="30">
        <v>51.72</v>
      </c>
      <c r="CE19" s="30">
        <v>51.69</v>
      </c>
      <c r="CF19" s="30">
        <v>51.72</v>
      </c>
      <c r="CG19" s="30">
        <v>51.58</v>
      </c>
      <c r="CH19" s="47">
        <f t="shared" si="16"/>
        <v>51.677499999999995</v>
      </c>
      <c r="CI19" s="30">
        <v>50.82</v>
      </c>
      <c r="CJ19" s="30">
        <v>50.94</v>
      </c>
      <c r="CK19" s="30">
        <v>50.04</v>
      </c>
      <c r="CL19" s="30">
        <v>49.21</v>
      </c>
      <c r="CM19" s="47">
        <f t="shared" si="17"/>
        <v>50.252499999999998</v>
      </c>
      <c r="CN19" s="30">
        <v>48.75</v>
      </c>
      <c r="CO19" s="30">
        <v>48.64</v>
      </c>
      <c r="CP19" s="30">
        <v>47.72</v>
      </c>
      <c r="CQ19" s="30">
        <v>47.4</v>
      </c>
      <c r="CR19" s="47">
        <f t="shared" si="18"/>
        <v>48.127500000000005</v>
      </c>
      <c r="CS19" s="30">
        <v>15.06</v>
      </c>
      <c r="CT19" s="30">
        <v>14.52</v>
      </c>
      <c r="CU19" s="30">
        <v>12.19</v>
      </c>
      <c r="CV19" s="30">
        <v>11.66</v>
      </c>
      <c r="CW19" s="48">
        <f t="shared" si="19"/>
        <v>13.357499999999998</v>
      </c>
      <c r="CX19" s="30">
        <v>11.14</v>
      </c>
      <c r="CY19" s="30">
        <v>12.09</v>
      </c>
      <c r="CZ19" s="30">
        <v>11.1</v>
      </c>
      <c r="DA19" s="30">
        <v>11.18</v>
      </c>
      <c r="DB19" s="48">
        <f t="shared" si="20"/>
        <v>11.3775</v>
      </c>
      <c r="DC19" s="30">
        <v>12.42</v>
      </c>
      <c r="DD19" s="30">
        <v>10.51</v>
      </c>
      <c r="DE19" s="30">
        <v>11.13</v>
      </c>
      <c r="DF19" s="30">
        <v>12.29</v>
      </c>
      <c r="DG19" s="48">
        <f t="shared" si="21"/>
        <v>11.5875</v>
      </c>
      <c r="DH19" s="30">
        <v>12.95</v>
      </c>
      <c r="DI19" s="30">
        <v>13.63</v>
      </c>
      <c r="DJ19" s="30">
        <v>14.07</v>
      </c>
      <c r="DK19" s="30">
        <v>15.9</v>
      </c>
      <c r="DL19" s="48">
        <f t="shared" si="22"/>
        <v>14.137499999999999</v>
      </c>
      <c r="DM19" s="30">
        <v>15.79</v>
      </c>
      <c r="DN19" s="30">
        <v>15.48</v>
      </c>
      <c r="DO19" s="30">
        <v>17.34</v>
      </c>
      <c r="DP19" s="30">
        <v>18.260000000000002</v>
      </c>
      <c r="DQ19" s="48">
        <f t="shared" si="23"/>
        <v>16.717500000000001</v>
      </c>
      <c r="DR19" s="30">
        <v>18.46</v>
      </c>
      <c r="DS19" s="30">
        <v>18.04</v>
      </c>
      <c r="DT19" s="30">
        <v>20</v>
      </c>
      <c r="DU19" s="30">
        <v>19.350000000000001</v>
      </c>
      <c r="DV19" s="48">
        <f t="shared" si="24"/>
        <v>18.962499999999999</v>
      </c>
      <c r="DW19" s="30">
        <v>19.05</v>
      </c>
      <c r="DX19" s="30">
        <v>19.48</v>
      </c>
      <c r="DY19" s="30">
        <v>19.61</v>
      </c>
      <c r="DZ19" s="30">
        <v>20.2</v>
      </c>
      <c r="EA19" s="48">
        <f t="shared" si="25"/>
        <v>19.585000000000001</v>
      </c>
      <c r="EB19" s="30">
        <v>20.96</v>
      </c>
      <c r="EC19" s="30">
        <v>22.27</v>
      </c>
      <c r="ED19" s="30">
        <v>23.33</v>
      </c>
      <c r="EE19" s="30">
        <v>23.39</v>
      </c>
      <c r="EF19" s="48">
        <f t="shared" si="26"/>
        <v>22.487500000000001</v>
      </c>
      <c r="EG19" s="30">
        <v>22.95</v>
      </c>
      <c r="EH19" s="30">
        <v>22.35</v>
      </c>
      <c r="EI19" s="30">
        <v>20.059999999999999</v>
      </c>
      <c r="EJ19" s="30">
        <v>21.12</v>
      </c>
      <c r="EK19" s="48">
        <f t="shared" si="27"/>
        <v>21.62</v>
      </c>
      <c r="EL19" s="30">
        <v>19.46</v>
      </c>
      <c r="EM19" s="30">
        <v>18.100000000000001</v>
      </c>
      <c r="EN19" s="30">
        <v>16.97</v>
      </c>
      <c r="EO19" s="30">
        <v>17.97</v>
      </c>
      <c r="EP19" s="48">
        <f t="shared" si="28"/>
        <v>18.125</v>
      </c>
      <c r="EQ19" s="30">
        <v>15.93</v>
      </c>
      <c r="ER19" s="30">
        <v>17.14</v>
      </c>
      <c r="ES19" s="30">
        <v>16.98</v>
      </c>
      <c r="ET19" s="30">
        <v>16.41</v>
      </c>
      <c r="EU19" s="48">
        <f t="shared" si="29"/>
        <v>16.614999999999998</v>
      </c>
      <c r="EV19" s="30">
        <v>15.34</v>
      </c>
      <c r="EW19" s="30">
        <v>15.12</v>
      </c>
      <c r="EX19" s="30">
        <v>14.77</v>
      </c>
      <c r="EY19" s="30">
        <v>14.57</v>
      </c>
      <c r="EZ19" s="48">
        <f t="shared" si="30"/>
        <v>14.950000000000001</v>
      </c>
      <c r="FA19" s="30">
        <v>10.64</v>
      </c>
      <c r="FB19" s="30">
        <v>7.9</v>
      </c>
      <c r="FC19" s="30">
        <v>6.8</v>
      </c>
      <c r="FD19" s="30">
        <v>8.4700000000000006</v>
      </c>
      <c r="FE19" s="48">
        <f t="shared" si="31"/>
        <v>8.4525000000000006</v>
      </c>
      <c r="FF19" s="30">
        <v>7.37</v>
      </c>
      <c r="FG19" s="30">
        <v>8.5299999999999994</v>
      </c>
      <c r="FH19" s="30">
        <v>6.69</v>
      </c>
      <c r="FI19" s="30">
        <v>7.85</v>
      </c>
      <c r="FJ19" s="48">
        <f t="shared" si="32"/>
        <v>7.6099999999999994</v>
      </c>
      <c r="FK19" s="30">
        <v>7.92</v>
      </c>
      <c r="FL19" s="30">
        <v>8.27</v>
      </c>
      <c r="FM19" s="30">
        <v>7.97</v>
      </c>
      <c r="FN19" s="30">
        <v>8.52</v>
      </c>
      <c r="FO19" s="48">
        <f t="shared" si="33"/>
        <v>8.1699999999999982</v>
      </c>
      <c r="FP19" s="30">
        <v>7.86</v>
      </c>
      <c r="FQ19" s="30">
        <v>6.06</v>
      </c>
      <c r="FR19" s="30">
        <v>8.06</v>
      </c>
      <c r="FS19" s="30">
        <v>10</v>
      </c>
      <c r="FT19" s="48">
        <f t="shared" si="34"/>
        <v>7.9950000000000001</v>
      </c>
      <c r="FU19" s="30">
        <v>12.77</v>
      </c>
      <c r="FV19" s="30">
        <v>12.95</v>
      </c>
      <c r="FW19" s="30">
        <v>11.96</v>
      </c>
      <c r="FX19" s="30">
        <v>13.1</v>
      </c>
      <c r="FY19" s="48">
        <f t="shared" si="35"/>
        <v>12.695</v>
      </c>
      <c r="FZ19" s="30">
        <v>12.57</v>
      </c>
      <c r="GA19" s="30">
        <v>13.36</v>
      </c>
      <c r="GB19" s="30">
        <v>14.18</v>
      </c>
      <c r="GC19" s="30">
        <v>14.11</v>
      </c>
      <c r="GD19" s="48">
        <f t="shared" si="36"/>
        <v>13.555</v>
      </c>
      <c r="GE19" s="30">
        <v>14.06</v>
      </c>
      <c r="GF19" s="30">
        <v>14.53</v>
      </c>
      <c r="GG19" s="30">
        <v>13.03</v>
      </c>
      <c r="GH19" s="30">
        <v>14.76</v>
      </c>
      <c r="GI19" s="48">
        <f t="shared" si="37"/>
        <v>14.094999999999999</v>
      </c>
      <c r="GJ19" s="30">
        <v>48.8</v>
      </c>
      <c r="GK19" s="30">
        <v>47.83</v>
      </c>
      <c r="GL19" s="30">
        <v>47.29</v>
      </c>
      <c r="GM19" s="30">
        <v>50.31</v>
      </c>
      <c r="GN19" s="49">
        <f t="shared" si="38"/>
        <v>48.557499999999997</v>
      </c>
      <c r="GO19" s="30">
        <v>50.65</v>
      </c>
      <c r="GP19" s="30">
        <v>50.37</v>
      </c>
      <c r="GQ19" s="30">
        <v>51.08</v>
      </c>
      <c r="GR19" s="30">
        <v>50.94</v>
      </c>
      <c r="GS19" s="49">
        <f t="shared" si="39"/>
        <v>50.76</v>
      </c>
      <c r="GT19" s="30">
        <v>50.22</v>
      </c>
      <c r="GU19" s="30">
        <v>49.83</v>
      </c>
      <c r="GV19" s="30">
        <v>50.06</v>
      </c>
      <c r="GW19" s="30">
        <v>49.57</v>
      </c>
      <c r="GX19" s="49">
        <f t="shared" si="40"/>
        <v>49.92</v>
      </c>
      <c r="GY19" s="30">
        <v>49.72</v>
      </c>
      <c r="GZ19" s="30">
        <v>48.95</v>
      </c>
      <c r="HA19" s="30">
        <v>49.2</v>
      </c>
      <c r="HB19" s="30">
        <v>49</v>
      </c>
      <c r="HC19" s="49">
        <f t="shared" si="41"/>
        <v>49.217500000000001</v>
      </c>
      <c r="HD19" s="30">
        <v>48.55</v>
      </c>
      <c r="HE19" s="30">
        <v>48.67</v>
      </c>
      <c r="HF19" s="30">
        <v>48.09</v>
      </c>
      <c r="HG19" s="30">
        <v>47.25</v>
      </c>
      <c r="HH19" s="49">
        <f t="shared" si="42"/>
        <v>48.14</v>
      </c>
      <c r="HI19" s="30">
        <v>46.36</v>
      </c>
      <c r="HJ19" s="30">
        <v>46.37</v>
      </c>
      <c r="HK19" s="30">
        <v>46.1</v>
      </c>
      <c r="HL19" s="30">
        <v>45.96</v>
      </c>
      <c r="HM19" s="49">
        <f t="shared" si="43"/>
        <v>46.197499999999998</v>
      </c>
      <c r="HN19" s="30">
        <v>46.43</v>
      </c>
      <c r="HO19" s="30">
        <v>46.18</v>
      </c>
      <c r="HP19" s="30">
        <v>46.56</v>
      </c>
      <c r="HQ19" s="30">
        <v>46.39</v>
      </c>
      <c r="HR19" s="49">
        <f t="shared" si="44"/>
        <v>46.39</v>
      </c>
      <c r="HS19" s="30">
        <v>45.7</v>
      </c>
      <c r="HT19" s="30">
        <v>44.89</v>
      </c>
      <c r="HU19" s="30">
        <v>43.7</v>
      </c>
      <c r="HV19" s="30">
        <v>44.11</v>
      </c>
      <c r="HW19" s="49">
        <f t="shared" si="45"/>
        <v>44.600000000000009</v>
      </c>
      <c r="HX19" s="30">
        <v>44.54</v>
      </c>
      <c r="HY19" s="30">
        <v>44.44</v>
      </c>
      <c r="HZ19" s="30">
        <v>45.89</v>
      </c>
      <c r="IA19" s="30">
        <v>46.07</v>
      </c>
      <c r="IB19" s="49">
        <f t="shared" si="46"/>
        <v>45.234999999999999</v>
      </c>
      <c r="IC19" s="30">
        <v>46.57</v>
      </c>
      <c r="ID19" s="30">
        <v>47.63</v>
      </c>
      <c r="IE19" s="30">
        <v>48.24</v>
      </c>
      <c r="IF19" s="30">
        <v>47.1</v>
      </c>
      <c r="IG19" s="49">
        <f t="shared" si="47"/>
        <v>47.384999999999998</v>
      </c>
      <c r="IH19" s="30">
        <v>48.31</v>
      </c>
      <c r="II19" s="30">
        <v>47.33</v>
      </c>
      <c r="IJ19" s="30">
        <v>47.34</v>
      </c>
      <c r="IK19" s="30">
        <v>47.09</v>
      </c>
      <c r="IL19" s="49">
        <f t="shared" si="48"/>
        <v>47.517500000000005</v>
      </c>
      <c r="IM19" s="30">
        <v>47.79</v>
      </c>
      <c r="IN19" s="30">
        <v>47.97</v>
      </c>
      <c r="IO19" s="30">
        <v>47.59</v>
      </c>
      <c r="IP19" s="30">
        <v>48.36</v>
      </c>
      <c r="IQ19" s="49">
        <f t="shared" si="49"/>
        <v>47.927499999999995</v>
      </c>
      <c r="IR19" s="30">
        <v>50.44</v>
      </c>
      <c r="IS19" s="30">
        <v>51.37</v>
      </c>
      <c r="IT19" s="30">
        <v>52.06</v>
      </c>
      <c r="IU19" s="30">
        <v>50.7</v>
      </c>
      <c r="IV19" s="49">
        <f t="shared" si="50"/>
        <v>51.142499999999998</v>
      </c>
      <c r="IW19" s="30">
        <v>51.12</v>
      </c>
      <c r="IX19" s="30">
        <v>49.7</v>
      </c>
      <c r="IY19" s="30">
        <v>50.48</v>
      </c>
      <c r="IZ19" s="30">
        <v>50.22</v>
      </c>
      <c r="JA19" s="49">
        <f t="shared" si="51"/>
        <v>50.379999999999995</v>
      </c>
      <c r="JB19" s="30">
        <v>49.66</v>
      </c>
      <c r="JC19" s="30">
        <v>48.39</v>
      </c>
      <c r="JD19" s="30">
        <v>49.39</v>
      </c>
      <c r="JE19" s="30">
        <v>49.18</v>
      </c>
      <c r="JF19" s="49">
        <f t="shared" si="52"/>
        <v>49.155000000000001</v>
      </c>
      <c r="JG19" s="30">
        <v>49.05</v>
      </c>
      <c r="JH19" s="30">
        <v>47.68</v>
      </c>
      <c r="JI19" s="30">
        <v>48.29</v>
      </c>
      <c r="JJ19" s="30">
        <v>46.86</v>
      </c>
      <c r="JK19" s="49">
        <f t="shared" si="53"/>
        <v>47.97</v>
      </c>
      <c r="JL19" s="30">
        <v>45.11</v>
      </c>
      <c r="JM19" s="30">
        <v>45</v>
      </c>
      <c r="JN19" s="30">
        <v>45.53</v>
      </c>
      <c r="JO19" s="30">
        <v>44.83</v>
      </c>
      <c r="JP19" s="49">
        <f t="shared" si="54"/>
        <v>45.117499999999993</v>
      </c>
      <c r="JQ19" s="30">
        <v>44.43</v>
      </c>
      <c r="JR19" s="30">
        <v>44.13</v>
      </c>
      <c r="JS19" s="30">
        <v>42.95</v>
      </c>
      <c r="JT19" s="30">
        <v>42.27</v>
      </c>
      <c r="JU19" s="49">
        <f t="shared" si="55"/>
        <v>43.445</v>
      </c>
      <c r="JV19" s="30">
        <v>41.89</v>
      </c>
      <c r="JW19" s="30">
        <v>41.57</v>
      </c>
      <c r="JX19" s="30">
        <v>41.5</v>
      </c>
      <c r="JY19" s="30">
        <v>40.4</v>
      </c>
      <c r="JZ19" s="50">
        <f t="shared" si="56"/>
        <v>41.34</v>
      </c>
    </row>
    <row r="20" spans="1:286" ht="29">
      <c r="A20" s="25" t="s">
        <v>255</v>
      </c>
      <c r="B20" s="30">
        <v>51.12</v>
      </c>
      <c r="C20" s="30">
        <v>51.27</v>
      </c>
      <c r="D20" s="30">
        <v>49.96</v>
      </c>
      <c r="E20" s="30">
        <v>51.57</v>
      </c>
      <c r="F20" s="47">
        <f t="shared" si="0"/>
        <v>50.98</v>
      </c>
      <c r="G20" s="30">
        <v>51.89</v>
      </c>
      <c r="H20" s="30">
        <v>51.95</v>
      </c>
      <c r="I20" s="30">
        <v>51.35</v>
      </c>
      <c r="J20" s="30">
        <v>52.18</v>
      </c>
      <c r="K20" s="47">
        <f t="shared" si="1"/>
        <v>51.842500000000001</v>
      </c>
      <c r="L20" s="30">
        <v>52.57</v>
      </c>
      <c r="M20" s="30">
        <v>50.61</v>
      </c>
      <c r="N20" s="30">
        <v>51.99</v>
      </c>
      <c r="O20" s="30">
        <v>51.77</v>
      </c>
      <c r="P20" s="47">
        <f t="shared" si="2"/>
        <v>51.735000000000007</v>
      </c>
      <c r="Q20" s="30">
        <v>52.08</v>
      </c>
      <c r="R20" s="30">
        <v>52.04</v>
      </c>
      <c r="S20" s="30">
        <v>51.95</v>
      </c>
      <c r="T20" s="30">
        <v>51.84</v>
      </c>
      <c r="U20" s="47">
        <f t="shared" si="3"/>
        <v>51.977499999999999</v>
      </c>
      <c r="V20" s="30">
        <v>51.36</v>
      </c>
      <c r="W20" s="30">
        <v>52.45</v>
      </c>
      <c r="X20" s="30">
        <v>51.22</v>
      </c>
      <c r="Y20" s="30">
        <v>50.86</v>
      </c>
      <c r="Z20" s="47">
        <f t="shared" si="4"/>
        <v>51.472499999999997</v>
      </c>
      <c r="AA20" s="30">
        <v>50.52</v>
      </c>
      <c r="AB20" s="30">
        <v>48.17</v>
      </c>
      <c r="AC20" s="30">
        <v>50.31</v>
      </c>
      <c r="AD20" s="30">
        <v>51.17</v>
      </c>
      <c r="AE20" s="47">
        <f t="shared" si="5"/>
        <v>50.042500000000004</v>
      </c>
      <c r="AF20" s="30">
        <v>52.23</v>
      </c>
      <c r="AG20" s="30">
        <v>49.06</v>
      </c>
      <c r="AH20" s="30">
        <v>51.23</v>
      </c>
      <c r="AI20" s="30">
        <v>51.24</v>
      </c>
      <c r="AJ20" s="47">
        <f t="shared" si="6"/>
        <v>50.94</v>
      </c>
      <c r="AK20" s="30">
        <v>52.44</v>
      </c>
      <c r="AL20" s="30">
        <v>50.58</v>
      </c>
      <c r="AM20" s="30">
        <v>51.3</v>
      </c>
      <c r="AN20" s="30">
        <v>51.99</v>
      </c>
      <c r="AO20" s="47">
        <f t="shared" si="7"/>
        <v>51.577500000000001</v>
      </c>
      <c r="AP20" s="30">
        <v>54</v>
      </c>
      <c r="AQ20" s="30">
        <v>52.21</v>
      </c>
      <c r="AR20" s="30">
        <v>51.88</v>
      </c>
      <c r="AS20" s="30">
        <v>51.42</v>
      </c>
      <c r="AT20" s="47">
        <f t="shared" si="8"/>
        <v>52.377499999999998</v>
      </c>
      <c r="AU20" s="30">
        <v>53.33</v>
      </c>
      <c r="AV20" s="30">
        <v>52.83</v>
      </c>
      <c r="AW20" s="30">
        <v>52.91</v>
      </c>
      <c r="AX20" s="30">
        <v>52.15</v>
      </c>
      <c r="AY20" s="47">
        <f t="shared" si="9"/>
        <v>52.805</v>
      </c>
      <c r="AZ20" s="30">
        <v>51.91</v>
      </c>
      <c r="BA20" s="30">
        <v>50.1</v>
      </c>
      <c r="BB20" s="30">
        <v>50.88</v>
      </c>
      <c r="BC20" s="30">
        <v>48.44</v>
      </c>
      <c r="BD20" s="47">
        <f t="shared" si="10"/>
        <v>50.332499999999996</v>
      </c>
      <c r="BE20" s="30">
        <v>49.24</v>
      </c>
      <c r="BF20" s="30">
        <v>48.93</v>
      </c>
      <c r="BG20" s="30">
        <v>48.26</v>
      </c>
      <c r="BH20" s="30">
        <v>49.58</v>
      </c>
      <c r="BI20" s="47">
        <f t="shared" si="11"/>
        <v>49.002499999999998</v>
      </c>
      <c r="BJ20" s="30">
        <v>49.7</v>
      </c>
      <c r="BK20" s="30">
        <v>49.03</v>
      </c>
      <c r="BL20" s="30">
        <v>48.22</v>
      </c>
      <c r="BM20" s="30">
        <v>46.94</v>
      </c>
      <c r="BN20" s="47">
        <f t="shared" si="12"/>
        <v>48.472499999999997</v>
      </c>
      <c r="BO20" s="30">
        <v>48.06</v>
      </c>
      <c r="BP20" s="30">
        <v>47.02</v>
      </c>
      <c r="BQ20" s="30">
        <v>48.36</v>
      </c>
      <c r="BR20" s="30">
        <v>48.25</v>
      </c>
      <c r="BS20" s="47">
        <f t="shared" si="13"/>
        <v>47.922499999999999</v>
      </c>
      <c r="BT20" s="30">
        <v>49.91</v>
      </c>
      <c r="BU20" s="30">
        <v>48.53</v>
      </c>
      <c r="BV20" s="30">
        <v>47.77</v>
      </c>
      <c r="BW20" s="30">
        <v>47.06</v>
      </c>
      <c r="BX20" s="47">
        <f t="shared" si="14"/>
        <v>48.317500000000003</v>
      </c>
      <c r="BY20" s="30">
        <v>46.2</v>
      </c>
      <c r="BZ20" s="30">
        <v>44.52</v>
      </c>
      <c r="CA20" s="30">
        <v>46.48</v>
      </c>
      <c r="CB20" s="30">
        <v>46.53</v>
      </c>
      <c r="CC20" s="47">
        <f t="shared" si="15"/>
        <v>45.932499999999997</v>
      </c>
      <c r="CD20" s="30">
        <v>45.31</v>
      </c>
      <c r="CE20" s="30">
        <v>44.34</v>
      </c>
      <c r="CF20" s="30">
        <v>43.58</v>
      </c>
      <c r="CG20" s="30">
        <v>44.11</v>
      </c>
      <c r="CH20" s="47">
        <f t="shared" si="16"/>
        <v>44.335000000000008</v>
      </c>
      <c r="CI20" s="30">
        <v>44.04</v>
      </c>
      <c r="CJ20" s="30">
        <v>44.23</v>
      </c>
      <c r="CK20" s="30">
        <v>44.07</v>
      </c>
      <c r="CL20" s="30">
        <v>43.11</v>
      </c>
      <c r="CM20" s="47">
        <f t="shared" si="17"/>
        <v>43.862499999999997</v>
      </c>
      <c r="CN20" s="30">
        <v>43.97</v>
      </c>
      <c r="CO20" s="30">
        <v>42.95</v>
      </c>
      <c r="CP20" s="30">
        <v>42.23</v>
      </c>
      <c r="CQ20" s="30">
        <v>42.7</v>
      </c>
      <c r="CR20" s="47">
        <f t="shared" si="18"/>
        <v>42.962500000000006</v>
      </c>
      <c r="CS20" s="30">
        <v>13.26</v>
      </c>
      <c r="CT20" s="30">
        <v>10.9</v>
      </c>
      <c r="CU20" s="30">
        <v>10.93</v>
      </c>
      <c r="CV20" s="30">
        <v>11.4</v>
      </c>
      <c r="CW20" s="48">
        <f t="shared" si="19"/>
        <v>11.6225</v>
      </c>
      <c r="CX20" s="30">
        <v>10.89</v>
      </c>
      <c r="CY20" s="30">
        <v>11.54</v>
      </c>
      <c r="CZ20" s="30">
        <v>8.61</v>
      </c>
      <c r="DA20" s="30">
        <v>11.89</v>
      </c>
      <c r="DB20" s="48">
        <f t="shared" si="20"/>
        <v>10.7325</v>
      </c>
      <c r="DC20" s="30">
        <v>11.52</v>
      </c>
      <c r="DD20" s="30">
        <v>9.85</v>
      </c>
      <c r="DE20" s="30">
        <v>9.1999999999999993</v>
      </c>
      <c r="DF20" s="30">
        <v>11.77</v>
      </c>
      <c r="DG20" s="48">
        <f t="shared" si="21"/>
        <v>10.584999999999999</v>
      </c>
      <c r="DH20" s="30">
        <v>11.76</v>
      </c>
      <c r="DI20" s="30">
        <v>13.46</v>
      </c>
      <c r="DJ20" s="30">
        <v>12.86</v>
      </c>
      <c r="DK20" s="30">
        <v>12.95</v>
      </c>
      <c r="DL20" s="48">
        <f t="shared" si="22"/>
        <v>12.7575</v>
      </c>
      <c r="DM20" s="30">
        <v>13.58</v>
      </c>
      <c r="DN20" s="30">
        <v>16.2</v>
      </c>
      <c r="DO20" s="30">
        <v>13.02</v>
      </c>
      <c r="DP20" s="30">
        <v>14.38</v>
      </c>
      <c r="DQ20" s="48">
        <f t="shared" si="23"/>
        <v>14.295</v>
      </c>
      <c r="DR20" s="30">
        <v>14.85</v>
      </c>
      <c r="DS20" s="30">
        <v>13.75</v>
      </c>
      <c r="DT20" s="30">
        <v>15.51</v>
      </c>
      <c r="DU20" s="30">
        <v>16.07</v>
      </c>
      <c r="DV20" s="48">
        <f t="shared" si="24"/>
        <v>15.045</v>
      </c>
      <c r="DW20" s="30">
        <v>16.95</v>
      </c>
      <c r="DX20" s="30">
        <v>15.8</v>
      </c>
      <c r="DY20" s="30">
        <v>15.2</v>
      </c>
      <c r="DZ20" s="30">
        <v>17.95</v>
      </c>
      <c r="EA20" s="48">
        <f t="shared" si="25"/>
        <v>16.475000000000001</v>
      </c>
      <c r="EB20" s="30">
        <v>16.91</v>
      </c>
      <c r="EC20" s="30">
        <v>18.68</v>
      </c>
      <c r="ED20" s="30">
        <v>15.66</v>
      </c>
      <c r="EE20" s="30">
        <v>17.690000000000001</v>
      </c>
      <c r="EF20" s="48">
        <f t="shared" si="26"/>
        <v>17.234999999999999</v>
      </c>
      <c r="EG20" s="30">
        <v>17.05</v>
      </c>
      <c r="EH20" s="30">
        <v>17.47</v>
      </c>
      <c r="EI20" s="30">
        <v>16.940000000000001</v>
      </c>
      <c r="EJ20" s="30">
        <v>14.1</v>
      </c>
      <c r="EK20" s="48">
        <f t="shared" si="27"/>
        <v>16.389999999999997</v>
      </c>
      <c r="EL20" s="30">
        <v>15.38</v>
      </c>
      <c r="EM20" s="30">
        <v>12.71</v>
      </c>
      <c r="EN20" s="30">
        <v>13.55</v>
      </c>
      <c r="EO20" s="30">
        <v>13.83</v>
      </c>
      <c r="EP20" s="48">
        <f t="shared" si="28"/>
        <v>13.8675</v>
      </c>
      <c r="EQ20" s="30">
        <v>12.97</v>
      </c>
      <c r="ER20" s="30">
        <v>11.28</v>
      </c>
      <c r="ES20" s="30">
        <v>13.6</v>
      </c>
      <c r="ET20" s="30">
        <v>12.8</v>
      </c>
      <c r="EU20" s="48">
        <f t="shared" si="29"/>
        <v>12.662500000000001</v>
      </c>
      <c r="EV20" s="30">
        <v>14.39</v>
      </c>
      <c r="EW20" s="30">
        <v>13.28</v>
      </c>
      <c r="EX20" s="30">
        <v>12.2</v>
      </c>
      <c r="EY20" s="30">
        <v>12.37</v>
      </c>
      <c r="EZ20" s="48">
        <f t="shared" si="30"/>
        <v>13.06</v>
      </c>
      <c r="FA20" s="30">
        <v>10.75</v>
      </c>
      <c r="FB20" s="30">
        <v>8.17</v>
      </c>
      <c r="FC20" s="30">
        <v>8.6999999999999993</v>
      </c>
      <c r="FD20" s="30">
        <v>8.49</v>
      </c>
      <c r="FE20" s="48">
        <f t="shared" si="31"/>
        <v>9.0274999999999999</v>
      </c>
      <c r="FF20" s="30">
        <v>8.8800000000000008</v>
      </c>
      <c r="FG20" s="30">
        <v>9.14</v>
      </c>
      <c r="FH20" s="30">
        <v>8.36</v>
      </c>
      <c r="FI20" s="30">
        <v>8.17</v>
      </c>
      <c r="FJ20" s="48">
        <f t="shared" si="32"/>
        <v>8.6375000000000011</v>
      </c>
      <c r="FK20" s="30">
        <v>9.5299999999999994</v>
      </c>
      <c r="FL20" s="30">
        <v>7.66</v>
      </c>
      <c r="FM20" s="30">
        <v>8.8800000000000008</v>
      </c>
      <c r="FN20" s="30">
        <v>11.63</v>
      </c>
      <c r="FO20" s="48">
        <f t="shared" si="33"/>
        <v>9.4250000000000007</v>
      </c>
      <c r="FP20" s="30">
        <v>8.9</v>
      </c>
      <c r="FQ20" s="30">
        <v>9.3000000000000007</v>
      </c>
      <c r="FR20" s="30">
        <v>13.08</v>
      </c>
      <c r="FS20" s="30">
        <v>11.44</v>
      </c>
      <c r="FT20" s="48">
        <f t="shared" si="34"/>
        <v>10.68</v>
      </c>
      <c r="FU20" s="30">
        <v>13.11</v>
      </c>
      <c r="FV20" s="30">
        <v>12.62</v>
      </c>
      <c r="FW20" s="30">
        <v>14.06</v>
      </c>
      <c r="FX20" s="30">
        <v>14.62</v>
      </c>
      <c r="FY20" s="48">
        <f t="shared" si="35"/>
        <v>13.602499999999999</v>
      </c>
      <c r="FZ20" s="30">
        <v>13.18</v>
      </c>
      <c r="GA20" s="30">
        <v>13.86</v>
      </c>
      <c r="GB20" s="30">
        <v>16.82</v>
      </c>
      <c r="GC20" s="30">
        <v>16.68</v>
      </c>
      <c r="GD20" s="48">
        <f t="shared" si="36"/>
        <v>15.135</v>
      </c>
      <c r="GE20" s="30">
        <v>15.85</v>
      </c>
      <c r="GF20" s="30">
        <v>16.600000000000001</v>
      </c>
      <c r="GG20" s="30">
        <v>16.09</v>
      </c>
      <c r="GH20" s="30">
        <v>16.21</v>
      </c>
      <c r="GI20" s="48">
        <f t="shared" si="37"/>
        <v>16.1875</v>
      </c>
      <c r="GJ20" s="30">
        <v>44.34</v>
      </c>
      <c r="GK20" s="30">
        <v>45.68</v>
      </c>
      <c r="GL20" s="30">
        <v>44.5</v>
      </c>
      <c r="GM20" s="30">
        <v>45.69</v>
      </c>
      <c r="GN20" s="49">
        <f t="shared" si="38"/>
        <v>45.052500000000002</v>
      </c>
      <c r="GO20" s="30">
        <v>46.24</v>
      </c>
      <c r="GP20" s="30">
        <v>45.95</v>
      </c>
      <c r="GQ20" s="30">
        <v>46.93</v>
      </c>
      <c r="GR20" s="30">
        <v>45.98</v>
      </c>
      <c r="GS20" s="49">
        <f t="shared" si="39"/>
        <v>46.274999999999999</v>
      </c>
      <c r="GT20" s="30">
        <v>46.52</v>
      </c>
      <c r="GU20" s="30">
        <v>45.63</v>
      </c>
      <c r="GV20" s="30">
        <v>47.21</v>
      </c>
      <c r="GW20" s="30">
        <v>45.67</v>
      </c>
      <c r="GX20" s="49">
        <f t="shared" si="40"/>
        <v>46.257500000000007</v>
      </c>
      <c r="GY20" s="30">
        <v>45.95</v>
      </c>
      <c r="GZ20" s="30">
        <v>45.03</v>
      </c>
      <c r="HA20" s="30">
        <v>45.27</v>
      </c>
      <c r="HB20" s="30">
        <v>45.13</v>
      </c>
      <c r="HC20" s="49">
        <f t="shared" si="41"/>
        <v>45.344999999999999</v>
      </c>
      <c r="HD20" s="30">
        <v>44.38</v>
      </c>
      <c r="HE20" s="30">
        <v>43.95</v>
      </c>
      <c r="HF20" s="30">
        <v>44.55</v>
      </c>
      <c r="HG20" s="30">
        <v>43.55</v>
      </c>
      <c r="HH20" s="49">
        <f t="shared" si="42"/>
        <v>44.107500000000002</v>
      </c>
      <c r="HI20" s="30">
        <v>43.02</v>
      </c>
      <c r="HJ20" s="30">
        <v>41.55</v>
      </c>
      <c r="HK20" s="30">
        <v>42.51</v>
      </c>
      <c r="HL20" s="30">
        <v>42.95</v>
      </c>
      <c r="HM20" s="49">
        <f t="shared" si="43"/>
        <v>42.507499999999993</v>
      </c>
      <c r="HN20" s="30">
        <v>43.38</v>
      </c>
      <c r="HO20" s="30">
        <v>41.31</v>
      </c>
      <c r="HP20" s="30">
        <v>43.44</v>
      </c>
      <c r="HQ20" s="30">
        <v>42.04</v>
      </c>
      <c r="HR20" s="49">
        <f t="shared" si="44"/>
        <v>42.542499999999997</v>
      </c>
      <c r="HS20" s="30">
        <v>43.58</v>
      </c>
      <c r="HT20" s="30">
        <v>41.13</v>
      </c>
      <c r="HU20" s="30">
        <v>43.27</v>
      </c>
      <c r="HV20" s="30">
        <v>42.79</v>
      </c>
      <c r="HW20" s="49">
        <f t="shared" si="45"/>
        <v>42.692500000000003</v>
      </c>
      <c r="HX20" s="30">
        <v>44.8</v>
      </c>
      <c r="HY20" s="30">
        <v>43.09</v>
      </c>
      <c r="HZ20" s="30">
        <v>43.09</v>
      </c>
      <c r="IA20" s="30">
        <v>44.17</v>
      </c>
      <c r="IB20" s="49">
        <f t="shared" si="46"/>
        <v>43.787500000000009</v>
      </c>
      <c r="IC20" s="30">
        <v>45.12</v>
      </c>
      <c r="ID20" s="30">
        <v>46.12</v>
      </c>
      <c r="IE20" s="30">
        <v>45.74</v>
      </c>
      <c r="IF20" s="30">
        <v>44.94</v>
      </c>
      <c r="IG20" s="49">
        <f t="shared" si="47"/>
        <v>45.48</v>
      </c>
      <c r="IH20" s="30">
        <v>45.18</v>
      </c>
      <c r="II20" s="30">
        <v>44.45</v>
      </c>
      <c r="IJ20" s="30">
        <v>43.96</v>
      </c>
      <c r="IK20" s="30">
        <v>42.24</v>
      </c>
      <c r="IL20" s="49">
        <f t="shared" si="48"/>
        <v>43.957500000000003</v>
      </c>
      <c r="IM20" s="30">
        <v>42.15</v>
      </c>
      <c r="IN20" s="30">
        <v>42.43</v>
      </c>
      <c r="IO20" s="30">
        <v>42.37</v>
      </c>
      <c r="IP20" s="30">
        <v>43.45</v>
      </c>
      <c r="IQ20" s="49">
        <f t="shared" si="49"/>
        <v>42.599999999999994</v>
      </c>
      <c r="IR20" s="30">
        <v>44.36</v>
      </c>
      <c r="IS20" s="30">
        <v>45.02</v>
      </c>
      <c r="IT20" s="30">
        <v>44.02</v>
      </c>
      <c r="IU20" s="30">
        <v>42.96</v>
      </c>
      <c r="IV20" s="49">
        <f t="shared" si="50"/>
        <v>44.09</v>
      </c>
      <c r="IW20" s="30">
        <v>43.79</v>
      </c>
      <c r="IX20" s="30">
        <v>42.72</v>
      </c>
      <c r="IY20" s="30">
        <v>44.32</v>
      </c>
      <c r="IZ20" s="30">
        <v>44.31</v>
      </c>
      <c r="JA20" s="49">
        <f t="shared" si="51"/>
        <v>43.784999999999997</v>
      </c>
      <c r="JB20" s="30">
        <v>45.15</v>
      </c>
      <c r="JC20" s="30">
        <v>44.81</v>
      </c>
      <c r="JD20" s="30">
        <v>43.53</v>
      </c>
      <c r="JE20" s="30">
        <v>41.59</v>
      </c>
      <c r="JF20" s="49">
        <f t="shared" si="52"/>
        <v>43.77</v>
      </c>
      <c r="JG20" s="30">
        <v>42.09</v>
      </c>
      <c r="JH20" s="30">
        <v>40.380000000000003</v>
      </c>
      <c r="JI20" s="30">
        <v>40.4</v>
      </c>
      <c r="JJ20" s="30">
        <v>41.21</v>
      </c>
      <c r="JK20" s="49">
        <f t="shared" si="53"/>
        <v>41.02</v>
      </c>
      <c r="JL20" s="30">
        <v>39.369999999999997</v>
      </c>
      <c r="JM20" s="30">
        <v>38.74</v>
      </c>
      <c r="JN20" s="30">
        <v>37.46</v>
      </c>
      <c r="JO20" s="30">
        <v>37.659999999999997</v>
      </c>
      <c r="JP20" s="49">
        <f t="shared" si="54"/>
        <v>38.307499999999997</v>
      </c>
      <c r="JQ20" s="30">
        <v>38.24</v>
      </c>
      <c r="JR20" s="30">
        <v>38.1</v>
      </c>
      <c r="JS20" s="30">
        <v>36.659999999999997</v>
      </c>
      <c r="JT20" s="30">
        <v>35.92</v>
      </c>
      <c r="JU20" s="49">
        <f t="shared" si="55"/>
        <v>37.230000000000004</v>
      </c>
      <c r="JV20" s="30">
        <v>37</v>
      </c>
      <c r="JW20" s="30">
        <v>35.82</v>
      </c>
      <c r="JX20" s="30">
        <v>35.43</v>
      </c>
      <c r="JY20" s="30">
        <v>35.78</v>
      </c>
      <c r="JZ20" s="50">
        <f t="shared" si="56"/>
        <v>36.0075</v>
      </c>
    </row>
    <row r="21" spans="1:286" ht="29">
      <c r="A21" s="25" t="s">
        <v>256</v>
      </c>
      <c r="B21" s="30">
        <v>53</v>
      </c>
      <c r="C21" s="30">
        <v>51.94</v>
      </c>
      <c r="D21" s="30">
        <v>48.1</v>
      </c>
      <c r="E21" s="30">
        <v>52.7</v>
      </c>
      <c r="F21" s="47">
        <f t="shared" si="0"/>
        <v>51.435000000000002</v>
      </c>
      <c r="G21" s="30">
        <v>52.66</v>
      </c>
      <c r="H21" s="30">
        <v>51.79</v>
      </c>
      <c r="I21" s="30">
        <v>50.14</v>
      </c>
      <c r="J21" s="30">
        <v>52.13</v>
      </c>
      <c r="K21" s="47">
        <f t="shared" si="1"/>
        <v>51.679999999999993</v>
      </c>
      <c r="L21" s="30">
        <v>53.26</v>
      </c>
      <c r="M21" s="30">
        <v>51.13</v>
      </c>
      <c r="N21" s="30">
        <v>53.27</v>
      </c>
      <c r="O21" s="30">
        <v>51.4</v>
      </c>
      <c r="P21" s="47">
        <f t="shared" si="2"/>
        <v>52.265000000000001</v>
      </c>
      <c r="Q21" s="30">
        <v>49.6</v>
      </c>
      <c r="R21" s="30">
        <v>51.78</v>
      </c>
      <c r="S21" s="30">
        <v>50.77</v>
      </c>
      <c r="T21" s="30">
        <v>50.2</v>
      </c>
      <c r="U21" s="47">
        <f t="shared" si="3"/>
        <v>50.587500000000006</v>
      </c>
      <c r="V21" s="30">
        <v>53.55</v>
      </c>
      <c r="W21" s="30">
        <v>53.4</v>
      </c>
      <c r="X21" s="30">
        <v>54.2</v>
      </c>
      <c r="Y21" s="30">
        <v>52.09</v>
      </c>
      <c r="Z21" s="47">
        <f t="shared" si="4"/>
        <v>53.309999999999995</v>
      </c>
      <c r="AA21" s="30">
        <v>50.56</v>
      </c>
      <c r="AB21" s="30">
        <v>48.49</v>
      </c>
      <c r="AC21" s="30">
        <v>50.72</v>
      </c>
      <c r="AD21" s="30">
        <v>50.91</v>
      </c>
      <c r="AE21" s="47">
        <f t="shared" si="5"/>
        <v>50.17</v>
      </c>
      <c r="AF21" s="30">
        <v>52.89</v>
      </c>
      <c r="AG21" s="30">
        <v>52.96</v>
      </c>
      <c r="AH21" s="30">
        <v>53.39</v>
      </c>
      <c r="AI21" s="30">
        <v>54.66</v>
      </c>
      <c r="AJ21" s="47">
        <f t="shared" si="6"/>
        <v>53.475000000000001</v>
      </c>
      <c r="AK21" s="30">
        <v>51.28</v>
      </c>
      <c r="AL21" s="30">
        <v>51.78</v>
      </c>
      <c r="AM21" s="30">
        <v>50.61</v>
      </c>
      <c r="AN21" s="30">
        <v>51.21</v>
      </c>
      <c r="AO21" s="47">
        <f t="shared" si="7"/>
        <v>51.220000000000006</v>
      </c>
      <c r="AP21" s="30">
        <v>49.8</v>
      </c>
      <c r="AQ21" s="30">
        <v>50.46</v>
      </c>
      <c r="AR21" s="30">
        <v>50.98</v>
      </c>
      <c r="AS21" s="30">
        <v>49.37</v>
      </c>
      <c r="AT21" s="47">
        <f t="shared" si="8"/>
        <v>50.152499999999996</v>
      </c>
      <c r="AU21" s="30">
        <v>47.61</v>
      </c>
      <c r="AV21" s="30">
        <v>49.34</v>
      </c>
      <c r="AW21" s="30">
        <v>51.19</v>
      </c>
      <c r="AX21" s="30">
        <v>52.26</v>
      </c>
      <c r="AY21" s="47">
        <f t="shared" si="9"/>
        <v>50.099999999999994</v>
      </c>
      <c r="AZ21" s="30">
        <v>50.8</v>
      </c>
      <c r="BA21" s="30">
        <v>49.7</v>
      </c>
      <c r="BB21" s="30">
        <v>51.07</v>
      </c>
      <c r="BC21" s="30">
        <v>49.63</v>
      </c>
      <c r="BD21" s="47">
        <f t="shared" si="10"/>
        <v>50.3</v>
      </c>
      <c r="BE21" s="30">
        <v>49.03</v>
      </c>
      <c r="BF21" s="30">
        <v>48.8</v>
      </c>
      <c r="BG21" s="30">
        <v>48.58</v>
      </c>
      <c r="BH21" s="30">
        <v>50</v>
      </c>
      <c r="BI21" s="47">
        <f t="shared" si="11"/>
        <v>49.102499999999999</v>
      </c>
      <c r="BJ21" s="30">
        <v>51.65</v>
      </c>
      <c r="BK21" s="30">
        <v>50.68</v>
      </c>
      <c r="BL21" s="30">
        <v>49.63</v>
      </c>
      <c r="BM21" s="30">
        <v>49.75</v>
      </c>
      <c r="BN21" s="47">
        <f t="shared" si="12"/>
        <v>50.427500000000002</v>
      </c>
      <c r="BO21" s="30">
        <v>47.1</v>
      </c>
      <c r="BP21" s="30">
        <v>47</v>
      </c>
      <c r="BQ21" s="30">
        <v>46.02</v>
      </c>
      <c r="BR21" s="30">
        <v>45.83</v>
      </c>
      <c r="BS21" s="47">
        <f t="shared" si="13"/>
        <v>46.487499999999997</v>
      </c>
      <c r="BT21" s="30">
        <v>48.28</v>
      </c>
      <c r="BU21" s="30">
        <v>45.48</v>
      </c>
      <c r="BV21" s="30">
        <v>44.34</v>
      </c>
      <c r="BW21" s="30">
        <v>45.41</v>
      </c>
      <c r="BX21" s="47">
        <f t="shared" si="14"/>
        <v>45.877499999999998</v>
      </c>
      <c r="BY21" s="30">
        <v>44.3</v>
      </c>
      <c r="BZ21" s="30">
        <v>45.84</v>
      </c>
      <c r="CA21" s="30">
        <v>44.82</v>
      </c>
      <c r="CB21" s="30">
        <v>43.92</v>
      </c>
      <c r="CC21" s="47">
        <f t="shared" si="15"/>
        <v>44.72</v>
      </c>
      <c r="CD21" s="30">
        <v>41.46</v>
      </c>
      <c r="CE21" s="30">
        <v>43.03</v>
      </c>
      <c r="CF21" s="30">
        <v>43.55</v>
      </c>
      <c r="CG21" s="30">
        <v>45.3</v>
      </c>
      <c r="CH21" s="47">
        <f t="shared" si="16"/>
        <v>43.335000000000008</v>
      </c>
      <c r="CI21" s="30">
        <v>45.8</v>
      </c>
      <c r="CJ21" s="30">
        <v>43.56</v>
      </c>
      <c r="CK21" s="30">
        <v>42.76</v>
      </c>
      <c r="CL21" s="30">
        <v>42.02</v>
      </c>
      <c r="CM21" s="47">
        <f t="shared" si="17"/>
        <v>43.535000000000004</v>
      </c>
      <c r="CN21" s="30">
        <v>41.99</v>
      </c>
      <c r="CO21" s="30">
        <v>42.03</v>
      </c>
      <c r="CP21" s="30">
        <v>41.12</v>
      </c>
      <c r="CQ21" s="30">
        <v>40.35</v>
      </c>
      <c r="CR21" s="47">
        <f t="shared" si="18"/>
        <v>41.372500000000002</v>
      </c>
      <c r="CS21" s="30">
        <v>10.53</v>
      </c>
      <c r="CT21" s="30">
        <v>14.06</v>
      </c>
      <c r="CU21" s="30">
        <v>15.62</v>
      </c>
      <c r="CV21" s="30">
        <v>11.84</v>
      </c>
      <c r="CW21" s="48">
        <f t="shared" si="19"/>
        <v>13.012499999999999</v>
      </c>
      <c r="CX21" s="30">
        <v>10.76</v>
      </c>
      <c r="CY21" s="30">
        <v>13.77</v>
      </c>
      <c r="CZ21" s="30">
        <v>13.33</v>
      </c>
      <c r="DA21" s="30">
        <v>15.86</v>
      </c>
      <c r="DB21" s="48">
        <f t="shared" si="20"/>
        <v>13.43</v>
      </c>
      <c r="DC21" s="30">
        <v>15.19</v>
      </c>
      <c r="DD21" s="30">
        <v>12.75</v>
      </c>
      <c r="DE21" s="30">
        <v>11.71</v>
      </c>
      <c r="DF21" s="30">
        <v>15.83</v>
      </c>
      <c r="DG21" s="48">
        <f t="shared" si="21"/>
        <v>13.87</v>
      </c>
      <c r="DH21" s="30">
        <v>15.61</v>
      </c>
      <c r="DI21" s="30">
        <v>14.28</v>
      </c>
      <c r="DJ21" s="30">
        <v>15.44</v>
      </c>
      <c r="DK21" s="30">
        <v>12.75</v>
      </c>
      <c r="DL21" s="48">
        <f t="shared" si="22"/>
        <v>14.52</v>
      </c>
      <c r="DM21" s="30">
        <v>14.45</v>
      </c>
      <c r="DN21" s="30">
        <v>12.3</v>
      </c>
      <c r="DO21" s="30">
        <v>14.13</v>
      </c>
      <c r="DP21" s="30">
        <v>19.8</v>
      </c>
      <c r="DQ21" s="48">
        <f t="shared" si="23"/>
        <v>15.170000000000002</v>
      </c>
      <c r="DR21" s="30">
        <v>22.6</v>
      </c>
      <c r="DS21" s="30">
        <v>17.989999999999998</v>
      </c>
      <c r="DT21" s="30">
        <v>20.13</v>
      </c>
      <c r="DU21" s="30">
        <v>17.86</v>
      </c>
      <c r="DV21" s="48">
        <f t="shared" si="24"/>
        <v>19.645</v>
      </c>
      <c r="DW21" s="30">
        <v>19.690000000000001</v>
      </c>
      <c r="DX21" s="30">
        <v>19.45</v>
      </c>
      <c r="DY21" s="30">
        <v>19.149999999999999</v>
      </c>
      <c r="DZ21" s="30">
        <v>23.01</v>
      </c>
      <c r="EA21" s="48">
        <f t="shared" si="25"/>
        <v>20.324999999999999</v>
      </c>
      <c r="EB21" s="30">
        <v>21.85</v>
      </c>
      <c r="EC21" s="30">
        <v>22.53</v>
      </c>
      <c r="ED21" s="30">
        <v>25.85</v>
      </c>
      <c r="EE21" s="30">
        <v>24.48</v>
      </c>
      <c r="EF21" s="48">
        <f t="shared" si="26"/>
        <v>23.677500000000002</v>
      </c>
      <c r="EG21" s="30">
        <v>21.07</v>
      </c>
      <c r="EH21" s="30">
        <v>20.28</v>
      </c>
      <c r="EI21" s="30">
        <v>23.8</v>
      </c>
      <c r="EJ21" s="30">
        <v>20.73</v>
      </c>
      <c r="EK21" s="48">
        <f t="shared" si="27"/>
        <v>21.470000000000002</v>
      </c>
      <c r="EL21" s="30">
        <v>16.64</v>
      </c>
      <c r="EM21" s="30">
        <v>12.49</v>
      </c>
      <c r="EN21" s="30">
        <v>14.91</v>
      </c>
      <c r="EO21" s="30">
        <v>18.82</v>
      </c>
      <c r="EP21" s="48">
        <f t="shared" si="28"/>
        <v>15.715000000000002</v>
      </c>
      <c r="EQ21" s="30">
        <v>17.79</v>
      </c>
      <c r="ER21" s="30">
        <v>17.71</v>
      </c>
      <c r="ES21" s="30">
        <v>19.510000000000002</v>
      </c>
      <c r="ET21" s="30">
        <v>13.77</v>
      </c>
      <c r="EU21" s="48">
        <f t="shared" si="29"/>
        <v>17.195</v>
      </c>
      <c r="EV21" s="30">
        <v>16.920000000000002</v>
      </c>
      <c r="EW21" s="30">
        <v>13.11</v>
      </c>
      <c r="EX21" s="30">
        <v>13.91</v>
      </c>
      <c r="EY21" s="30">
        <v>12.07</v>
      </c>
      <c r="EZ21" s="48">
        <f t="shared" si="30"/>
        <v>14.0025</v>
      </c>
      <c r="FA21" s="30">
        <v>15.39</v>
      </c>
      <c r="FB21" s="30">
        <v>11.2</v>
      </c>
      <c r="FC21" s="30">
        <v>15.45</v>
      </c>
      <c r="FD21" s="30">
        <v>11.82</v>
      </c>
      <c r="FE21" s="48">
        <f t="shared" si="31"/>
        <v>13.465</v>
      </c>
      <c r="FF21" s="30">
        <v>10.24</v>
      </c>
      <c r="FG21" s="30">
        <v>7.18</v>
      </c>
      <c r="FH21" s="30">
        <v>8.35</v>
      </c>
      <c r="FI21" s="30">
        <v>8.6199999999999992</v>
      </c>
      <c r="FJ21" s="48">
        <f t="shared" si="32"/>
        <v>8.5975000000000001</v>
      </c>
      <c r="FK21" s="30">
        <v>7.26</v>
      </c>
      <c r="FL21" s="30">
        <v>9.16</v>
      </c>
      <c r="FM21" s="30">
        <v>8.56</v>
      </c>
      <c r="FN21" s="30">
        <v>12.3</v>
      </c>
      <c r="FO21" s="48">
        <f t="shared" si="33"/>
        <v>9.32</v>
      </c>
      <c r="FP21" s="30">
        <v>10.41</v>
      </c>
      <c r="FQ21" s="30">
        <v>10.06</v>
      </c>
      <c r="FR21" s="30">
        <v>13.26</v>
      </c>
      <c r="FS21" s="30">
        <v>14</v>
      </c>
      <c r="FT21" s="48">
        <f t="shared" si="34"/>
        <v>11.932499999999999</v>
      </c>
      <c r="FU21" s="30">
        <v>12</v>
      </c>
      <c r="FV21" s="30">
        <v>8.1199999999999992</v>
      </c>
      <c r="FW21" s="30">
        <v>13.73</v>
      </c>
      <c r="FX21" s="30">
        <v>16.73</v>
      </c>
      <c r="FY21" s="48">
        <f t="shared" si="35"/>
        <v>12.645</v>
      </c>
      <c r="FZ21" s="30">
        <v>14.02</v>
      </c>
      <c r="GA21" s="30">
        <v>12.53</v>
      </c>
      <c r="GB21" s="30">
        <v>12.01</v>
      </c>
      <c r="GC21" s="30">
        <v>12.14</v>
      </c>
      <c r="GD21" s="48">
        <f t="shared" si="36"/>
        <v>12.674999999999999</v>
      </c>
      <c r="GE21" s="30">
        <v>13.16</v>
      </c>
      <c r="GF21" s="30">
        <v>11.09</v>
      </c>
      <c r="GG21" s="30">
        <v>10.81</v>
      </c>
      <c r="GH21" s="30">
        <v>6.7</v>
      </c>
      <c r="GI21" s="48">
        <f t="shared" si="37"/>
        <v>10.440000000000001</v>
      </c>
      <c r="GJ21" s="30">
        <v>47.42</v>
      </c>
      <c r="GK21" s="30">
        <v>44.64</v>
      </c>
      <c r="GL21" s="30">
        <v>40.590000000000003</v>
      </c>
      <c r="GM21" s="30">
        <v>46.46</v>
      </c>
      <c r="GN21" s="49">
        <f t="shared" si="38"/>
        <v>44.777500000000003</v>
      </c>
      <c r="GO21" s="30">
        <v>46.99</v>
      </c>
      <c r="GP21" s="30">
        <v>44.66</v>
      </c>
      <c r="GQ21" s="30">
        <v>43.46</v>
      </c>
      <c r="GR21" s="30">
        <v>43.86</v>
      </c>
      <c r="GS21" s="49">
        <f t="shared" si="39"/>
        <v>44.742500000000007</v>
      </c>
      <c r="GT21" s="30">
        <v>45.17</v>
      </c>
      <c r="GU21" s="30">
        <v>44.61</v>
      </c>
      <c r="GV21" s="30">
        <v>47.03</v>
      </c>
      <c r="GW21" s="30">
        <v>43.26</v>
      </c>
      <c r="GX21" s="49">
        <f t="shared" si="40"/>
        <v>45.017499999999998</v>
      </c>
      <c r="GY21" s="30">
        <v>41.85</v>
      </c>
      <c r="GZ21" s="30">
        <v>44.38</v>
      </c>
      <c r="HA21" s="30">
        <v>42.93</v>
      </c>
      <c r="HB21" s="30">
        <v>43.8</v>
      </c>
      <c r="HC21" s="49">
        <f t="shared" si="41"/>
        <v>43.239999999999995</v>
      </c>
      <c r="HD21" s="30">
        <v>45.82</v>
      </c>
      <c r="HE21" s="30">
        <v>46.83</v>
      </c>
      <c r="HF21" s="30">
        <v>46.54</v>
      </c>
      <c r="HG21" s="30">
        <v>41.78</v>
      </c>
      <c r="HH21" s="49">
        <f t="shared" si="42"/>
        <v>45.2425</v>
      </c>
      <c r="HI21" s="30">
        <v>39.14</v>
      </c>
      <c r="HJ21" s="30">
        <v>39.770000000000003</v>
      </c>
      <c r="HK21" s="30">
        <v>40.51</v>
      </c>
      <c r="HL21" s="30">
        <v>41.82</v>
      </c>
      <c r="HM21" s="49">
        <f t="shared" si="43"/>
        <v>40.309999999999995</v>
      </c>
      <c r="HN21" s="30">
        <v>42.48</v>
      </c>
      <c r="HO21" s="30">
        <v>42.66</v>
      </c>
      <c r="HP21" s="30">
        <v>43.17</v>
      </c>
      <c r="HQ21" s="30">
        <v>42.08</v>
      </c>
      <c r="HR21" s="49">
        <f t="shared" si="44"/>
        <v>42.597499999999997</v>
      </c>
      <c r="HS21" s="30">
        <v>40.08</v>
      </c>
      <c r="HT21" s="30">
        <v>40.11</v>
      </c>
      <c r="HU21" s="30">
        <v>37.53</v>
      </c>
      <c r="HV21" s="30">
        <v>38.67</v>
      </c>
      <c r="HW21" s="49">
        <f t="shared" si="45"/>
        <v>39.097499999999997</v>
      </c>
      <c r="HX21" s="30">
        <v>39.31</v>
      </c>
      <c r="HY21" s="30">
        <v>40.22</v>
      </c>
      <c r="HZ21" s="30">
        <v>38.85</v>
      </c>
      <c r="IA21" s="30">
        <v>39.14</v>
      </c>
      <c r="IB21" s="49">
        <f t="shared" si="46"/>
        <v>39.379999999999995</v>
      </c>
      <c r="IC21" s="30">
        <v>39.69</v>
      </c>
      <c r="ID21" s="30">
        <v>43.18</v>
      </c>
      <c r="IE21" s="30">
        <v>43.56</v>
      </c>
      <c r="IF21" s="30">
        <v>42.43</v>
      </c>
      <c r="IG21" s="49">
        <f t="shared" si="47"/>
        <v>42.215000000000003</v>
      </c>
      <c r="IH21" s="30">
        <v>41.76</v>
      </c>
      <c r="II21" s="30">
        <v>40.9</v>
      </c>
      <c r="IJ21" s="30">
        <v>41.1</v>
      </c>
      <c r="IK21" s="30">
        <v>42.8</v>
      </c>
      <c r="IL21" s="49">
        <f t="shared" si="48"/>
        <v>41.64</v>
      </c>
      <c r="IM21" s="30">
        <v>40.74</v>
      </c>
      <c r="IN21" s="30">
        <v>42.4</v>
      </c>
      <c r="IO21" s="30">
        <v>41.82</v>
      </c>
      <c r="IP21" s="30">
        <v>43.96</v>
      </c>
      <c r="IQ21" s="49">
        <f t="shared" si="49"/>
        <v>42.230000000000004</v>
      </c>
      <c r="IR21" s="30">
        <v>43.7</v>
      </c>
      <c r="IS21" s="30">
        <v>45</v>
      </c>
      <c r="IT21" s="30">
        <v>41.96</v>
      </c>
      <c r="IU21" s="30">
        <v>43.87</v>
      </c>
      <c r="IV21" s="49">
        <f t="shared" si="50"/>
        <v>43.6325</v>
      </c>
      <c r="IW21" s="30">
        <v>42.28</v>
      </c>
      <c r="IX21" s="30">
        <v>43.63</v>
      </c>
      <c r="IY21" s="30">
        <v>42.18</v>
      </c>
      <c r="IZ21" s="30">
        <v>41.88</v>
      </c>
      <c r="JA21" s="49">
        <f t="shared" si="51"/>
        <v>42.4925</v>
      </c>
      <c r="JB21" s="30">
        <v>44.77</v>
      </c>
      <c r="JC21" s="30">
        <v>41.31</v>
      </c>
      <c r="JD21" s="30">
        <v>40.549999999999997</v>
      </c>
      <c r="JE21" s="30">
        <v>39.82</v>
      </c>
      <c r="JF21" s="49">
        <f t="shared" si="52"/>
        <v>41.612500000000004</v>
      </c>
      <c r="JG21" s="30">
        <v>39.69</v>
      </c>
      <c r="JH21" s="30">
        <v>41.23</v>
      </c>
      <c r="JI21" s="30">
        <v>38.880000000000003</v>
      </c>
      <c r="JJ21" s="30">
        <v>37.770000000000003</v>
      </c>
      <c r="JK21" s="49">
        <f t="shared" si="53"/>
        <v>39.392499999999998</v>
      </c>
      <c r="JL21" s="30">
        <v>36.479999999999997</v>
      </c>
      <c r="JM21" s="30">
        <v>39.53</v>
      </c>
      <c r="JN21" s="30">
        <v>37.57</v>
      </c>
      <c r="JO21" s="30">
        <v>37.72</v>
      </c>
      <c r="JP21" s="49">
        <f t="shared" si="54"/>
        <v>37.824999999999996</v>
      </c>
      <c r="JQ21" s="30">
        <v>39.380000000000003</v>
      </c>
      <c r="JR21" s="30">
        <v>38.1</v>
      </c>
      <c r="JS21" s="30">
        <v>37.619999999999997</v>
      </c>
      <c r="JT21" s="30">
        <v>36.909999999999997</v>
      </c>
      <c r="JU21" s="49">
        <f t="shared" si="55"/>
        <v>38.002499999999998</v>
      </c>
      <c r="JV21" s="30">
        <v>36.46</v>
      </c>
      <c r="JW21" s="30">
        <v>37.36</v>
      </c>
      <c r="JX21" s="30">
        <v>36.68</v>
      </c>
      <c r="JY21" s="30">
        <v>37.64</v>
      </c>
      <c r="JZ21" s="50">
        <f t="shared" si="56"/>
        <v>37.034999999999997</v>
      </c>
    </row>
    <row r="22" spans="1:286" ht="29">
      <c r="A22" s="25" t="s">
        <v>257</v>
      </c>
      <c r="B22" s="30">
        <v>48.93</v>
      </c>
      <c r="C22" s="30">
        <v>48.66</v>
      </c>
      <c r="D22" s="30">
        <v>48.73</v>
      </c>
      <c r="E22" s="30">
        <v>49.05</v>
      </c>
      <c r="F22" s="47">
        <f t="shared" si="0"/>
        <v>48.842500000000001</v>
      </c>
      <c r="G22" s="30">
        <v>48.73</v>
      </c>
      <c r="H22" s="30">
        <v>48.31</v>
      </c>
      <c r="I22" s="30">
        <v>48.03</v>
      </c>
      <c r="J22" s="30">
        <v>46.64</v>
      </c>
      <c r="K22" s="47">
        <f t="shared" si="1"/>
        <v>47.927499999999995</v>
      </c>
      <c r="L22" s="30">
        <v>46.11</v>
      </c>
      <c r="M22" s="30">
        <v>48.63</v>
      </c>
      <c r="N22" s="30">
        <v>47.04</v>
      </c>
      <c r="O22" s="30">
        <v>46.72</v>
      </c>
      <c r="P22" s="47">
        <f t="shared" si="2"/>
        <v>47.125</v>
      </c>
      <c r="Q22" s="30">
        <v>45.47</v>
      </c>
      <c r="R22" s="30">
        <v>46.35</v>
      </c>
      <c r="S22" s="30">
        <v>47.28</v>
      </c>
      <c r="T22" s="30">
        <v>46.52</v>
      </c>
      <c r="U22" s="47">
        <f t="shared" si="3"/>
        <v>46.405000000000001</v>
      </c>
      <c r="V22" s="30">
        <v>45.68</v>
      </c>
      <c r="W22" s="30">
        <v>45.96</v>
      </c>
      <c r="X22" s="30">
        <v>46.54</v>
      </c>
      <c r="Y22" s="30">
        <v>46.99</v>
      </c>
      <c r="Z22" s="47">
        <f t="shared" si="4"/>
        <v>46.292500000000004</v>
      </c>
      <c r="AA22" s="30">
        <v>47.72</v>
      </c>
      <c r="AB22" s="30">
        <v>47.15</v>
      </c>
      <c r="AC22" s="30">
        <v>48.62</v>
      </c>
      <c r="AD22" s="30">
        <v>47.82</v>
      </c>
      <c r="AE22" s="47">
        <f t="shared" si="5"/>
        <v>47.827500000000001</v>
      </c>
      <c r="AF22" s="30">
        <v>48.44</v>
      </c>
      <c r="AG22" s="30">
        <v>49.51</v>
      </c>
      <c r="AH22" s="30">
        <v>47.48</v>
      </c>
      <c r="AI22" s="30">
        <v>47.94</v>
      </c>
      <c r="AJ22" s="47">
        <f t="shared" si="6"/>
        <v>48.342499999999994</v>
      </c>
      <c r="AK22" s="30">
        <v>47.96</v>
      </c>
      <c r="AL22" s="30">
        <v>50.35</v>
      </c>
      <c r="AM22" s="30">
        <v>48.44</v>
      </c>
      <c r="AN22" s="30">
        <v>47.02</v>
      </c>
      <c r="AO22" s="47">
        <f t="shared" si="7"/>
        <v>48.442500000000003</v>
      </c>
      <c r="AP22" s="30">
        <v>45.5</v>
      </c>
      <c r="AQ22" s="30">
        <v>47.02</v>
      </c>
      <c r="AR22" s="30">
        <v>44.37</v>
      </c>
      <c r="AS22" s="30">
        <v>43.97</v>
      </c>
      <c r="AT22" s="47">
        <f t="shared" si="8"/>
        <v>45.215000000000003</v>
      </c>
      <c r="AU22" s="30">
        <v>44.14</v>
      </c>
      <c r="AV22" s="30">
        <v>42.53</v>
      </c>
      <c r="AW22" s="30">
        <v>41.89</v>
      </c>
      <c r="AX22" s="30">
        <v>43.08</v>
      </c>
      <c r="AY22" s="47">
        <f t="shared" si="9"/>
        <v>42.91</v>
      </c>
      <c r="AZ22" s="30">
        <v>41.21</v>
      </c>
      <c r="BA22" s="30">
        <v>40.340000000000003</v>
      </c>
      <c r="BB22" s="30">
        <v>42.36</v>
      </c>
      <c r="BC22" s="30">
        <v>41.29</v>
      </c>
      <c r="BD22" s="47">
        <f t="shared" si="10"/>
        <v>41.300000000000004</v>
      </c>
      <c r="BE22" s="30">
        <v>40.67</v>
      </c>
      <c r="BF22" s="30">
        <v>41.99</v>
      </c>
      <c r="BG22" s="30">
        <v>41.43</v>
      </c>
      <c r="BH22" s="30">
        <v>42.18</v>
      </c>
      <c r="BI22" s="47">
        <f t="shared" si="11"/>
        <v>41.567500000000003</v>
      </c>
      <c r="BJ22" s="30">
        <v>41.17</v>
      </c>
      <c r="BK22" s="30">
        <v>41.47</v>
      </c>
      <c r="BL22" s="30">
        <v>42.21</v>
      </c>
      <c r="BM22" s="30">
        <v>40.26</v>
      </c>
      <c r="BN22" s="47">
        <f t="shared" si="12"/>
        <v>41.277499999999996</v>
      </c>
      <c r="BO22" s="30">
        <v>42.34</v>
      </c>
      <c r="BP22" s="30">
        <v>39.75</v>
      </c>
      <c r="BQ22" s="30">
        <v>41.07</v>
      </c>
      <c r="BR22" s="30">
        <v>40.81</v>
      </c>
      <c r="BS22" s="47">
        <f t="shared" si="13"/>
        <v>40.9925</v>
      </c>
      <c r="BT22" s="30">
        <v>41.22</v>
      </c>
      <c r="BU22" s="30">
        <v>40.51</v>
      </c>
      <c r="BV22" s="30">
        <v>41.28</v>
      </c>
      <c r="BW22" s="30">
        <v>41.14</v>
      </c>
      <c r="BX22" s="47">
        <f t="shared" si="14"/>
        <v>41.037499999999994</v>
      </c>
      <c r="BY22" s="30">
        <v>40.68</v>
      </c>
      <c r="BZ22" s="30">
        <v>40.799999999999997</v>
      </c>
      <c r="CA22" s="30">
        <v>40.880000000000003</v>
      </c>
      <c r="CB22" s="30">
        <v>41.1</v>
      </c>
      <c r="CC22" s="47">
        <f t="shared" si="15"/>
        <v>40.864999999999995</v>
      </c>
      <c r="CD22" s="30">
        <v>39.450000000000003</v>
      </c>
      <c r="CE22" s="30">
        <v>39.74</v>
      </c>
      <c r="CF22" s="30">
        <v>38.49</v>
      </c>
      <c r="CG22" s="30">
        <v>38.049999999999997</v>
      </c>
      <c r="CH22" s="47">
        <f t="shared" si="16"/>
        <v>38.932500000000005</v>
      </c>
      <c r="CI22" s="30">
        <v>39.08</v>
      </c>
      <c r="CJ22" s="30">
        <v>39.71</v>
      </c>
      <c r="CK22" s="30">
        <v>37.340000000000003</v>
      </c>
      <c r="CL22" s="30">
        <v>38.21</v>
      </c>
      <c r="CM22" s="47">
        <f t="shared" si="17"/>
        <v>38.585000000000001</v>
      </c>
      <c r="CN22" s="30">
        <v>38.4</v>
      </c>
      <c r="CO22" s="30">
        <v>38.5</v>
      </c>
      <c r="CP22" s="30">
        <v>36.19</v>
      </c>
      <c r="CQ22" s="30">
        <v>36.43</v>
      </c>
      <c r="CR22" s="47">
        <f t="shared" si="18"/>
        <v>37.380000000000003</v>
      </c>
      <c r="CS22" s="30">
        <v>22.96</v>
      </c>
      <c r="CT22" s="30">
        <v>24.67</v>
      </c>
      <c r="CU22" s="30">
        <v>24.99</v>
      </c>
      <c r="CV22" s="30">
        <v>25.97</v>
      </c>
      <c r="CW22" s="48">
        <f t="shared" si="19"/>
        <v>24.647500000000001</v>
      </c>
      <c r="CX22" s="30">
        <v>25.04</v>
      </c>
      <c r="CY22" s="30">
        <v>24.33</v>
      </c>
      <c r="CZ22" s="30">
        <v>24.09</v>
      </c>
      <c r="DA22" s="30">
        <v>23.14</v>
      </c>
      <c r="DB22" s="48">
        <f t="shared" si="20"/>
        <v>24.15</v>
      </c>
      <c r="DC22" s="30">
        <v>24.64</v>
      </c>
      <c r="DD22" s="30">
        <v>23.37</v>
      </c>
      <c r="DE22" s="30">
        <v>21.27</v>
      </c>
      <c r="DF22" s="30">
        <v>22.62</v>
      </c>
      <c r="DG22" s="48">
        <f t="shared" si="21"/>
        <v>22.975000000000001</v>
      </c>
      <c r="DH22" s="30">
        <v>22.43</v>
      </c>
      <c r="DI22" s="30">
        <v>21.67</v>
      </c>
      <c r="DJ22" s="30">
        <v>23.78</v>
      </c>
      <c r="DK22" s="30">
        <v>28.11</v>
      </c>
      <c r="DL22" s="48">
        <f t="shared" si="22"/>
        <v>23.997499999999999</v>
      </c>
      <c r="DM22" s="30">
        <v>24.7</v>
      </c>
      <c r="DN22" s="30">
        <v>24.98</v>
      </c>
      <c r="DO22" s="30">
        <v>24.95</v>
      </c>
      <c r="DP22" s="30">
        <v>29.93</v>
      </c>
      <c r="DQ22" s="48">
        <f t="shared" si="23"/>
        <v>26.14</v>
      </c>
      <c r="DR22" s="30">
        <v>27.81</v>
      </c>
      <c r="DS22" s="30">
        <v>27.46</v>
      </c>
      <c r="DT22" s="30">
        <v>31.33</v>
      </c>
      <c r="DU22" s="30">
        <v>34.93</v>
      </c>
      <c r="DV22" s="48">
        <f t="shared" si="24"/>
        <v>30.3825</v>
      </c>
      <c r="DW22" s="30">
        <v>31</v>
      </c>
      <c r="DX22" s="30">
        <v>28.78</v>
      </c>
      <c r="DY22" s="30">
        <v>27.12</v>
      </c>
      <c r="DZ22" s="30">
        <v>29.25</v>
      </c>
      <c r="EA22" s="48">
        <f t="shared" si="25"/>
        <v>29.037500000000001</v>
      </c>
      <c r="EB22" s="30">
        <v>33.17</v>
      </c>
      <c r="EC22" s="30">
        <v>33.450000000000003</v>
      </c>
      <c r="ED22" s="30">
        <v>34.78</v>
      </c>
      <c r="EE22" s="30">
        <v>35.65</v>
      </c>
      <c r="EF22" s="48">
        <f t="shared" si="26"/>
        <v>34.262500000000003</v>
      </c>
      <c r="EG22" s="30">
        <v>31.89</v>
      </c>
      <c r="EH22" s="30">
        <v>33.99</v>
      </c>
      <c r="EI22" s="30">
        <v>31.9</v>
      </c>
      <c r="EJ22" s="30">
        <v>32.14</v>
      </c>
      <c r="EK22" s="48">
        <f t="shared" si="27"/>
        <v>32.480000000000004</v>
      </c>
      <c r="EL22" s="30">
        <v>24.08</v>
      </c>
      <c r="EM22" s="30">
        <v>19.920000000000002</v>
      </c>
      <c r="EN22" s="30">
        <v>19.559999999999999</v>
      </c>
      <c r="EO22" s="30">
        <v>22.91</v>
      </c>
      <c r="EP22" s="48">
        <f t="shared" si="28"/>
        <v>21.6175</v>
      </c>
      <c r="EQ22" s="30">
        <v>21.35</v>
      </c>
      <c r="ER22" s="30">
        <v>24.59</v>
      </c>
      <c r="ES22" s="30">
        <v>22.33</v>
      </c>
      <c r="ET22" s="30">
        <v>23.89</v>
      </c>
      <c r="EU22" s="48">
        <f t="shared" si="29"/>
        <v>23.04</v>
      </c>
      <c r="EV22" s="30">
        <v>22.55</v>
      </c>
      <c r="EW22" s="30">
        <v>24.33</v>
      </c>
      <c r="EX22" s="30">
        <v>22.42</v>
      </c>
      <c r="EY22" s="30">
        <v>24.39</v>
      </c>
      <c r="EZ22" s="48">
        <f t="shared" si="30"/>
        <v>23.422499999999999</v>
      </c>
      <c r="FA22" s="30">
        <v>21.44</v>
      </c>
      <c r="FB22" s="30">
        <v>21.26</v>
      </c>
      <c r="FC22" s="30">
        <v>19.71</v>
      </c>
      <c r="FD22" s="30">
        <v>23.76</v>
      </c>
      <c r="FE22" s="48">
        <f t="shared" si="31"/>
        <v>21.5425</v>
      </c>
      <c r="FF22" s="30">
        <v>19.559999999999999</v>
      </c>
      <c r="FG22" s="30">
        <v>15.02</v>
      </c>
      <c r="FH22" s="30">
        <v>15.15</v>
      </c>
      <c r="FI22" s="30">
        <v>15.71</v>
      </c>
      <c r="FJ22" s="48">
        <f t="shared" si="32"/>
        <v>16.36</v>
      </c>
      <c r="FK22" s="30">
        <v>14.23</v>
      </c>
      <c r="FL22" s="30">
        <v>14.5</v>
      </c>
      <c r="FM22" s="30">
        <v>15.72</v>
      </c>
      <c r="FN22" s="30">
        <v>19.93</v>
      </c>
      <c r="FO22" s="48">
        <f t="shared" si="33"/>
        <v>16.094999999999999</v>
      </c>
      <c r="FP22" s="30">
        <v>17.8</v>
      </c>
      <c r="FQ22" s="30">
        <v>16.03</v>
      </c>
      <c r="FR22" s="30">
        <v>19.5</v>
      </c>
      <c r="FS22" s="30">
        <v>21.29</v>
      </c>
      <c r="FT22" s="48">
        <f t="shared" si="34"/>
        <v>18.655000000000001</v>
      </c>
      <c r="FU22" s="30">
        <v>20.12</v>
      </c>
      <c r="FV22" s="30">
        <v>25.04</v>
      </c>
      <c r="FW22" s="30">
        <v>25.43</v>
      </c>
      <c r="FX22" s="30">
        <v>26.49</v>
      </c>
      <c r="FY22" s="48">
        <f t="shared" si="35"/>
        <v>24.27</v>
      </c>
      <c r="FZ22" s="30">
        <v>25.17</v>
      </c>
      <c r="GA22" s="30">
        <v>27.04</v>
      </c>
      <c r="GB22" s="30">
        <v>27.66</v>
      </c>
      <c r="GC22" s="30">
        <v>29.82</v>
      </c>
      <c r="GD22" s="48">
        <f t="shared" si="36"/>
        <v>27.422499999999999</v>
      </c>
      <c r="GE22" s="30">
        <v>26.96</v>
      </c>
      <c r="GF22" s="30">
        <v>28.37</v>
      </c>
      <c r="GG22" s="30">
        <v>25.86</v>
      </c>
      <c r="GH22" s="30">
        <v>28.49</v>
      </c>
      <c r="GI22" s="48">
        <f t="shared" si="37"/>
        <v>27.419999999999998</v>
      </c>
      <c r="GJ22" s="30">
        <v>37.69</v>
      </c>
      <c r="GK22" s="30">
        <v>36.659999999999997</v>
      </c>
      <c r="GL22" s="30">
        <v>36.549999999999997</v>
      </c>
      <c r="GM22" s="30">
        <v>36.31</v>
      </c>
      <c r="GN22" s="49">
        <f t="shared" si="38"/>
        <v>36.802499999999995</v>
      </c>
      <c r="GO22" s="30">
        <v>36.53</v>
      </c>
      <c r="GP22" s="30">
        <v>36.56</v>
      </c>
      <c r="GQ22" s="30">
        <v>36.450000000000003</v>
      </c>
      <c r="GR22" s="30">
        <v>35.85</v>
      </c>
      <c r="GS22" s="49">
        <f t="shared" si="39"/>
        <v>36.347500000000004</v>
      </c>
      <c r="GT22" s="30">
        <v>34.75</v>
      </c>
      <c r="GU22" s="30">
        <v>37.270000000000003</v>
      </c>
      <c r="GV22" s="30">
        <v>37.03</v>
      </c>
      <c r="GW22" s="30">
        <v>36.15</v>
      </c>
      <c r="GX22" s="49">
        <f t="shared" si="40"/>
        <v>36.300000000000004</v>
      </c>
      <c r="GY22" s="30">
        <v>35.270000000000003</v>
      </c>
      <c r="GZ22" s="30">
        <v>36.31</v>
      </c>
      <c r="HA22" s="30">
        <v>36.03</v>
      </c>
      <c r="HB22" s="30">
        <v>33.44</v>
      </c>
      <c r="HC22" s="49">
        <f t="shared" si="41"/>
        <v>35.262500000000003</v>
      </c>
      <c r="HD22" s="30">
        <v>34.4</v>
      </c>
      <c r="HE22" s="30">
        <v>34.479999999999997</v>
      </c>
      <c r="HF22" s="30">
        <v>34.93</v>
      </c>
      <c r="HG22" s="30">
        <v>32.93</v>
      </c>
      <c r="HH22" s="49">
        <f t="shared" si="42"/>
        <v>34.185000000000002</v>
      </c>
      <c r="HI22" s="30">
        <v>34.450000000000003</v>
      </c>
      <c r="HJ22" s="30">
        <v>34.200000000000003</v>
      </c>
      <c r="HK22" s="30">
        <v>33.39</v>
      </c>
      <c r="HL22" s="30">
        <v>31.12</v>
      </c>
      <c r="HM22" s="49">
        <f t="shared" si="43"/>
        <v>33.29</v>
      </c>
      <c r="HN22" s="30">
        <v>33.42</v>
      </c>
      <c r="HO22" s="30">
        <v>35.26</v>
      </c>
      <c r="HP22" s="30">
        <v>34.6</v>
      </c>
      <c r="HQ22" s="30">
        <v>33.92</v>
      </c>
      <c r="HR22" s="49">
        <f t="shared" si="44"/>
        <v>34.299999999999997</v>
      </c>
      <c r="HS22" s="30">
        <v>32.049999999999997</v>
      </c>
      <c r="HT22" s="30">
        <v>33.51</v>
      </c>
      <c r="HU22" s="30">
        <v>31.59</v>
      </c>
      <c r="HV22" s="30">
        <v>30.26</v>
      </c>
      <c r="HW22" s="49">
        <f t="shared" si="45"/>
        <v>31.852500000000003</v>
      </c>
      <c r="HX22" s="30">
        <v>30.99</v>
      </c>
      <c r="HY22" s="30">
        <v>31.03</v>
      </c>
      <c r="HZ22" s="30">
        <v>30.21</v>
      </c>
      <c r="IA22" s="30">
        <v>29.84</v>
      </c>
      <c r="IB22" s="49">
        <f t="shared" si="46"/>
        <v>30.517499999999998</v>
      </c>
      <c r="IC22" s="30">
        <v>33.51</v>
      </c>
      <c r="ID22" s="30">
        <v>34.06</v>
      </c>
      <c r="IE22" s="30">
        <v>33.700000000000003</v>
      </c>
      <c r="IF22" s="30">
        <v>33.21</v>
      </c>
      <c r="IG22" s="49">
        <f t="shared" si="47"/>
        <v>33.619999999999997</v>
      </c>
      <c r="IH22" s="30">
        <v>32.409999999999997</v>
      </c>
      <c r="II22" s="30">
        <v>30.42</v>
      </c>
      <c r="IJ22" s="30">
        <v>32.9</v>
      </c>
      <c r="IK22" s="30">
        <v>31.42</v>
      </c>
      <c r="IL22" s="49">
        <f t="shared" si="48"/>
        <v>31.787499999999998</v>
      </c>
      <c r="IM22" s="30">
        <v>31.49</v>
      </c>
      <c r="IN22" s="30">
        <v>31.78</v>
      </c>
      <c r="IO22" s="30">
        <v>32.14</v>
      </c>
      <c r="IP22" s="30">
        <v>31.89</v>
      </c>
      <c r="IQ22" s="49">
        <f t="shared" si="49"/>
        <v>31.824999999999999</v>
      </c>
      <c r="IR22" s="30">
        <v>32.35</v>
      </c>
      <c r="IS22" s="30">
        <v>32.65</v>
      </c>
      <c r="IT22" s="30">
        <v>33.89</v>
      </c>
      <c r="IU22" s="30">
        <v>30.7</v>
      </c>
      <c r="IV22" s="49">
        <f t="shared" si="50"/>
        <v>32.397500000000001</v>
      </c>
      <c r="IW22" s="30">
        <v>34.06</v>
      </c>
      <c r="IX22" s="30">
        <v>33.78</v>
      </c>
      <c r="IY22" s="30">
        <v>34.85</v>
      </c>
      <c r="IZ22" s="30">
        <v>34.4</v>
      </c>
      <c r="JA22" s="49">
        <f t="shared" si="51"/>
        <v>34.272500000000001</v>
      </c>
      <c r="JB22" s="30">
        <v>35.36</v>
      </c>
      <c r="JC22" s="30">
        <v>34.64</v>
      </c>
      <c r="JD22" s="30">
        <v>34.79</v>
      </c>
      <c r="JE22" s="30">
        <v>32.94</v>
      </c>
      <c r="JF22" s="49">
        <f t="shared" si="52"/>
        <v>34.432499999999997</v>
      </c>
      <c r="JG22" s="30">
        <v>33.43</v>
      </c>
      <c r="JH22" s="30">
        <v>34.26</v>
      </c>
      <c r="JI22" s="30">
        <v>32.909999999999997</v>
      </c>
      <c r="JJ22" s="30">
        <v>32.35</v>
      </c>
      <c r="JK22" s="49">
        <f t="shared" si="53"/>
        <v>33.237499999999997</v>
      </c>
      <c r="JL22" s="30">
        <v>31.51</v>
      </c>
      <c r="JM22" s="30">
        <v>29.79</v>
      </c>
      <c r="JN22" s="30">
        <v>28.7</v>
      </c>
      <c r="JO22" s="30">
        <v>27.97</v>
      </c>
      <c r="JP22" s="49">
        <f t="shared" si="54"/>
        <v>29.4925</v>
      </c>
      <c r="JQ22" s="30">
        <v>29.24</v>
      </c>
      <c r="JR22" s="30">
        <v>28.97</v>
      </c>
      <c r="JS22" s="30">
        <v>27.01</v>
      </c>
      <c r="JT22" s="30">
        <v>26.82</v>
      </c>
      <c r="JU22" s="49">
        <f t="shared" si="55"/>
        <v>28.009999999999998</v>
      </c>
      <c r="JV22" s="30">
        <v>28.04</v>
      </c>
      <c r="JW22" s="30">
        <v>27.57</v>
      </c>
      <c r="JX22" s="30">
        <v>26.83</v>
      </c>
      <c r="JY22" s="30">
        <v>26.05</v>
      </c>
      <c r="JZ22" s="50">
        <f t="shared" si="56"/>
        <v>27.122499999999999</v>
      </c>
    </row>
    <row r="23" spans="1:286">
      <c r="A23" s="25" t="s">
        <v>258</v>
      </c>
      <c r="B23" s="30">
        <v>47.58</v>
      </c>
      <c r="C23" s="30">
        <v>46.16</v>
      </c>
      <c r="D23" s="30">
        <v>41.91</v>
      </c>
      <c r="E23" s="30">
        <v>44.97</v>
      </c>
      <c r="F23" s="47">
        <f t="shared" si="0"/>
        <v>45.154999999999994</v>
      </c>
      <c r="G23" s="30">
        <v>46.54</v>
      </c>
      <c r="H23" s="30">
        <v>47.63</v>
      </c>
      <c r="I23" s="30">
        <v>48.33</v>
      </c>
      <c r="J23" s="30">
        <v>46.19</v>
      </c>
      <c r="K23" s="47">
        <f t="shared" si="1"/>
        <v>47.172499999999999</v>
      </c>
      <c r="L23" s="30">
        <v>46.49</v>
      </c>
      <c r="M23" s="30">
        <v>47.73</v>
      </c>
      <c r="N23" s="30">
        <v>47.94</v>
      </c>
      <c r="O23" s="30">
        <v>48.2</v>
      </c>
      <c r="P23" s="47">
        <f t="shared" si="2"/>
        <v>47.59</v>
      </c>
      <c r="Q23" s="30">
        <v>48.05</v>
      </c>
      <c r="R23" s="30">
        <v>49.41</v>
      </c>
      <c r="S23" s="30">
        <v>46.93</v>
      </c>
      <c r="T23" s="30">
        <v>47.63</v>
      </c>
      <c r="U23" s="47">
        <f t="shared" si="3"/>
        <v>48.004999999999995</v>
      </c>
      <c r="V23" s="30">
        <v>47.04</v>
      </c>
      <c r="W23" s="30">
        <v>48.88</v>
      </c>
      <c r="X23" s="30">
        <v>49.35</v>
      </c>
      <c r="Y23" s="30">
        <v>48.19</v>
      </c>
      <c r="Z23" s="47">
        <f t="shared" si="4"/>
        <v>48.365000000000002</v>
      </c>
      <c r="AA23" s="30">
        <v>49.64</v>
      </c>
      <c r="AB23" s="30">
        <v>51.71</v>
      </c>
      <c r="AC23" s="30">
        <v>50.01</v>
      </c>
      <c r="AD23" s="30">
        <v>50.65</v>
      </c>
      <c r="AE23" s="47">
        <f t="shared" si="5"/>
        <v>50.502499999999998</v>
      </c>
      <c r="AF23" s="30">
        <v>49.64</v>
      </c>
      <c r="AG23" s="30">
        <v>51.85</v>
      </c>
      <c r="AH23" s="30">
        <v>51.65</v>
      </c>
      <c r="AI23" s="30">
        <v>50.97</v>
      </c>
      <c r="AJ23" s="47">
        <f t="shared" si="6"/>
        <v>51.027500000000003</v>
      </c>
      <c r="AK23" s="30">
        <v>49.91</v>
      </c>
      <c r="AL23" s="30">
        <v>49.76</v>
      </c>
      <c r="AM23" s="30">
        <v>50.38</v>
      </c>
      <c r="AN23" s="30">
        <v>49.51</v>
      </c>
      <c r="AO23" s="47">
        <f t="shared" si="7"/>
        <v>49.889999999999993</v>
      </c>
      <c r="AP23" s="30">
        <v>50.8</v>
      </c>
      <c r="AQ23" s="30">
        <v>51.71</v>
      </c>
      <c r="AR23" s="30">
        <v>50.09</v>
      </c>
      <c r="AS23" s="30">
        <v>49.53</v>
      </c>
      <c r="AT23" s="47">
        <f t="shared" si="8"/>
        <v>50.532499999999999</v>
      </c>
      <c r="AU23" s="30">
        <v>48.59</v>
      </c>
      <c r="AV23" s="30">
        <v>50.81</v>
      </c>
      <c r="AW23" s="30">
        <v>48.5</v>
      </c>
      <c r="AX23" s="30">
        <v>47.82</v>
      </c>
      <c r="AY23" s="47">
        <f t="shared" si="9"/>
        <v>48.93</v>
      </c>
      <c r="AZ23" s="30">
        <v>49.08</v>
      </c>
      <c r="BA23" s="30">
        <v>48.38</v>
      </c>
      <c r="BB23" s="30">
        <v>48.43</v>
      </c>
      <c r="BC23" s="30">
        <v>48.58</v>
      </c>
      <c r="BD23" s="47">
        <f t="shared" si="10"/>
        <v>48.617500000000007</v>
      </c>
      <c r="BE23" s="30">
        <v>46.8</v>
      </c>
      <c r="BF23" s="30">
        <v>45.13</v>
      </c>
      <c r="BG23" s="30">
        <v>45.28</v>
      </c>
      <c r="BH23" s="30">
        <v>45.32</v>
      </c>
      <c r="BI23" s="47">
        <f t="shared" si="11"/>
        <v>45.6325</v>
      </c>
      <c r="BJ23" s="30">
        <v>44.34</v>
      </c>
      <c r="BK23" s="30">
        <v>45.14</v>
      </c>
      <c r="BL23" s="30">
        <v>44.16</v>
      </c>
      <c r="BM23" s="30">
        <v>43.57</v>
      </c>
      <c r="BN23" s="47">
        <f t="shared" si="12"/>
        <v>44.302499999999995</v>
      </c>
      <c r="BO23" s="30">
        <v>43.3</v>
      </c>
      <c r="BP23" s="30">
        <v>43.85</v>
      </c>
      <c r="BQ23" s="30">
        <v>42.76</v>
      </c>
      <c r="BR23" s="30">
        <v>41.86</v>
      </c>
      <c r="BS23" s="47">
        <f t="shared" si="13"/>
        <v>42.942499999999995</v>
      </c>
      <c r="BT23" s="30">
        <v>39.89</v>
      </c>
      <c r="BU23" s="30">
        <v>40.96</v>
      </c>
      <c r="BV23" s="30">
        <v>42.26</v>
      </c>
      <c r="BW23" s="30">
        <v>42.26</v>
      </c>
      <c r="BX23" s="47">
        <f t="shared" si="14"/>
        <v>41.342499999999994</v>
      </c>
      <c r="BY23" s="30">
        <v>41.18</v>
      </c>
      <c r="BZ23" s="30">
        <v>40.51</v>
      </c>
      <c r="CA23" s="30">
        <v>40.35</v>
      </c>
      <c r="CB23" s="30">
        <v>40.19</v>
      </c>
      <c r="CC23" s="47">
        <f t="shared" si="15"/>
        <v>40.557499999999997</v>
      </c>
      <c r="CD23" s="30">
        <v>40.22</v>
      </c>
      <c r="CE23" s="30">
        <v>38.85</v>
      </c>
      <c r="CF23" s="30">
        <v>40.479999999999997</v>
      </c>
      <c r="CG23" s="30">
        <v>38.46</v>
      </c>
      <c r="CH23" s="47">
        <f t="shared" si="16"/>
        <v>39.502499999999998</v>
      </c>
      <c r="CI23" s="30">
        <v>37.86</v>
      </c>
      <c r="CJ23" s="30">
        <v>38.4</v>
      </c>
      <c r="CK23" s="30">
        <v>39.409999999999997</v>
      </c>
      <c r="CL23" s="30">
        <v>39.409999999999997</v>
      </c>
      <c r="CM23" s="47">
        <f t="shared" si="17"/>
        <v>38.769999999999996</v>
      </c>
      <c r="CN23" s="30">
        <v>39.54</v>
      </c>
      <c r="CO23" s="30">
        <v>40.1</v>
      </c>
      <c r="CP23" s="30">
        <v>43.33</v>
      </c>
      <c r="CQ23" s="30">
        <v>39.11</v>
      </c>
      <c r="CR23" s="47">
        <f t="shared" si="18"/>
        <v>40.519999999999996</v>
      </c>
      <c r="CS23" s="30">
        <v>29.25</v>
      </c>
      <c r="CT23" s="30">
        <v>28.1</v>
      </c>
      <c r="CU23" s="30">
        <v>27.24</v>
      </c>
      <c r="CV23" s="30">
        <v>29.63</v>
      </c>
      <c r="CW23" s="48">
        <f t="shared" si="19"/>
        <v>28.555</v>
      </c>
      <c r="CX23" s="30">
        <v>33.119999999999997</v>
      </c>
      <c r="CY23" s="30">
        <v>29.43</v>
      </c>
      <c r="CZ23" s="30">
        <v>31.72</v>
      </c>
      <c r="DA23" s="30">
        <v>32.5</v>
      </c>
      <c r="DB23" s="48">
        <f t="shared" si="20"/>
        <v>31.692499999999999</v>
      </c>
      <c r="DC23" s="30">
        <v>32.840000000000003</v>
      </c>
      <c r="DD23" s="30">
        <v>30.04</v>
      </c>
      <c r="DE23" s="30">
        <v>31.31</v>
      </c>
      <c r="DF23" s="30">
        <v>36.17</v>
      </c>
      <c r="DG23" s="48">
        <f t="shared" si="21"/>
        <v>32.590000000000003</v>
      </c>
      <c r="DH23" s="30">
        <v>33.909999999999997</v>
      </c>
      <c r="DI23" s="30">
        <v>31.57</v>
      </c>
      <c r="DJ23" s="30">
        <v>33.99</v>
      </c>
      <c r="DK23" s="30">
        <v>40.590000000000003</v>
      </c>
      <c r="DL23" s="48">
        <f t="shared" si="22"/>
        <v>35.015000000000001</v>
      </c>
      <c r="DM23" s="30">
        <v>41.69</v>
      </c>
      <c r="DN23" s="30">
        <v>36.17</v>
      </c>
      <c r="DO23" s="30">
        <v>42.38</v>
      </c>
      <c r="DP23" s="30">
        <v>43.37</v>
      </c>
      <c r="DQ23" s="48">
        <f t="shared" si="23"/>
        <v>40.902500000000003</v>
      </c>
      <c r="DR23" s="30">
        <v>40.619999999999997</v>
      </c>
      <c r="DS23" s="30">
        <v>39.46</v>
      </c>
      <c r="DT23" s="30">
        <v>41.07</v>
      </c>
      <c r="DU23" s="30">
        <v>45.2</v>
      </c>
      <c r="DV23" s="48">
        <f t="shared" si="24"/>
        <v>41.587500000000006</v>
      </c>
      <c r="DW23" s="30">
        <v>45.24</v>
      </c>
      <c r="DX23" s="30">
        <v>42.46</v>
      </c>
      <c r="DY23" s="30">
        <v>45.5</v>
      </c>
      <c r="DZ23" s="30">
        <v>46.11</v>
      </c>
      <c r="EA23" s="48">
        <f t="shared" si="25"/>
        <v>44.827500000000001</v>
      </c>
      <c r="EB23" s="30">
        <v>44.97</v>
      </c>
      <c r="EC23" s="30">
        <v>40.78</v>
      </c>
      <c r="ED23" s="30">
        <v>42.96</v>
      </c>
      <c r="EE23" s="30">
        <v>44.48</v>
      </c>
      <c r="EF23" s="48">
        <f t="shared" si="26"/>
        <v>43.297499999999999</v>
      </c>
      <c r="EG23" s="30">
        <v>44.67</v>
      </c>
      <c r="EH23" s="30">
        <v>36.01</v>
      </c>
      <c r="EI23" s="30">
        <v>35.049999999999997</v>
      </c>
      <c r="EJ23" s="30">
        <v>39.68</v>
      </c>
      <c r="EK23" s="48">
        <f t="shared" si="27"/>
        <v>38.852499999999999</v>
      </c>
      <c r="EL23" s="30">
        <v>37.409999999999997</v>
      </c>
      <c r="EM23" s="30">
        <v>33.04</v>
      </c>
      <c r="EN23" s="30">
        <v>33.06</v>
      </c>
      <c r="EO23" s="30">
        <v>35.06</v>
      </c>
      <c r="EP23" s="48">
        <f t="shared" si="28"/>
        <v>34.642499999999998</v>
      </c>
      <c r="EQ23" s="30">
        <v>33.33</v>
      </c>
      <c r="ER23" s="30">
        <v>32.18</v>
      </c>
      <c r="ES23" s="30">
        <v>31.89</v>
      </c>
      <c r="ET23" s="30">
        <v>35.92</v>
      </c>
      <c r="EU23" s="48">
        <f t="shared" si="29"/>
        <v>33.33</v>
      </c>
      <c r="EV23" s="30">
        <v>32.99</v>
      </c>
      <c r="EW23" s="30">
        <v>28.74</v>
      </c>
      <c r="EX23" s="30">
        <v>28.69</v>
      </c>
      <c r="EY23" s="30">
        <v>26.82</v>
      </c>
      <c r="EZ23" s="48">
        <f t="shared" si="30"/>
        <v>29.310000000000002</v>
      </c>
      <c r="FA23" s="30">
        <v>23.02</v>
      </c>
      <c r="FB23" s="30">
        <v>22.69</v>
      </c>
      <c r="FC23" s="30">
        <v>20.73</v>
      </c>
      <c r="FD23" s="30">
        <v>22.27</v>
      </c>
      <c r="FE23" s="48">
        <f t="shared" si="31"/>
        <v>22.177499999999998</v>
      </c>
      <c r="FF23" s="30">
        <v>22.6</v>
      </c>
      <c r="FG23" s="30">
        <v>20.22</v>
      </c>
      <c r="FH23" s="30">
        <v>19.8</v>
      </c>
      <c r="FI23" s="30">
        <v>21.88</v>
      </c>
      <c r="FJ23" s="48">
        <f t="shared" si="32"/>
        <v>21.125</v>
      </c>
      <c r="FK23" s="30">
        <v>18.32</v>
      </c>
      <c r="FL23" s="30">
        <v>17.899999999999999</v>
      </c>
      <c r="FM23" s="30">
        <v>23.01</v>
      </c>
      <c r="FN23" s="30">
        <v>22.68</v>
      </c>
      <c r="FO23" s="48">
        <f t="shared" si="33"/>
        <v>20.477499999999999</v>
      </c>
      <c r="FP23" s="30">
        <v>21.38</v>
      </c>
      <c r="FQ23" s="30">
        <v>19.95</v>
      </c>
      <c r="FR23" s="30">
        <v>19.38</v>
      </c>
      <c r="FS23" s="30">
        <v>25.17</v>
      </c>
      <c r="FT23" s="48">
        <f t="shared" si="34"/>
        <v>21.47</v>
      </c>
      <c r="FU23" s="30">
        <v>31.02</v>
      </c>
      <c r="FV23" s="30">
        <v>28.64</v>
      </c>
      <c r="FW23" s="30">
        <v>33.42</v>
      </c>
      <c r="FX23" s="30">
        <v>32.479999999999997</v>
      </c>
      <c r="FY23" s="48">
        <f t="shared" si="35"/>
        <v>31.39</v>
      </c>
      <c r="FZ23" s="30">
        <v>33.6</v>
      </c>
      <c r="GA23" s="30">
        <v>29.07</v>
      </c>
      <c r="GB23" s="30">
        <v>31.11</v>
      </c>
      <c r="GC23" s="30">
        <v>36.56</v>
      </c>
      <c r="GD23" s="48">
        <f t="shared" si="36"/>
        <v>32.585000000000001</v>
      </c>
      <c r="GE23" s="30">
        <v>39.31</v>
      </c>
      <c r="GF23" s="30">
        <v>38.64</v>
      </c>
      <c r="GG23" s="30">
        <v>39.35</v>
      </c>
      <c r="GH23" s="30">
        <v>40.19</v>
      </c>
      <c r="GI23" s="48">
        <f t="shared" si="37"/>
        <v>39.372500000000002</v>
      </c>
      <c r="GJ23" s="30">
        <v>33.659999999999997</v>
      </c>
      <c r="GK23" s="30">
        <v>33.19</v>
      </c>
      <c r="GL23" s="30">
        <v>30.49</v>
      </c>
      <c r="GM23" s="30">
        <v>31.64</v>
      </c>
      <c r="GN23" s="49">
        <f t="shared" si="38"/>
        <v>32.244999999999997</v>
      </c>
      <c r="GO23" s="30">
        <v>31.13</v>
      </c>
      <c r="GP23" s="30">
        <v>33.61</v>
      </c>
      <c r="GQ23" s="30">
        <v>33</v>
      </c>
      <c r="GR23" s="30">
        <v>31.18</v>
      </c>
      <c r="GS23" s="49">
        <f t="shared" si="39"/>
        <v>32.229999999999997</v>
      </c>
      <c r="GT23" s="30">
        <v>31.23</v>
      </c>
      <c r="GU23" s="30">
        <v>33.4</v>
      </c>
      <c r="GV23" s="30">
        <v>32.93</v>
      </c>
      <c r="GW23" s="30">
        <v>30.76</v>
      </c>
      <c r="GX23" s="49">
        <f t="shared" si="40"/>
        <v>32.08</v>
      </c>
      <c r="GY23" s="30">
        <v>31.76</v>
      </c>
      <c r="GZ23" s="30">
        <v>33.81</v>
      </c>
      <c r="HA23" s="30">
        <v>30.98</v>
      </c>
      <c r="HB23" s="30">
        <v>28.3</v>
      </c>
      <c r="HC23" s="49">
        <f t="shared" si="41"/>
        <v>31.212500000000002</v>
      </c>
      <c r="HD23" s="30">
        <v>27.43</v>
      </c>
      <c r="HE23" s="30">
        <v>31.2</v>
      </c>
      <c r="HF23" s="30">
        <v>28.43</v>
      </c>
      <c r="HG23" s="30">
        <v>27.29</v>
      </c>
      <c r="HH23" s="49">
        <f t="shared" si="42"/>
        <v>28.587499999999999</v>
      </c>
      <c r="HI23" s="30">
        <v>29.48</v>
      </c>
      <c r="HJ23" s="30">
        <v>31.3</v>
      </c>
      <c r="HK23" s="30">
        <v>29.47</v>
      </c>
      <c r="HL23" s="30">
        <v>27.76</v>
      </c>
      <c r="HM23" s="49">
        <f t="shared" si="43"/>
        <v>29.502500000000001</v>
      </c>
      <c r="HN23" s="30">
        <v>27.18</v>
      </c>
      <c r="HO23" s="30">
        <v>29.83</v>
      </c>
      <c r="HP23" s="30">
        <v>28.15</v>
      </c>
      <c r="HQ23" s="30">
        <v>27.47</v>
      </c>
      <c r="HR23" s="49">
        <f t="shared" si="44"/>
        <v>28.157499999999999</v>
      </c>
      <c r="HS23" s="30">
        <v>27.46</v>
      </c>
      <c r="HT23" s="30">
        <v>29.47</v>
      </c>
      <c r="HU23" s="30">
        <v>28.74</v>
      </c>
      <c r="HV23" s="30">
        <v>27.49</v>
      </c>
      <c r="HW23" s="49">
        <f t="shared" si="45"/>
        <v>28.29</v>
      </c>
      <c r="HX23" s="30">
        <v>28.11</v>
      </c>
      <c r="HY23" s="30">
        <v>33.090000000000003</v>
      </c>
      <c r="HZ23" s="30">
        <v>32.53</v>
      </c>
      <c r="IA23" s="30">
        <v>29.87</v>
      </c>
      <c r="IB23" s="49">
        <f t="shared" si="46"/>
        <v>30.900000000000002</v>
      </c>
      <c r="IC23" s="30">
        <v>30.41</v>
      </c>
      <c r="ID23" s="30">
        <v>34.020000000000003</v>
      </c>
      <c r="IE23" s="30">
        <v>32.47</v>
      </c>
      <c r="IF23" s="30">
        <v>31.06</v>
      </c>
      <c r="IG23" s="49">
        <f t="shared" si="47"/>
        <v>31.990000000000002</v>
      </c>
      <c r="IH23" s="30">
        <v>32.72</v>
      </c>
      <c r="II23" s="30">
        <v>32.81</v>
      </c>
      <c r="IJ23" s="30">
        <v>32.99</v>
      </c>
      <c r="IK23" s="30">
        <v>31.13</v>
      </c>
      <c r="IL23" s="49">
        <f t="shared" si="48"/>
        <v>32.412500000000001</v>
      </c>
      <c r="IM23" s="30">
        <v>31.36</v>
      </c>
      <c r="IN23" s="30">
        <v>32.159999999999997</v>
      </c>
      <c r="IO23" s="30">
        <v>32.29</v>
      </c>
      <c r="IP23" s="30">
        <v>33.159999999999997</v>
      </c>
      <c r="IQ23" s="49">
        <f t="shared" si="49"/>
        <v>32.2425</v>
      </c>
      <c r="IR23" s="30">
        <v>34.130000000000003</v>
      </c>
      <c r="IS23" s="30">
        <v>34.9</v>
      </c>
      <c r="IT23" s="30">
        <v>35</v>
      </c>
      <c r="IU23" s="30">
        <v>33.86</v>
      </c>
      <c r="IV23" s="49">
        <f t="shared" si="50"/>
        <v>34.472499999999997</v>
      </c>
      <c r="IW23" s="30">
        <v>33.51</v>
      </c>
      <c r="IX23" s="30">
        <v>34.979999999999997</v>
      </c>
      <c r="IY23" s="30">
        <v>34.29</v>
      </c>
      <c r="IZ23" s="30">
        <v>32.700000000000003</v>
      </c>
      <c r="JA23" s="49">
        <f t="shared" si="51"/>
        <v>33.870000000000005</v>
      </c>
      <c r="JB23" s="30">
        <v>32.590000000000003</v>
      </c>
      <c r="JC23" s="30">
        <v>33.630000000000003</v>
      </c>
      <c r="JD23" s="30">
        <v>32.54</v>
      </c>
      <c r="JE23" s="30">
        <v>32.68</v>
      </c>
      <c r="JF23" s="49">
        <f t="shared" si="52"/>
        <v>32.86</v>
      </c>
      <c r="JG23" s="30">
        <v>32.380000000000003</v>
      </c>
      <c r="JH23" s="30">
        <v>32.43</v>
      </c>
      <c r="JI23" s="30">
        <v>32.53</v>
      </c>
      <c r="JJ23" s="30">
        <v>30.08</v>
      </c>
      <c r="JK23" s="49">
        <f t="shared" si="53"/>
        <v>31.855</v>
      </c>
      <c r="JL23" s="30">
        <v>27.74</v>
      </c>
      <c r="JM23" s="30">
        <v>27.72</v>
      </c>
      <c r="JN23" s="30">
        <v>26.95</v>
      </c>
      <c r="JO23" s="30">
        <v>25.97</v>
      </c>
      <c r="JP23" s="49">
        <f t="shared" si="54"/>
        <v>27.094999999999999</v>
      </c>
      <c r="JQ23" s="30">
        <v>25.14</v>
      </c>
      <c r="JR23" s="30">
        <v>27.24</v>
      </c>
      <c r="JS23" s="30">
        <v>27.15</v>
      </c>
      <c r="JT23" s="30">
        <v>25</v>
      </c>
      <c r="JU23" s="49">
        <f t="shared" si="55"/>
        <v>26.1325</v>
      </c>
      <c r="JV23" s="30">
        <v>23.99</v>
      </c>
      <c r="JW23" s="30">
        <v>24.6</v>
      </c>
      <c r="JX23" s="30">
        <v>26.28</v>
      </c>
      <c r="JY23" s="30">
        <v>23.39</v>
      </c>
      <c r="JZ23" s="50">
        <f t="shared" si="56"/>
        <v>24.565000000000001</v>
      </c>
    </row>
    <row r="24" spans="1:286" ht="29">
      <c r="A24" s="25" t="s">
        <v>259</v>
      </c>
      <c r="B24" s="30">
        <v>49.86</v>
      </c>
      <c r="C24" s="30">
        <v>50.71</v>
      </c>
      <c r="D24" s="30">
        <v>45.11</v>
      </c>
      <c r="E24" s="30">
        <v>49.27</v>
      </c>
      <c r="F24" s="47">
        <f t="shared" si="0"/>
        <v>48.737500000000004</v>
      </c>
      <c r="G24" s="30">
        <v>51.12</v>
      </c>
      <c r="H24" s="30">
        <v>49.41</v>
      </c>
      <c r="I24" s="30">
        <v>48.04</v>
      </c>
      <c r="J24" s="30">
        <v>48.76</v>
      </c>
      <c r="K24" s="47">
        <f t="shared" si="1"/>
        <v>49.332499999999996</v>
      </c>
      <c r="L24" s="30">
        <v>47.77</v>
      </c>
      <c r="M24" s="30">
        <v>49</v>
      </c>
      <c r="N24" s="30">
        <v>49.91</v>
      </c>
      <c r="O24" s="30">
        <v>50.28</v>
      </c>
      <c r="P24" s="47">
        <f t="shared" si="2"/>
        <v>49.24</v>
      </c>
      <c r="Q24" s="30">
        <v>51.03</v>
      </c>
      <c r="R24" s="30">
        <v>51.22</v>
      </c>
      <c r="S24" s="30">
        <v>50.83</v>
      </c>
      <c r="T24" s="30">
        <v>50.8</v>
      </c>
      <c r="U24" s="47">
        <f t="shared" si="3"/>
        <v>50.97</v>
      </c>
      <c r="V24" s="30">
        <v>51.06</v>
      </c>
      <c r="W24" s="30">
        <v>51.02</v>
      </c>
      <c r="X24" s="30">
        <v>50.94</v>
      </c>
      <c r="Y24" s="30">
        <v>49.61</v>
      </c>
      <c r="Z24" s="47">
        <f t="shared" si="4"/>
        <v>50.657499999999999</v>
      </c>
      <c r="AA24" s="30">
        <v>50.12</v>
      </c>
      <c r="AB24" s="30">
        <v>50.27</v>
      </c>
      <c r="AC24" s="30">
        <v>50.27</v>
      </c>
      <c r="AD24" s="30">
        <v>50.39</v>
      </c>
      <c r="AE24" s="47">
        <f t="shared" si="5"/>
        <v>50.262500000000003</v>
      </c>
      <c r="AF24" s="30">
        <v>49.87</v>
      </c>
      <c r="AG24" s="30">
        <v>51.07</v>
      </c>
      <c r="AH24" s="30">
        <v>49.9</v>
      </c>
      <c r="AI24" s="30">
        <v>50.16</v>
      </c>
      <c r="AJ24" s="47">
        <f t="shared" si="6"/>
        <v>50.25</v>
      </c>
      <c r="AK24" s="30">
        <v>50.43</v>
      </c>
      <c r="AL24" s="30">
        <v>50.17</v>
      </c>
      <c r="AM24" s="30">
        <v>49.5</v>
      </c>
      <c r="AN24" s="30">
        <v>49.22</v>
      </c>
      <c r="AO24" s="47">
        <f t="shared" si="7"/>
        <v>49.83</v>
      </c>
      <c r="AP24" s="30">
        <v>50.53</v>
      </c>
      <c r="AQ24" s="30">
        <v>49.34</v>
      </c>
      <c r="AR24" s="30">
        <v>50.05</v>
      </c>
      <c r="AS24" s="30">
        <v>51.36</v>
      </c>
      <c r="AT24" s="47">
        <f t="shared" si="8"/>
        <v>50.320000000000007</v>
      </c>
      <c r="AU24" s="30">
        <v>49.52</v>
      </c>
      <c r="AV24" s="30">
        <v>49.69</v>
      </c>
      <c r="AW24" s="30">
        <v>49.04</v>
      </c>
      <c r="AX24" s="30">
        <v>47.77</v>
      </c>
      <c r="AY24" s="47">
        <f t="shared" si="9"/>
        <v>49.005000000000003</v>
      </c>
      <c r="AZ24" s="30">
        <v>48.73</v>
      </c>
      <c r="BA24" s="30">
        <v>48.47</v>
      </c>
      <c r="BB24" s="30">
        <v>48.99</v>
      </c>
      <c r="BC24" s="30">
        <v>48.11</v>
      </c>
      <c r="BD24" s="47">
        <f t="shared" si="10"/>
        <v>48.575000000000003</v>
      </c>
      <c r="BE24" s="30">
        <v>48.78</v>
      </c>
      <c r="BF24" s="30">
        <v>49.47</v>
      </c>
      <c r="BG24" s="30">
        <v>49.28</v>
      </c>
      <c r="BH24" s="30">
        <v>49.9</v>
      </c>
      <c r="BI24" s="47">
        <f t="shared" si="11"/>
        <v>49.357500000000002</v>
      </c>
      <c r="BJ24" s="30">
        <v>48.64</v>
      </c>
      <c r="BK24" s="30">
        <v>48.33</v>
      </c>
      <c r="BL24" s="30">
        <v>48.07</v>
      </c>
      <c r="BM24" s="30">
        <v>48.12</v>
      </c>
      <c r="BN24" s="47">
        <f t="shared" si="12"/>
        <v>48.29</v>
      </c>
      <c r="BO24" s="30">
        <v>46.68</v>
      </c>
      <c r="BP24" s="30">
        <v>47.38</v>
      </c>
      <c r="BQ24" s="30">
        <v>47.08</v>
      </c>
      <c r="BR24" s="30">
        <v>47.52</v>
      </c>
      <c r="BS24" s="47">
        <f t="shared" si="13"/>
        <v>47.164999999999999</v>
      </c>
      <c r="BT24" s="30">
        <v>46.53</v>
      </c>
      <c r="BU24" s="30">
        <v>46.21</v>
      </c>
      <c r="BV24" s="30">
        <v>45.3</v>
      </c>
      <c r="BW24" s="30">
        <v>45.25</v>
      </c>
      <c r="BX24" s="47">
        <f t="shared" si="14"/>
        <v>45.822500000000005</v>
      </c>
      <c r="BY24" s="30">
        <v>45.51</v>
      </c>
      <c r="BZ24" s="30">
        <v>44.05</v>
      </c>
      <c r="CA24" s="30">
        <v>43.93</v>
      </c>
      <c r="CB24" s="30">
        <v>42.17</v>
      </c>
      <c r="CC24" s="47">
        <f t="shared" si="15"/>
        <v>43.915000000000006</v>
      </c>
      <c r="CD24" s="30">
        <v>41.76</v>
      </c>
      <c r="CE24" s="30">
        <v>41.86</v>
      </c>
      <c r="CF24" s="30">
        <v>41.6</v>
      </c>
      <c r="CG24" s="30">
        <v>41.17</v>
      </c>
      <c r="CH24" s="47">
        <f t="shared" si="16"/>
        <v>41.597499999999997</v>
      </c>
      <c r="CI24" s="30">
        <v>41.39</v>
      </c>
      <c r="CJ24" s="30">
        <v>40.57</v>
      </c>
      <c r="CK24" s="30">
        <v>40.39</v>
      </c>
      <c r="CL24" s="30">
        <v>38.99</v>
      </c>
      <c r="CM24" s="47">
        <f t="shared" si="17"/>
        <v>40.335000000000001</v>
      </c>
      <c r="CN24" s="30">
        <v>38.549999999999997</v>
      </c>
      <c r="CO24" s="30">
        <v>38.92</v>
      </c>
      <c r="CP24" s="30">
        <v>37.57</v>
      </c>
      <c r="CQ24" s="30">
        <v>36.93</v>
      </c>
      <c r="CR24" s="47">
        <f t="shared" si="18"/>
        <v>37.9925</v>
      </c>
      <c r="CS24" s="30">
        <v>12.61</v>
      </c>
      <c r="CT24" s="30">
        <v>12.41</v>
      </c>
      <c r="CU24" s="30">
        <v>13.95</v>
      </c>
      <c r="CV24" s="30">
        <v>11.79</v>
      </c>
      <c r="CW24" s="48">
        <f t="shared" si="19"/>
        <v>12.69</v>
      </c>
      <c r="CX24" s="30">
        <v>12.13</v>
      </c>
      <c r="CY24" s="30">
        <v>9.42</v>
      </c>
      <c r="CZ24" s="30">
        <v>9.23</v>
      </c>
      <c r="DA24" s="30">
        <v>13.26</v>
      </c>
      <c r="DB24" s="48">
        <f t="shared" si="20"/>
        <v>11.01</v>
      </c>
      <c r="DC24" s="30">
        <v>11.28</v>
      </c>
      <c r="DD24" s="30">
        <v>10.29</v>
      </c>
      <c r="DE24" s="30">
        <v>13.57</v>
      </c>
      <c r="DF24" s="30">
        <v>14.27</v>
      </c>
      <c r="DG24" s="48">
        <f t="shared" si="21"/>
        <v>12.352499999999999</v>
      </c>
      <c r="DH24" s="30">
        <v>13.98</v>
      </c>
      <c r="DI24" s="30">
        <v>12.71</v>
      </c>
      <c r="DJ24" s="30">
        <v>14.45</v>
      </c>
      <c r="DK24" s="30">
        <v>14.58</v>
      </c>
      <c r="DL24" s="48">
        <f t="shared" si="22"/>
        <v>13.93</v>
      </c>
      <c r="DM24" s="30">
        <v>13.2</v>
      </c>
      <c r="DN24" s="30">
        <v>13.06</v>
      </c>
      <c r="DO24" s="30">
        <v>16.600000000000001</v>
      </c>
      <c r="DP24" s="30">
        <v>19.3</v>
      </c>
      <c r="DQ24" s="48">
        <f t="shared" si="23"/>
        <v>15.54</v>
      </c>
      <c r="DR24" s="30">
        <v>18.36</v>
      </c>
      <c r="DS24" s="30">
        <v>16.260000000000002</v>
      </c>
      <c r="DT24" s="30">
        <v>20.5</v>
      </c>
      <c r="DU24" s="30">
        <v>20.96</v>
      </c>
      <c r="DV24" s="48">
        <f t="shared" si="24"/>
        <v>19.020000000000003</v>
      </c>
      <c r="DW24" s="30">
        <v>17.39</v>
      </c>
      <c r="DX24" s="30">
        <v>18.29</v>
      </c>
      <c r="DY24" s="30">
        <v>18.510000000000002</v>
      </c>
      <c r="DZ24" s="30">
        <v>20.49</v>
      </c>
      <c r="EA24" s="48">
        <f t="shared" si="25"/>
        <v>18.669999999999998</v>
      </c>
      <c r="EB24" s="30">
        <v>21.36</v>
      </c>
      <c r="EC24" s="30">
        <v>18.18</v>
      </c>
      <c r="ED24" s="30">
        <v>23.02</v>
      </c>
      <c r="EE24" s="30">
        <v>20.8</v>
      </c>
      <c r="EF24" s="48">
        <f t="shared" si="26"/>
        <v>20.84</v>
      </c>
      <c r="EG24" s="30">
        <v>19.13</v>
      </c>
      <c r="EH24" s="30">
        <v>14.65</v>
      </c>
      <c r="EI24" s="30">
        <v>16.149999999999999</v>
      </c>
      <c r="EJ24" s="30">
        <v>19.59</v>
      </c>
      <c r="EK24" s="48">
        <f t="shared" si="27"/>
        <v>17.38</v>
      </c>
      <c r="EL24" s="30">
        <v>15.68</v>
      </c>
      <c r="EM24" s="30">
        <v>13.27</v>
      </c>
      <c r="EN24" s="30">
        <v>13.08</v>
      </c>
      <c r="EO24" s="30">
        <v>15.19</v>
      </c>
      <c r="EP24" s="48">
        <f t="shared" si="28"/>
        <v>14.305</v>
      </c>
      <c r="EQ24" s="30">
        <v>16.59</v>
      </c>
      <c r="ER24" s="30">
        <v>12.4</v>
      </c>
      <c r="ES24" s="30">
        <v>15.02</v>
      </c>
      <c r="ET24" s="30">
        <v>15.99</v>
      </c>
      <c r="EU24" s="48">
        <f t="shared" si="29"/>
        <v>15.000000000000002</v>
      </c>
      <c r="EV24" s="30">
        <v>12.92</v>
      </c>
      <c r="EW24" s="30">
        <v>11.98</v>
      </c>
      <c r="EX24" s="30">
        <v>12.85</v>
      </c>
      <c r="EY24" s="30">
        <v>12.52</v>
      </c>
      <c r="EZ24" s="48">
        <f t="shared" si="30"/>
        <v>12.567499999999999</v>
      </c>
      <c r="FA24" s="30">
        <v>9.3000000000000007</v>
      </c>
      <c r="FB24" s="30">
        <v>7.39</v>
      </c>
      <c r="FC24" s="30">
        <v>9.3000000000000007</v>
      </c>
      <c r="FD24" s="30">
        <v>9.39</v>
      </c>
      <c r="FE24" s="48">
        <f t="shared" si="31"/>
        <v>8.8450000000000006</v>
      </c>
      <c r="FF24" s="30">
        <v>6.67</v>
      </c>
      <c r="FG24" s="30">
        <v>6.57</v>
      </c>
      <c r="FH24" s="30">
        <v>8.99</v>
      </c>
      <c r="FI24" s="30">
        <v>9.67</v>
      </c>
      <c r="FJ24" s="48">
        <f t="shared" si="32"/>
        <v>7.9749999999999996</v>
      </c>
      <c r="FK24" s="30">
        <v>7.96</v>
      </c>
      <c r="FL24" s="30">
        <v>9.4700000000000006</v>
      </c>
      <c r="FM24" s="30">
        <v>10.27</v>
      </c>
      <c r="FN24" s="30">
        <v>10.050000000000001</v>
      </c>
      <c r="FO24" s="48">
        <f t="shared" si="33"/>
        <v>9.4375</v>
      </c>
      <c r="FP24" s="30">
        <v>10.63</v>
      </c>
      <c r="FQ24" s="30">
        <v>8.68</v>
      </c>
      <c r="FR24" s="30">
        <v>13.34</v>
      </c>
      <c r="FS24" s="30">
        <v>14.23</v>
      </c>
      <c r="FT24" s="48">
        <f t="shared" si="34"/>
        <v>11.720000000000002</v>
      </c>
      <c r="FU24" s="30">
        <v>14.82</v>
      </c>
      <c r="FV24" s="30">
        <v>13.83</v>
      </c>
      <c r="FW24" s="30">
        <v>15.51</v>
      </c>
      <c r="FX24" s="30">
        <v>14.54</v>
      </c>
      <c r="FY24" s="48">
        <f t="shared" si="35"/>
        <v>14.674999999999999</v>
      </c>
      <c r="FZ24" s="30">
        <v>14.11</v>
      </c>
      <c r="GA24" s="30">
        <v>16.5</v>
      </c>
      <c r="GB24" s="30">
        <v>15.06</v>
      </c>
      <c r="GC24" s="30">
        <v>14.83</v>
      </c>
      <c r="GD24" s="48">
        <f t="shared" si="36"/>
        <v>15.125</v>
      </c>
      <c r="GE24" s="30">
        <v>13.61</v>
      </c>
      <c r="GF24" s="30">
        <v>14.48</v>
      </c>
      <c r="GG24" s="30">
        <v>15.15</v>
      </c>
      <c r="GH24" s="30">
        <v>16.18</v>
      </c>
      <c r="GI24" s="48">
        <f t="shared" si="37"/>
        <v>14.855</v>
      </c>
      <c r="GJ24" s="30">
        <v>43.57</v>
      </c>
      <c r="GK24" s="30">
        <v>44.42</v>
      </c>
      <c r="GL24" s="30">
        <v>38.82</v>
      </c>
      <c r="GM24" s="30">
        <v>43.46</v>
      </c>
      <c r="GN24" s="49">
        <f t="shared" si="38"/>
        <v>42.567500000000003</v>
      </c>
      <c r="GO24" s="30">
        <v>44.92</v>
      </c>
      <c r="GP24" s="30">
        <v>44.76</v>
      </c>
      <c r="GQ24" s="30">
        <v>43.61</v>
      </c>
      <c r="GR24" s="30">
        <v>42.29</v>
      </c>
      <c r="GS24" s="49">
        <f t="shared" si="39"/>
        <v>43.895000000000003</v>
      </c>
      <c r="GT24" s="30">
        <v>42.39</v>
      </c>
      <c r="GU24" s="30">
        <v>43.96</v>
      </c>
      <c r="GV24" s="30">
        <v>43.14</v>
      </c>
      <c r="GW24" s="30">
        <v>43.1</v>
      </c>
      <c r="GX24" s="49">
        <f t="shared" si="40"/>
        <v>43.147500000000001</v>
      </c>
      <c r="GY24" s="30">
        <v>43.9</v>
      </c>
      <c r="GZ24" s="30">
        <v>44.71</v>
      </c>
      <c r="HA24" s="30">
        <v>43.48</v>
      </c>
      <c r="HB24" s="30">
        <v>43.39</v>
      </c>
      <c r="HC24" s="49">
        <f t="shared" si="41"/>
        <v>43.870000000000005</v>
      </c>
      <c r="HD24" s="30">
        <v>44.32</v>
      </c>
      <c r="HE24" s="30">
        <v>44.36</v>
      </c>
      <c r="HF24" s="30">
        <v>42.48</v>
      </c>
      <c r="HG24" s="30">
        <v>40.03</v>
      </c>
      <c r="HH24" s="49">
        <f t="shared" si="42"/>
        <v>42.797499999999999</v>
      </c>
      <c r="HI24" s="30">
        <v>40.92</v>
      </c>
      <c r="HJ24" s="30">
        <v>42.09</v>
      </c>
      <c r="HK24" s="30">
        <v>39.97</v>
      </c>
      <c r="HL24" s="30">
        <v>39.82</v>
      </c>
      <c r="HM24" s="49">
        <f t="shared" si="43"/>
        <v>40.700000000000003</v>
      </c>
      <c r="HN24" s="30">
        <v>41.2</v>
      </c>
      <c r="HO24" s="30">
        <v>41.73</v>
      </c>
      <c r="HP24" s="30">
        <v>40.659999999999997</v>
      </c>
      <c r="HQ24" s="30">
        <v>39.880000000000003</v>
      </c>
      <c r="HR24" s="49">
        <f t="shared" si="44"/>
        <v>40.8675</v>
      </c>
      <c r="HS24" s="30">
        <v>39.659999999999997</v>
      </c>
      <c r="HT24" s="30">
        <v>41.05</v>
      </c>
      <c r="HU24" s="30">
        <v>38.11</v>
      </c>
      <c r="HV24" s="30">
        <v>38.979999999999997</v>
      </c>
      <c r="HW24" s="49">
        <f t="shared" si="45"/>
        <v>39.449999999999996</v>
      </c>
      <c r="HX24" s="30">
        <v>40.86</v>
      </c>
      <c r="HY24" s="30">
        <v>42.11</v>
      </c>
      <c r="HZ24" s="30">
        <v>41.97</v>
      </c>
      <c r="IA24" s="30">
        <v>41.3</v>
      </c>
      <c r="IB24" s="49">
        <f t="shared" si="46"/>
        <v>41.56</v>
      </c>
      <c r="IC24" s="30">
        <v>41.76</v>
      </c>
      <c r="ID24" s="30">
        <v>43.09</v>
      </c>
      <c r="IE24" s="30">
        <v>42.63</v>
      </c>
      <c r="IF24" s="30">
        <v>40.51</v>
      </c>
      <c r="IG24" s="49">
        <f t="shared" si="47"/>
        <v>41.997499999999995</v>
      </c>
      <c r="IH24" s="30">
        <v>40.65</v>
      </c>
      <c r="II24" s="30">
        <v>42.46</v>
      </c>
      <c r="IJ24" s="30">
        <v>41.63</v>
      </c>
      <c r="IK24" s="30">
        <v>40.42</v>
      </c>
      <c r="IL24" s="49">
        <f t="shared" si="48"/>
        <v>41.290000000000006</v>
      </c>
      <c r="IM24" s="30">
        <v>42.48</v>
      </c>
      <c r="IN24" s="30">
        <v>43.54</v>
      </c>
      <c r="IO24" s="30">
        <v>42.95</v>
      </c>
      <c r="IP24" s="30">
        <v>43.65</v>
      </c>
      <c r="IQ24" s="49">
        <f t="shared" si="49"/>
        <v>43.155000000000001</v>
      </c>
      <c r="IR24" s="30">
        <v>44.12</v>
      </c>
      <c r="IS24" s="30">
        <v>44.76</v>
      </c>
      <c r="IT24" s="30">
        <v>43.6</v>
      </c>
      <c r="IU24" s="30">
        <v>43.6</v>
      </c>
      <c r="IV24" s="49">
        <f t="shared" si="50"/>
        <v>44.019999999999996</v>
      </c>
      <c r="IW24" s="30">
        <v>43.57</v>
      </c>
      <c r="IX24" s="30">
        <v>44.27</v>
      </c>
      <c r="IY24" s="30">
        <v>42.85</v>
      </c>
      <c r="IZ24" s="30">
        <v>42.93</v>
      </c>
      <c r="JA24" s="49">
        <f t="shared" si="51"/>
        <v>43.405000000000001</v>
      </c>
      <c r="JB24" s="30">
        <v>42.83</v>
      </c>
      <c r="JC24" s="30">
        <v>41.84</v>
      </c>
      <c r="JD24" s="30">
        <v>40.65</v>
      </c>
      <c r="JE24" s="30">
        <v>40.700000000000003</v>
      </c>
      <c r="JF24" s="49">
        <f t="shared" si="52"/>
        <v>41.504999999999995</v>
      </c>
      <c r="JG24" s="30">
        <v>40.67</v>
      </c>
      <c r="JH24" s="30">
        <v>40.229999999999997</v>
      </c>
      <c r="JI24" s="30">
        <v>38.07</v>
      </c>
      <c r="JJ24" s="30">
        <v>36.17</v>
      </c>
      <c r="JK24" s="49">
        <f t="shared" si="53"/>
        <v>38.784999999999997</v>
      </c>
      <c r="JL24" s="30">
        <v>35.57</v>
      </c>
      <c r="JM24" s="30">
        <v>36.07</v>
      </c>
      <c r="JN24" s="30">
        <v>35.15</v>
      </c>
      <c r="JO24" s="30">
        <v>35.18</v>
      </c>
      <c r="JP24" s="49">
        <f t="shared" si="54"/>
        <v>35.4925</v>
      </c>
      <c r="JQ24" s="30">
        <v>35.549999999999997</v>
      </c>
      <c r="JR24" s="30">
        <v>33.880000000000003</v>
      </c>
      <c r="JS24" s="30">
        <v>34.31</v>
      </c>
      <c r="JT24" s="30">
        <v>33.21</v>
      </c>
      <c r="JU24" s="49">
        <f t="shared" si="55"/>
        <v>34.237500000000004</v>
      </c>
      <c r="JV24" s="30">
        <v>33.299999999999997</v>
      </c>
      <c r="JW24" s="30">
        <v>33.28</v>
      </c>
      <c r="JX24" s="30">
        <v>31.87</v>
      </c>
      <c r="JY24" s="30">
        <v>30.96</v>
      </c>
      <c r="JZ24" s="50">
        <f t="shared" si="56"/>
        <v>32.352499999999999</v>
      </c>
    </row>
    <row r="25" spans="1:286" ht="43">
      <c r="A25" s="25" t="s">
        <v>260</v>
      </c>
      <c r="B25" s="30">
        <v>53.81</v>
      </c>
      <c r="C25" s="30">
        <v>53.53</v>
      </c>
      <c r="D25" s="30">
        <v>51.12</v>
      </c>
      <c r="E25" s="30">
        <v>52.65</v>
      </c>
      <c r="F25" s="47">
        <f t="shared" si="0"/>
        <v>52.777500000000003</v>
      </c>
      <c r="G25" s="30">
        <v>54.11</v>
      </c>
      <c r="H25" s="30">
        <v>52.24</v>
      </c>
      <c r="I25" s="30">
        <v>50.13</v>
      </c>
      <c r="J25" s="30">
        <v>51.62</v>
      </c>
      <c r="K25" s="47">
        <f t="shared" si="1"/>
        <v>52.024999999999999</v>
      </c>
      <c r="L25" s="30">
        <v>52.53</v>
      </c>
      <c r="M25" s="30">
        <v>52.26</v>
      </c>
      <c r="N25" s="30">
        <v>52.53</v>
      </c>
      <c r="O25" s="30">
        <v>51.55</v>
      </c>
      <c r="P25" s="47">
        <f t="shared" si="2"/>
        <v>52.217500000000001</v>
      </c>
      <c r="Q25" s="30">
        <v>51.01</v>
      </c>
      <c r="R25" s="30">
        <v>50.1</v>
      </c>
      <c r="S25" s="30">
        <v>49.05</v>
      </c>
      <c r="T25" s="30">
        <v>49.78</v>
      </c>
      <c r="U25" s="47">
        <f t="shared" si="3"/>
        <v>49.984999999999999</v>
      </c>
      <c r="V25" s="30">
        <v>52.94</v>
      </c>
      <c r="W25" s="30">
        <v>50.39</v>
      </c>
      <c r="X25" s="30">
        <v>50.01</v>
      </c>
      <c r="Y25" s="30">
        <v>52.03</v>
      </c>
      <c r="Z25" s="47">
        <f t="shared" si="4"/>
        <v>51.342500000000001</v>
      </c>
      <c r="AA25" s="30">
        <v>52.47</v>
      </c>
      <c r="AB25" s="30">
        <v>51.28</v>
      </c>
      <c r="AC25" s="30">
        <v>53.21</v>
      </c>
      <c r="AD25" s="30">
        <v>54.23</v>
      </c>
      <c r="AE25" s="47">
        <f t="shared" si="5"/>
        <v>52.797499999999999</v>
      </c>
      <c r="AF25" s="30">
        <v>54.35</v>
      </c>
      <c r="AG25" s="30">
        <v>53.15</v>
      </c>
      <c r="AH25" s="30">
        <v>53.51</v>
      </c>
      <c r="AI25" s="30">
        <v>54.95</v>
      </c>
      <c r="AJ25" s="47">
        <f t="shared" si="6"/>
        <v>53.989999999999995</v>
      </c>
      <c r="AK25" s="30">
        <v>54.14</v>
      </c>
      <c r="AL25" s="30">
        <v>54.32</v>
      </c>
      <c r="AM25" s="30">
        <v>52.1</v>
      </c>
      <c r="AN25" s="30">
        <v>53.77</v>
      </c>
      <c r="AO25" s="47">
        <f t="shared" si="7"/>
        <v>53.582500000000003</v>
      </c>
      <c r="AP25" s="30">
        <v>53.79</v>
      </c>
      <c r="AQ25" s="30">
        <v>52.26</v>
      </c>
      <c r="AR25" s="30">
        <v>52.17</v>
      </c>
      <c r="AS25" s="30">
        <v>51.78</v>
      </c>
      <c r="AT25" s="47">
        <f t="shared" si="8"/>
        <v>52.5</v>
      </c>
      <c r="AU25" s="30">
        <v>52.69</v>
      </c>
      <c r="AV25" s="30">
        <v>52.12</v>
      </c>
      <c r="AW25" s="30">
        <v>52.47</v>
      </c>
      <c r="AX25" s="30">
        <v>53.01</v>
      </c>
      <c r="AY25" s="47">
        <f t="shared" si="9"/>
        <v>52.572499999999998</v>
      </c>
      <c r="AZ25" s="30">
        <v>53.01</v>
      </c>
      <c r="BA25" s="30">
        <v>53.47</v>
      </c>
      <c r="BB25" s="30">
        <v>52.79</v>
      </c>
      <c r="BC25" s="30">
        <v>54.23</v>
      </c>
      <c r="BD25" s="47">
        <f t="shared" si="10"/>
        <v>53.374999999999993</v>
      </c>
      <c r="BE25" s="30">
        <v>55.55</v>
      </c>
      <c r="BF25" s="30">
        <v>52.99</v>
      </c>
      <c r="BG25" s="30">
        <v>53.77</v>
      </c>
      <c r="BH25" s="30">
        <v>52.54</v>
      </c>
      <c r="BI25" s="47">
        <f t="shared" si="11"/>
        <v>53.712499999999999</v>
      </c>
      <c r="BJ25" s="30">
        <v>53.87</v>
      </c>
      <c r="BK25" s="30">
        <v>52.13</v>
      </c>
      <c r="BL25" s="30">
        <v>53.58</v>
      </c>
      <c r="BM25" s="30">
        <v>53.43</v>
      </c>
      <c r="BN25" s="47">
        <f t="shared" si="12"/>
        <v>53.252499999999998</v>
      </c>
      <c r="BO25" s="30">
        <v>52.17</v>
      </c>
      <c r="BP25" s="30">
        <v>50.71</v>
      </c>
      <c r="BQ25" s="30">
        <v>49.83</v>
      </c>
      <c r="BR25" s="30">
        <v>49.74</v>
      </c>
      <c r="BS25" s="47">
        <f t="shared" si="13"/>
        <v>50.612499999999997</v>
      </c>
      <c r="BT25" s="30">
        <v>49.92</v>
      </c>
      <c r="BU25" s="30">
        <v>49.16</v>
      </c>
      <c r="BV25" s="30">
        <v>50.2</v>
      </c>
      <c r="BW25" s="30">
        <v>50.57</v>
      </c>
      <c r="BX25" s="47">
        <f t="shared" si="14"/>
        <v>49.962499999999999</v>
      </c>
      <c r="BY25" s="30">
        <v>52.81</v>
      </c>
      <c r="BZ25" s="30">
        <v>50.75</v>
      </c>
      <c r="CA25" s="30">
        <v>48.45</v>
      </c>
      <c r="CB25" s="30">
        <v>48.89</v>
      </c>
      <c r="CC25" s="47">
        <f t="shared" si="15"/>
        <v>50.224999999999994</v>
      </c>
      <c r="CD25" s="30">
        <v>48</v>
      </c>
      <c r="CE25" s="30">
        <v>46.23</v>
      </c>
      <c r="CF25" s="30">
        <v>45.36</v>
      </c>
      <c r="CG25" s="30">
        <v>47.17</v>
      </c>
      <c r="CH25" s="47">
        <f t="shared" si="16"/>
        <v>46.69</v>
      </c>
      <c r="CI25" s="30">
        <v>48.17</v>
      </c>
      <c r="CJ25" s="30">
        <v>44.69</v>
      </c>
      <c r="CK25" s="30">
        <v>44.08</v>
      </c>
      <c r="CL25" s="30">
        <v>46.32</v>
      </c>
      <c r="CM25" s="47">
        <f t="shared" si="17"/>
        <v>45.814999999999998</v>
      </c>
      <c r="CN25" s="30">
        <v>45.4</v>
      </c>
      <c r="CO25" s="30">
        <v>43.62</v>
      </c>
      <c r="CP25" s="30">
        <v>44.05</v>
      </c>
      <c r="CQ25" s="30">
        <v>44.14</v>
      </c>
      <c r="CR25" s="47">
        <f t="shared" si="18"/>
        <v>44.302499999999995</v>
      </c>
      <c r="CS25" s="30">
        <v>14.83</v>
      </c>
      <c r="CT25" s="30">
        <v>16.89</v>
      </c>
      <c r="CU25" s="30">
        <v>16.39</v>
      </c>
      <c r="CV25" s="30">
        <v>15.23</v>
      </c>
      <c r="CW25" s="48">
        <f t="shared" si="19"/>
        <v>15.835000000000001</v>
      </c>
      <c r="CX25" s="30">
        <v>18.27</v>
      </c>
      <c r="CY25" s="30">
        <v>15.67</v>
      </c>
      <c r="CZ25" s="30">
        <v>17.579999999999998</v>
      </c>
      <c r="DA25" s="30">
        <v>17.96</v>
      </c>
      <c r="DB25" s="48">
        <f t="shared" si="20"/>
        <v>17.369999999999997</v>
      </c>
      <c r="DC25" s="30">
        <v>18.61</v>
      </c>
      <c r="DD25" s="30">
        <v>19.25</v>
      </c>
      <c r="DE25" s="30">
        <v>19.899999999999999</v>
      </c>
      <c r="DF25" s="30">
        <v>21.65</v>
      </c>
      <c r="DG25" s="48">
        <f t="shared" si="21"/>
        <v>19.852499999999999</v>
      </c>
      <c r="DH25" s="30">
        <v>17.579999999999998</v>
      </c>
      <c r="DI25" s="30">
        <v>20.420000000000002</v>
      </c>
      <c r="DJ25" s="30">
        <v>22.36</v>
      </c>
      <c r="DK25" s="30">
        <v>22.23</v>
      </c>
      <c r="DL25" s="48">
        <f t="shared" si="22"/>
        <v>20.647500000000001</v>
      </c>
      <c r="DM25" s="30">
        <v>20.47</v>
      </c>
      <c r="DN25" s="30">
        <v>22.11</v>
      </c>
      <c r="DO25" s="30">
        <v>23.88</v>
      </c>
      <c r="DP25" s="30">
        <v>24.62</v>
      </c>
      <c r="DQ25" s="48">
        <f t="shared" si="23"/>
        <v>22.77</v>
      </c>
      <c r="DR25" s="30">
        <v>22.63</v>
      </c>
      <c r="DS25" s="30">
        <v>22.72</v>
      </c>
      <c r="DT25" s="30">
        <v>25.66</v>
      </c>
      <c r="DU25" s="30">
        <v>26.23</v>
      </c>
      <c r="DV25" s="48">
        <f t="shared" si="24"/>
        <v>24.31</v>
      </c>
      <c r="DW25" s="30">
        <v>25.67</v>
      </c>
      <c r="DX25" s="30">
        <v>30.05</v>
      </c>
      <c r="DY25" s="30">
        <v>29.77</v>
      </c>
      <c r="DZ25" s="30">
        <v>29.98</v>
      </c>
      <c r="EA25" s="48">
        <f t="shared" si="25"/>
        <v>28.8675</v>
      </c>
      <c r="EB25" s="30">
        <v>27.43</v>
      </c>
      <c r="EC25" s="30">
        <v>30.35</v>
      </c>
      <c r="ED25" s="30">
        <v>32.479999999999997</v>
      </c>
      <c r="EE25" s="30">
        <v>31.61</v>
      </c>
      <c r="EF25" s="48">
        <f t="shared" si="26"/>
        <v>30.467499999999998</v>
      </c>
      <c r="EG25" s="30">
        <v>28.32</v>
      </c>
      <c r="EH25" s="30">
        <v>27.33</v>
      </c>
      <c r="EI25" s="30">
        <v>25.22</v>
      </c>
      <c r="EJ25" s="30">
        <v>25.29</v>
      </c>
      <c r="EK25" s="48">
        <f t="shared" si="27"/>
        <v>26.54</v>
      </c>
      <c r="EL25" s="30">
        <v>24.82</v>
      </c>
      <c r="EM25" s="30">
        <v>26.01</v>
      </c>
      <c r="EN25" s="30">
        <v>26.29</v>
      </c>
      <c r="EO25" s="30">
        <v>26.23</v>
      </c>
      <c r="EP25" s="48">
        <f t="shared" si="28"/>
        <v>25.837500000000002</v>
      </c>
      <c r="EQ25" s="30">
        <v>24.07</v>
      </c>
      <c r="ER25" s="30">
        <v>24.04</v>
      </c>
      <c r="ES25" s="30">
        <v>22.5</v>
      </c>
      <c r="ET25" s="30">
        <v>24.92</v>
      </c>
      <c r="EU25" s="48">
        <f t="shared" si="29"/>
        <v>23.8825</v>
      </c>
      <c r="EV25" s="30">
        <v>22.54</v>
      </c>
      <c r="EW25" s="30">
        <v>21.74</v>
      </c>
      <c r="EX25" s="30">
        <v>19.38</v>
      </c>
      <c r="EY25" s="30">
        <v>16.18</v>
      </c>
      <c r="EZ25" s="48">
        <f t="shared" si="30"/>
        <v>19.96</v>
      </c>
      <c r="FA25" s="30">
        <v>16.260000000000002</v>
      </c>
      <c r="FB25" s="30">
        <v>12.61</v>
      </c>
      <c r="FC25" s="30">
        <v>10.83</v>
      </c>
      <c r="FD25" s="30">
        <v>10.46</v>
      </c>
      <c r="FE25" s="48">
        <f t="shared" si="31"/>
        <v>12.540000000000001</v>
      </c>
      <c r="FF25" s="30">
        <v>8.7200000000000006</v>
      </c>
      <c r="FG25" s="30">
        <v>9.99</v>
      </c>
      <c r="FH25" s="30">
        <v>10.9</v>
      </c>
      <c r="FI25" s="30">
        <v>9.56</v>
      </c>
      <c r="FJ25" s="48">
        <f t="shared" si="32"/>
        <v>9.7925000000000004</v>
      </c>
      <c r="FK25" s="30">
        <v>8.6300000000000008</v>
      </c>
      <c r="FL25" s="30">
        <v>5.99</v>
      </c>
      <c r="FM25" s="30">
        <v>8.5399999999999991</v>
      </c>
      <c r="FN25" s="30">
        <v>7.96</v>
      </c>
      <c r="FO25" s="48">
        <f t="shared" si="33"/>
        <v>7.78</v>
      </c>
      <c r="FP25" s="30">
        <v>8.39</v>
      </c>
      <c r="FQ25" s="30">
        <v>8.91</v>
      </c>
      <c r="FR25" s="30">
        <v>13.3</v>
      </c>
      <c r="FS25" s="30">
        <v>13.89</v>
      </c>
      <c r="FT25" s="48">
        <f t="shared" si="34"/>
        <v>11.1225</v>
      </c>
      <c r="FU25" s="30">
        <v>9.34</v>
      </c>
      <c r="FV25" s="30">
        <v>13.56</v>
      </c>
      <c r="FW25" s="30">
        <v>10.72</v>
      </c>
      <c r="FX25" s="30">
        <v>11.88</v>
      </c>
      <c r="FY25" s="48">
        <f t="shared" si="35"/>
        <v>11.375</v>
      </c>
      <c r="FZ25" s="30">
        <v>10.61</v>
      </c>
      <c r="GA25" s="30">
        <v>8.5500000000000007</v>
      </c>
      <c r="GB25" s="30">
        <v>10.46</v>
      </c>
      <c r="GC25" s="30">
        <v>9.9600000000000009</v>
      </c>
      <c r="GD25" s="48">
        <f t="shared" si="36"/>
        <v>9.8949999999999996</v>
      </c>
      <c r="GE25" s="30">
        <v>8.67</v>
      </c>
      <c r="GF25" s="30">
        <v>8.33</v>
      </c>
      <c r="GG25" s="30">
        <v>8.66</v>
      </c>
      <c r="GH25" s="30">
        <v>9.48</v>
      </c>
      <c r="GI25" s="48">
        <f t="shared" si="37"/>
        <v>8.7850000000000001</v>
      </c>
      <c r="GJ25" s="30">
        <v>45.83</v>
      </c>
      <c r="GK25" s="30">
        <v>44.49</v>
      </c>
      <c r="GL25" s="30">
        <v>42.74</v>
      </c>
      <c r="GM25" s="30">
        <v>44.63</v>
      </c>
      <c r="GN25" s="49">
        <f t="shared" si="38"/>
        <v>44.422499999999999</v>
      </c>
      <c r="GO25" s="30">
        <v>44.22</v>
      </c>
      <c r="GP25" s="30">
        <v>44.05</v>
      </c>
      <c r="GQ25" s="30">
        <v>41.32</v>
      </c>
      <c r="GR25" s="30">
        <v>42.35</v>
      </c>
      <c r="GS25" s="49">
        <f t="shared" si="39"/>
        <v>42.984999999999999</v>
      </c>
      <c r="GT25" s="30">
        <v>42.76</v>
      </c>
      <c r="GU25" s="30">
        <v>42.2</v>
      </c>
      <c r="GV25" s="30">
        <v>42.08</v>
      </c>
      <c r="GW25" s="30">
        <v>40.39</v>
      </c>
      <c r="GX25" s="49">
        <f t="shared" si="40"/>
        <v>41.857500000000002</v>
      </c>
      <c r="GY25" s="30">
        <v>42.05</v>
      </c>
      <c r="GZ25" s="30">
        <v>39.869999999999997</v>
      </c>
      <c r="HA25" s="30">
        <v>38.08</v>
      </c>
      <c r="HB25" s="30">
        <v>38.72</v>
      </c>
      <c r="HC25" s="49">
        <f t="shared" si="41"/>
        <v>39.679999999999993</v>
      </c>
      <c r="HD25" s="30">
        <v>42.1</v>
      </c>
      <c r="HE25" s="30">
        <v>39.25</v>
      </c>
      <c r="HF25" s="30">
        <v>38.07</v>
      </c>
      <c r="HG25" s="30">
        <v>39.22</v>
      </c>
      <c r="HH25" s="49">
        <f t="shared" si="42"/>
        <v>39.659999999999997</v>
      </c>
      <c r="HI25" s="30">
        <v>40.6</v>
      </c>
      <c r="HJ25" s="30">
        <v>39.630000000000003</v>
      </c>
      <c r="HK25" s="30">
        <v>39.549999999999997</v>
      </c>
      <c r="HL25" s="30">
        <v>40.01</v>
      </c>
      <c r="HM25" s="49">
        <f t="shared" si="43"/>
        <v>39.947499999999998</v>
      </c>
      <c r="HN25" s="30">
        <v>40.4</v>
      </c>
      <c r="HO25" s="30">
        <v>37.18</v>
      </c>
      <c r="HP25" s="30">
        <v>37.58</v>
      </c>
      <c r="HQ25" s="30">
        <v>38.479999999999997</v>
      </c>
      <c r="HR25" s="49">
        <f t="shared" si="44"/>
        <v>38.409999999999997</v>
      </c>
      <c r="HS25" s="30">
        <v>39.28</v>
      </c>
      <c r="HT25" s="30">
        <v>37.83</v>
      </c>
      <c r="HU25" s="30">
        <v>35.18</v>
      </c>
      <c r="HV25" s="30">
        <v>36.78</v>
      </c>
      <c r="HW25" s="49">
        <f t="shared" si="45"/>
        <v>37.267499999999998</v>
      </c>
      <c r="HX25" s="30">
        <v>38.549999999999997</v>
      </c>
      <c r="HY25" s="30">
        <v>37.97</v>
      </c>
      <c r="HZ25" s="30">
        <v>39.020000000000003</v>
      </c>
      <c r="IA25" s="30">
        <v>38.69</v>
      </c>
      <c r="IB25" s="49">
        <f t="shared" si="46"/>
        <v>38.557499999999997</v>
      </c>
      <c r="IC25" s="30">
        <v>39.61</v>
      </c>
      <c r="ID25" s="30">
        <v>38.56</v>
      </c>
      <c r="IE25" s="30">
        <v>38.68</v>
      </c>
      <c r="IF25" s="30">
        <v>39.11</v>
      </c>
      <c r="IG25" s="49">
        <f t="shared" si="47"/>
        <v>38.989999999999995</v>
      </c>
      <c r="IH25" s="30">
        <v>40.25</v>
      </c>
      <c r="II25" s="30">
        <v>40.61</v>
      </c>
      <c r="IJ25" s="30">
        <v>40.92</v>
      </c>
      <c r="IK25" s="30">
        <v>40.71</v>
      </c>
      <c r="IL25" s="49">
        <f t="shared" si="48"/>
        <v>40.622500000000002</v>
      </c>
      <c r="IM25" s="30">
        <v>43.03</v>
      </c>
      <c r="IN25" s="30">
        <v>41.48</v>
      </c>
      <c r="IO25" s="30">
        <v>43.35</v>
      </c>
      <c r="IP25" s="30">
        <v>44.04</v>
      </c>
      <c r="IQ25" s="49">
        <f t="shared" si="49"/>
        <v>42.974999999999994</v>
      </c>
      <c r="IR25" s="30">
        <v>45.11</v>
      </c>
      <c r="IS25" s="30">
        <v>45.55</v>
      </c>
      <c r="IT25" s="30">
        <v>47.77</v>
      </c>
      <c r="IU25" s="30">
        <v>47.84</v>
      </c>
      <c r="IV25" s="49">
        <f t="shared" si="50"/>
        <v>46.567500000000003</v>
      </c>
      <c r="IW25" s="30">
        <v>47.62</v>
      </c>
      <c r="IX25" s="30">
        <v>45.64</v>
      </c>
      <c r="IY25" s="30">
        <v>44.4</v>
      </c>
      <c r="IZ25" s="30">
        <v>44.99</v>
      </c>
      <c r="JA25" s="49">
        <f t="shared" si="51"/>
        <v>45.662500000000001</v>
      </c>
      <c r="JB25" s="30">
        <v>45.61</v>
      </c>
      <c r="JC25" s="30">
        <v>46.21</v>
      </c>
      <c r="JD25" s="30">
        <v>45.91</v>
      </c>
      <c r="JE25" s="30">
        <v>46.55</v>
      </c>
      <c r="JF25" s="49">
        <f t="shared" si="52"/>
        <v>46.069999999999993</v>
      </c>
      <c r="JG25" s="30">
        <v>48.38</v>
      </c>
      <c r="JH25" s="30">
        <v>46.23</v>
      </c>
      <c r="JI25" s="30">
        <v>42.01</v>
      </c>
      <c r="JJ25" s="30">
        <v>42.1</v>
      </c>
      <c r="JK25" s="49">
        <f t="shared" si="53"/>
        <v>44.68</v>
      </c>
      <c r="JL25" s="30">
        <v>43.51</v>
      </c>
      <c r="JM25" s="30">
        <v>39.96</v>
      </c>
      <c r="JN25" s="30">
        <v>40.49</v>
      </c>
      <c r="JO25" s="30">
        <v>41.56</v>
      </c>
      <c r="JP25" s="49">
        <f t="shared" si="54"/>
        <v>41.38</v>
      </c>
      <c r="JQ25" s="30">
        <v>43.06</v>
      </c>
      <c r="JR25" s="30">
        <v>40.86</v>
      </c>
      <c r="JS25" s="30">
        <v>39.47</v>
      </c>
      <c r="JT25" s="30">
        <v>41.7</v>
      </c>
      <c r="JU25" s="49">
        <f t="shared" si="55"/>
        <v>41.272500000000001</v>
      </c>
      <c r="JV25" s="30">
        <v>41.46</v>
      </c>
      <c r="JW25" s="30">
        <v>39.99</v>
      </c>
      <c r="JX25" s="30">
        <v>40.24</v>
      </c>
      <c r="JY25" s="30">
        <v>39.950000000000003</v>
      </c>
      <c r="JZ25" s="50">
        <f t="shared" si="56"/>
        <v>40.409999999999997</v>
      </c>
    </row>
    <row r="26" spans="1:286" ht="43">
      <c r="A26" s="25" t="s">
        <v>261</v>
      </c>
      <c r="B26" s="30">
        <v>46.74</v>
      </c>
      <c r="C26" s="30">
        <v>46.16</v>
      </c>
      <c r="D26" s="30">
        <v>42.49</v>
      </c>
      <c r="E26" s="30">
        <v>47.99</v>
      </c>
      <c r="F26" s="47">
        <f t="shared" si="0"/>
        <v>45.845000000000006</v>
      </c>
      <c r="G26" s="30">
        <v>50.06</v>
      </c>
      <c r="H26" s="30">
        <v>48.74</v>
      </c>
      <c r="I26" s="30">
        <v>48.75</v>
      </c>
      <c r="J26" s="30">
        <v>48.64</v>
      </c>
      <c r="K26" s="47">
        <f t="shared" si="1"/>
        <v>49.047499999999999</v>
      </c>
      <c r="L26" s="30">
        <v>47.91</v>
      </c>
      <c r="M26" s="30">
        <v>45.94</v>
      </c>
      <c r="N26" s="30">
        <v>47.21</v>
      </c>
      <c r="O26" s="30">
        <v>48.79</v>
      </c>
      <c r="P26" s="47">
        <f t="shared" si="2"/>
        <v>47.462499999999999</v>
      </c>
      <c r="Q26" s="30">
        <v>48.46</v>
      </c>
      <c r="R26" s="30">
        <v>46.3</v>
      </c>
      <c r="S26" s="30">
        <v>47.79</v>
      </c>
      <c r="T26" s="30">
        <v>47.23</v>
      </c>
      <c r="U26" s="47">
        <f t="shared" si="3"/>
        <v>47.444999999999993</v>
      </c>
      <c r="V26" s="30">
        <v>46.34</v>
      </c>
      <c r="W26" s="30">
        <v>46.34</v>
      </c>
      <c r="X26" s="30">
        <v>46.19</v>
      </c>
      <c r="Y26" s="30">
        <v>45.99</v>
      </c>
      <c r="Z26" s="47">
        <f t="shared" si="4"/>
        <v>46.215000000000003</v>
      </c>
      <c r="AA26" s="30">
        <v>47.08</v>
      </c>
      <c r="AB26" s="30">
        <v>47.11</v>
      </c>
      <c r="AC26" s="30">
        <v>47.33</v>
      </c>
      <c r="AD26" s="30">
        <v>47.39</v>
      </c>
      <c r="AE26" s="47">
        <f t="shared" si="5"/>
        <v>47.227499999999992</v>
      </c>
      <c r="AF26" s="30">
        <v>47.46</v>
      </c>
      <c r="AG26" s="30">
        <v>48.51</v>
      </c>
      <c r="AH26" s="30">
        <v>47.42</v>
      </c>
      <c r="AI26" s="30">
        <v>47.95</v>
      </c>
      <c r="AJ26" s="47">
        <f t="shared" si="6"/>
        <v>47.834999999999994</v>
      </c>
      <c r="AK26" s="30">
        <v>47.13</v>
      </c>
      <c r="AL26" s="30">
        <v>46.66</v>
      </c>
      <c r="AM26" s="30">
        <v>44.9</v>
      </c>
      <c r="AN26" s="30">
        <v>46.24</v>
      </c>
      <c r="AO26" s="47">
        <f t="shared" si="7"/>
        <v>46.232500000000002</v>
      </c>
      <c r="AP26" s="30">
        <v>45.08</v>
      </c>
      <c r="AQ26" s="30">
        <v>46.88</v>
      </c>
      <c r="AR26" s="30">
        <v>46.35</v>
      </c>
      <c r="AS26" s="30">
        <v>46.36</v>
      </c>
      <c r="AT26" s="47">
        <f t="shared" si="8"/>
        <v>46.167500000000004</v>
      </c>
      <c r="AU26" s="30">
        <v>46.72</v>
      </c>
      <c r="AV26" s="30">
        <v>44.48</v>
      </c>
      <c r="AW26" s="30">
        <v>45.51</v>
      </c>
      <c r="AX26" s="30">
        <v>44.25</v>
      </c>
      <c r="AY26" s="47">
        <f t="shared" si="9"/>
        <v>45.239999999999995</v>
      </c>
      <c r="AZ26" s="30">
        <v>45.26</v>
      </c>
      <c r="BA26" s="30">
        <v>44.43</v>
      </c>
      <c r="BB26" s="30">
        <v>45.46</v>
      </c>
      <c r="BC26" s="30">
        <v>45.86</v>
      </c>
      <c r="BD26" s="47">
        <f t="shared" si="10"/>
        <v>45.252499999999998</v>
      </c>
      <c r="BE26" s="30">
        <v>45.63</v>
      </c>
      <c r="BF26" s="30">
        <v>43.51</v>
      </c>
      <c r="BG26" s="30">
        <v>44.62</v>
      </c>
      <c r="BH26" s="30">
        <v>42.78</v>
      </c>
      <c r="BI26" s="47">
        <f t="shared" si="11"/>
        <v>44.134999999999998</v>
      </c>
      <c r="BJ26" s="30">
        <v>43.07</v>
      </c>
      <c r="BK26" s="30">
        <v>42.81</v>
      </c>
      <c r="BL26" s="30">
        <v>42.35</v>
      </c>
      <c r="BM26" s="30">
        <v>40.54</v>
      </c>
      <c r="BN26" s="47">
        <f t="shared" si="12"/>
        <v>42.192499999999995</v>
      </c>
      <c r="BO26" s="30">
        <v>39.17</v>
      </c>
      <c r="BP26" s="30">
        <v>39.65</v>
      </c>
      <c r="BQ26" s="30">
        <v>39.67</v>
      </c>
      <c r="BR26" s="30">
        <v>38.83</v>
      </c>
      <c r="BS26" s="47">
        <f t="shared" si="13"/>
        <v>39.33</v>
      </c>
      <c r="BT26" s="30">
        <v>39.44</v>
      </c>
      <c r="BU26" s="30">
        <v>40.21</v>
      </c>
      <c r="BV26" s="30">
        <v>38.799999999999997</v>
      </c>
      <c r="BW26" s="30">
        <v>39.42</v>
      </c>
      <c r="BX26" s="47">
        <f t="shared" si="14"/>
        <v>39.467500000000001</v>
      </c>
      <c r="BY26" s="30">
        <v>39.619999999999997</v>
      </c>
      <c r="BZ26" s="30">
        <v>40.57</v>
      </c>
      <c r="CA26" s="30">
        <v>38.42</v>
      </c>
      <c r="CB26" s="30">
        <v>36.369999999999997</v>
      </c>
      <c r="CC26" s="47">
        <f t="shared" si="15"/>
        <v>38.744999999999997</v>
      </c>
      <c r="CD26" s="30">
        <v>37.29</v>
      </c>
      <c r="CE26" s="30">
        <v>34.93</v>
      </c>
      <c r="CF26" s="30">
        <v>33.840000000000003</v>
      </c>
      <c r="CG26" s="30">
        <v>32.75</v>
      </c>
      <c r="CH26" s="47">
        <f t="shared" si="16"/>
        <v>34.702500000000001</v>
      </c>
      <c r="CI26" s="30">
        <v>36.409999999999997</v>
      </c>
      <c r="CJ26" s="30">
        <v>36.46</v>
      </c>
      <c r="CK26" s="30">
        <v>36.04</v>
      </c>
      <c r="CL26" s="30">
        <v>35.58</v>
      </c>
      <c r="CM26" s="47">
        <f t="shared" si="17"/>
        <v>36.122500000000002</v>
      </c>
      <c r="CN26" s="30">
        <v>33.159999999999997</v>
      </c>
      <c r="CO26" s="30">
        <v>33.659999999999997</v>
      </c>
      <c r="CP26" s="30">
        <v>32.11</v>
      </c>
      <c r="CQ26" s="30">
        <v>31.89</v>
      </c>
      <c r="CR26" s="47">
        <f t="shared" si="18"/>
        <v>32.704999999999998</v>
      </c>
      <c r="CS26" s="30">
        <v>24.59</v>
      </c>
      <c r="CT26" s="30">
        <v>23.81</v>
      </c>
      <c r="CU26" s="30">
        <v>22.68</v>
      </c>
      <c r="CV26" s="30">
        <v>25.63</v>
      </c>
      <c r="CW26" s="48">
        <f t="shared" si="19"/>
        <v>24.177499999999998</v>
      </c>
      <c r="CX26" s="30">
        <v>27.95</v>
      </c>
      <c r="CY26" s="30">
        <v>24.87</v>
      </c>
      <c r="CZ26" s="30">
        <v>24.35</v>
      </c>
      <c r="DA26" s="30">
        <v>25.57</v>
      </c>
      <c r="DB26" s="48">
        <f t="shared" si="20"/>
        <v>25.685000000000002</v>
      </c>
      <c r="DC26" s="30">
        <v>24.02</v>
      </c>
      <c r="DD26" s="30">
        <v>26.64</v>
      </c>
      <c r="DE26" s="30">
        <v>30.36</v>
      </c>
      <c r="DF26" s="30">
        <v>30.94</v>
      </c>
      <c r="DG26" s="48">
        <f t="shared" si="21"/>
        <v>27.99</v>
      </c>
      <c r="DH26" s="30">
        <v>30.92</v>
      </c>
      <c r="DI26" s="30">
        <v>29.55</v>
      </c>
      <c r="DJ26" s="30">
        <v>32.909999999999997</v>
      </c>
      <c r="DK26" s="30">
        <v>30.06</v>
      </c>
      <c r="DL26" s="48">
        <f t="shared" si="22"/>
        <v>30.86</v>
      </c>
      <c r="DM26" s="30">
        <v>30.78</v>
      </c>
      <c r="DN26" s="30">
        <v>30.65</v>
      </c>
      <c r="DO26" s="30">
        <v>34.590000000000003</v>
      </c>
      <c r="DP26" s="30">
        <v>36.21</v>
      </c>
      <c r="DQ26" s="48">
        <f t="shared" si="23"/>
        <v>33.057500000000005</v>
      </c>
      <c r="DR26" s="30">
        <v>35.94</v>
      </c>
      <c r="DS26" s="30">
        <v>40.19</v>
      </c>
      <c r="DT26" s="30">
        <v>39.22</v>
      </c>
      <c r="DU26" s="30">
        <v>40.04</v>
      </c>
      <c r="DV26" s="48">
        <f t="shared" si="24"/>
        <v>38.847499999999997</v>
      </c>
      <c r="DW26" s="30">
        <v>38.07</v>
      </c>
      <c r="DX26" s="30">
        <v>37.53</v>
      </c>
      <c r="DY26" s="30">
        <v>39.08</v>
      </c>
      <c r="DZ26" s="30">
        <v>39.44</v>
      </c>
      <c r="EA26" s="48">
        <f t="shared" si="25"/>
        <v>38.53</v>
      </c>
      <c r="EB26" s="30">
        <v>36.25</v>
      </c>
      <c r="EC26" s="30">
        <v>34.69</v>
      </c>
      <c r="ED26" s="30">
        <v>38.33</v>
      </c>
      <c r="EE26" s="30">
        <v>38.74</v>
      </c>
      <c r="EF26" s="48">
        <f t="shared" si="26"/>
        <v>37.002499999999998</v>
      </c>
      <c r="EG26" s="30">
        <v>35.64</v>
      </c>
      <c r="EH26" s="30">
        <v>33.36</v>
      </c>
      <c r="EI26" s="30">
        <v>36.92</v>
      </c>
      <c r="EJ26" s="30">
        <v>34.78</v>
      </c>
      <c r="EK26" s="48">
        <f t="shared" si="27"/>
        <v>35.174999999999997</v>
      </c>
      <c r="EL26" s="30">
        <v>30.89</v>
      </c>
      <c r="EM26" s="30">
        <v>27.6</v>
      </c>
      <c r="EN26" s="30">
        <v>28.21</v>
      </c>
      <c r="EO26" s="30">
        <v>28.56</v>
      </c>
      <c r="EP26" s="48">
        <f t="shared" si="28"/>
        <v>28.815000000000001</v>
      </c>
      <c r="EQ26" s="30">
        <v>27.44</v>
      </c>
      <c r="ER26" s="30">
        <v>25.23</v>
      </c>
      <c r="ES26" s="30">
        <v>28.25</v>
      </c>
      <c r="ET26" s="30">
        <v>25.75</v>
      </c>
      <c r="EU26" s="48">
        <f t="shared" si="29"/>
        <v>26.6675</v>
      </c>
      <c r="EV26" s="30">
        <v>24.51</v>
      </c>
      <c r="EW26" s="30">
        <v>24.25</v>
      </c>
      <c r="EX26" s="30">
        <v>23.97</v>
      </c>
      <c r="EY26" s="30">
        <v>22.65</v>
      </c>
      <c r="EZ26" s="48">
        <f t="shared" si="30"/>
        <v>23.844999999999999</v>
      </c>
      <c r="FA26" s="30">
        <v>19.239999999999998</v>
      </c>
      <c r="FB26" s="30">
        <v>22.22</v>
      </c>
      <c r="FC26" s="30">
        <v>19.5</v>
      </c>
      <c r="FD26" s="30">
        <v>17.399999999999999</v>
      </c>
      <c r="FE26" s="48">
        <f t="shared" si="31"/>
        <v>19.589999999999996</v>
      </c>
      <c r="FF26" s="30">
        <v>15.36</v>
      </c>
      <c r="FG26" s="30">
        <v>13.35</v>
      </c>
      <c r="FH26" s="30">
        <v>15.58</v>
      </c>
      <c r="FI26" s="30">
        <v>16.239999999999998</v>
      </c>
      <c r="FJ26" s="48">
        <f t="shared" si="32"/>
        <v>15.1325</v>
      </c>
      <c r="FK26" s="30">
        <v>18.52</v>
      </c>
      <c r="FL26" s="30">
        <v>15.34</v>
      </c>
      <c r="FM26" s="30">
        <v>17.37</v>
      </c>
      <c r="FN26" s="30">
        <v>18.59</v>
      </c>
      <c r="FO26" s="48">
        <f t="shared" si="33"/>
        <v>17.455000000000002</v>
      </c>
      <c r="FP26" s="30">
        <v>14.72</v>
      </c>
      <c r="FQ26" s="30">
        <v>14.8</v>
      </c>
      <c r="FR26" s="30">
        <v>16.86</v>
      </c>
      <c r="FS26" s="30">
        <v>16.760000000000002</v>
      </c>
      <c r="FT26" s="48">
        <f t="shared" si="34"/>
        <v>15.785</v>
      </c>
      <c r="FU26" s="30">
        <v>20.190000000000001</v>
      </c>
      <c r="FV26" s="30">
        <v>16.72</v>
      </c>
      <c r="FW26" s="30">
        <v>17.190000000000001</v>
      </c>
      <c r="FX26" s="30">
        <v>16.46</v>
      </c>
      <c r="FY26" s="48">
        <f t="shared" si="35"/>
        <v>17.64</v>
      </c>
      <c r="FZ26" s="30">
        <v>20.04</v>
      </c>
      <c r="GA26" s="30">
        <v>18.7</v>
      </c>
      <c r="GB26" s="30">
        <v>19.760000000000002</v>
      </c>
      <c r="GC26" s="30">
        <v>19.489999999999998</v>
      </c>
      <c r="GD26" s="48">
        <f t="shared" si="36"/>
        <v>19.497499999999999</v>
      </c>
      <c r="GE26" s="30">
        <v>14.39</v>
      </c>
      <c r="GF26" s="30">
        <v>13.05</v>
      </c>
      <c r="GG26" s="30">
        <v>17.16</v>
      </c>
      <c r="GH26" s="30">
        <v>19.21</v>
      </c>
      <c r="GI26" s="48">
        <f t="shared" si="37"/>
        <v>15.952500000000001</v>
      </c>
      <c r="GJ26" s="30">
        <v>35.25</v>
      </c>
      <c r="GK26" s="30">
        <v>35.17</v>
      </c>
      <c r="GL26" s="30">
        <v>32.85</v>
      </c>
      <c r="GM26" s="30">
        <v>35.69</v>
      </c>
      <c r="GN26" s="49">
        <f t="shared" si="38"/>
        <v>34.74</v>
      </c>
      <c r="GO26" s="30">
        <v>36.06</v>
      </c>
      <c r="GP26" s="30">
        <v>36.619999999999997</v>
      </c>
      <c r="GQ26" s="30">
        <v>36.880000000000003</v>
      </c>
      <c r="GR26" s="30">
        <v>36.200000000000003</v>
      </c>
      <c r="GS26" s="49">
        <f t="shared" si="39"/>
        <v>36.44</v>
      </c>
      <c r="GT26" s="30">
        <v>36.4</v>
      </c>
      <c r="GU26" s="30">
        <v>33.700000000000003</v>
      </c>
      <c r="GV26" s="30">
        <v>32.869999999999997</v>
      </c>
      <c r="GW26" s="30">
        <v>33.69</v>
      </c>
      <c r="GX26" s="49">
        <f t="shared" si="40"/>
        <v>34.164999999999999</v>
      </c>
      <c r="GY26" s="30">
        <v>33.47</v>
      </c>
      <c r="GZ26" s="30">
        <v>32.619999999999997</v>
      </c>
      <c r="HA26" s="30">
        <v>32.06</v>
      </c>
      <c r="HB26" s="30">
        <v>33.04</v>
      </c>
      <c r="HC26" s="49">
        <f t="shared" si="41"/>
        <v>32.797499999999999</v>
      </c>
      <c r="HD26" s="30">
        <v>32.08</v>
      </c>
      <c r="HE26" s="30">
        <v>32.14</v>
      </c>
      <c r="HF26" s="30">
        <v>30.22</v>
      </c>
      <c r="HG26" s="30">
        <v>29.34</v>
      </c>
      <c r="HH26" s="49">
        <f t="shared" si="42"/>
        <v>30.945</v>
      </c>
      <c r="HI26" s="30">
        <v>30.16</v>
      </c>
      <c r="HJ26" s="30">
        <v>28.18</v>
      </c>
      <c r="HK26" s="30">
        <v>28.77</v>
      </c>
      <c r="HL26" s="30">
        <v>28.42</v>
      </c>
      <c r="HM26" s="49">
        <f t="shared" si="43"/>
        <v>28.8825</v>
      </c>
      <c r="HN26" s="30">
        <v>29.39</v>
      </c>
      <c r="HO26" s="30">
        <v>30.31</v>
      </c>
      <c r="HP26" s="30">
        <v>28.89</v>
      </c>
      <c r="HQ26" s="30">
        <v>29.04</v>
      </c>
      <c r="HR26" s="49">
        <f t="shared" si="44"/>
        <v>29.407499999999999</v>
      </c>
      <c r="HS26" s="30">
        <v>30.05</v>
      </c>
      <c r="HT26" s="30">
        <v>30.47</v>
      </c>
      <c r="HU26" s="30">
        <v>27.69</v>
      </c>
      <c r="HV26" s="30">
        <v>28.33</v>
      </c>
      <c r="HW26" s="49">
        <f t="shared" si="45"/>
        <v>29.134999999999998</v>
      </c>
      <c r="HX26" s="30">
        <v>29.01</v>
      </c>
      <c r="HY26" s="30">
        <v>31.25</v>
      </c>
      <c r="HZ26" s="30">
        <v>29.24</v>
      </c>
      <c r="IA26" s="30">
        <v>30.23</v>
      </c>
      <c r="IB26" s="49">
        <f t="shared" si="46"/>
        <v>29.932500000000001</v>
      </c>
      <c r="IC26" s="30">
        <v>32.29</v>
      </c>
      <c r="ID26" s="30">
        <v>32.21</v>
      </c>
      <c r="IE26" s="30">
        <v>32.67</v>
      </c>
      <c r="IF26" s="30">
        <v>31.61</v>
      </c>
      <c r="IG26" s="49">
        <f t="shared" si="47"/>
        <v>32.195</v>
      </c>
      <c r="IH26" s="30">
        <v>32.840000000000003</v>
      </c>
      <c r="II26" s="30">
        <v>33.22</v>
      </c>
      <c r="IJ26" s="30">
        <v>32.619999999999997</v>
      </c>
      <c r="IK26" s="30">
        <v>34.049999999999997</v>
      </c>
      <c r="IL26" s="49">
        <f t="shared" si="48"/>
        <v>33.182500000000005</v>
      </c>
      <c r="IM26" s="30">
        <v>34.450000000000003</v>
      </c>
      <c r="IN26" s="30">
        <v>32.96</v>
      </c>
      <c r="IO26" s="30">
        <v>33.92</v>
      </c>
      <c r="IP26" s="30">
        <v>33.090000000000003</v>
      </c>
      <c r="IQ26" s="49">
        <f t="shared" si="49"/>
        <v>33.605000000000004</v>
      </c>
      <c r="IR26" s="30">
        <v>34.78</v>
      </c>
      <c r="IS26" s="30">
        <v>33.299999999999997</v>
      </c>
      <c r="IT26" s="30">
        <v>34.090000000000003</v>
      </c>
      <c r="IU26" s="30">
        <v>33.479999999999997</v>
      </c>
      <c r="IV26" s="49">
        <f t="shared" si="50"/>
        <v>33.912500000000001</v>
      </c>
      <c r="IW26" s="30">
        <v>33.15</v>
      </c>
      <c r="IX26" s="30">
        <v>34.36</v>
      </c>
      <c r="IY26" s="30">
        <v>33.49</v>
      </c>
      <c r="IZ26" s="30">
        <v>32.520000000000003</v>
      </c>
      <c r="JA26" s="49">
        <f t="shared" si="51"/>
        <v>33.380000000000003</v>
      </c>
      <c r="JB26" s="30">
        <v>32.130000000000003</v>
      </c>
      <c r="JC26" s="30">
        <v>34.04</v>
      </c>
      <c r="JD26" s="30">
        <v>32.06</v>
      </c>
      <c r="JE26" s="30">
        <v>32.090000000000003</v>
      </c>
      <c r="JF26" s="49">
        <f t="shared" si="52"/>
        <v>32.58</v>
      </c>
      <c r="JG26" s="30">
        <v>33.78</v>
      </c>
      <c r="JH26" s="30">
        <v>34.57</v>
      </c>
      <c r="JI26" s="30">
        <v>31.94</v>
      </c>
      <c r="JJ26" s="30">
        <v>30.28</v>
      </c>
      <c r="JK26" s="49">
        <f t="shared" si="53"/>
        <v>32.642499999999998</v>
      </c>
      <c r="JL26" s="30">
        <v>29.76</v>
      </c>
      <c r="JM26" s="30">
        <v>29.09</v>
      </c>
      <c r="JN26" s="30">
        <v>28.02</v>
      </c>
      <c r="JO26" s="30">
        <v>27.36</v>
      </c>
      <c r="JP26" s="49">
        <f t="shared" si="54"/>
        <v>28.557500000000001</v>
      </c>
      <c r="JQ26" s="30">
        <v>29.11</v>
      </c>
      <c r="JR26" s="30">
        <v>29.64</v>
      </c>
      <c r="JS26" s="30">
        <v>28.91</v>
      </c>
      <c r="JT26" s="30">
        <v>28.65</v>
      </c>
      <c r="JU26" s="49">
        <f t="shared" si="55"/>
        <v>29.077500000000001</v>
      </c>
      <c r="JV26" s="30">
        <v>28.38</v>
      </c>
      <c r="JW26" s="30">
        <v>29.26</v>
      </c>
      <c r="JX26" s="30">
        <v>26.6</v>
      </c>
      <c r="JY26" s="30">
        <v>25.76</v>
      </c>
      <c r="JZ26" s="50">
        <f t="shared" si="56"/>
        <v>27.500000000000004</v>
      </c>
    </row>
    <row r="27" spans="1:286" ht="29">
      <c r="A27" s="25" t="s">
        <v>262</v>
      </c>
      <c r="B27" s="30">
        <v>51.67</v>
      </c>
      <c r="C27" s="30">
        <v>47.39</v>
      </c>
      <c r="D27" s="30">
        <v>45.74</v>
      </c>
      <c r="E27" s="30">
        <v>51.25</v>
      </c>
      <c r="F27" s="47">
        <f t="shared" si="0"/>
        <v>49.012500000000003</v>
      </c>
      <c r="G27" s="30">
        <v>49.15</v>
      </c>
      <c r="H27" s="30">
        <v>49.83</v>
      </c>
      <c r="I27" s="30">
        <v>50.1</v>
      </c>
      <c r="J27" s="30">
        <v>49.53</v>
      </c>
      <c r="K27" s="47">
        <f t="shared" si="1"/>
        <v>49.652499999999996</v>
      </c>
      <c r="L27" s="30">
        <v>48.77</v>
      </c>
      <c r="M27" s="30">
        <v>48.24</v>
      </c>
      <c r="N27" s="30">
        <v>50.22</v>
      </c>
      <c r="O27" s="30">
        <v>51.03</v>
      </c>
      <c r="P27" s="47">
        <f t="shared" si="2"/>
        <v>49.565000000000005</v>
      </c>
      <c r="Q27" s="30">
        <v>49.1</v>
      </c>
      <c r="R27" s="30">
        <v>49.88</v>
      </c>
      <c r="S27" s="30">
        <v>49.66</v>
      </c>
      <c r="T27" s="30">
        <v>50.64</v>
      </c>
      <c r="U27" s="47">
        <f t="shared" si="3"/>
        <v>49.819999999999993</v>
      </c>
      <c r="V27" s="30">
        <v>49.63</v>
      </c>
      <c r="W27" s="30">
        <v>51.38</v>
      </c>
      <c r="X27" s="30">
        <v>51.15</v>
      </c>
      <c r="Y27" s="30">
        <v>50.15</v>
      </c>
      <c r="Z27" s="47">
        <f t="shared" si="4"/>
        <v>50.577500000000001</v>
      </c>
      <c r="AA27" s="30">
        <v>49.98</v>
      </c>
      <c r="AB27" s="30">
        <v>49.59</v>
      </c>
      <c r="AC27" s="30">
        <v>50.74</v>
      </c>
      <c r="AD27" s="30">
        <v>49.84</v>
      </c>
      <c r="AE27" s="47">
        <f t="shared" si="5"/>
        <v>50.037500000000001</v>
      </c>
      <c r="AF27" s="30">
        <v>50</v>
      </c>
      <c r="AG27" s="30">
        <v>47.45</v>
      </c>
      <c r="AH27" s="30">
        <v>47.89</v>
      </c>
      <c r="AI27" s="30">
        <v>49.74</v>
      </c>
      <c r="AJ27" s="47">
        <f t="shared" si="6"/>
        <v>48.77</v>
      </c>
      <c r="AK27" s="30">
        <v>51.15</v>
      </c>
      <c r="AL27" s="30">
        <v>49.19</v>
      </c>
      <c r="AM27" s="30">
        <v>50.57</v>
      </c>
      <c r="AN27" s="30">
        <v>50.37</v>
      </c>
      <c r="AO27" s="47">
        <f t="shared" si="7"/>
        <v>50.32</v>
      </c>
      <c r="AP27" s="30">
        <v>50.74</v>
      </c>
      <c r="AQ27" s="30">
        <v>50.52</v>
      </c>
      <c r="AR27" s="30">
        <v>49.77</v>
      </c>
      <c r="AS27" s="30">
        <v>52.4</v>
      </c>
      <c r="AT27" s="47">
        <f t="shared" si="8"/>
        <v>50.857500000000002</v>
      </c>
      <c r="AU27" s="30">
        <v>51.52</v>
      </c>
      <c r="AV27" s="30">
        <v>49.31</v>
      </c>
      <c r="AW27" s="30">
        <v>51.06</v>
      </c>
      <c r="AX27" s="30">
        <v>50.45</v>
      </c>
      <c r="AY27" s="47">
        <f t="shared" si="9"/>
        <v>50.585000000000008</v>
      </c>
      <c r="AZ27" s="30">
        <v>49.95</v>
      </c>
      <c r="BA27" s="30">
        <v>48.4</v>
      </c>
      <c r="BB27" s="30">
        <v>49.3</v>
      </c>
      <c r="BC27" s="30">
        <v>51.17</v>
      </c>
      <c r="BD27" s="47">
        <f t="shared" si="10"/>
        <v>49.704999999999998</v>
      </c>
      <c r="BE27" s="30">
        <v>49.25</v>
      </c>
      <c r="BF27" s="30">
        <v>48.68</v>
      </c>
      <c r="BG27" s="30">
        <v>48.52</v>
      </c>
      <c r="BH27" s="30">
        <v>48.58</v>
      </c>
      <c r="BI27" s="47">
        <f t="shared" si="11"/>
        <v>48.757500000000007</v>
      </c>
      <c r="BJ27" s="30">
        <v>47.01</v>
      </c>
      <c r="BK27" s="30">
        <v>45.61</v>
      </c>
      <c r="BL27" s="30">
        <v>45.01</v>
      </c>
      <c r="BM27" s="30">
        <v>45.11</v>
      </c>
      <c r="BN27" s="47">
        <f t="shared" si="12"/>
        <v>45.685000000000002</v>
      </c>
      <c r="BO27" s="30">
        <v>44.57</v>
      </c>
      <c r="BP27" s="30">
        <v>40.78</v>
      </c>
      <c r="BQ27" s="30">
        <v>42.21</v>
      </c>
      <c r="BR27" s="30">
        <v>44.81</v>
      </c>
      <c r="BS27" s="47">
        <f t="shared" si="13"/>
        <v>43.092500000000001</v>
      </c>
      <c r="BT27" s="30">
        <v>42.46</v>
      </c>
      <c r="BU27" s="30">
        <v>42.37</v>
      </c>
      <c r="BV27" s="30">
        <v>41.53</v>
      </c>
      <c r="BW27" s="30">
        <v>42.87</v>
      </c>
      <c r="BX27" s="47">
        <f t="shared" si="14"/>
        <v>42.307499999999997</v>
      </c>
      <c r="BY27" s="30">
        <v>40.06</v>
      </c>
      <c r="BZ27" s="30">
        <v>36.659999999999997</v>
      </c>
      <c r="CA27" s="30">
        <v>38.1</v>
      </c>
      <c r="CB27" s="30">
        <v>41.05</v>
      </c>
      <c r="CC27" s="47">
        <f t="shared" si="15"/>
        <v>38.967500000000001</v>
      </c>
      <c r="CD27" s="30">
        <v>43.6</v>
      </c>
      <c r="CE27" s="30">
        <v>42.5</v>
      </c>
      <c r="CF27" s="30">
        <v>39.229999999999997</v>
      </c>
      <c r="CG27" s="30">
        <v>40.64</v>
      </c>
      <c r="CH27" s="47">
        <f t="shared" si="16"/>
        <v>41.492499999999993</v>
      </c>
      <c r="CI27" s="30">
        <v>38.799999999999997</v>
      </c>
      <c r="CJ27" s="30">
        <v>39.81</v>
      </c>
      <c r="CK27" s="30">
        <v>37.46</v>
      </c>
      <c r="CL27" s="30">
        <v>37.72</v>
      </c>
      <c r="CM27" s="47">
        <f t="shared" si="17"/>
        <v>38.447499999999998</v>
      </c>
      <c r="CN27" s="30">
        <v>36.299999999999997</v>
      </c>
      <c r="CO27" s="30">
        <v>36.130000000000003</v>
      </c>
      <c r="CP27" s="30">
        <v>36.35</v>
      </c>
      <c r="CQ27" s="30">
        <v>36.81</v>
      </c>
      <c r="CR27" s="47">
        <f t="shared" si="18"/>
        <v>36.397500000000001</v>
      </c>
      <c r="CS27" s="30">
        <v>28.16</v>
      </c>
      <c r="CT27" s="30">
        <v>28.41</v>
      </c>
      <c r="CU27" s="30">
        <v>29.76</v>
      </c>
      <c r="CV27" s="30">
        <v>28.8</v>
      </c>
      <c r="CW27" s="48">
        <f t="shared" si="19"/>
        <v>28.782499999999999</v>
      </c>
      <c r="CX27" s="30">
        <v>25.95</v>
      </c>
      <c r="CY27" s="30">
        <v>30.33</v>
      </c>
      <c r="CZ27" s="30">
        <v>28.64</v>
      </c>
      <c r="DA27" s="30">
        <v>27.63</v>
      </c>
      <c r="DB27" s="48">
        <f t="shared" si="20"/>
        <v>28.137499999999999</v>
      </c>
      <c r="DC27" s="30">
        <v>28.95</v>
      </c>
      <c r="DD27" s="30">
        <v>32.96</v>
      </c>
      <c r="DE27" s="30">
        <v>33.22</v>
      </c>
      <c r="DF27" s="30">
        <v>33.39</v>
      </c>
      <c r="DG27" s="48">
        <f t="shared" si="21"/>
        <v>32.129999999999995</v>
      </c>
      <c r="DH27" s="30">
        <v>33.32</v>
      </c>
      <c r="DI27" s="30">
        <v>35.64</v>
      </c>
      <c r="DJ27" s="30">
        <v>33.39</v>
      </c>
      <c r="DK27" s="30">
        <v>32.99</v>
      </c>
      <c r="DL27" s="48">
        <f t="shared" si="22"/>
        <v>33.835000000000001</v>
      </c>
      <c r="DM27" s="30">
        <v>33</v>
      </c>
      <c r="DN27" s="30">
        <v>36.65</v>
      </c>
      <c r="DO27" s="30">
        <v>32.28</v>
      </c>
      <c r="DP27" s="30">
        <v>29.65</v>
      </c>
      <c r="DQ27" s="48">
        <f t="shared" si="23"/>
        <v>32.895000000000003</v>
      </c>
      <c r="DR27" s="30">
        <v>33.11</v>
      </c>
      <c r="DS27" s="30">
        <v>32.270000000000003</v>
      </c>
      <c r="DT27" s="30">
        <v>33.83</v>
      </c>
      <c r="DU27" s="30">
        <v>36.119999999999997</v>
      </c>
      <c r="DV27" s="48">
        <f t="shared" si="24"/>
        <v>33.832499999999996</v>
      </c>
      <c r="DW27" s="30">
        <v>39.15</v>
      </c>
      <c r="DX27" s="30">
        <v>38.64</v>
      </c>
      <c r="DY27" s="30">
        <v>36.57</v>
      </c>
      <c r="DZ27" s="30">
        <v>33.86</v>
      </c>
      <c r="EA27" s="48">
        <f t="shared" si="25"/>
        <v>37.054999999999993</v>
      </c>
      <c r="EB27" s="30">
        <v>41.49</v>
      </c>
      <c r="EC27" s="30">
        <v>40.799999999999997</v>
      </c>
      <c r="ED27" s="30">
        <v>37.479999999999997</v>
      </c>
      <c r="EE27" s="30">
        <v>37.11</v>
      </c>
      <c r="EF27" s="48">
        <f t="shared" si="26"/>
        <v>39.22</v>
      </c>
      <c r="EG27" s="30">
        <v>40.479999999999997</v>
      </c>
      <c r="EH27" s="30">
        <v>41.85</v>
      </c>
      <c r="EI27" s="30">
        <v>35.630000000000003</v>
      </c>
      <c r="EJ27" s="30">
        <v>37.229999999999997</v>
      </c>
      <c r="EK27" s="48">
        <f t="shared" si="27"/>
        <v>38.797499999999999</v>
      </c>
      <c r="EL27" s="30">
        <v>34.71</v>
      </c>
      <c r="EM27" s="30">
        <v>35.93</v>
      </c>
      <c r="EN27" s="30">
        <v>35.090000000000003</v>
      </c>
      <c r="EO27" s="30">
        <v>31.27</v>
      </c>
      <c r="EP27" s="48">
        <f t="shared" si="28"/>
        <v>34.25</v>
      </c>
      <c r="EQ27" s="30">
        <v>32.99</v>
      </c>
      <c r="ER27" s="30">
        <v>37.1</v>
      </c>
      <c r="ES27" s="30">
        <v>33.380000000000003</v>
      </c>
      <c r="ET27" s="30">
        <v>26.25</v>
      </c>
      <c r="EU27" s="48">
        <f t="shared" si="29"/>
        <v>32.43</v>
      </c>
      <c r="EV27" s="30">
        <v>27.52</v>
      </c>
      <c r="EW27" s="30">
        <v>31.97</v>
      </c>
      <c r="EX27" s="30">
        <v>30.59</v>
      </c>
      <c r="EY27" s="30">
        <v>27.23</v>
      </c>
      <c r="EZ27" s="48">
        <f t="shared" si="30"/>
        <v>29.327500000000001</v>
      </c>
      <c r="FA27" s="30">
        <v>26.02</v>
      </c>
      <c r="FB27" s="30">
        <v>23.62</v>
      </c>
      <c r="FC27" s="30">
        <v>21.17</v>
      </c>
      <c r="FD27" s="30">
        <v>15.87</v>
      </c>
      <c r="FE27" s="48">
        <f t="shared" si="31"/>
        <v>21.67</v>
      </c>
      <c r="FF27" s="30">
        <v>21.12</v>
      </c>
      <c r="FG27" s="30">
        <v>18.45</v>
      </c>
      <c r="FH27" s="30">
        <v>20.37</v>
      </c>
      <c r="FI27" s="30">
        <v>18.91</v>
      </c>
      <c r="FJ27" s="48">
        <f t="shared" si="32"/>
        <v>19.712499999999999</v>
      </c>
      <c r="FK27" s="30">
        <v>23.46</v>
      </c>
      <c r="FL27" s="30">
        <v>22.62</v>
      </c>
      <c r="FM27" s="30">
        <v>23.45</v>
      </c>
      <c r="FN27" s="30">
        <v>19.059999999999999</v>
      </c>
      <c r="FO27" s="48">
        <f t="shared" si="33"/>
        <v>22.147500000000001</v>
      </c>
      <c r="FP27" s="30">
        <v>25.74</v>
      </c>
      <c r="FQ27" s="30">
        <v>25.93</v>
      </c>
      <c r="FR27" s="30">
        <v>21.42</v>
      </c>
      <c r="FS27" s="30">
        <v>21.72</v>
      </c>
      <c r="FT27" s="48">
        <f t="shared" si="34"/>
        <v>23.702500000000001</v>
      </c>
      <c r="FU27" s="30">
        <v>29.77</v>
      </c>
      <c r="FV27" s="30">
        <v>34.630000000000003</v>
      </c>
      <c r="FW27" s="30">
        <v>30.13</v>
      </c>
      <c r="FX27" s="30">
        <v>27.42</v>
      </c>
      <c r="FY27" s="48">
        <f t="shared" si="35"/>
        <v>30.487500000000001</v>
      </c>
      <c r="FZ27" s="30">
        <v>26.36</v>
      </c>
      <c r="GA27" s="30">
        <v>37.31</v>
      </c>
      <c r="GB27" s="30">
        <v>32.36</v>
      </c>
      <c r="GC27" s="30">
        <v>26.49</v>
      </c>
      <c r="GD27" s="48">
        <f t="shared" si="36"/>
        <v>30.63</v>
      </c>
      <c r="GE27" s="30">
        <v>28.22</v>
      </c>
      <c r="GF27" s="30">
        <v>34.950000000000003</v>
      </c>
      <c r="GG27" s="30">
        <v>34.03</v>
      </c>
      <c r="GH27" s="30">
        <v>26.53</v>
      </c>
      <c r="GI27" s="48">
        <f t="shared" si="37"/>
        <v>30.932500000000001</v>
      </c>
      <c r="GJ27" s="30">
        <v>37.119999999999997</v>
      </c>
      <c r="GK27" s="30">
        <v>33.93</v>
      </c>
      <c r="GL27" s="30">
        <v>32.119999999999997</v>
      </c>
      <c r="GM27" s="30">
        <v>36.49</v>
      </c>
      <c r="GN27" s="49">
        <f t="shared" si="38"/>
        <v>34.914999999999999</v>
      </c>
      <c r="GO27" s="30">
        <v>36.4</v>
      </c>
      <c r="GP27" s="30">
        <v>34.71</v>
      </c>
      <c r="GQ27" s="30">
        <v>35.75</v>
      </c>
      <c r="GR27" s="30">
        <v>35.85</v>
      </c>
      <c r="GS27" s="49">
        <f t="shared" si="39"/>
        <v>35.677500000000002</v>
      </c>
      <c r="GT27" s="30">
        <v>34.65</v>
      </c>
      <c r="GU27" s="30">
        <v>32.340000000000003</v>
      </c>
      <c r="GV27" s="30">
        <v>33.54</v>
      </c>
      <c r="GW27" s="30">
        <v>33.99</v>
      </c>
      <c r="GX27" s="49">
        <f t="shared" si="40"/>
        <v>33.630000000000003</v>
      </c>
      <c r="GY27" s="30">
        <v>32.74</v>
      </c>
      <c r="GZ27" s="30">
        <v>32.1</v>
      </c>
      <c r="HA27" s="30">
        <v>33.08</v>
      </c>
      <c r="HB27" s="30">
        <v>33.93</v>
      </c>
      <c r="HC27" s="49">
        <f t="shared" si="41"/>
        <v>32.962499999999999</v>
      </c>
      <c r="HD27" s="30">
        <v>33.26</v>
      </c>
      <c r="HE27" s="30">
        <v>32.549999999999997</v>
      </c>
      <c r="HF27" s="30">
        <v>34.64</v>
      </c>
      <c r="HG27" s="30">
        <v>35.28</v>
      </c>
      <c r="HH27" s="49">
        <f t="shared" si="42"/>
        <v>33.932500000000005</v>
      </c>
      <c r="HI27" s="30">
        <v>33.43</v>
      </c>
      <c r="HJ27" s="30">
        <v>33.590000000000003</v>
      </c>
      <c r="HK27" s="30">
        <v>33.58</v>
      </c>
      <c r="HL27" s="30">
        <v>31.84</v>
      </c>
      <c r="HM27" s="49">
        <f t="shared" si="43"/>
        <v>33.11</v>
      </c>
      <c r="HN27" s="30">
        <v>30.43</v>
      </c>
      <c r="HO27" s="30">
        <v>29.12</v>
      </c>
      <c r="HP27" s="30">
        <v>30.38</v>
      </c>
      <c r="HQ27" s="30">
        <v>32.9</v>
      </c>
      <c r="HR27" s="49">
        <f t="shared" si="44"/>
        <v>30.707499999999996</v>
      </c>
      <c r="HS27" s="30">
        <v>29.93</v>
      </c>
      <c r="HT27" s="30">
        <v>29.12</v>
      </c>
      <c r="HU27" s="30">
        <v>31.61</v>
      </c>
      <c r="HV27" s="30">
        <v>31.68</v>
      </c>
      <c r="HW27" s="49">
        <f t="shared" si="45"/>
        <v>30.585000000000001</v>
      </c>
      <c r="HX27" s="30">
        <v>30.2</v>
      </c>
      <c r="HY27" s="30">
        <v>29.38</v>
      </c>
      <c r="HZ27" s="30">
        <v>32.03</v>
      </c>
      <c r="IA27" s="30">
        <v>32.89</v>
      </c>
      <c r="IB27" s="49">
        <f t="shared" si="46"/>
        <v>31.125</v>
      </c>
      <c r="IC27" s="30">
        <v>33.64</v>
      </c>
      <c r="ID27" s="30">
        <v>31.6</v>
      </c>
      <c r="IE27" s="30">
        <v>33.15</v>
      </c>
      <c r="IF27" s="30">
        <v>34.68</v>
      </c>
      <c r="IG27" s="49">
        <f t="shared" si="47"/>
        <v>33.267500000000005</v>
      </c>
      <c r="IH27" s="30">
        <v>33.47</v>
      </c>
      <c r="II27" s="30">
        <v>30.44</v>
      </c>
      <c r="IJ27" s="30">
        <v>32.840000000000003</v>
      </c>
      <c r="IK27" s="30">
        <v>37.74</v>
      </c>
      <c r="IL27" s="49">
        <f t="shared" si="48"/>
        <v>33.622500000000002</v>
      </c>
      <c r="IM27" s="30">
        <v>35.700000000000003</v>
      </c>
      <c r="IN27" s="30">
        <v>33.119999999999997</v>
      </c>
      <c r="IO27" s="30">
        <v>33.68</v>
      </c>
      <c r="IP27" s="30">
        <v>35.35</v>
      </c>
      <c r="IQ27" s="49">
        <f t="shared" si="49"/>
        <v>34.462499999999999</v>
      </c>
      <c r="IR27" s="30">
        <v>34.78</v>
      </c>
      <c r="IS27" s="30">
        <v>34.840000000000003</v>
      </c>
      <c r="IT27" s="30">
        <v>35.479999999999997</v>
      </c>
      <c r="IU27" s="30">
        <v>37.950000000000003</v>
      </c>
      <c r="IV27" s="49">
        <f t="shared" si="50"/>
        <v>35.762500000000003</v>
      </c>
      <c r="IW27" s="30">
        <v>35.15</v>
      </c>
      <c r="IX27" s="30">
        <v>33.26</v>
      </c>
      <c r="IY27" s="30">
        <v>33.61</v>
      </c>
      <c r="IZ27" s="30">
        <v>36.340000000000003</v>
      </c>
      <c r="JA27" s="49">
        <f t="shared" si="51"/>
        <v>34.590000000000003</v>
      </c>
      <c r="JB27" s="30">
        <v>32.5</v>
      </c>
      <c r="JC27" s="30">
        <v>32.78</v>
      </c>
      <c r="JD27" s="30">
        <v>31.79</v>
      </c>
      <c r="JE27" s="30">
        <v>34.700000000000003</v>
      </c>
      <c r="JF27" s="49">
        <f t="shared" si="52"/>
        <v>32.942499999999995</v>
      </c>
      <c r="JG27" s="30">
        <v>29.75</v>
      </c>
      <c r="JH27" s="30">
        <v>27.15</v>
      </c>
      <c r="JI27" s="30">
        <v>29.94</v>
      </c>
      <c r="JJ27" s="30">
        <v>32.14</v>
      </c>
      <c r="JK27" s="49">
        <f t="shared" si="53"/>
        <v>29.745000000000001</v>
      </c>
      <c r="JL27" s="30">
        <v>30.62</v>
      </c>
      <c r="JM27" s="30">
        <v>27.78</v>
      </c>
      <c r="JN27" s="30">
        <v>27.41</v>
      </c>
      <c r="JO27" s="30">
        <v>29.5</v>
      </c>
      <c r="JP27" s="49">
        <f t="shared" si="54"/>
        <v>28.827500000000001</v>
      </c>
      <c r="JQ27" s="30">
        <v>28.58</v>
      </c>
      <c r="JR27" s="30">
        <v>24.95</v>
      </c>
      <c r="JS27" s="30">
        <v>25.34</v>
      </c>
      <c r="JT27" s="30">
        <v>27.73</v>
      </c>
      <c r="JU27" s="49">
        <f t="shared" si="55"/>
        <v>26.650000000000002</v>
      </c>
      <c r="JV27" s="30">
        <v>26.06</v>
      </c>
      <c r="JW27" s="30">
        <v>23.5</v>
      </c>
      <c r="JX27" s="30">
        <v>23.98</v>
      </c>
      <c r="JY27" s="30">
        <v>27.04</v>
      </c>
      <c r="JZ27" s="50">
        <f t="shared" si="56"/>
        <v>25.145000000000003</v>
      </c>
    </row>
    <row r="28" spans="1:286" ht="29">
      <c r="A28" s="25" t="s">
        <v>263</v>
      </c>
      <c r="B28" s="30">
        <v>49.03</v>
      </c>
      <c r="C28" s="30">
        <v>48.16</v>
      </c>
      <c r="D28" s="30">
        <v>47.65</v>
      </c>
      <c r="E28" s="30">
        <v>50.02</v>
      </c>
      <c r="F28" s="47">
        <f t="shared" si="0"/>
        <v>48.715000000000003</v>
      </c>
      <c r="G28" s="30">
        <v>50.41</v>
      </c>
      <c r="H28" s="30">
        <v>50.66</v>
      </c>
      <c r="I28" s="30">
        <v>50.69</v>
      </c>
      <c r="J28" s="30">
        <v>50.63</v>
      </c>
      <c r="K28" s="47">
        <f t="shared" si="1"/>
        <v>50.597499999999997</v>
      </c>
      <c r="L28" s="30">
        <v>50.61</v>
      </c>
      <c r="M28" s="30">
        <v>51.2</v>
      </c>
      <c r="N28" s="30">
        <v>51.29</v>
      </c>
      <c r="O28" s="30">
        <v>50.1</v>
      </c>
      <c r="P28" s="47">
        <f t="shared" si="2"/>
        <v>50.8</v>
      </c>
      <c r="Q28" s="30">
        <v>50.45</v>
      </c>
      <c r="R28" s="30">
        <v>50.95</v>
      </c>
      <c r="S28" s="30">
        <v>50.3</v>
      </c>
      <c r="T28" s="30">
        <v>50.46</v>
      </c>
      <c r="U28" s="47">
        <f t="shared" si="3"/>
        <v>50.54</v>
      </c>
      <c r="V28" s="30">
        <v>50.91</v>
      </c>
      <c r="W28" s="30">
        <v>50.8</v>
      </c>
      <c r="X28" s="30">
        <v>49.67</v>
      </c>
      <c r="Y28" s="30">
        <v>50</v>
      </c>
      <c r="Z28" s="47">
        <f t="shared" si="4"/>
        <v>50.344999999999999</v>
      </c>
      <c r="AA28" s="30">
        <v>50.2</v>
      </c>
      <c r="AB28" s="30">
        <v>49.39</v>
      </c>
      <c r="AC28" s="30">
        <v>49.82</v>
      </c>
      <c r="AD28" s="30">
        <v>49.83</v>
      </c>
      <c r="AE28" s="47">
        <f t="shared" si="5"/>
        <v>49.81</v>
      </c>
      <c r="AF28" s="30">
        <v>49.6</v>
      </c>
      <c r="AG28" s="30">
        <v>50.26</v>
      </c>
      <c r="AH28" s="30">
        <v>50.74</v>
      </c>
      <c r="AI28" s="30">
        <v>50.28</v>
      </c>
      <c r="AJ28" s="47">
        <f t="shared" si="6"/>
        <v>50.22</v>
      </c>
      <c r="AK28" s="30">
        <v>50.22</v>
      </c>
      <c r="AL28" s="30">
        <v>49.71</v>
      </c>
      <c r="AM28" s="30">
        <v>50.72</v>
      </c>
      <c r="AN28" s="30">
        <v>50.35</v>
      </c>
      <c r="AO28" s="47">
        <f t="shared" si="7"/>
        <v>50.25</v>
      </c>
      <c r="AP28" s="30">
        <v>51.42</v>
      </c>
      <c r="AQ28" s="30">
        <v>51</v>
      </c>
      <c r="AR28" s="30">
        <v>50.49</v>
      </c>
      <c r="AS28" s="30">
        <v>51.86</v>
      </c>
      <c r="AT28" s="47">
        <f t="shared" si="8"/>
        <v>51.192499999999995</v>
      </c>
      <c r="AU28" s="30">
        <v>51.31</v>
      </c>
      <c r="AV28" s="30">
        <v>50.11</v>
      </c>
      <c r="AW28" s="30">
        <v>50.2</v>
      </c>
      <c r="AX28" s="30">
        <v>50.27</v>
      </c>
      <c r="AY28" s="47">
        <f t="shared" si="9"/>
        <v>50.472500000000004</v>
      </c>
      <c r="AZ28" s="30">
        <v>49.46</v>
      </c>
      <c r="BA28" s="30">
        <v>48.63</v>
      </c>
      <c r="BB28" s="30">
        <v>48.3</v>
      </c>
      <c r="BC28" s="30">
        <v>49.12</v>
      </c>
      <c r="BD28" s="47">
        <f t="shared" si="10"/>
        <v>48.877499999999998</v>
      </c>
      <c r="BE28" s="30">
        <v>49.17</v>
      </c>
      <c r="BF28" s="30">
        <v>49.18</v>
      </c>
      <c r="BG28" s="30">
        <v>51.76</v>
      </c>
      <c r="BH28" s="30">
        <v>51.73</v>
      </c>
      <c r="BI28" s="47">
        <f t="shared" si="11"/>
        <v>50.459999999999994</v>
      </c>
      <c r="BJ28" s="30">
        <v>49.75</v>
      </c>
      <c r="BK28" s="30">
        <v>49.1</v>
      </c>
      <c r="BL28" s="30">
        <v>46.69</v>
      </c>
      <c r="BM28" s="30">
        <v>44.61</v>
      </c>
      <c r="BN28" s="47">
        <f t="shared" si="12"/>
        <v>47.537499999999994</v>
      </c>
      <c r="BO28" s="30">
        <v>45.52</v>
      </c>
      <c r="BP28" s="30">
        <v>47.06</v>
      </c>
      <c r="BQ28" s="30">
        <v>47.07</v>
      </c>
      <c r="BR28" s="30">
        <v>45.39</v>
      </c>
      <c r="BS28" s="47">
        <f t="shared" si="13"/>
        <v>46.260000000000005</v>
      </c>
      <c r="BT28" s="30">
        <v>46.66</v>
      </c>
      <c r="BU28" s="30">
        <v>46.86</v>
      </c>
      <c r="BV28" s="30">
        <v>46.27</v>
      </c>
      <c r="BW28" s="30">
        <v>47.61</v>
      </c>
      <c r="BX28" s="47">
        <f t="shared" si="14"/>
        <v>46.849999999999994</v>
      </c>
      <c r="BY28" s="30">
        <v>47.52</v>
      </c>
      <c r="BZ28" s="30">
        <v>46.6</v>
      </c>
      <c r="CA28" s="30">
        <v>45.42</v>
      </c>
      <c r="CB28" s="30">
        <v>45.59</v>
      </c>
      <c r="CC28" s="47">
        <f t="shared" si="15"/>
        <v>46.282500000000006</v>
      </c>
      <c r="CD28" s="30">
        <v>45.98</v>
      </c>
      <c r="CE28" s="30">
        <v>45.04</v>
      </c>
      <c r="CF28" s="30">
        <v>44.82</v>
      </c>
      <c r="CG28" s="30">
        <v>45.6</v>
      </c>
      <c r="CH28" s="47">
        <f t="shared" si="16"/>
        <v>45.36</v>
      </c>
      <c r="CI28" s="30">
        <v>45.34</v>
      </c>
      <c r="CJ28" s="30">
        <v>44.56</v>
      </c>
      <c r="CK28" s="30">
        <v>43.88</v>
      </c>
      <c r="CL28" s="30">
        <v>42.78</v>
      </c>
      <c r="CM28" s="47">
        <f t="shared" si="17"/>
        <v>44.14</v>
      </c>
      <c r="CN28" s="30">
        <v>41.86</v>
      </c>
      <c r="CO28" s="30">
        <v>41.47</v>
      </c>
      <c r="CP28" s="30">
        <v>40.229999999999997</v>
      </c>
      <c r="CQ28" s="30">
        <v>40.43</v>
      </c>
      <c r="CR28" s="47">
        <f t="shared" si="18"/>
        <v>40.997500000000002</v>
      </c>
      <c r="CS28" s="30">
        <v>12.28</v>
      </c>
      <c r="CT28" s="30">
        <v>12.1</v>
      </c>
      <c r="CU28" s="30">
        <v>10.68</v>
      </c>
      <c r="CV28" s="30">
        <v>13.67</v>
      </c>
      <c r="CW28" s="48">
        <f t="shared" si="19"/>
        <v>12.182500000000001</v>
      </c>
      <c r="CX28" s="30">
        <v>11.68</v>
      </c>
      <c r="CY28" s="30">
        <v>11.95</v>
      </c>
      <c r="CZ28" s="30">
        <v>10.87</v>
      </c>
      <c r="DA28" s="30">
        <v>10.23</v>
      </c>
      <c r="DB28" s="48">
        <f t="shared" si="20"/>
        <v>11.182500000000001</v>
      </c>
      <c r="DC28" s="30">
        <v>11.05</v>
      </c>
      <c r="DD28" s="30">
        <v>11.15</v>
      </c>
      <c r="DE28" s="30">
        <v>14</v>
      </c>
      <c r="DF28" s="30">
        <v>14.3</v>
      </c>
      <c r="DG28" s="48">
        <f t="shared" si="21"/>
        <v>12.625</v>
      </c>
      <c r="DH28" s="30">
        <v>13.95</v>
      </c>
      <c r="DI28" s="30">
        <v>14.32</v>
      </c>
      <c r="DJ28" s="30">
        <v>15.3</v>
      </c>
      <c r="DK28" s="30">
        <v>15.1</v>
      </c>
      <c r="DL28" s="48">
        <f t="shared" si="22"/>
        <v>14.6675</v>
      </c>
      <c r="DM28" s="30">
        <v>15.81</v>
      </c>
      <c r="DN28" s="30">
        <v>17.04</v>
      </c>
      <c r="DO28" s="30">
        <v>15.88</v>
      </c>
      <c r="DP28" s="30">
        <v>16.899999999999999</v>
      </c>
      <c r="DQ28" s="48">
        <f t="shared" si="23"/>
        <v>16.407499999999999</v>
      </c>
      <c r="DR28" s="30">
        <v>16.62</v>
      </c>
      <c r="DS28" s="30">
        <v>16.47</v>
      </c>
      <c r="DT28" s="30">
        <v>18.22</v>
      </c>
      <c r="DU28" s="30">
        <v>20.170000000000002</v>
      </c>
      <c r="DV28" s="48">
        <f t="shared" si="24"/>
        <v>17.87</v>
      </c>
      <c r="DW28" s="30">
        <v>17.97</v>
      </c>
      <c r="DX28" s="30">
        <v>18.64</v>
      </c>
      <c r="DY28" s="30">
        <v>20.399999999999999</v>
      </c>
      <c r="DZ28" s="30">
        <v>20.47</v>
      </c>
      <c r="EA28" s="48">
        <f t="shared" si="25"/>
        <v>19.369999999999997</v>
      </c>
      <c r="EB28" s="30">
        <v>18.61</v>
      </c>
      <c r="EC28" s="30">
        <v>19.57</v>
      </c>
      <c r="ED28" s="30">
        <v>20.350000000000001</v>
      </c>
      <c r="EE28" s="30">
        <v>20.440000000000001</v>
      </c>
      <c r="EF28" s="48">
        <f t="shared" si="26"/>
        <v>19.7425</v>
      </c>
      <c r="EG28" s="30">
        <v>19.93</v>
      </c>
      <c r="EH28" s="30">
        <v>17.47</v>
      </c>
      <c r="EI28" s="30">
        <v>17.309999999999999</v>
      </c>
      <c r="EJ28" s="30">
        <v>16.88</v>
      </c>
      <c r="EK28" s="48">
        <f t="shared" si="27"/>
        <v>17.897499999999997</v>
      </c>
      <c r="EL28" s="30">
        <v>16.28</v>
      </c>
      <c r="EM28" s="30">
        <v>16.75</v>
      </c>
      <c r="EN28" s="30">
        <v>17.55</v>
      </c>
      <c r="EO28" s="30">
        <v>16.45</v>
      </c>
      <c r="EP28" s="48">
        <f t="shared" si="28"/>
        <v>16.7575</v>
      </c>
      <c r="EQ28" s="30">
        <v>14.9</v>
      </c>
      <c r="ER28" s="30">
        <v>14.09</v>
      </c>
      <c r="ES28" s="30">
        <v>15.33</v>
      </c>
      <c r="ET28" s="30">
        <v>15.64</v>
      </c>
      <c r="EU28" s="48">
        <f t="shared" si="29"/>
        <v>14.99</v>
      </c>
      <c r="EV28" s="30">
        <v>12.49</v>
      </c>
      <c r="EW28" s="30">
        <v>12.01</v>
      </c>
      <c r="EX28" s="30">
        <v>12.07</v>
      </c>
      <c r="EY28" s="30">
        <v>12.48</v>
      </c>
      <c r="EZ28" s="48">
        <f t="shared" si="30"/>
        <v>12.262499999999999</v>
      </c>
      <c r="FA28" s="30">
        <v>10.27</v>
      </c>
      <c r="FB28" s="30">
        <v>10.48</v>
      </c>
      <c r="FC28" s="30">
        <v>10.73</v>
      </c>
      <c r="FD28" s="30">
        <v>10.46</v>
      </c>
      <c r="FE28" s="48">
        <f t="shared" si="31"/>
        <v>10.484999999999999</v>
      </c>
      <c r="FF28" s="30">
        <v>11.07</v>
      </c>
      <c r="FG28" s="30">
        <v>8.4499999999999993</v>
      </c>
      <c r="FH28" s="30">
        <v>10.88</v>
      </c>
      <c r="FI28" s="30">
        <v>12.7</v>
      </c>
      <c r="FJ28" s="48">
        <f t="shared" si="32"/>
        <v>10.774999999999999</v>
      </c>
      <c r="FK28" s="30">
        <v>11.67</v>
      </c>
      <c r="FL28" s="30">
        <v>9.5399999999999991</v>
      </c>
      <c r="FM28" s="30">
        <v>9.58</v>
      </c>
      <c r="FN28" s="30">
        <v>11.19</v>
      </c>
      <c r="FO28" s="48">
        <f t="shared" si="33"/>
        <v>10.494999999999999</v>
      </c>
      <c r="FP28" s="30">
        <v>12.12</v>
      </c>
      <c r="FQ28" s="30">
        <v>10.51</v>
      </c>
      <c r="FR28" s="30">
        <v>13.78</v>
      </c>
      <c r="FS28" s="30">
        <v>12.93</v>
      </c>
      <c r="FT28" s="48">
        <f t="shared" si="34"/>
        <v>12.334999999999999</v>
      </c>
      <c r="FU28" s="30">
        <v>17.23</v>
      </c>
      <c r="FV28" s="30">
        <v>19.64</v>
      </c>
      <c r="FW28" s="30">
        <v>21.78</v>
      </c>
      <c r="FX28" s="30">
        <v>22.15</v>
      </c>
      <c r="FY28" s="48">
        <f t="shared" si="35"/>
        <v>20.200000000000003</v>
      </c>
      <c r="FZ28" s="30">
        <v>21.89</v>
      </c>
      <c r="GA28" s="30">
        <v>20.6</v>
      </c>
      <c r="GB28" s="30">
        <v>18.59</v>
      </c>
      <c r="GC28" s="30">
        <v>17.809999999999999</v>
      </c>
      <c r="GD28" s="48">
        <f t="shared" si="36"/>
        <v>19.7225</v>
      </c>
      <c r="GE28" s="30">
        <v>17.329999999999998</v>
      </c>
      <c r="GF28" s="30">
        <v>17.39</v>
      </c>
      <c r="GG28" s="30">
        <v>17.68</v>
      </c>
      <c r="GH28" s="30">
        <v>18.75</v>
      </c>
      <c r="GI28" s="48">
        <f t="shared" si="37"/>
        <v>17.787500000000001</v>
      </c>
      <c r="GJ28" s="30">
        <v>43.01</v>
      </c>
      <c r="GK28" s="30">
        <v>42.33</v>
      </c>
      <c r="GL28" s="30">
        <v>42.56</v>
      </c>
      <c r="GM28" s="30">
        <v>43.18</v>
      </c>
      <c r="GN28" s="49">
        <f t="shared" si="38"/>
        <v>42.77</v>
      </c>
      <c r="GO28" s="30">
        <v>44.53</v>
      </c>
      <c r="GP28" s="30">
        <v>44.6</v>
      </c>
      <c r="GQ28" s="30">
        <v>45.17</v>
      </c>
      <c r="GR28" s="30">
        <v>45.45</v>
      </c>
      <c r="GS28" s="49">
        <f t="shared" si="39"/>
        <v>44.9375</v>
      </c>
      <c r="GT28" s="30">
        <v>45.01</v>
      </c>
      <c r="GU28" s="30">
        <v>45.49</v>
      </c>
      <c r="GV28" s="30">
        <v>44.11</v>
      </c>
      <c r="GW28" s="30">
        <v>42.93</v>
      </c>
      <c r="GX28" s="49">
        <f t="shared" si="40"/>
        <v>44.385000000000005</v>
      </c>
      <c r="GY28" s="30">
        <v>43.41</v>
      </c>
      <c r="GZ28" s="30">
        <v>43.66</v>
      </c>
      <c r="HA28" s="30">
        <v>42.6</v>
      </c>
      <c r="HB28" s="30">
        <v>42.84</v>
      </c>
      <c r="HC28" s="49">
        <f t="shared" si="41"/>
        <v>43.127499999999998</v>
      </c>
      <c r="HD28" s="30">
        <v>42.86</v>
      </c>
      <c r="HE28" s="30">
        <v>42.14</v>
      </c>
      <c r="HF28" s="30">
        <v>41.78</v>
      </c>
      <c r="HG28" s="30">
        <v>41.54</v>
      </c>
      <c r="HH28" s="49">
        <f t="shared" si="42"/>
        <v>42.08</v>
      </c>
      <c r="HI28" s="30">
        <v>41.86</v>
      </c>
      <c r="HJ28" s="30">
        <v>41.26</v>
      </c>
      <c r="HK28" s="30">
        <v>40.74</v>
      </c>
      <c r="HL28" s="30">
        <v>39.78</v>
      </c>
      <c r="HM28" s="49">
        <f t="shared" si="43"/>
        <v>40.910000000000004</v>
      </c>
      <c r="HN28" s="30">
        <v>40.68</v>
      </c>
      <c r="HO28" s="30">
        <v>40.89</v>
      </c>
      <c r="HP28" s="30">
        <v>40.39</v>
      </c>
      <c r="HQ28" s="30">
        <v>39.99</v>
      </c>
      <c r="HR28" s="49">
        <f t="shared" si="44"/>
        <v>40.487499999999997</v>
      </c>
      <c r="HS28" s="30">
        <v>40.880000000000003</v>
      </c>
      <c r="HT28" s="30">
        <v>39.979999999999997</v>
      </c>
      <c r="HU28" s="30">
        <v>40.4</v>
      </c>
      <c r="HV28" s="30">
        <v>40.06</v>
      </c>
      <c r="HW28" s="49">
        <f t="shared" si="45"/>
        <v>40.33</v>
      </c>
      <c r="HX28" s="30">
        <v>41.17</v>
      </c>
      <c r="HY28" s="30">
        <v>42.09</v>
      </c>
      <c r="HZ28" s="30">
        <v>41.75</v>
      </c>
      <c r="IA28" s="30">
        <v>43.11</v>
      </c>
      <c r="IB28" s="49">
        <f t="shared" si="46"/>
        <v>42.03</v>
      </c>
      <c r="IC28" s="30">
        <v>42.96</v>
      </c>
      <c r="ID28" s="30">
        <v>41.71</v>
      </c>
      <c r="IE28" s="30">
        <v>41.39</v>
      </c>
      <c r="IF28" s="30">
        <v>42</v>
      </c>
      <c r="IG28" s="49">
        <f t="shared" si="47"/>
        <v>42.015000000000001</v>
      </c>
      <c r="IH28" s="30">
        <v>42.09</v>
      </c>
      <c r="II28" s="30">
        <v>41.78</v>
      </c>
      <c r="IJ28" s="30">
        <v>40.89</v>
      </c>
      <c r="IK28" s="30">
        <v>41.44</v>
      </c>
      <c r="IL28" s="49">
        <f t="shared" si="48"/>
        <v>41.55</v>
      </c>
      <c r="IM28" s="30">
        <v>43.03</v>
      </c>
      <c r="IN28" s="30">
        <v>43.27</v>
      </c>
      <c r="IO28" s="30">
        <v>45.51</v>
      </c>
      <c r="IP28" s="30">
        <v>45.27</v>
      </c>
      <c r="IQ28" s="49">
        <f t="shared" si="49"/>
        <v>44.27</v>
      </c>
      <c r="IR28" s="30">
        <v>44.64</v>
      </c>
      <c r="IS28" s="30">
        <v>43.95</v>
      </c>
      <c r="IT28" s="30">
        <v>41.68</v>
      </c>
      <c r="IU28" s="30">
        <v>39.94</v>
      </c>
      <c r="IV28" s="49">
        <f t="shared" si="50"/>
        <v>42.552500000000002</v>
      </c>
      <c r="IW28" s="30">
        <v>40.479999999999997</v>
      </c>
      <c r="IX28" s="30">
        <v>43.08</v>
      </c>
      <c r="IY28" s="30">
        <v>41.95</v>
      </c>
      <c r="IZ28" s="30">
        <v>39.619999999999997</v>
      </c>
      <c r="JA28" s="49">
        <f t="shared" si="51"/>
        <v>41.282499999999999</v>
      </c>
      <c r="JB28" s="30">
        <v>41.22</v>
      </c>
      <c r="JC28" s="30">
        <v>42.39</v>
      </c>
      <c r="JD28" s="30">
        <v>41.84</v>
      </c>
      <c r="JE28" s="30">
        <v>42.28</v>
      </c>
      <c r="JF28" s="49">
        <f t="shared" si="52"/>
        <v>41.932500000000005</v>
      </c>
      <c r="JG28" s="30">
        <v>41.76</v>
      </c>
      <c r="JH28" s="30">
        <v>41.7</v>
      </c>
      <c r="JI28" s="30">
        <v>39.159999999999997</v>
      </c>
      <c r="JJ28" s="30">
        <v>39.700000000000003</v>
      </c>
      <c r="JK28" s="49">
        <f t="shared" si="53"/>
        <v>40.58</v>
      </c>
      <c r="JL28" s="30">
        <v>38.06</v>
      </c>
      <c r="JM28" s="30">
        <v>36.200000000000003</v>
      </c>
      <c r="JN28" s="30">
        <v>35.06</v>
      </c>
      <c r="JO28" s="30">
        <v>35.5</v>
      </c>
      <c r="JP28" s="49">
        <f t="shared" si="54"/>
        <v>36.204999999999998</v>
      </c>
      <c r="JQ28" s="30">
        <v>35.409999999999997</v>
      </c>
      <c r="JR28" s="30">
        <v>35.380000000000003</v>
      </c>
      <c r="JS28" s="30">
        <v>35.729999999999997</v>
      </c>
      <c r="JT28" s="30">
        <v>35.159999999999997</v>
      </c>
      <c r="JU28" s="49">
        <f t="shared" si="55"/>
        <v>35.419999999999995</v>
      </c>
      <c r="JV28" s="30">
        <v>34.6</v>
      </c>
      <c r="JW28" s="30">
        <v>34.26</v>
      </c>
      <c r="JX28" s="30">
        <v>33.119999999999997</v>
      </c>
      <c r="JY28" s="30">
        <v>32.85</v>
      </c>
      <c r="JZ28" s="50">
        <f t="shared" si="56"/>
        <v>33.707499999999996</v>
      </c>
    </row>
    <row r="29" spans="1:286" ht="29">
      <c r="A29" s="25" t="s">
        <v>264</v>
      </c>
      <c r="B29" s="30">
        <v>45.23</v>
      </c>
      <c r="C29" s="30">
        <v>44.94</v>
      </c>
      <c r="D29" s="30">
        <v>41.23</v>
      </c>
      <c r="E29" s="30">
        <v>46.1</v>
      </c>
      <c r="F29" s="47">
        <f t="shared" si="0"/>
        <v>44.374999999999993</v>
      </c>
      <c r="G29" s="30">
        <v>46.64</v>
      </c>
      <c r="H29" s="30">
        <v>49.34</v>
      </c>
      <c r="I29" s="30">
        <v>50.13</v>
      </c>
      <c r="J29" s="30">
        <v>48.6</v>
      </c>
      <c r="K29" s="47">
        <f t="shared" si="1"/>
        <v>48.677500000000002</v>
      </c>
      <c r="L29" s="30">
        <v>51.3</v>
      </c>
      <c r="M29" s="30">
        <v>47.76</v>
      </c>
      <c r="N29" s="30">
        <v>46.26</v>
      </c>
      <c r="O29" s="30">
        <v>44.98</v>
      </c>
      <c r="P29" s="47">
        <f t="shared" si="2"/>
        <v>47.574999999999996</v>
      </c>
      <c r="Q29" s="30">
        <v>48.11</v>
      </c>
      <c r="R29" s="30">
        <v>45.44</v>
      </c>
      <c r="S29" s="30">
        <v>44.64</v>
      </c>
      <c r="T29" s="30">
        <v>46.58</v>
      </c>
      <c r="U29" s="47">
        <f t="shared" si="3"/>
        <v>46.192499999999995</v>
      </c>
      <c r="V29" s="30">
        <v>45.93</v>
      </c>
      <c r="W29" s="30">
        <v>46.93</v>
      </c>
      <c r="X29" s="30">
        <v>44.84</v>
      </c>
      <c r="Y29" s="30">
        <v>46.79</v>
      </c>
      <c r="Z29" s="47">
        <f t="shared" si="4"/>
        <v>46.122499999999995</v>
      </c>
      <c r="AA29" s="30">
        <v>44.86</v>
      </c>
      <c r="AB29" s="30">
        <v>43.68</v>
      </c>
      <c r="AC29" s="30">
        <v>44.48</v>
      </c>
      <c r="AD29" s="30">
        <v>45.26</v>
      </c>
      <c r="AE29" s="47">
        <f t="shared" si="5"/>
        <v>44.569999999999993</v>
      </c>
      <c r="AF29" s="30">
        <v>44.04</v>
      </c>
      <c r="AG29" s="30">
        <v>43.03</v>
      </c>
      <c r="AH29" s="30">
        <v>46.23</v>
      </c>
      <c r="AI29" s="30">
        <v>46.44</v>
      </c>
      <c r="AJ29" s="47">
        <f t="shared" si="6"/>
        <v>44.934999999999995</v>
      </c>
      <c r="AK29" s="30">
        <v>46.19</v>
      </c>
      <c r="AL29" s="30">
        <v>46.24</v>
      </c>
      <c r="AM29" s="30">
        <v>43.95</v>
      </c>
      <c r="AN29" s="30">
        <v>41.88</v>
      </c>
      <c r="AO29" s="47">
        <f t="shared" si="7"/>
        <v>44.564999999999998</v>
      </c>
      <c r="AP29" s="30">
        <v>42.1</v>
      </c>
      <c r="AQ29" s="30">
        <v>43.61</v>
      </c>
      <c r="AR29" s="30">
        <v>43.11</v>
      </c>
      <c r="AS29" s="30">
        <v>44.13</v>
      </c>
      <c r="AT29" s="47">
        <f t="shared" si="8"/>
        <v>43.237499999999997</v>
      </c>
      <c r="AU29" s="30">
        <v>42.67</v>
      </c>
      <c r="AV29" s="30">
        <v>42.33</v>
      </c>
      <c r="AW29" s="30">
        <v>41.59</v>
      </c>
      <c r="AX29" s="30">
        <v>40.76</v>
      </c>
      <c r="AY29" s="47">
        <f t="shared" si="9"/>
        <v>41.837499999999999</v>
      </c>
      <c r="AZ29" s="30">
        <v>45.41</v>
      </c>
      <c r="BA29" s="30">
        <v>42.98</v>
      </c>
      <c r="BB29" s="30">
        <v>40.07</v>
      </c>
      <c r="BC29" s="30">
        <v>40.119999999999997</v>
      </c>
      <c r="BD29" s="47">
        <f t="shared" si="10"/>
        <v>42.144999999999996</v>
      </c>
      <c r="BE29" s="30">
        <v>40.92</v>
      </c>
      <c r="BF29" s="30">
        <v>39.840000000000003</v>
      </c>
      <c r="BG29" s="30">
        <v>39.21</v>
      </c>
      <c r="BH29" s="30">
        <v>37.979999999999997</v>
      </c>
      <c r="BI29" s="47">
        <f t="shared" si="11"/>
        <v>39.487499999999997</v>
      </c>
      <c r="BJ29" s="30">
        <v>37.79</v>
      </c>
      <c r="BK29" s="30">
        <v>37.56</v>
      </c>
      <c r="BL29" s="30">
        <v>39.51</v>
      </c>
      <c r="BM29" s="30">
        <v>38.81</v>
      </c>
      <c r="BN29" s="47">
        <f t="shared" si="12"/>
        <v>38.417499999999997</v>
      </c>
      <c r="BO29" s="30">
        <v>36.82</v>
      </c>
      <c r="BP29" s="30">
        <v>38.36</v>
      </c>
      <c r="BQ29" s="30">
        <v>36.56</v>
      </c>
      <c r="BR29" s="30">
        <v>36.4</v>
      </c>
      <c r="BS29" s="47">
        <f t="shared" si="13"/>
        <v>37.035000000000004</v>
      </c>
      <c r="BT29" s="30">
        <v>37.659999999999997</v>
      </c>
      <c r="BU29" s="30">
        <v>35.229999999999997</v>
      </c>
      <c r="BV29" s="30">
        <v>35.36</v>
      </c>
      <c r="BW29" s="30">
        <v>31.87</v>
      </c>
      <c r="BX29" s="47">
        <f t="shared" si="14"/>
        <v>35.029999999999994</v>
      </c>
      <c r="BY29" s="30">
        <v>32.19</v>
      </c>
      <c r="BZ29" s="30">
        <v>32.53</v>
      </c>
      <c r="CA29" s="30">
        <v>33.57</v>
      </c>
      <c r="CB29" s="30">
        <v>31.61</v>
      </c>
      <c r="CC29" s="47">
        <f t="shared" si="15"/>
        <v>32.474999999999994</v>
      </c>
      <c r="CD29" s="30">
        <v>31.83</v>
      </c>
      <c r="CE29" s="30">
        <v>32.979999999999997</v>
      </c>
      <c r="CF29" s="30">
        <v>28.68</v>
      </c>
      <c r="CG29" s="30">
        <v>29.33</v>
      </c>
      <c r="CH29" s="47">
        <f t="shared" si="16"/>
        <v>30.705000000000002</v>
      </c>
      <c r="CI29" s="30">
        <v>30.07</v>
      </c>
      <c r="CJ29" s="30">
        <v>31.1</v>
      </c>
      <c r="CK29" s="30">
        <v>32.270000000000003</v>
      </c>
      <c r="CL29" s="30">
        <v>31.36</v>
      </c>
      <c r="CM29" s="47">
        <f t="shared" si="17"/>
        <v>31.2</v>
      </c>
      <c r="CN29" s="30">
        <v>31.2</v>
      </c>
      <c r="CO29" s="30">
        <v>31.79</v>
      </c>
      <c r="CP29" s="30">
        <v>31.76</v>
      </c>
      <c r="CQ29" s="30">
        <v>31.07</v>
      </c>
      <c r="CR29" s="47">
        <f t="shared" si="18"/>
        <v>31.454999999999998</v>
      </c>
      <c r="CS29" s="30">
        <v>16.5</v>
      </c>
      <c r="CT29" s="30">
        <v>20.329999999999998</v>
      </c>
      <c r="CU29" s="30">
        <v>15.57</v>
      </c>
      <c r="CV29" s="30">
        <v>21.14</v>
      </c>
      <c r="CW29" s="48">
        <f t="shared" si="19"/>
        <v>18.384999999999998</v>
      </c>
      <c r="CX29" s="30">
        <v>18.739999999999998</v>
      </c>
      <c r="CY29" s="30">
        <v>15.12</v>
      </c>
      <c r="CZ29" s="30">
        <v>14.9</v>
      </c>
      <c r="DA29" s="30">
        <v>12.93</v>
      </c>
      <c r="DB29" s="48">
        <f t="shared" si="20"/>
        <v>15.422499999999999</v>
      </c>
      <c r="DC29" s="30">
        <v>16.18</v>
      </c>
      <c r="DD29" s="30">
        <v>18.489999999999998</v>
      </c>
      <c r="DE29" s="30">
        <v>17.87</v>
      </c>
      <c r="DF29" s="30">
        <v>16.5</v>
      </c>
      <c r="DG29" s="48">
        <f t="shared" si="21"/>
        <v>17.260000000000002</v>
      </c>
      <c r="DH29" s="30">
        <v>21.53</v>
      </c>
      <c r="DI29" s="30">
        <v>17.149999999999999</v>
      </c>
      <c r="DJ29" s="30">
        <v>17.75</v>
      </c>
      <c r="DK29" s="30">
        <v>21.81</v>
      </c>
      <c r="DL29" s="48">
        <f t="shared" si="22"/>
        <v>19.559999999999999</v>
      </c>
      <c r="DM29" s="30">
        <v>18.18</v>
      </c>
      <c r="DN29" s="30">
        <v>20.64</v>
      </c>
      <c r="DO29" s="30">
        <v>21.03</v>
      </c>
      <c r="DP29" s="30">
        <v>20.82</v>
      </c>
      <c r="DQ29" s="48">
        <f t="shared" si="23"/>
        <v>20.1675</v>
      </c>
      <c r="DR29" s="30">
        <v>19.100000000000001</v>
      </c>
      <c r="DS29" s="30">
        <v>25.66</v>
      </c>
      <c r="DT29" s="30">
        <v>27.5</v>
      </c>
      <c r="DU29" s="30">
        <v>26.47</v>
      </c>
      <c r="DV29" s="48">
        <f t="shared" si="24"/>
        <v>24.682500000000001</v>
      </c>
      <c r="DW29" s="30">
        <v>30.57</v>
      </c>
      <c r="DX29" s="30">
        <v>32.39</v>
      </c>
      <c r="DY29" s="30">
        <v>29.53</v>
      </c>
      <c r="DZ29" s="30">
        <v>30.06</v>
      </c>
      <c r="EA29" s="48">
        <f t="shared" si="25"/>
        <v>30.637500000000003</v>
      </c>
      <c r="EB29" s="30">
        <v>26.66</v>
      </c>
      <c r="EC29" s="30">
        <v>35.200000000000003</v>
      </c>
      <c r="ED29" s="30">
        <v>30.2</v>
      </c>
      <c r="EE29" s="30">
        <v>32.299999999999997</v>
      </c>
      <c r="EF29" s="48">
        <f t="shared" si="26"/>
        <v>31.09</v>
      </c>
      <c r="EG29" s="30">
        <v>28.99</v>
      </c>
      <c r="EH29" s="30">
        <v>27.05</v>
      </c>
      <c r="EI29" s="30">
        <v>24.82</v>
      </c>
      <c r="EJ29" s="30">
        <v>27.05</v>
      </c>
      <c r="EK29" s="48">
        <f t="shared" si="27"/>
        <v>26.977499999999999</v>
      </c>
      <c r="EL29" s="30">
        <v>19.03</v>
      </c>
      <c r="EM29" s="30">
        <v>21.86</v>
      </c>
      <c r="EN29" s="30">
        <v>18.46</v>
      </c>
      <c r="EO29" s="30">
        <v>20.07</v>
      </c>
      <c r="EP29" s="48">
        <f t="shared" si="28"/>
        <v>19.855</v>
      </c>
      <c r="EQ29" s="30">
        <v>22.27</v>
      </c>
      <c r="ER29" s="30">
        <v>22</v>
      </c>
      <c r="ES29" s="30">
        <v>26.43</v>
      </c>
      <c r="ET29" s="30">
        <v>27.36</v>
      </c>
      <c r="EU29" s="48">
        <f t="shared" si="29"/>
        <v>24.514999999999997</v>
      </c>
      <c r="EV29" s="30">
        <v>22.19</v>
      </c>
      <c r="EW29" s="30">
        <v>18.989999999999998</v>
      </c>
      <c r="EX29" s="30">
        <v>24.71</v>
      </c>
      <c r="EY29" s="30">
        <v>20.94</v>
      </c>
      <c r="EZ29" s="48">
        <f t="shared" si="30"/>
        <v>21.7075</v>
      </c>
      <c r="FA29" s="30">
        <v>12.63</v>
      </c>
      <c r="FB29" s="30">
        <v>11.56</v>
      </c>
      <c r="FC29" s="30">
        <v>13.85</v>
      </c>
      <c r="FD29" s="30">
        <v>11.69</v>
      </c>
      <c r="FE29" s="48">
        <f t="shared" si="31"/>
        <v>12.432499999999999</v>
      </c>
      <c r="FF29" s="30">
        <v>7.71</v>
      </c>
      <c r="FG29" s="30">
        <v>11.11</v>
      </c>
      <c r="FH29" s="30">
        <v>13.08</v>
      </c>
      <c r="FI29" s="30">
        <v>10.26</v>
      </c>
      <c r="FJ29" s="48">
        <f t="shared" si="32"/>
        <v>10.54</v>
      </c>
      <c r="FK29" s="30">
        <v>12.5</v>
      </c>
      <c r="FL29" s="30">
        <v>9.85</v>
      </c>
      <c r="FM29" s="30">
        <v>12.13</v>
      </c>
      <c r="FN29" s="30">
        <v>16.03</v>
      </c>
      <c r="FO29" s="48">
        <f t="shared" si="33"/>
        <v>12.627500000000001</v>
      </c>
      <c r="FP29" s="30">
        <v>13.27</v>
      </c>
      <c r="FQ29" s="30">
        <v>8.02</v>
      </c>
      <c r="FR29" s="30">
        <v>13.32</v>
      </c>
      <c r="FS29" s="30">
        <v>10.76</v>
      </c>
      <c r="FT29" s="48">
        <f t="shared" si="34"/>
        <v>11.342499999999999</v>
      </c>
      <c r="FU29" s="30">
        <v>15.67</v>
      </c>
      <c r="FV29" s="30">
        <v>13.85</v>
      </c>
      <c r="FW29" s="30">
        <v>12.61</v>
      </c>
      <c r="FX29" s="30">
        <v>18.11</v>
      </c>
      <c r="FY29" s="48">
        <f t="shared" si="35"/>
        <v>15.059999999999999</v>
      </c>
      <c r="FZ29" s="30">
        <v>13.7</v>
      </c>
      <c r="GA29" s="30">
        <v>14.79</v>
      </c>
      <c r="GB29" s="30">
        <v>21.07</v>
      </c>
      <c r="GC29" s="30">
        <v>21.14</v>
      </c>
      <c r="GD29" s="48">
        <f t="shared" si="36"/>
        <v>17.675000000000001</v>
      </c>
      <c r="GE29" s="30">
        <v>18.420000000000002</v>
      </c>
      <c r="GF29" s="30">
        <v>14.74</v>
      </c>
      <c r="GG29" s="30">
        <v>13.67</v>
      </c>
      <c r="GH29" s="30">
        <v>13.41</v>
      </c>
      <c r="GI29" s="48">
        <f t="shared" si="37"/>
        <v>15.060000000000002</v>
      </c>
      <c r="GJ29" s="30">
        <v>37.76</v>
      </c>
      <c r="GK29" s="30">
        <v>35.799999999999997</v>
      </c>
      <c r="GL29" s="30">
        <v>34.81</v>
      </c>
      <c r="GM29" s="30">
        <v>36.36</v>
      </c>
      <c r="GN29" s="49">
        <f t="shared" si="38"/>
        <v>36.182500000000005</v>
      </c>
      <c r="GO29" s="30">
        <v>37.9</v>
      </c>
      <c r="GP29" s="30">
        <v>41.87</v>
      </c>
      <c r="GQ29" s="30">
        <v>42.66</v>
      </c>
      <c r="GR29" s="30">
        <v>42.32</v>
      </c>
      <c r="GS29" s="49">
        <f t="shared" si="39"/>
        <v>41.1875</v>
      </c>
      <c r="GT29" s="30">
        <v>43</v>
      </c>
      <c r="GU29" s="30">
        <v>38.93</v>
      </c>
      <c r="GV29" s="30">
        <v>38</v>
      </c>
      <c r="GW29" s="30">
        <v>37.549999999999997</v>
      </c>
      <c r="GX29" s="49">
        <f t="shared" si="40"/>
        <v>39.370000000000005</v>
      </c>
      <c r="GY29" s="30">
        <v>37.75</v>
      </c>
      <c r="GZ29" s="30">
        <v>37.65</v>
      </c>
      <c r="HA29" s="30">
        <v>36.72</v>
      </c>
      <c r="HB29" s="30">
        <v>36.42</v>
      </c>
      <c r="HC29" s="49">
        <f t="shared" si="41"/>
        <v>37.135000000000005</v>
      </c>
      <c r="HD29" s="30">
        <v>37.58</v>
      </c>
      <c r="HE29" s="30">
        <v>37.24</v>
      </c>
      <c r="HF29" s="30">
        <v>35.409999999999997</v>
      </c>
      <c r="HG29" s="30">
        <v>37.049999999999997</v>
      </c>
      <c r="HH29" s="49">
        <f t="shared" si="42"/>
        <v>36.819999999999993</v>
      </c>
      <c r="HI29" s="30">
        <v>36.29</v>
      </c>
      <c r="HJ29" s="30">
        <v>32.47</v>
      </c>
      <c r="HK29" s="30">
        <v>32.25</v>
      </c>
      <c r="HL29" s="30">
        <v>33.28</v>
      </c>
      <c r="HM29" s="49">
        <f t="shared" si="43"/>
        <v>33.572499999999998</v>
      </c>
      <c r="HN29" s="30">
        <v>30.57</v>
      </c>
      <c r="HO29" s="30">
        <v>29.1</v>
      </c>
      <c r="HP29" s="30">
        <v>32.58</v>
      </c>
      <c r="HQ29" s="30">
        <v>32.479999999999997</v>
      </c>
      <c r="HR29" s="49">
        <f t="shared" si="44"/>
        <v>31.182499999999997</v>
      </c>
      <c r="HS29" s="30">
        <v>33.869999999999997</v>
      </c>
      <c r="HT29" s="30">
        <v>29.96</v>
      </c>
      <c r="HU29" s="30">
        <v>30.68</v>
      </c>
      <c r="HV29" s="30">
        <v>28.35</v>
      </c>
      <c r="HW29" s="49">
        <f t="shared" si="45"/>
        <v>30.714999999999996</v>
      </c>
      <c r="HX29" s="30">
        <v>29.9</v>
      </c>
      <c r="HY29" s="30">
        <v>31.81</v>
      </c>
      <c r="HZ29" s="30">
        <v>32.409999999999997</v>
      </c>
      <c r="IA29" s="30">
        <v>32.200000000000003</v>
      </c>
      <c r="IB29" s="49">
        <f t="shared" si="46"/>
        <v>31.58</v>
      </c>
      <c r="IC29" s="30">
        <v>34.549999999999997</v>
      </c>
      <c r="ID29" s="30">
        <v>33.08</v>
      </c>
      <c r="IE29" s="30">
        <v>33.909999999999997</v>
      </c>
      <c r="IF29" s="30">
        <v>32.58</v>
      </c>
      <c r="IG29" s="49">
        <f t="shared" si="47"/>
        <v>33.53</v>
      </c>
      <c r="IH29" s="30">
        <v>35.299999999999997</v>
      </c>
      <c r="II29" s="30">
        <v>33.520000000000003</v>
      </c>
      <c r="IJ29" s="30">
        <v>29.48</v>
      </c>
      <c r="IK29" s="30">
        <v>29.14</v>
      </c>
      <c r="IL29" s="49">
        <f t="shared" si="48"/>
        <v>31.86</v>
      </c>
      <c r="IM29" s="30">
        <v>31.84</v>
      </c>
      <c r="IN29" s="30">
        <v>32.270000000000003</v>
      </c>
      <c r="IO29" s="30">
        <v>29.52</v>
      </c>
      <c r="IP29" s="30">
        <v>30.02</v>
      </c>
      <c r="IQ29" s="49">
        <f t="shared" si="49"/>
        <v>30.912499999999998</v>
      </c>
      <c r="IR29" s="30">
        <v>33.020000000000003</v>
      </c>
      <c r="IS29" s="30">
        <v>33.22</v>
      </c>
      <c r="IT29" s="30">
        <v>34.04</v>
      </c>
      <c r="IU29" s="30">
        <v>34.270000000000003</v>
      </c>
      <c r="IV29" s="49">
        <f t="shared" si="50"/>
        <v>33.637500000000003</v>
      </c>
      <c r="IW29" s="30">
        <v>33.979999999999997</v>
      </c>
      <c r="IX29" s="30">
        <v>34.090000000000003</v>
      </c>
      <c r="IY29" s="30">
        <v>31.78</v>
      </c>
      <c r="IZ29" s="30">
        <v>32.659999999999997</v>
      </c>
      <c r="JA29" s="49">
        <f t="shared" si="51"/>
        <v>33.127499999999998</v>
      </c>
      <c r="JB29" s="30">
        <v>32.96</v>
      </c>
      <c r="JC29" s="30">
        <v>31.76</v>
      </c>
      <c r="JD29" s="30">
        <v>31.07</v>
      </c>
      <c r="JE29" s="30">
        <v>26.76</v>
      </c>
      <c r="JF29" s="49">
        <f t="shared" si="52"/>
        <v>30.637499999999999</v>
      </c>
      <c r="JG29" s="30">
        <v>27.92</v>
      </c>
      <c r="JH29" s="30">
        <v>29.92</v>
      </c>
      <c r="JI29" s="30">
        <v>29.09</v>
      </c>
      <c r="JJ29" s="30">
        <v>28.21</v>
      </c>
      <c r="JK29" s="49">
        <f t="shared" si="53"/>
        <v>28.785000000000004</v>
      </c>
      <c r="JL29" s="30">
        <v>26.84</v>
      </c>
      <c r="JM29" s="30">
        <v>28.41</v>
      </c>
      <c r="JN29" s="30">
        <v>25.06</v>
      </c>
      <c r="JO29" s="30">
        <v>24.02</v>
      </c>
      <c r="JP29" s="49">
        <f t="shared" si="54"/>
        <v>26.0825</v>
      </c>
      <c r="JQ29" s="30">
        <v>25.95</v>
      </c>
      <c r="JR29" s="30">
        <v>26.5</v>
      </c>
      <c r="JS29" s="30">
        <v>25.47</v>
      </c>
      <c r="JT29" s="30">
        <v>24.73</v>
      </c>
      <c r="JU29" s="49">
        <f t="shared" si="55"/>
        <v>25.662500000000001</v>
      </c>
      <c r="JV29" s="30">
        <v>25.45</v>
      </c>
      <c r="JW29" s="30">
        <v>27.1</v>
      </c>
      <c r="JX29" s="30">
        <v>27.42</v>
      </c>
      <c r="JY29" s="30">
        <v>26.9</v>
      </c>
      <c r="JZ29" s="50">
        <f t="shared" si="56"/>
        <v>26.717500000000001</v>
      </c>
    </row>
    <row r="30" spans="1:286" ht="29">
      <c r="A30" s="25" t="s">
        <v>265</v>
      </c>
      <c r="B30" s="30">
        <v>53.97</v>
      </c>
      <c r="C30" s="30">
        <v>53.51</v>
      </c>
      <c r="D30" s="30">
        <v>50.51</v>
      </c>
      <c r="E30" s="30">
        <v>51.51</v>
      </c>
      <c r="F30" s="47">
        <f t="shared" si="0"/>
        <v>52.374999999999993</v>
      </c>
      <c r="G30" s="30">
        <v>52.29</v>
      </c>
      <c r="H30" s="30">
        <v>50.51</v>
      </c>
      <c r="I30" s="30">
        <v>51.03</v>
      </c>
      <c r="J30" s="30">
        <v>52.95</v>
      </c>
      <c r="K30" s="47">
        <f t="shared" si="1"/>
        <v>51.694999999999993</v>
      </c>
      <c r="L30" s="30">
        <v>51.11</v>
      </c>
      <c r="M30" s="30">
        <v>50.26</v>
      </c>
      <c r="N30" s="30">
        <v>52.38</v>
      </c>
      <c r="O30" s="30">
        <v>50.58</v>
      </c>
      <c r="P30" s="47">
        <f t="shared" si="2"/>
        <v>51.082499999999996</v>
      </c>
      <c r="Q30" s="30">
        <v>49.27</v>
      </c>
      <c r="R30" s="30">
        <v>48.38</v>
      </c>
      <c r="S30" s="30">
        <v>48.3</v>
      </c>
      <c r="T30" s="30">
        <v>48.31</v>
      </c>
      <c r="U30" s="47">
        <f t="shared" si="3"/>
        <v>48.564999999999998</v>
      </c>
      <c r="V30" s="30">
        <v>49.34</v>
      </c>
      <c r="W30" s="30">
        <v>51.72</v>
      </c>
      <c r="X30" s="30">
        <v>51.82</v>
      </c>
      <c r="Y30" s="30">
        <v>51.28</v>
      </c>
      <c r="Z30" s="47">
        <f t="shared" si="4"/>
        <v>51.04</v>
      </c>
      <c r="AA30" s="30">
        <v>52.05</v>
      </c>
      <c r="AB30" s="30">
        <v>52.36</v>
      </c>
      <c r="AC30" s="30">
        <v>52.07</v>
      </c>
      <c r="AD30" s="30">
        <v>52.01</v>
      </c>
      <c r="AE30" s="47">
        <f t="shared" si="5"/>
        <v>52.122499999999995</v>
      </c>
      <c r="AF30" s="30">
        <v>52.22</v>
      </c>
      <c r="AG30" s="30">
        <v>49.5</v>
      </c>
      <c r="AH30" s="30">
        <v>50.42</v>
      </c>
      <c r="AI30" s="30">
        <v>50.07</v>
      </c>
      <c r="AJ30" s="47">
        <f t="shared" si="6"/>
        <v>50.552499999999995</v>
      </c>
      <c r="AK30" s="30">
        <v>50.89</v>
      </c>
      <c r="AL30" s="30">
        <v>49.11</v>
      </c>
      <c r="AM30" s="30">
        <v>51.15</v>
      </c>
      <c r="AN30" s="30">
        <v>51.1</v>
      </c>
      <c r="AO30" s="47">
        <f t="shared" si="7"/>
        <v>50.5625</v>
      </c>
      <c r="AP30" s="30">
        <v>49.07</v>
      </c>
      <c r="AQ30" s="30">
        <v>50.08</v>
      </c>
      <c r="AR30" s="30">
        <v>53.36</v>
      </c>
      <c r="AS30" s="30">
        <v>52.83</v>
      </c>
      <c r="AT30" s="47">
        <f t="shared" si="8"/>
        <v>51.334999999999994</v>
      </c>
      <c r="AU30" s="30">
        <v>53.78</v>
      </c>
      <c r="AV30" s="30">
        <v>53.58</v>
      </c>
      <c r="AW30" s="30">
        <v>53.74</v>
      </c>
      <c r="AX30" s="30">
        <v>53.34</v>
      </c>
      <c r="AY30" s="47">
        <f t="shared" si="9"/>
        <v>53.61</v>
      </c>
      <c r="AZ30" s="30">
        <v>51.19</v>
      </c>
      <c r="BA30" s="30">
        <v>51.38</v>
      </c>
      <c r="BB30" s="30">
        <v>50.72</v>
      </c>
      <c r="BC30" s="30">
        <v>52.31</v>
      </c>
      <c r="BD30" s="47">
        <f t="shared" si="10"/>
        <v>51.4</v>
      </c>
      <c r="BE30" s="30">
        <v>53.03</v>
      </c>
      <c r="BF30" s="30">
        <v>52.13</v>
      </c>
      <c r="BG30" s="30">
        <v>51.33</v>
      </c>
      <c r="BH30" s="30">
        <v>49.58</v>
      </c>
      <c r="BI30" s="47">
        <f t="shared" si="11"/>
        <v>51.517499999999998</v>
      </c>
      <c r="BJ30" s="30">
        <v>50.89</v>
      </c>
      <c r="BK30" s="30">
        <v>52.22</v>
      </c>
      <c r="BL30" s="30">
        <v>51.33</v>
      </c>
      <c r="BM30" s="30">
        <v>51.51</v>
      </c>
      <c r="BN30" s="47">
        <f t="shared" si="12"/>
        <v>51.487499999999997</v>
      </c>
      <c r="BO30" s="30">
        <v>51.71</v>
      </c>
      <c r="BP30" s="30">
        <v>51.66</v>
      </c>
      <c r="BQ30" s="30">
        <v>50.77</v>
      </c>
      <c r="BR30" s="30">
        <v>49.89</v>
      </c>
      <c r="BS30" s="47">
        <f t="shared" si="13"/>
        <v>51.007500000000007</v>
      </c>
      <c r="BT30" s="30">
        <v>50.87</v>
      </c>
      <c r="BU30" s="30">
        <v>49.94</v>
      </c>
      <c r="BV30" s="30">
        <v>50.56</v>
      </c>
      <c r="BW30" s="30">
        <v>49.56</v>
      </c>
      <c r="BX30" s="47">
        <f t="shared" si="14"/>
        <v>50.232500000000002</v>
      </c>
      <c r="BY30" s="30">
        <v>50.68</v>
      </c>
      <c r="BZ30" s="30">
        <v>49.11</v>
      </c>
      <c r="CA30" s="30">
        <v>48.49</v>
      </c>
      <c r="CB30" s="30">
        <v>47.88</v>
      </c>
      <c r="CC30" s="47">
        <f t="shared" si="15"/>
        <v>49.04</v>
      </c>
      <c r="CD30" s="30">
        <v>45.52</v>
      </c>
      <c r="CE30" s="30">
        <v>46.33</v>
      </c>
      <c r="CF30" s="30">
        <v>46.94</v>
      </c>
      <c r="CG30" s="30">
        <v>47.53</v>
      </c>
      <c r="CH30" s="47">
        <f t="shared" si="16"/>
        <v>46.58</v>
      </c>
      <c r="CI30" s="30">
        <v>46.79</v>
      </c>
      <c r="CJ30" s="30">
        <v>46.35</v>
      </c>
      <c r="CK30" s="30">
        <v>46.55</v>
      </c>
      <c r="CL30" s="30">
        <v>46.08</v>
      </c>
      <c r="CM30" s="47">
        <f t="shared" si="17"/>
        <v>46.442499999999995</v>
      </c>
      <c r="CN30" s="30">
        <v>45.9</v>
      </c>
      <c r="CO30" s="30">
        <v>45.66</v>
      </c>
      <c r="CP30" s="30">
        <v>44.99</v>
      </c>
      <c r="CQ30" s="30">
        <v>43.92</v>
      </c>
      <c r="CR30" s="47">
        <f t="shared" si="18"/>
        <v>45.117500000000007</v>
      </c>
      <c r="CS30" s="30">
        <v>8.4</v>
      </c>
      <c r="CT30" s="30">
        <v>10.85</v>
      </c>
      <c r="CU30" s="30">
        <v>9.93</v>
      </c>
      <c r="CV30" s="30">
        <v>7.76</v>
      </c>
      <c r="CW30" s="48">
        <f t="shared" si="19"/>
        <v>9.2349999999999994</v>
      </c>
      <c r="CX30" s="30">
        <v>8.09</v>
      </c>
      <c r="CY30" s="30">
        <v>7.92</v>
      </c>
      <c r="CZ30" s="30">
        <v>5.98</v>
      </c>
      <c r="DA30" s="30">
        <v>8.01</v>
      </c>
      <c r="DB30" s="48">
        <f t="shared" si="20"/>
        <v>7.5</v>
      </c>
      <c r="DC30" s="30">
        <v>8.33</v>
      </c>
      <c r="DD30" s="30">
        <v>8.2200000000000006</v>
      </c>
      <c r="DE30" s="30">
        <v>8.3000000000000007</v>
      </c>
      <c r="DF30" s="30">
        <v>8.68</v>
      </c>
      <c r="DG30" s="48">
        <f t="shared" si="21"/>
        <v>8.3825000000000003</v>
      </c>
      <c r="DH30" s="30">
        <v>8.84</v>
      </c>
      <c r="DI30" s="30">
        <v>10.34</v>
      </c>
      <c r="DJ30" s="30">
        <v>10.210000000000001</v>
      </c>
      <c r="DK30" s="30">
        <v>12.78</v>
      </c>
      <c r="DL30" s="48">
        <f t="shared" si="22"/>
        <v>10.5425</v>
      </c>
      <c r="DM30" s="30">
        <v>10.67</v>
      </c>
      <c r="DN30" s="30">
        <v>12.07</v>
      </c>
      <c r="DO30" s="30">
        <v>11.28</v>
      </c>
      <c r="DP30" s="30">
        <v>11.82</v>
      </c>
      <c r="DQ30" s="48">
        <f t="shared" si="23"/>
        <v>11.46</v>
      </c>
      <c r="DR30" s="30">
        <v>11.14</v>
      </c>
      <c r="DS30" s="30">
        <v>14.14</v>
      </c>
      <c r="DT30" s="30">
        <v>15.17</v>
      </c>
      <c r="DU30" s="30">
        <v>13.77</v>
      </c>
      <c r="DV30" s="48">
        <f t="shared" si="24"/>
        <v>13.555</v>
      </c>
      <c r="DW30" s="30">
        <v>14.04</v>
      </c>
      <c r="DX30" s="30">
        <v>13.47</v>
      </c>
      <c r="DY30" s="30">
        <v>14.85</v>
      </c>
      <c r="DZ30" s="30">
        <v>14.45</v>
      </c>
      <c r="EA30" s="48">
        <f t="shared" si="25"/>
        <v>14.202500000000001</v>
      </c>
      <c r="EB30" s="30">
        <v>15.14</v>
      </c>
      <c r="EC30" s="30">
        <v>15</v>
      </c>
      <c r="ED30" s="30">
        <v>14.68</v>
      </c>
      <c r="EE30" s="30">
        <v>14.58</v>
      </c>
      <c r="EF30" s="48">
        <f t="shared" si="26"/>
        <v>14.85</v>
      </c>
      <c r="EG30" s="30">
        <v>14.39</v>
      </c>
      <c r="EH30" s="30">
        <v>13.97</v>
      </c>
      <c r="EI30" s="30">
        <v>14.74</v>
      </c>
      <c r="EJ30" s="30">
        <v>13.09</v>
      </c>
      <c r="EK30" s="48">
        <f t="shared" si="27"/>
        <v>14.047499999999999</v>
      </c>
      <c r="EL30" s="30">
        <v>12.74</v>
      </c>
      <c r="EM30" s="30">
        <v>14.65</v>
      </c>
      <c r="EN30" s="30">
        <v>12.47</v>
      </c>
      <c r="EO30" s="30">
        <v>10.26</v>
      </c>
      <c r="EP30" s="48">
        <f t="shared" si="28"/>
        <v>12.53</v>
      </c>
      <c r="EQ30" s="30">
        <v>8.7100000000000009</v>
      </c>
      <c r="ER30" s="30">
        <v>8.35</v>
      </c>
      <c r="ES30" s="30">
        <v>8.1300000000000008</v>
      </c>
      <c r="ET30" s="30">
        <v>8.7799999999999994</v>
      </c>
      <c r="EU30" s="48">
        <f t="shared" si="29"/>
        <v>8.4925000000000015</v>
      </c>
      <c r="EV30" s="30">
        <v>9.61</v>
      </c>
      <c r="EW30" s="30">
        <v>9.8000000000000007</v>
      </c>
      <c r="EX30" s="30">
        <v>9.2100000000000009</v>
      </c>
      <c r="EY30" s="30">
        <v>8.77</v>
      </c>
      <c r="EZ30" s="48">
        <f t="shared" si="30"/>
        <v>9.3475000000000001</v>
      </c>
      <c r="FA30" s="30">
        <v>7.23</v>
      </c>
      <c r="FB30" s="30">
        <v>7.17</v>
      </c>
      <c r="FC30" s="30">
        <v>5.69</v>
      </c>
      <c r="FD30" s="30">
        <v>6.68</v>
      </c>
      <c r="FE30" s="48">
        <f t="shared" si="31"/>
        <v>6.6924999999999999</v>
      </c>
      <c r="FF30" s="30">
        <v>6.23</v>
      </c>
      <c r="FG30" s="30">
        <v>5.81</v>
      </c>
      <c r="FH30" s="30">
        <v>5.66</v>
      </c>
      <c r="FI30" s="30">
        <v>7.5</v>
      </c>
      <c r="FJ30" s="48">
        <f t="shared" si="32"/>
        <v>6.3</v>
      </c>
      <c r="FK30" s="30">
        <v>9.5299999999999994</v>
      </c>
      <c r="FL30" s="30">
        <v>7.65</v>
      </c>
      <c r="FM30" s="30">
        <v>7.63</v>
      </c>
      <c r="FN30" s="30">
        <v>7.66</v>
      </c>
      <c r="FO30" s="48">
        <f t="shared" si="33"/>
        <v>8.1174999999999997</v>
      </c>
      <c r="FP30" s="30">
        <v>6.57</v>
      </c>
      <c r="FQ30" s="30">
        <v>9.01</v>
      </c>
      <c r="FR30" s="30">
        <v>7.77</v>
      </c>
      <c r="FS30" s="30">
        <v>8.92</v>
      </c>
      <c r="FT30" s="48">
        <f t="shared" si="34"/>
        <v>8.0675000000000008</v>
      </c>
      <c r="FU30" s="30">
        <v>8.25</v>
      </c>
      <c r="FV30" s="30">
        <v>8.89</v>
      </c>
      <c r="FW30" s="30">
        <v>9.35</v>
      </c>
      <c r="FX30" s="30">
        <v>9.57</v>
      </c>
      <c r="FY30" s="48">
        <f t="shared" si="35"/>
        <v>9.0150000000000006</v>
      </c>
      <c r="FZ30" s="30">
        <v>7.98</v>
      </c>
      <c r="GA30" s="30">
        <v>7.22</v>
      </c>
      <c r="GB30" s="30">
        <v>7.39</v>
      </c>
      <c r="GC30" s="30">
        <v>9.6</v>
      </c>
      <c r="GD30" s="48">
        <f t="shared" si="36"/>
        <v>8.0474999999999994</v>
      </c>
      <c r="GE30" s="30">
        <v>10.75</v>
      </c>
      <c r="GF30" s="30">
        <v>11.29</v>
      </c>
      <c r="GG30" s="30">
        <v>10.86</v>
      </c>
      <c r="GH30" s="30">
        <v>11.42</v>
      </c>
      <c r="GI30" s="48">
        <f t="shared" si="37"/>
        <v>11.08</v>
      </c>
      <c r="GJ30" s="30">
        <v>49.43</v>
      </c>
      <c r="GK30" s="30">
        <v>47.71</v>
      </c>
      <c r="GL30" s="30">
        <v>45.5</v>
      </c>
      <c r="GM30" s="30">
        <v>47.51</v>
      </c>
      <c r="GN30" s="49">
        <f t="shared" si="38"/>
        <v>47.537499999999994</v>
      </c>
      <c r="GO30" s="30">
        <v>48.06</v>
      </c>
      <c r="GP30" s="30">
        <v>46.51</v>
      </c>
      <c r="GQ30" s="30">
        <v>47.98</v>
      </c>
      <c r="GR30" s="30">
        <v>48.71</v>
      </c>
      <c r="GS30" s="49">
        <f t="shared" si="39"/>
        <v>47.814999999999998</v>
      </c>
      <c r="GT30" s="30">
        <v>46.85</v>
      </c>
      <c r="GU30" s="30">
        <v>46.12</v>
      </c>
      <c r="GV30" s="30">
        <v>48.04</v>
      </c>
      <c r="GW30" s="30">
        <v>46.19</v>
      </c>
      <c r="GX30" s="49">
        <f t="shared" si="40"/>
        <v>46.8</v>
      </c>
      <c r="GY30" s="30">
        <v>44.91</v>
      </c>
      <c r="GZ30" s="30">
        <v>43.38</v>
      </c>
      <c r="HA30" s="30">
        <v>43.37</v>
      </c>
      <c r="HB30" s="30">
        <v>42.14</v>
      </c>
      <c r="HC30" s="49">
        <f t="shared" si="41"/>
        <v>43.45</v>
      </c>
      <c r="HD30" s="30">
        <v>44.08</v>
      </c>
      <c r="HE30" s="30">
        <v>45.48</v>
      </c>
      <c r="HF30" s="30">
        <v>45.98</v>
      </c>
      <c r="HG30" s="30">
        <v>45.22</v>
      </c>
      <c r="HH30" s="49">
        <f t="shared" si="42"/>
        <v>45.19</v>
      </c>
      <c r="HI30" s="30">
        <v>46.25</v>
      </c>
      <c r="HJ30" s="30">
        <v>44.95</v>
      </c>
      <c r="HK30" s="30">
        <v>44.17</v>
      </c>
      <c r="HL30" s="30">
        <v>44.85</v>
      </c>
      <c r="HM30" s="49">
        <f t="shared" si="43"/>
        <v>45.055</v>
      </c>
      <c r="HN30" s="30">
        <v>44.89</v>
      </c>
      <c r="HO30" s="30">
        <v>42.84</v>
      </c>
      <c r="HP30" s="30">
        <v>42.93</v>
      </c>
      <c r="HQ30" s="30">
        <v>42.84</v>
      </c>
      <c r="HR30" s="49">
        <f t="shared" si="44"/>
        <v>43.375</v>
      </c>
      <c r="HS30" s="30">
        <v>43.19</v>
      </c>
      <c r="HT30" s="30">
        <v>41.74</v>
      </c>
      <c r="HU30" s="30">
        <v>43.64</v>
      </c>
      <c r="HV30" s="30">
        <v>43.65</v>
      </c>
      <c r="HW30" s="49">
        <f t="shared" si="45"/>
        <v>43.055</v>
      </c>
      <c r="HX30" s="30">
        <v>42.01</v>
      </c>
      <c r="HY30" s="30">
        <v>43.09</v>
      </c>
      <c r="HZ30" s="30">
        <v>45.5</v>
      </c>
      <c r="IA30" s="30">
        <v>45.91</v>
      </c>
      <c r="IB30" s="49">
        <f t="shared" si="46"/>
        <v>44.127499999999998</v>
      </c>
      <c r="IC30" s="30">
        <v>46.93</v>
      </c>
      <c r="ID30" s="30">
        <v>45.73</v>
      </c>
      <c r="IE30" s="30">
        <v>47.04</v>
      </c>
      <c r="IF30" s="30">
        <v>47.87</v>
      </c>
      <c r="IG30" s="49">
        <f t="shared" si="47"/>
        <v>46.892499999999998</v>
      </c>
      <c r="IH30" s="30">
        <v>46.73</v>
      </c>
      <c r="II30" s="30">
        <v>47.09</v>
      </c>
      <c r="IJ30" s="30">
        <v>46.59</v>
      </c>
      <c r="IK30" s="30">
        <v>47.72</v>
      </c>
      <c r="IL30" s="49">
        <f t="shared" si="48"/>
        <v>47.032499999999999</v>
      </c>
      <c r="IM30" s="30">
        <v>47.94</v>
      </c>
      <c r="IN30" s="30">
        <v>47.02</v>
      </c>
      <c r="IO30" s="30">
        <v>46.6</v>
      </c>
      <c r="IP30" s="30">
        <v>45.23</v>
      </c>
      <c r="IQ30" s="49">
        <f t="shared" si="49"/>
        <v>46.697499999999998</v>
      </c>
      <c r="IR30" s="30">
        <v>47.21</v>
      </c>
      <c r="IS30" s="30">
        <v>48.48</v>
      </c>
      <c r="IT30" s="30">
        <v>48.41</v>
      </c>
      <c r="IU30" s="30">
        <v>48.07</v>
      </c>
      <c r="IV30" s="49">
        <f t="shared" si="50"/>
        <v>48.042499999999997</v>
      </c>
      <c r="IW30" s="30">
        <v>48.49</v>
      </c>
      <c r="IX30" s="30">
        <v>48.66</v>
      </c>
      <c r="IY30" s="30">
        <v>47.9</v>
      </c>
      <c r="IZ30" s="30">
        <v>46.15</v>
      </c>
      <c r="JA30" s="49">
        <f t="shared" si="51"/>
        <v>47.800000000000004</v>
      </c>
      <c r="JB30" s="30">
        <v>46.02</v>
      </c>
      <c r="JC30" s="30">
        <v>46.12</v>
      </c>
      <c r="JD30" s="30">
        <v>46.7</v>
      </c>
      <c r="JE30" s="30">
        <v>45.76</v>
      </c>
      <c r="JF30" s="49">
        <f t="shared" si="52"/>
        <v>46.15</v>
      </c>
      <c r="JG30" s="30">
        <v>47.35</v>
      </c>
      <c r="JH30" s="30">
        <v>44.69</v>
      </c>
      <c r="JI30" s="30">
        <v>44.72</v>
      </c>
      <c r="JJ30" s="30">
        <v>43.61</v>
      </c>
      <c r="JK30" s="49">
        <f t="shared" si="53"/>
        <v>45.092500000000001</v>
      </c>
      <c r="JL30" s="30">
        <v>41.76</v>
      </c>
      <c r="JM30" s="30">
        <v>42.21</v>
      </c>
      <c r="JN30" s="30">
        <v>42.55</v>
      </c>
      <c r="JO30" s="30">
        <v>42.98</v>
      </c>
      <c r="JP30" s="49">
        <f t="shared" si="54"/>
        <v>42.375</v>
      </c>
      <c r="JQ30" s="30">
        <v>43.05</v>
      </c>
      <c r="JR30" s="30">
        <v>43</v>
      </c>
      <c r="JS30" s="30">
        <v>43.11</v>
      </c>
      <c r="JT30" s="30">
        <v>41.66</v>
      </c>
      <c r="JU30" s="49">
        <f t="shared" si="55"/>
        <v>42.704999999999998</v>
      </c>
      <c r="JV30" s="30">
        <v>40.97</v>
      </c>
      <c r="JW30" s="30">
        <v>40.5</v>
      </c>
      <c r="JX30" s="30">
        <v>40.1</v>
      </c>
      <c r="JY30" s="30">
        <v>38.909999999999997</v>
      </c>
      <c r="JZ30" s="50">
        <f t="shared" si="56"/>
        <v>40.119999999999997</v>
      </c>
    </row>
    <row r="31" spans="1:286" ht="29">
      <c r="A31" s="25" t="s">
        <v>266</v>
      </c>
      <c r="B31" s="30">
        <v>56.15</v>
      </c>
      <c r="C31" s="30">
        <v>57.05</v>
      </c>
      <c r="D31" s="30">
        <v>55.92</v>
      </c>
      <c r="E31" s="30">
        <v>57.37</v>
      </c>
      <c r="F31" s="47">
        <f t="shared" si="0"/>
        <v>56.622500000000002</v>
      </c>
      <c r="G31" s="30">
        <v>59.02</v>
      </c>
      <c r="H31" s="30">
        <v>60.14</v>
      </c>
      <c r="I31" s="30">
        <v>58.52</v>
      </c>
      <c r="J31" s="30">
        <v>56.87</v>
      </c>
      <c r="K31" s="47">
        <f t="shared" si="1"/>
        <v>58.637500000000003</v>
      </c>
      <c r="L31" s="30">
        <v>56.49</v>
      </c>
      <c r="M31" s="30">
        <v>58.25</v>
      </c>
      <c r="N31" s="30">
        <v>59.01</v>
      </c>
      <c r="O31" s="30">
        <v>54.83</v>
      </c>
      <c r="P31" s="47">
        <f t="shared" si="2"/>
        <v>57.144999999999996</v>
      </c>
      <c r="Q31" s="30">
        <v>56.87</v>
      </c>
      <c r="R31" s="30">
        <v>59.2</v>
      </c>
      <c r="S31" s="30">
        <v>58.25</v>
      </c>
      <c r="T31" s="30">
        <v>56.9</v>
      </c>
      <c r="U31" s="47">
        <f t="shared" si="3"/>
        <v>57.805</v>
      </c>
      <c r="V31" s="30">
        <v>57.5</v>
      </c>
      <c r="W31" s="30">
        <v>59.59</v>
      </c>
      <c r="X31" s="30">
        <v>58.92</v>
      </c>
      <c r="Y31" s="30">
        <v>58.08</v>
      </c>
      <c r="Z31" s="47">
        <f t="shared" si="4"/>
        <v>58.522499999999994</v>
      </c>
      <c r="AA31" s="30">
        <v>57.23</v>
      </c>
      <c r="AB31" s="30">
        <v>58.08</v>
      </c>
      <c r="AC31" s="30">
        <v>58.76</v>
      </c>
      <c r="AD31" s="30">
        <v>58.37</v>
      </c>
      <c r="AE31" s="47">
        <f t="shared" si="5"/>
        <v>58.11</v>
      </c>
      <c r="AF31" s="30">
        <v>59.33</v>
      </c>
      <c r="AG31" s="30">
        <v>59.49</v>
      </c>
      <c r="AH31" s="30">
        <v>59.85</v>
      </c>
      <c r="AI31" s="30">
        <v>59.14</v>
      </c>
      <c r="AJ31" s="47">
        <f t="shared" si="6"/>
        <v>59.452500000000001</v>
      </c>
      <c r="AK31" s="30">
        <v>59.46</v>
      </c>
      <c r="AL31" s="30">
        <v>61.75</v>
      </c>
      <c r="AM31" s="30">
        <v>60.34</v>
      </c>
      <c r="AN31" s="30">
        <v>57.95</v>
      </c>
      <c r="AO31" s="47">
        <f t="shared" si="7"/>
        <v>59.875</v>
      </c>
      <c r="AP31" s="30">
        <v>59.07</v>
      </c>
      <c r="AQ31" s="30">
        <v>59.84</v>
      </c>
      <c r="AR31" s="30">
        <v>60.67</v>
      </c>
      <c r="AS31" s="30">
        <v>58.89</v>
      </c>
      <c r="AT31" s="47">
        <f t="shared" si="8"/>
        <v>59.617499999999993</v>
      </c>
      <c r="AU31" s="30">
        <v>57.64</v>
      </c>
      <c r="AV31" s="30">
        <v>61.69</v>
      </c>
      <c r="AW31" s="30">
        <v>60.64</v>
      </c>
      <c r="AX31" s="30">
        <v>57.92</v>
      </c>
      <c r="AY31" s="47">
        <f t="shared" si="9"/>
        <v>59.472499999999997</v>
      </c>
      <c r="AZ31" s="30">
        <v>58.49</v>
      </c>
      <c r="BA31" s="30">
        <v>58.79</v>
      </c>
      <c r="BB31" s="30">
        <v>58.05</v>
      </c>
      <c r="BC31" s="30">
        <v>56.94</v>
      </c>
      <c r="BD31" s="47">
        <f t="shared" si="10"/>
        <v>58.067499999999995</v>
      </c>
      <c r="BE31" s="30">
        <v>54.5</v>
      </c>
      <c r="BF31" s="30">
        <v>57.32</v>
      </c>
      <c r="BG31" s="30">
        <v>55.99</v>
      </c>
      <c r="BH31" s="30">
        <v>56.18</v>
      </c>
      <c r="BI31" s="47">
        <f t="shared" si="11"/>
        <v>55.997500000000002</v>
      </c>
      <c r="BJ31" s="30">
        <v>54.59</v>
      </c>
      <c r="BK31" s="30">
        <v>55.18</v>
      </c>
      <c r="BL31" s="30">
        <v>55.55</v>
      </c>
      <c r="BM31" s="30">
        <v>54.13</v>
      </c>
      <c r="BN31" s="47">
        <f t="shared" si="12"/>
        <v>54.862499999999997</v>
      </c>
      <c r="BO31" s="30">
        <v>53.7</v>
      </c>
      <c r="BP31" s="30">
        <v>56.62</v>
      </c>
      <c r="BQ31" s="30">
        <v>55.64</v>
      </c>
      <c r="BR31" s="30">
        <v>56.65</v>
      </c>
      <c r="BS31" s="47">
        <f t="shared" si="13"/>
        <v>55.652499999999996</v>
      </c>
      <c r="BT31" s="30">
        <v>57.33</v>
      </c>
      <c r="BU31" s="30">
        <v>56.74</v>
      </c>
      <c r="BV31" s="30">
        <v>56.5</v>
      </c>
      <c r="BW31" s="30">
        <v>55.34</v>
      </c>
      <c r="BX31" s="47">
        <f t="shared" si="14"/>
        <v>56.477499999999999</v>
      </c>
      <c r="BY31" s="30">
        <v>55.67</v>
      </c>
      <c r="BZ31" s="30">
        <v>59.29</v>
      </c>
      <c r="CA31" s="30">
        <v>54.21</v>
      </c>
      <c r="CB31" s="30">
        <v>55.59</v>
      </c>
      <c r="CC31" s="47">
        <f t="shared" si="15"/>
        <v>56.190000000000005</v>
      </c>
      <c r="CD31" s="30">
        <v>57.01</v>
      </c>
      <c r="CE31" s="30">
        <v>57.51</v>
      </c>
      <c r="CF31" s="30">
        <v>56.36</v>
      </c>
      <c r="CG31" s="30">
        <v>54.21</v>
      </c>
      <c r="CH31" s="47">
        <f t="shared" si="16"/>
        <v>56.272500000000001</v>
      </c>
      <c r="CI31" s="30">
        <v>53.99</v>
      </c>
      <c r="CJ31" s="30">
        <v>54.66</v>
      </c>
      <c r="CK31" s="30">
        <v>52.7</v>
      </c>
      <c r="CL31" s="30">
        <v>51.77</v>
      </c>
      <c r="CM31" s="47">
        <f t="shared" si="17"/>
        <v>53.280000000000008</v>
      </c>
      <c r="CN31" s="30">
        <v>49.24</v>
      </c>
      <c r="CO31" s="30">
        <v>51.61</v>
      </c>
      <c r="CP31" s="30">
        <v>50.51</v>
      </c>
      <c r="CQ31" s="30">
        <v>48.46</v>
      </c>
      <c r="CR31" s="47">
        <f t="shared" si="18"/>
        <v>49.954999999999998</v>
      </c>
      <c r="CS31" s="30">
        <v>12.46</v>
      </c>
      <c r="CT31" s="30">
        <v>11.82</v>
      </c>
      <c r="CU31" s="30">
        <v>15.3</v>
      </c>
      <c r="CV31" s="30">
        <v>9.91</v>
      </c>
      <c r="CW31" s="48">
        <f t="shared" si="19"/>
        <v>12.372499999999999</v>
      </c>
      <c r="CX31" s="30">
        <v>8.94</v>
      </c>
      <c r="CY31" s="30">
        <v>8.83</v>
      </c>
      <c r="CZ31" s="30">
        <v>10.81</v>
      </c>
      <c r="DA31" s="30">
        <v>14.84</v>
      </c>
      <c r="DB31" s="48">
        <f t="shared" si="20"/>
        <v>10.855</v>
      </c>
      <c r="DC31" s="30">
        <v>9.4499999999999993</v>
      </c>
      <c r="DD31" s="30">
        <v>9.26</v>
      </c>
      <c r="DE31" s="30">
        <v>13.61</v>
      </c>
      <c r="DF31" s="30">
        <v>15.06</v>
      </c>
      <c r="DG31" s="48">
        <f t="shared" si="21"/>
        <v>11.845000000000001</v>
      </c>
      <c r="DH31" s="30">
        <v>14.13</v>
      </c>
      <c r="DI31" s="30">
        <v>11.19</v>
      </c>
      <c r="DJ31" s="30">
        <v>13.87</v>
      </c>
      <c r="DK31" s="30">
        <v>17.059999999999999</v>
      </c>
      <c r="DL31" s="48">
        <f t="shared" si="22"/>
        <v>14.0625</v>
      </c>
      <c r="DM31" s="30">
        <v>16.13</v>
      </c>
      <c r="DN31" s="30">
        <v>14.19</v>
      </c>
      <c r="DO31" s="30">
        <v>17.559999999999999</v>
      </c>
      <c r="DP31" s="30">
        <v>17.7</v>
      </c>
      <c r="DQ31" s="48">
        <f t="shared" si="23"/>
        <v>16.395</v>
      </c>
      <c r="DR31" s="30">
        <v>20.36</v>
      </c>
      <c r="DS31" s="30">
        <v>18.21</v>
      </c>
      <c r="DT31" s="30">
        <v>20.260000000000002</v>
      </c>
      <c r="DU31" s="30">
        <v>22.2</v>
      </c>
      <c r="DV31" s="48">
        <f t="shared" si="24"/>
        <v>20.2575</v>
      </c>
      <c r="DW31" s="30">
        <v>22.2</v>
      </c>
      <c r="DX31" s="30">
        <v>19.920000000000002</v>
      </c>
      <c r="DY31" s="30">
        <v>21.85</v>
      </c>
      <c r="DZ31" s="30">
        <v>23.52</v>
      </c>
      <c r="EA31" s="48">
        <f t="shared" si="25"/>
        <v>21.872500000000002</v>
      </c>
      <c r="EB31" s="30">
        <v>21.6</v>
      </c>
      <c r="EC31" s="30">
        <v>18.86</v>
      </c>
      <c r="ED31" s="30">
        <v>20.7</v>
      </c>
      <c r="EE31" s="30">
        <v>21.56</v>
      </c>
      <c r="EF31" s="48">
        <f t="shared" si="26"/>
        <v>20.68</v>
      </c>
      <c r="EG31" s="30">
        <v>21.44</v>
      </c>
      <c r="EH31" s="30">
        <v>19.79</v>
      </c>
      <c r="EI31" s="30">
        <v>25.18</v>
      </c>
      <c r="EJ31" s="30">
        <v>24.72</v>
      </c>
      <c r="EK31" s="48">
        <f t="shared" si="27"/>
        <v>22.782499999999999</v>
      </c>
      <c r="EL31" s="30">
        <v>22.72</v>
      </c>
      <c r="EM31" s="30">
        <v>20.54</v>
      </c>
      <c r="EN31" s="30">
        <v>21.88</v>
      </c>
      <c r="EO31" s="30">
        <v>21.38</v>
      </c>
      <c r="EP31" s="48">
        <f t="shared" si="28"/>
        <v>21.63</v>
      </c>
      <c r="EQ31" s="30">
        <v>17.420000000000002</v>
      </c>
      <c r="ER31" s="30">
        <v>14.06</v>
      </c>
      <c r="ES31" s="30">
        <v>17.28</v>
      </c>
      <c r="ET31" s="30">
        <v>16.809999999999999</v>
      </c>
      <c r="EU31" s="48">
        <f t="shared" si="29"/>
        <v>16.392500000000002</v>
      </c>
      <c r="EV31" s="30">
        <v>15.5</v>
      </c>
      <c r="EW31" s="30">
        <v>15.13</v>
      </c>
      <c r="EX31" s="30">
        <v>15.15</v>
      </c>
      <c r="EY31" s="30">
        <v>16.73</v>
      </c>
      <c r="EZ31" s="48">
        <f t="shared" si="30"/>
        <v>15.627500000000001</v>
      </c>
      <c r="FA31" s="30">
        <v>10.84</v>
      </c>
      <c r="FB31" s="30">
        <v>8.19</v>
      </c>
      <c r="FC31" s="30">
        <v>10.88</v>
      </c>
      <c r="FD31" s="30">
        <v>11.79</v>
      </c>
      <c r="FE31" s="48">
        <f t="shared" si="31"/>
        <v>10.425000000000001</v>
      </c>
      <c r="FF31" s="30">
        <v>13.27</v>
      </c>
      <c r="FG31" s="30">
        <v>7.43</v>
      </c>
      <c r="FH31" s="30">
        <v>8.3800000000000008</v>
      </c>
      <c r="FI31" s="30">
        <v>10.67</v>
      </c>
      <c r="FJ31" s="48">
        <f t="shared" si="32"/>
        <v>9.9375</v>
      </c>
      <c r="FK31" s="30">
        <v>7.99</v>
      </c>
      <c r="FL31" s="30">
        <v>6.92</v>
      </c>
      <c r="FM31" s="30">
        <v>7.46</v>
      </c>
      <c r="FN31" s="30">
        <v>9.68</v>
      </c>
      <c r="FO31" s="48">
        <f t="shared" si="33"/>
        <v>8.0124999999999993</v>
      </c>
      <c r="FP31" s="30">
        <v>7.6</v>
      </c>
      <c r="FQ31" s="30">
        <v>8.8699999999999992</v>
      </c>
      <c r="FR31" s="30">
        <v>9.8000000000000007</v>
      </c>
      <c r="FS31" s="30">
        <v>10.34</v>
      </c>
      <c r="FT31" s="48">
        <f t="shared" si="34"/>
        <v>9.1524999999999999</v>
      </c>
      <c r="FU31" s="30">
        <v>11.31</v>
      </c>
      <c r="FV31" s="30">
        <v>8.76</v>
      </c>
      <c r="FW31" s="30">
        <v>11.51</v>
      </c>
      <c r="FX31" s="30">
        <v>14.02</v>
      </c>
      <c r="FY31" s="48">
        <f t="shared" si="35"/>
        <v>11.399999999999999</v>
      </c>
      <c r="FZ31" s="30">
        <v>13.72</v>
      </c>
      <c r="GA31" s="30">
        <v>11.78</v>
      </c>
      <c r="GB31" s="30">
        <v>11.43</v>
      </c>
      <c r="GC31" s="30">
        <v>16.239999999999998</v>
      </c>
      <c r="GD31" s="48">
        <f t="shared" si="36"/>
        <v>13.2925</v>
      </c>
      <c r="GE31" s="30">
        <v>10.55</v>
      </c>
      <c r="GF31" s="30">
        <v>7.63</v>
      </c>
      <c r="GG31" s="30">
        <v>10.69</v>
      </c>
      <c r="GH31" s="30">
        <v>12.56</v>
      </c>
      <c r="GI31" s="48">
        <f t="shared" si="37"/>
        <v>10.3575</v>
      </c>
      <c r="GJ31" s="30">
        <v>49.15</v>
      </c>
      <c r="GK31" s="30">
        <v>50.3</v>
      </c>
      <c r="GL31" s="30">
        <v>47.36</v>
      </c>
      <c r="GM31" s="30">
        <v>51.68</v>
      </c>
      <c r="GN31" s="49">
        <f t="shared" si="38"/>
        <v>49.622500000000002</v>
      </c>
      <c r="GO31" s="30">
        <v>53.74</v>
      </c>
      <c r="GP31" s="30">
        <v>54.83</v>
      </c>
      <c r="GQ31" s="30">
        <v>52.2</v>
      </c>
      <c r="GR31" s="30">
        <v>48.43</v>
      </c>
      <c r="GS31" s="49">
        <f t="shared" si="39"/>
        <v>52.3</v>
      </c>
      <c r="GT31" s="30">
        <v>51.15</v>
      </c>
      <c r="GU31" s="30">
        <v>52.85</v>
      </c>
      <c r="GV31" s="30">
        <v>50.98</v>
      </c>
      <c r="GW31" s="30">
        <v>46.57</v>
      </c>
      <c r="GX31" s="49">
        <f t="shared" si="40"/>
        <v>50.387499999999996</v>
      </c>
      <c r="GY31" s="30">
        <v>48.83</v>
      </c>
      <c r="GZ31" s="30">
        <v>52.58</v>
      </c>
      <c r="HA31" s="30">
        <v>50.17</v>
      </c>
      <c r="HB31" s="30">
        <v>47.2</v>
      </c>
      <c r="HC31" s="49">
        <f t="shared" si="41"/>
        <v>49.694999999999993</v>
      </c>
      <c r="HD31" s="30">
        <v>48.22</v>
      </c>
      <c r="HE31" s="30">
        <v>51.14</v>
      </c>
      <c r="HF31" s="30">
        <v>48.58</v>
      </c>
      <c r="HG31" s="30">
        <v>47.8</v>
      </c>
      <c r="HH31" s="49">
        <f t="shared" si="42"/>
        <v>48.935000000000002</v>
      </c>
      <c r="HI31" s="30">
        <v>45.58</v>
      </c>
      <c r="HJ31" s="30">
        <v>47.5</v>
      </c>
      <c r="HK31" s="30">
        <v>46.86</v>
      </c>
      <c r="HL31" s="30">
        <v>45.41</v>
      </c>
      <c r="HM31" s="49">
        <f t="shared" si="43"/>
        <v>46.337499999999999</v>
      </c>
      <c r="HN31" s="30">
        <v>46.16</v>
      </c>
      <c r="HO31" s="30">
        <v>47.64</v>
      </c>
      <c r="HP31" s="30">
        <v>46.77</v>
      </c>
      <c r="HQ31" s="30">
        <v>45.23</v>
      </c>
      <c r="HR31" s="49">
        <f t="shared" si="44"/>
        <v>46.449999999999996</v>
      </c>
      <c r="HS31" s="30">
        <v>46.62</v>
      </c>
      <c r="HT31" s="30">
        <v>50.1</v>
      </c>
      <c r="HU31" s="30">
        <v>47.85</v>
      </c>
      <c r="HV31" s="30">
        <v>45.46</v>
      </c>
      <c r="HW31" s="49">
        <f t="shared" si="45"/>
        <v>47.5075</v>
      </c>
      <c r="HX31" s="30">
        <v>46.41</v>
      </c>
      <c r="HY31" s="30">
        <v>48</v>
      </c>
      <c r="HZ31" s="30">
        <v>45.4</v>
      </c>
      <c r="IA31" s="30">
        <v>44.33</v>
      </c>
      <c r="IB31" s="49">
        <f t="shared" si="46"/>
        <v>46.034999999999997</v>
      </c>
      <c r="IC31" s="30">
        <v>44.55</v>
      </c>
      <c r="ID31" s="30">
        <v>49.02</v>
      </c>
      <c r="IE31" s="30">
        <v>47.37</v>
      </c>
      <c r="IF31" s="30">
        <v>45.53</v>
      </c>
      <c r="IG31" s="49">
        <f t="shared" si="47"/>
        <v>46.6175</v>
      </c>
      <c r="IH31" s="30">
        <v>48.31</v>
      </c>
      <c r="II31" s="30">
        <v>50.53</v>
      </c>
      <c r="IJ31" s="30">
        <v>48.02</v>
      </c>
      <c r="IK31" s="30">
        <v>47.37</v>
      </c>
      <c r="IL31" s="49">
        <f t="shared" si="48"/>
        <v>48.557500000000005</v>
      </c>
      <c r="IM31" s="30">
        <v>46.05</v>
      </c>
      <c r="IN31" s="30">
        <v>48.65</v>
      </c>
      <c r="IO31" s="30">
        <v>47.51</v>
      </c>
      <c r="IP31" s="30">
        <v>46.78</v>
      </c>
      <c r="IQ31" s="49">
        <f t="shared" si="49"/>
        <v>47.247499999999995</v>
      </c>
      <c r="IR31" s="30">
        <v>48.67</v>
      </c>
      <c r="IS31" s="30">
        <v>50.66</v>
      </c>
      <c r="IT31" s="30">
        <v>49.5</v>
      </c>
      <c r="IU31" s="30">
        <v>47.75</v>
      </c>
      <c r="IV31" s="49">
        <f t="shared" si="50"/>
        <v>49.144999999999996</v>
      </c>
      <c r="IW31" s="30">
        <v>46.58</v>
      </c>
      <c r="IX31" s="30">
        <v>52.42</v>
      </c>
      <c r="IY31" s="30">
        <v>50.98</v>
      </c>
      <c r="IZ31" s="30">
        <v>50.6</v>
      </c>
      <c r="JA31" s="49">
        <f t="shared" si="51"/>
        <v>50.144999999999996</v>
      </c>
      <c r="JB31" s="30">
        <v>52.75</v>
      </c>
      <c r="JC31" s="30">
        <v>52.81</v>
      </c>
      <c r="JD31" s="30">
        <v>52.29</v>
      </c>
      <c r="JE31" s="30">
        <v>49.98</v>
      </c>
      <c r="JF31" s="49">
        <f t="shared" si="52"/>
        <v>51.957499999999996</v>
      </c>
      <c r="JG31" s="30">
        <v>51.44</v>
      </c>
      <c r="JH31" s="30">
        <v>54.03</v>
      </c>
      <c r="JI31" s="30">
        <v>48.9</v>
      </c>
      <c r="JJ31" s="30">
        <v>49.84</v>
      </c>
      <c r="JK31" s="49">
        <f t="shared" si="53"/>
        <v>51.052500000000002</v>
      </c>
      <c r="JL31" s="30">
        <v>50.56</v>
      </c>
      <c r="JM31" s="30">
        <v>52.47</v>
      </c>
      <c r="JN31" s="30">
        <v>49.88</v>
      </c>
      <c r="JO31" s="30">
        <v>46.61</v>
      </c>
      <c r="JP31" s="49">
        <f t="shared" si="54"/>
        <v>49.879999999999995</v>
      </c>
      <c r="JQ31" s="30">
        <v>46.58</v>
      </c>
      <c r="JR31" s="30">
        <v>48.22</v>
      </c>
      <c r="JS31" s="30">
        <v>46.67</v>
      </c>
      <c r="JT31" s="30">
        <v>43.37</v>
      </c>
      <c r="JU31" s="49">
        <f t="shared" si="55"/>
        <v>46.21</v>
      </c>
      <c r="JV31" s="30">
        <v>44.05</v>
      </c>
      <c r="JW31" s="30">
        <v>47.67</v>
      </c>
      <c r="JX31" s="30">
        <v>45.11</v>
      </c>
      <c r="JY31" s="30">
        <v>42.37</v>
      </c>
      <c r="JZ31" s="50">
        <f t="shared" si="56"/>
        <v>44.8</v>
      </c>
    </row>
    <row r="32" spans="1:286" ht="29">
      <c r="A32" s="25" t="s">
        <v>267</v>
      </c>
      <c r="B32" s="30">
        <v>49.03</v>
      </c>
      <c r="C32" s="30">
        <v>48.1</v>
      </c>
      <c r="D32" s="30">
        <v>43.78</v>
      </c>
      <c r="E32" s="30">
        <v>46.53</v>
      </c>
      <c r="F32" s="47">
        <f t="shared" si="0"/>
        <v>46.86</v>
      </c>
      <c r="G32" s="30">
        <v>47.85</v>
      </c>
      <c r="H32" s="30">
        <v>48.76</v>
      </c>
      <c r="I32" s="30">
        <v>49.97</v>
      </c>
      <c r="J32" s="30">
        <v>48.68</v>
      </c>
      <c r="K32" s="47">
        <f t="shared" si="1"/>
        <v>48.814999999999998</v>
      </c>
      <c r="L32" s="30">
        <v>48.73</v>
      </c>
      <c r="M32" s="30">
        <v>51.02</v>
      </c>
      <c r="N32" s="30">
        <v>50.3</v>
      </c>
      <c r="O32" s="30">
        <v>50.97</v>
      </c>
      <c r="P32" s="47">
        <f t="shared" si="2"/>
        <v>50.255000000000003</v>
      </c>
      <c r="Q32" s="30">
        <v>51.47</v>
      </c>
      <c r="R32" s="30">
        <v>53.06</v>
      </c>
      <c r="S32" s="30">
        <v>52.74</v>
      </c>
      <c r="T32" s="30">
        <v>53.32</v>
      </c>
      <c r="U32" s="47">
        <f t="shared" si="3"/>
        <v>52.647500000000001</v>
      </c>
      <c r="V32" s="30">
        <v>53.05</v>
      </c>
      <c r="W32" s="30">
        <v>53.12</v>
      </c>
      <c r="X32" s="30">
        <v>53.62</v>
      </c>
      <c r="Y32" s="30">
        <v>52.07</v>
      </c>
      <c r="Z32" s="47">
        <f t="shared" si="4"/>
        <v>52.964999999999996</v>
      </c>
      <c r="AA32" s="30">
        <v>51.83</v>
      </c>
      <c r="AB32" s="30">
        <v>50.66</v>
      </c>
      <c r="AC32" s="30">
        <v>50.88</v>
      </c>
      <c r="AD32" s="30">
        <v>51.37</v>
      </c>
      <c r="AE32" s="47">
        <f t="shared" si="5"/>
        <v>51.185000000000002</v>
      </c>
      <c r="AF32" s="30">
        <v>52.19</v>
      </c>
      <c r="AG32" s="30">
        <v>52.59</v>
      </c>
      <c r="AH32" s="30">
        <v>51.86</v>
      </c>
      <c r="AI32" s="30">
        <v>51.38</v>
      </c>
      <c r="AJ32" s="47">
        <f t="shared" si="6"/>
        <v>52.004999999999995</v>
      </c>
      <c r="AK32" s="30">
        <v>52.42</v>
      </c>
      <c r="AL32" s="30">
        <v>54.21</v>
      </c>
      <c r="AM32" s="30">
        <v>52.82</v>
      </c>
      <c r="AN32" s="30">
        <v>53.19</v>
      </c>
      <c r="AO32" s="47">
        <f t="shared" si="7"/>
        <v>53.16</v>
      </c>
      <c r="AP32" s="30">
        <v>53.39</v>
      </c>
      <c r="AQ32" s="30">
        <v>52.5</v>
      </c>
      <c r="AR32" s="30">
        <v>52.09</v>
      </c>
      <c r="AS32" s="30">
        <v>48.56</v>
      </c>
      <c r="AT32" s="47">
        <f t="shared" si="8"/>
        <v>51.635000000000005</v>
      </c>
      <c r="AU32" s="30">
        <v>48.05</v>
      </c>
      <c r="AV32" s="30">
        <v>49.37</v>
      </c>
      <c r="AW32" s="30">
        <v>49.04</v>
      </c>
      <c r="AX32" s="30">
        <v>49.32</v>
      </c>
      <c r="AY32" s="47">
        <f t="shared" si="9"/>
        <v>48.944999999999993</v>
      </c>
      <c r="AZ32" s="30">
        <v>48.39</v>
      </c>
      <c r="BA32" s="30">
        <v>48.65</v>
      </c>
      <c r="BB32" s="30">
        <v>48.79</v>
      </c>
      <c r="BC32" s="30">
        <v>49.42</v>
      </c>
      <c r="BD32" s="47">
        <f t="shared" si="10"/>
        <v>48.8125</v>
      </c>
      <c r="BE32" s="30">
        <v>48.32</v>
      </c>
      <c r="BF32" s="30">
        <v>47.14</v>
      </c>
      <c r="BG32" s="30">
        <v>47.2</v>
      </c>
      <c r="BH32" s="30">
        <v>48.38</v>
      </c>
      <c r="BI32" s="47">
        <f t="shared" si="11"/>
        <v>47.760000000000005</v>
      </c>
      <c r="BJ32" s="30">
        <v>46.75</v>
      </c>
      <c r="BK32" s="30">
        <v>46.81</v>
      </c>
      <c r="BL32" s="30">
        <v>46.3</v>
      </c>
      <c r="BM32" s="30">
        <v>45.97</v>
      </c>
      <c r="BN32" s="47">
        <f t="shared" si="12"/>
        <v>46.457500000000003</v>
      </c>
      <c r="BO32" s="30">
        <v>46.46</v>
      </c>
      <c r="BP32" s="30">
        <v>42.15</v>
      </c>
      <c r="BQ32" s="30">
        <v>42.56</v>
      </c>
      <c r="BR32" s="30">
        <v>44.4</v>
      </c>
      <c r="BS32" s="47">
        <f t="shared" si="13"/>
        <v>43.892500000000005</v>
      </c>
      <c r="BT32" s="30">
        <v>41.74</v>
      </c>
      <c r="BU32" s="30">
        <v>42.79</v>
      </c>
      <c r="BV32" s="30">
        <v>41.69</v>
      </c>
      <c r="BW32" s="30">
        <v>39.979999999999997</v>
      </c>
      <c r="BX32" s="47">
        <f t="shared" si="14"/>
        <v>41.55</v>
      </c>
      <c r="BY32" s="30">
        <v>40.090000000000003</v>
      </c>
      <c r="BZ32" s="30">
        <v>40.950000000000003</v>
      </c>
      <c r="CA32" s="30">
        <v>39.79</v>
      </c>
      <c r="CB32" s="30">
        <v>39.799999999999997</v>
      </c>
      <c r="CC32" s="47">
        <f t="shared" si="15"/>
        <v>40.157499999999999</v>
      </c>
      <c r="CD32" s="30">
        <v>36.22</v>
      </c>
      <c r="CE32" s="30">
        <v>36.130000000000003</v>
      </c>
      <c r="CF32" s="30">
        <v>38.380000000000003</v>
      </c>
      <c r="CG32" s="30">
        <v>40.93</v>
      </c>
      <c r="CH32" s="47">
        <f t="shared" si="16"/>
        <v>37.914999999999999</v>
      </c>
      <c r="CI32" s="30">
        <v>41.41</v>
      </c>
      <c r="CJ32" s="30">
        <v>39.9</v>
      </c>
      <c r="CK32" s="30">
        <v>39.270000000000003</v>
      </c>
      <c r="CL32" s="30">
        <v>39.39</v>
      </c>
      <c r="CM32" s="47">
        <f t="shared" si="17"/>
        <v>39.992500000000007</v>
      </c>
      <c r="CN32" s="30">
        <v>37.729999999999997</v>
      </c>
      <c r="CO32" s="30">
        <v>38.79</v>
      </c>
      <c r="CP32" s="30">
        <v>38.159999999999997</v>
      </c>
      <c r="CQ32" s="30">
        <v>38.799999999999997</v>
      </c>
      <c r="CR32" s="47">
        <f t="shared" si="18"/>
        <v>38.369999999999997</v>
      </c>
      <c r="CS32" s="30">
        <v>29.89</v>
      </c>
      <c r="CT32" s="30">
        <v>29.47</v>
      </c>
      <c r="CU32" s="30">
        <v>26.32</v>
      </c>
      <c r="CV32" s="30">
        <v>22.54</v>
      </c>
      <c r="CW32" s="48">
        <f t="shared" si="19"/>
        <v>27.055</v>
      </c>
      <c r="CX32" s="30">
        <v>24.02</v>
      </c>
      <c r="CY32" s="30">
        <v>26.1</v>
      </c>
      <c r="CZ32" s="30">
        <v>27.37</v>
      </c>
      <c r="DA32" s="30">
        <v>27.71</v>
      </c>
      <c r="DB32" s="48">
        <f t="shared" si="20"/>
        <v>26.300000000000004</v>
      </c>
      <c r="DC32" s="30">
        <v>26.98</v>
      </c>
      <c r="DD32" s="30">
        <v>27.8</v>
      </c>
      <c r="DE32" s="30">
        <v>27.2</v>
      </c>
      <c r="DF32" s="30">
        <v>29.66</v>
      </c>
      <c r="DG32" s="48">
        <f t="shared" si="21"/>
        <v>27.91</v>
      </c>
      <c r="DH32" s="30">
        <v>28.25</v>
      </c>
      <c r="DI32" s="30">
        <v>29.9</v>
      </c>
      <c r="DJ32" s="30">
        <v>26.36</v>
      </c>
      <c r="DK32" s="30">
        <v>28.91</v>
      </c>
      <c r="DL32" s="48">
        <f t="shared" si="22"/>
        <v>28.354999999999997</v>
      </c>
      <c r="DM32" s="30">
        <v>31.62</v>
      </c>
      <c r="DN32" s="30">
        <v>32.520000000000003</v>
      </c>
      <c r="DO32" s="30">
        <v>35.53</v>
      </c>
      <c r="DP32" s="30">
        <v>32.5</v>
      </c>
      <c r="DQ32" s="48">
        <f t="shared" si="23"/>
        <v>33.042500000000004</v>
      </c>
      <c r="DR32" s="30">
        <v>31.5</v>
      </c>
      <c r="DS32" s="30">
        <v>32.770000000000003</v>
      </c>
      <c r="DT32" s="30">
        <v>36.229999999999997</v>
      </c>
      <c r="DU32" s="30">
        <v>38.22</v>
      </c>
      <c r="DV32" s="48">
        <f t="shared" si="24"/>
        <v>34.68</v>
      </c>
      <c r="DW32" s="30">
        <v>38.409999999999997</v>
      </c>
      <c r="DX32" s="30">
        <v>39.36</v>
      </c>
      <c r="DY32" s="30">
        <v>38.880000000000003</v>
      </c>
      <c r="DZ32" s="30">
        <v>39.18</v>
      </c>
      <c r="EA32" s="48">
        <f t="shared" si="25"/>
        <v>38.957500000000003</v>
      </c>
      <c r="EB32" s="30">
        <v>39.24</v>
      </c>
      <c r="EC32" s="30">
        <v>39.24</v>
      </c>
      <c r="ED32" s="30">
        <v>36.99</v>
      </c>
      <c r="EE32" s="30">
        <v>37.72</v>
      </c>
      <c r="EF32" s="48">
        <f t="shared" si="26"/>
        <v>38.297499999999999</v>
      </c>
      <c r="EG32" s="30">
        <v>37.68</v>
      </c>
      <c r="EH32" s="30">
        <v>36.22</v>
      </c>
      <c r="EI32" s="30">
        <v>37.729999999999997</v>
      </c>
      <c r="EJ32" s="30">
        <v>34.68</v>
      </c>
      <c r="EK32" s="48">
        <f t="shared" si="27"/>
        <v>36.577500000000001</v>
      </c>
      <c r="EL32" s="30">
        <v>31.58</v>
      </c>
      <c r="EM32" s="30">
        <v>32.049999999999997</v>
      </c>
      <c r="EN32" s="30">
        <v>30.5</v>
      </c>
      <c r="EO32" s="30">
        <v>28.47</v>
      </c>
      <c r="EP32" s="48">
        <f t="shared" si="28"/>
        <v>30.65</v>
      </c>
      <c r="EQ32" s="30">
        <v>30.66</v>
      </c>
      <c r="ER32" s="30">
        <v>33.4</v>
      </c>
      <c r="ES32" s="30">
        <v>29.43</v>
      </c>
      <c r="ET32" s="30">
        <v>27.47</v>
      </c>
      <c r="EU32" s="48">
        <f t="shared" si="29"/>
        <v>30.240000000000002</v>
      </c>
      <c r="EV32" s="30">
        <v>28.18</v>
      </c>
      <c r="EW32" s="30">
        <v>28.54</v>
      </c>
      <c r="EX32" s="30">
        <v>27.89</v>
      </c>
      <c r="EY32" s="30">
        <v>25.17</v>
      </c>
      <c r="EZ32" s="48">
        <f t="shared" si="30"/>
        <v>27.445</v>
      </c>
      <c r="FA32" s="30">
        <v>26.19</v>
      </c>
      <c r="FB32" s="30">
        <v>23.21</v>
      </c>
      <c r="FC32" s="30">
        <v>21.57</v>
      </c>
      <c r="FD32" s="30">
        <v>20.52</v>
      </c>
      <c r="FE32" s="48">
        <f t="shared" si="31"/>
        <v>22.872499999999999</v>
      </c>
      <c r="FF32" s="30">
        <v>17.809999999999999</v>
      </c>
      <c r="FG32" s="30">
        <v>13.41</v>
      </c>
      <c r="FH32" s="30">
        <v>17.329999999999998</v>
      </c>
      <c r="FI32" s="30">
        <v>16.2</v>
      </c>
      <c r="FJ32" s="48">
        <f t="shared" si="32"/>
        <v>16.1875</v>
      </c>
      <c r="FK32" s="30">
        <v>15.12</v>
      </c>
      <c r="FL32" s="30">
        <v>17</v>
      </c>
      <c r="FM32" s="30">
        <v>14</v>
      </c>
      <c r="FN32" s="30">
        <v>18.13</v>
      </c>
      <c r="FO32" s="48">
        <f t="shared" si="33"/>
        <v>16.0625</v>
      </c>
      <c r="FP32" s="30">
        <v>19.059999999999999</v>
      </c>
      <c r="FQ32" s="30">
        <v>18.41</v>
      </c>
      <c r="FR32" s="30">
        <v>18.329999999999998</v>
      </c>
      <c r="FS32" s="30">
        <v>21.31</v>
      </c>
      <c r="FT32" s="48">
        <f t="shared" si="34"/>
        <v>19.2775</v>
      </c>
      <c r="FU32" s="30">
        <v>12.96</v>
      </c>
      <c r="FV32" s="30">
        <v>15.13</v>
      </c>
      <c r="FW32" s="30">
        <v>20.059999999999999</v>
      </c>
      <c r="FX32" s="30">
        <v>26.61</v>
      </c>
      <c r="FY32" s="48">
        <f t="shared" si="35"/>
        <v>18.690000000000001</v>
      </c>
      <c r="FZ32" s="30">
        <v>28.29</v>
      </c>
      <c r="GA32" s="30">
        <v>22.9</v>
      </c>
      <c r="GB32" s="30">
        <v>22.64</v>
      </c>
      <c r="GC32" s="30">
        <v>30.91</v>
      </c>
      <c r="GD32" s="48">
        <f t="shared" si="36"/>
        <v>26.184999999999999</v>
      </c>
      <c r="GE32" s="30">
        <v>28.73</v>
      </c>
      <c r="GF32" s="30">
        <v>29.98</v>
      </c>
      <c r="GG32" s="30">
        <v>25.3</v>
      </c>
      <c r="GH32" s="30">
        <v>29.66</v>
      </c>
      <c r="GI32" s="48">
        <f t="shared" si="37"/>
        <v>28.4175</v>
      </c>
      <c r="GJ32" s="30">
        <v>34.380000000000003</v>
      </c>
      <c r="GK32" s="30">
        <v>33.93</v>
      </c>
      <c r="GL32" s="30">
        <v>32.26</v>
      </c>
      <c r="GM32" s="30">
        <v>36.04</v>
      </c>
      <c r="GN32" s="49">
        <f t="shared" si="38"/>
        <v>34.152499999999996</v>
      </c>
      <c r="GO32" s="30">
        <v>36.36</v>
      </c>
      <c r="GP32" s="30">
        <v>36.03</v>
      </c>
      <c r="GQ32" s="30">
        <v>36.299999999999997</v>
      </c>
      <c r="GR32" s="30">
        <v>35.19</v>
      </c>
      <c r="GS32" s="49">
        <f t="shared" si="39"/>
        <v>35.97</v>
      </c>
      <c r="GT32" s="30">
        <v>35.58</v>
      </c>
      <c r="GU32" s="30">
        <v>36.840000000000003</v>
      </c>
      <c r="GV32" s="30">
        <v>36.619999999999997</v>
      </c>
      <c r="GW32" s="30">
        <v>35.85</v>
      </c>
      <c r="GX32" s="49">
        <f t="shared" si="40"/>
        <v>36.222499999999997</v>
      </c>
      <c r="GY32" s="30">
        <v>36.94</v>
      </c>
      <c r="GZ32" s="30">
        <v>37.19</v>
      </c>
      <c r="HA32" s="30">
        <v>38.840000000000003</v>
      </c>
      <c r="HB32" s="30">
        <v>37.909999999999997</v>
      </c>
      <c r="HC32" s="49">
        <f t="shared" si="41"/>
        <v>37.72</v>
      </c>
      <c r="HD32" s="30">
        <v>36.28</v>
      </c>
      <c r="HE32" s="30">
        <v>35.85</v>
      </c>
      <c r="HF32" s="30">
        <v>34.57</v>
      </c>
      <c r="HG32" s="30">
        <v>35.15</v>
      </c>
      <c r="HH32" s="49">
        <f t="shared" si="42"/>
        <v>35.462499999999999</v>
      </c>
      <c r="HI32" s="30">
        <v>35.51</v>
      </c>
      <c r="HJ32" s="30">
        <v>34.06</v>
      </c>
      <c r="HK32" s="30">
        <v>32.450000000000003</v>
      </c>
      <c r="HL32" s="30">
        <v>31.74</v>
      </c>
      <c r="HM32" s="49">
        <f t="shared" si="43"/>
        <v>33.44</v>
      </c>
      <c r="HN32" s="30">
        <v>32.15</v>
      </c>
      <c r="HO32" s="30">
        <v>31.89</v>
      </c>
      <c r="HP32" s="30">
        <v>31.7</v>
      </c>
      <c r="HQ32" s="30">
        <v>31.25</v>
      </c>
      <c r="HR32" s="49">
        <f t="shared" si="44"/>
        <v>31.747499999999999</v>
      </c>
      <c r="HS32" s="30">
        <v>31.85</v>
      </c>
      <c r="HT32" s="30">
        <v>32.94</v>
      </c>
      <c r="HU32" s="30">
        <v>33.28</v>
      </c>
      <c r="HV32" s="30">
        <v>33.130000000000003</v>
      </c>
      <c r="HW32" s="49">
        <f t="shared" si="45"/>
        <v>32.799999999999997</v>
      </c>
      <c r="HX32" s="30">
        <v>33.270000000000003</v>
      </c>
      <c r="HY32" s="30">
        <v>33.479999999999997</v>
      </c>
      <c r="HZ32" s="30">
        <v>32.44</v>
      </c>
      <c r="IA32" s="30">
        <v>31.72</v>
      </c>
      <c r="IB32" s="49">
        <f t="shared" si="46"/>
        <v>32.727499999999999</v>
      </c>
      <c r="IC32" s="30">
        <v>32.880000000000003</v>
      </c>
      <c r="ID32" s="30">
        <v>33.549999999999997</v>
      </c>
      <c r="IE32" s="30">
        <v>34.08</v>
      </c>
      <c r="IF32" s="30">
        <v>35.28</v>
      </c>
      <c r="IG32" s="49">
        <f t="shared" si="47"/>
        <v>33.947500000000005</v>
      </c>
      <c r="IH32" s="30">
        <v>33.549999999999997</v>
      </c>
      <c r="II32" s="30">
        <v>32.409999999999997</v>
      </c>
      <c r="IJ32" s="30">
        <v>34.43</v>
      </c>
      <c r="IK32" s="30">
        <v>35.840000000000003</v>
      </c>
      <c r="IL32" s="49">
        <f t="shared" si="48"/>
        <v>34.057499999999997</v>
      </c>
      <c r="IM32" s="30">
        <v>34.700000000000003</v>
      </c>
      <c r="IN32" s="30">
        <v>33.69</v>
      </c>
      <c r="IO32" s="30">
        <v>34.03</v>
      </c>
      <c r="IP32" s="30">
        <v>36.21</v>
      </c>
      <c r="IQ32" s="49">
        <f t="shared" si="49"/>
        <v>34.657499999999999</v>
      </c>
      <c r="IR32" s="30">
        <v>34.51</v>
      </c>
      <c r="IS32" s="30">
        <v>35.950000000000003</v>
      </c>
      <c r="IT32" s="30">
        <v>36.31</v>
      </c>
      <c r="IU32" s="30">
        <v>36.53</v>
      </c>
      <c r="IV32" s="49">
        <f t="shared" si="50"/>
        <v>35.825000000000003</v>
      </c>
      <c r="IW32" s="30">
        <v>38.19</v>
      </c>
      <c r="IX32" s="30">
        <v>36.49</v>
      </c>
      <c r="IY32" s="30">
        <v>35.19</v>
      </c>
      <c r="IZ32" s="30">
        <v>37.21</v>
      </c>
      <c r="JA32" s="49">
        <f t="shared" si="51"/>
        <v>36.770000000000003</v>
      </c>
      <c r="JB32" s="30">
        <v>35.43</v>
      </c>
      <c r="JC32" s="30">
        <v>35.51</v>
      </c>
      <c r="JD32" s="30">
        <v>35.85</v>
      </c>
      <c r="JE32" s="30">
        <v>32.74</v>
      </c>
      <c r="JF32" s="49">
        <f t="shared" si="52"/>
        <v>34.8825</v>
      </c>
      <c r="JG32" s="30">
        <v>32.450000000000003</v>
      </c>
      <c r="JH32" s="30">
        <v>33.409999999999997</v>
      </c>
      <c r="JI32" s="30">
        <v>32.5</v>
      </c>
      <c r="JJ32" s="30">
        <v>31.32</v>
      </c>
      <c r="JK32" s="49">
        <f t="shared" si="53"/>
        <v>32.42</v>
      </c>
      <c r="JL32" s="30">
        <v>31.53</v>
      </c>
      <c r="JM32" s="30">
        <v>30.67</v>
      </c>
      <c r="JN32" s="30">
        <v>30.68</v>
      </c>
      <c r="JO32" s="30">
        <v>30.04</v>
      </c>
      <c r="JP32" s="49">
        <f t="shared" si="54"/>
        <v>30.729999999999997</v>
      </c>
      <c r="JQ32" s="30">
        <v>29.69</v>
      </c>
      <c r="JR32" s="30">
        <v>30.76</v>
      </c>
      <c r="JS32" s="30">
        <v>30.38</v>
      </c>
      <c r="JT32" s="30">
        <v>27.21</v>
      </c>
      <c r="JU32" s="49">
        <f t="shared" si="55"/>
        <v>29.509999999999998</v>
      </c>
      <c r="JV32" s="30">
        <v>26.89</v>
      </c>
      <c r="JW32" s="30">
        <v>27.16</v>
      </c>
      <c r="JX32" s="30">
        <v>28.51</v>
      </c>
      <c r="JY32" s="30">
        <v>27.29</v>
      </c>
      <c r="JZ32" s="50">
        <f t="shared" si="56"/>
        <v>27.462499999999999</v>
      </c>
    </row>
    <row r="33" spans="1:286" ht="43">
      <c r="A33" s="25" t="s">
        <v>268</v>
      </c>
      <c r="B33" s="30">
        <v>56.94</v>
      </c>
      <c r="C33" s="30">
        <v>56.59</v>
      </c>
      <c r="D33" s="30">
        <v>54.63</v>
      </c>
      <c r="E33" s="30">
        <v>57.38</v>
      </c>
      <c r="F33" s="47">
        <f t="shared" si="0"/>
        <v>56.384999999999998</v>
      </c>
      <c r="G33" s="30">
        <v>61.25</v>
      </c>
      <c r="H33" s="30">
        <v>61.03</v>
      </c>
      <c r="I33" s="30">
        <v>63.56</v>
      </c>
      <c r="J33" s="30">
        <v>62.02</v>
      </c>
      <c r="K33" s="47">
        <f t="shared" si="1"/>
        <v>61.965000000000003</v>
      </c>
      <c r="L33" s="30">
        <v>63.33</v>
      </c>
      <c r="M33" s="30">
        <v>61.11</v>
      </c>
      <c r="N33" s="30">
        <v>61.06</v>
      </c>
      <c r="O33" s="30">
        <v>59.48</v>
      </c>
      <c r="P33" s="47">
        <f t="shared" si="2"/>
        <v>61.244999999999997</v>
      </c>
      <c r="Q33" s="30">
        <v>59.71</v>
      </c>
      <c r="R33" s="30">
        <v>57.12</v>
      </c>
      <c r="S33" s="30">
        <v>59.83</v>
      </c>
      <c r="T33" s="30">
        <v>59.22</v>
      </c>
      <c r="U33" s="47">
        <f t="shared" si="3"/>
        <v>58.97</v>
      </c>
      <c r="V33" s="30">
        <v>59.44</v>
      </c>
      <c r="W33" s="30">
        <v>57.7</v>
      </c>
      <c r="X33" s="30">
        <v>60.7</v>
      </c>
      <c r="Y33" s="30">
        <v>60.66</v>
      </c>
      <c r="Z33" s="47">
        <f t="shared" si="4"/>
        <v>59.625</v>
      </c>
      <c r="AA33" s="30">
        <v>62.38</v>
      </c>
      <c r="AB33" s="30">
        <v>61.63</v>
      </c>
      <c r="AC33" s="30">
        <v>61.28</v>
      </c>
      <c r="AD33" s="30">
        <v>63.1</v>
      </c>
      <c r="AE33" s="47">
        <f t="shared" si="5"/>
        <v>62.097500000000004</v>
      </c>
      <c r="AF33" s="30">
        <v>60.29</v>
      </c>
      <c r="AG33" s="30">
        <v>59.63</v>
      </c>
      <c r="AH33" s="30">
        <v>61.05</v>
      </c>
      <c r="AI33" s="30">
        <v>59.18</v>
      </c>
      <c r="AJ33" s="47">
        <f t="shared" si="6"/>
        <v>60.037500000000001</v>
      </c>
      <c r="AK33" s="30">
        <v>56.8</v>
      </c>
      <c r="AL33" s="30">
        <v>56.7</v>
      </c>
      <c r="AM33" s="30">
        <v>60.78</v>
      </c>
      <c r="AN33" s="30">
        <v>61.27</v>
      </c>
      <c r="AO33" s="47">
        <f t="shared" si="7"/>
        <v>58.887500000000003</v>
      </c>
      <c r="AP33" s="30">
        <v>61.37</v>
      </c>
      <c r="AQ33" s="30">
        <v>57.13</v>
      </c>
      <c r="AR33" s="30">
        <v>58.4</v>
      </c>
      <c r="AS33" s="30">
        <v>56.12</v>
      </c>
      <c r="AT33" s="47">
        <f t="shared" si="8"/>
        <v>58.255000000000003</v>
      </c>
      <c r="AU33" s="30">
        <v>57.91</v>
      </c>
      <c r="AV33" s="30">
        <v>54.58</v>
      </c>
      <c r="AW33" s="30">
        <v>56.55</v>
      </c>
      <c r="AX33" s="30">
        <v>56.82</v>
      </c>
      <c r="AY33" s="47">
        <f t="shared" si="9"/>
        <v>56.464999999999996</v>
      </c>
      <c r="AZ33" s="30">
        <v>54.6</v>
      </c>
      <c r="BA33" s="30">
        <v>52.97</v>
      </c>
      <c r="BB33" s="30">
        <v>50.49</v>
      </c>
      <c r="BC33" s="30">
        <v>50.99</v>
      </c>
      <c r="BD33" s="47">
        <f t="shared" si="10"/>
        <v>52.262500000000003</v>
      </c>
      <c r="BE33" s="30">
        <v>50.76</v>
      </c>
      <c r="BF33" s="30">
        <v>50.37</v>
      </c>
      <c r="BG33" s="30">
        <v>51.58</v>
      </c>
      <c r="BH33" s="30">
        <v>54.6</v>
      </c>
      <c r="BI33" s="47">
        <f t="shared" si="11"/>
        <v>51.827499999999993</v>
      </c>
      <c r="BJ33" s="30">
        <v>53.57</v>
      </c>
      <c r="BK33" s="30">
        <v>49.51</v>
      </c>
      <c r="BL33" s="30">
        <v>52.44</v>
      </c>
      <c r="BM33" s="30">
        <v>51.64</v>
      </c>
      <c r="BN33" s="47">
        <f t="shared" si="12"/>
        <v>51.789999999999992</v>
      </c>
      <c r="BO33" s="30">
        <v>49</v>
      </c>
      <c r="BP33" s="30">
        <v>48.74</v>
      </c>
      <c r="BQ33" s="30">
        <v>49.31</v>
      </c>
      <c r="BR33" s="30">
        <v>50.6</v>
      </c>
      <c r="BS33" s="47">
        <f t="shared" si="13"/>
        <v>49.412500000000001</v>
      </c>
      <c r="BT33" s="30">
        <v>51.1</v>
      </c>
      <c r="BU33" s="30">
        <v>48.4</v>
      </c>
      <c r="BV33" s="30">
        <v>49.46</v>
      </c>
      <c r="BW33" s="30">
        <v>47.94</v>
      </c>
      <c r="BX33" s="47">
        <f t="shared" si="14"/>
        <v>49.225000000000001</v>
      </c>
      <c r="BY33" s="30">
        <v>48.1</v>
      </c>
      <c r="BZ33" s="30">
        <v>47.97</v>
      </c>
      <c r="CA33" s="30">
        <v>46.53</v>
      </c>
      <c r="CB33" s="30">
        <v>45.48</v>
      </c>
      <c r="CC33" s="47">
        <f t="shared" si="15"/>
        <v>47.019999999999996</v>
      </c>
      <c r="CD33" s="30">
        <v>44.06</v>
      </c>
      <c r="CE33" s="30">
        <v>44.55</v>
      </c>
      <c r="CF33" s="30">
        <v>44.13</v>
      </c>
      <c r="CG33" s="30">
        <v>44.33</v>
      </c>
      <c r="CH33" s="47">
        <f t="shared" si="16"/>
        <v>44.267499999999998</v>
      </c>
      <c r="CI33" s="30">
        <v>43.17</v>
      </c>
      <c r="CJ33" s="30">
        <v>42.06</v>
      </c>
      <c r="CK33" s="30">
        <v>41.26</v>
      </c>
      <c r="CL33" s="30">
        <v>40.83</v>
      </c>
      <c r="CM33" s="47">
        <f t="shared" si="17"/>
        <v>41.83</v>
      </c>
      <c r="CN33" s="30">
        <v>39.200000000000003</v>
      </c>
      <c r="CO33" s="30">
        <v>37.630000000000003</v>
      </c>
      <c r="CP33" s="30">
        <v>38.200000000000003</v>
      </c>
      <c r="CQ33" s="30">
        <v>37.32</v>
      </c>
      <c r="CR33" s="47">
        <f t="shared" si="18"/>
        <v>38.087500000000006</v>
      </c>
      <c r="CS33" s="30">
        <v>17.170000000000002</v>
      </c>
      <c r="CT33" s="30">
        <v>18.89</v>
      </c>
      <c r="CU33" s="30">
        <v>20.75</v>
      </c>
      <c r="CV33" s="30">
        <v>17.23</v>
      </c>
      <c r="CW33" s="48">
        <f t="shared" si="19"/>
        <v>18.510000000000002</v>
      </c>
      <c r="CX33" s="30">
        <v>16.920000000000002</v>
      </c>
      <c r="CY33" s="30">
        <v>16.079999999999998</v>
      </c>
      <c r="CZ33" s="30">
        <v>11.25</v>
      </c>
      <c r="DA33" s="30">
        <v>12.8</v>
      </c>
      <c r="DB33" s="48">
        <f t="shared" si="20"/>
        <v>14.262499999999999</v>
      </c>
      <c r="DC33" s="30">
        <v>13.52</v>
      </c>
      <c r="DD33" s="30">
        <v>12.35</v>
      </c>
      <c r="DE33" s="30">
        <v>12.95</v>
      </c>
      <c r="DF33" s="30">
        <v>15.98</v>
      </c>
      <c r="DG33" s="48">
        <f t="shared" si="21"/>
        <v>13.7</v>
      </c>
      <c r="DH33" s="30">
        <v>13.11</v>
      </c>
      <c r="DI33" s="30">
        <v>14.24</v>
      </c>
      <c r="DJ33" s="30">
        <v>18.170000000000002</v>
      </c>
      <c r="DK33" s="30">
        <v>20.3</v>
      </c>
      <c r="DL33" s="48">
        <f t="shared" si="22"/>
        <v>16.455000000000002</v>
      </c>
      <c r="DM33" s="30">
        <v>18.41</v>
      </c>
      <c r="DN33" s="30">
        <v>19.37</v>
      </c>
      <c r="DO33" s="30">
        <v>19.73</v>
      </c>
      <c r="DP33" s="30">
        <v>22.34</v>
      </c>
      <c r="DQ33" s="48">
        <f t="shared" si="23"/>
        <v>19.962500000000002</v>
      </c>
      <c r="DR33" s="30">
        <v>22.8</v>
      </c>
      <c r="DS33" s="30">
        <v>21.73</v>
      </c>
      <c r="DT33" s="30">
        <v>21.25</v>
      </c>
      <c r="DU33" s="30">
        <v>19.05</v>
      </c>
      <c r="DV33" s="48">
        <f t="shared" si="24"/>
        <v>21.2075</v>
      </c>
      <c r="DW33" s="30">
        <v>24.65</v>
      </c>
      <c r="DX33" s="30">
        <v>23.47</v>
      </c>
      <c r="DY33" s="30">
        <v>27.54</v>
      </c>
      <c r="DZ33" s="30">
        <v>23.18</v>
      </c>
      <c r="EA33" s="48">
        <f t="shared" si="25"/>
        <v>24.71</v>
      </c>
      <c r="EB33" s="30">
        <v>23.67</v>
      </c>
      <c r="EC33" s="30">
        <v>19.75</v>
      </c>
      <c r="ED33" s="30">
        <v>24.16</v>
      </c>
      <c r="EE33" s="30">
        <v>28.55</v>
      </c>
      <c r="EF33" s="48">
        <f t="shared" si="26"/>
        <v>24.032499999999999</v>
      </c>
      <c r="EG33" s="30">
        <v>29.08</v>
      </c>
      <c r="EH33" s="30">
        <v>23.9</v>
      </c>
      <c r="EI33" s="30">
        <v>23.25</v>
      </c>
      <c r="EJ33" s="30">
        <v>18.46</v>
      </c>
      <c r="EK33" s="48">
        <f t="shared" si="27"/>
        <v>23.672499999999999</v>
      </c>
      <c r="EL33" s="30">
        <v>23.35</v>
      </c>
      <c r="EM33" s="30">
        <v>17.350000000000001</v>
      </c>
      <c r="EN33" s="30">
        <v>23.89</v>
      </c>
      <c r="EO33" s="30">
        <v>18.43</v>
      </c>
      <c r="EP33" s="48">
        <f t="shared" si="28"/>
        <v>20.755000000000003</v>
      </c>
      <c r="EQ33" s="30">
        <v>20.83</v>
      </c>
      <c r="ER33" s="30">
        <v>19.420000000000002</v>
      </c>
      <c r="ES33" s="30">
        <v>17.45</v>
      </c>
      <c r="ET33" s="30">
        <v>17.489999999999998</v>
      </c>
      <c r="EU33" s="48">
        <f t="shared" si="29"/>
        <v>18.797499999999999</v>
      </c>
      <c r="EV33" s="30">
        <v>13.35</v>
      </c>
      <c r="EW33" s="30">
        <v>11.33</v>
      </c>
      <c r="EX33" s="30">
        <v>16.91</v>
      </c>
      <c r="EY33" s="30">
        <v>14.25</v>
      </c>
      <c r="EZ33" s="48">
        <f t="shared" si="30"/>
        <v>13.96</v>
      </c>
      <c r="FA33" s="30">
        <v>13.8</v>
      </c>
      <c r="FB33" s="30">
        <v>9.43</v>
      </c>
      <c r="FC33" s="30">
        <v>10.99</v>
      </c>
      <c r="FD33" s="30">
        <v>10.48</v>
      </c>
      <c r="FE33" s="48">
        <f t="shared" si="31"/>
        <v>11.175000000000001</v>
      </c>
      <c r="FF33" s="30">
        <v>7.46</v>
      </c>
      <c r="FG33" s="30">
        <v>3.71</v>
      </c>
      <c r="FH33" s="30">
        <v>6.63</v>
      </c>
      <c r="FI33" s="30">
        <v>9.2799999999999994</v>
      </c>
      <c r="FJ33" s="48">
        <f t="shared" si="32"/>
        <v>6.77</v>
      </c>
      <c r="FK33" s="30">
        <v>10.64</v>
      </c>
      <c r="FL33" s="30">
        <v>10.41</v>
      </c>
      <c r="FM33" s="30">
        <v>9.14</v>
      </c>
      <c r="FN33" s="30">
        <v>9.9499999999999993</v>
      </c>
      <c r="FO33" s="48">
        <f t="shared" si="33"/>
        <v>10.035</v>
      </c>
      <c r="FP33" s="30">
        <v>12.61</v>
      </c>
      <c r="FQ33" s="30">
        <v>7.92</v>
      </c>
      <c r="FR33" s="30">
        <v>12.4</v>
      </c>
      <c r="FS33" s="30">
        <v>10.68</v>
      </c>
      <c r="FT33" s="48">
        <f t="shared" si="34"/>
        <v>10.9025</v>
      </c>
      <c r="FU33" s="30">
        <v>10.73</v>
      </c>
      <c r="FV33" s="30">
        <v>10.17</v>
      </c>
      <c r="FW33" s="30">
        <v>15.3</v>
      </c>
      <c r="FX33" s="30">
        <v>17.16</v>
      </c>
      <c r="FY33" s="48">
        <f t="shared" si="35"/>
        <v>13.34</v>
      </c>
      <c r="FZ33" s="30">
        <v>14.96</v>
      </c>
      <c r="GA33" s="30">
        <v>14.27</v>
      </c>
      <c r="GB33" s="30">
        <v>15.2</v>
      </c>
      <c r="GC33" s="30">
        <v>15.71</v>
      </c>
      <c r="GD33" s="48">
        <f t="shared" si="36"/>
        <v>15.035</v>
      </c>
      <c r="GE33" s="30">
        <v>16.59</v>
      </c>
      <c r="GF33" s="30">
        <v>13.47</v>
      </c>
      <c r="GG33" s="30">
        <v>14.04</v>
      </c>
      <c r="GH33" s="30">
        <v>14.78</v>
      </c>
      <c r="GI33" s="48">
        <f t="shared" si="37"/>
        <v>14.72</v>
      </c>
      <c r="GJ33" s="30">
        <v>47.16</v>
      </c>
      <c r="GK33" s="30">
        <v>45.9</v>
      </c>
      <c r="GL33" s="30">
        <v>43.29</v>
      </c>
      <c r="GM33" s="30">
        <v>47.5</v>
      </c>
      <c r="GN33" s="49">
        <f t="shared" si="38"/>
        <v>45.962499999999999</v>
      </c>
      <c r="GO33" s="30">
        <v>50.88</v>
      </c>
      <c r="GP33" s="30">
        <v>51.21</v>
      </c>
      <c r="GQ33" s="30">
        <v>56.42</v>
      </c>
      <c r="GR33" s="30">
        <v>54.08</v>
      </c>
      <c r="GS33" s="49">
        <f t="shared" si="39"/>
        <v>53.147499999999994</v>
      </c>
      <c r="GT33" s="30">
        <v>54.77</v>
      </c>
      <c r="GU33" s="30">
        <v>53.56</v>
      </c>
      <c r="GV33" s="30">
        <v>53.15</v>
      </c>
      <c r="GW33" s="30">
        <v>49.97</v>
      </c>
      <c r="GX33" s="49">
        <f t="shared" si="40"/>
        <v>52.862500000000004</v>
      </c>
      <c r="GY33" s="30">
        <v>51.88</v>
      </c>
      <c r="GZ33" s="30">
        <v>48.98</v>
      </c>
      <c r="HA33" s="30">
        <v>48.96</v>
      </c>
      <c r="HB33" s="30">
        <v>47.19</v>
      </c>
      <c r="HC33" s="49">
        <f t="shared" si="41"/>
        <v>49.252499999999998</v>
      </c>
      <c r="HD33" s="30">
        <v>48.5</v>
      </c>
      <c r="HE33" s="30">
        <v>46.53</v>
      </c>
      <c r="HF33" s="30">
        <v>48.73</v>
      </c>
      <c r="HG33" s="30">
        <v>47.11</v>
      </c>
      <c r="HH33" s="49">
        <f t="shared" si="42"/>
        <v>47.717500000000001</v>
      </c>
      <c r="HI33" s="30">
        <v>48.16</v>
      </c>
      <c r="HJ33" s="30">
        <v>48.24</v>
      </c>
      <c r="HK33" s="30">
        <v>48.26</v>
      </c>
      <c r="HL33" s="30">
        <v>51.08</v>
      </c>
      <c r="HM33" s="49">
        <f t="shared" si="43"/>
        <v>48.935000000000002</v>
      </c>
      <c r="HN33" s="30">
        <v>45.43</v>
      </c>
      <c r="HO33" s="30">
        <v>45.63</v>
      </c>
      <c r="HP33" s="30">
        <v>44.24</v>
      </c>
      <c r="HQ33" s="30">
        <v>45.46</v>
      </c>
      <c r="HR33" s="49">
        <f t="shared" si="44"/>
        <v>45.190000000000005</v>
      </c>
      <c r="HS33" s="30">
        <v>43.35</v>
      </c>
      <c r="HT33" s="30">
        <v>45.5</v>
      </c>
      <c r="HU33" s="30">
        <v>46.1</v>
      </c>
      <c r="HV33" s="30">
        <v>43.77</v>
      </c>
      <c r="HW33" s="49">
        <f t="shared" si="45"/>
        <v>44.68</v>
      </c>
      <c r="HX33" s="30">
        <v>43.52</v>
      </c>
      <c r="HY33" s="30">
        <v>43.48</v>
      </c>
      <c r="HZ33" s="30">
        <v>44.82</v>
      </c>
      <c r="IA33" s="30">
        <v>45.76</v>
      </c>
      <c r="IB33" s="49">
        <f t="shared" si="46"/>
        <v>44.394999999999996</v>
      </c>
      <c r="IC33" s="30">
        <v>44.39</v>
      </c>
      <c r="ID33" s="30">
        <v>45.11</v>
      </c>
      <c r="IE33" s="30">
        <v>43.04</v>
      </c>
      <c r="IF33" s="30">
        <v>46.35</v>
      </c>
      <c r="IG33" s="49">
        <f t="shared" si="47"/>
        <v>44.722499999999997</v>
      </c>
      <c r="IH33" s="30">
        <v>43.22</v>
      </c>
      <c r="II33" s="30">
        <v>42.69</v>
      </c>
      <c r="IJ33" s="30">
        <v>41.69</v>
      </c>
      <c r="IK33" s="30">
        <v>42.07</v>
      </c>
      <c r="IL33" s="49">
        <f t="shared" si="48"/>
        <v>42.417499999999997</v>
      </c>
      <c r="IM33" s="30">
        <v>43.98</v>
      </c>
      <c r="IN33" s="30">
        <v>44.66</v>
      </c>
      <c r="IO33" s="30">
        <v>42.86</v>
      </c>
      <c r="IP33" s="30">
        <v>46.82</v>
      </c>
      <c r="IQ33" s="49">
        <f t="shared" si="49"/>
        <v>44.58</v>
      </c>
      <c r="IR33" s="30">
        <v>46.18</v>
      </c>
      <c r="IS33" s="30">
        <v>44.84</v>
      </c>
      <c r="IT33" s="30">
        <v>46.68</v>
      </c>
      <c r="IU33" s="30">
        <v>46.23</v>
      </c>
      <c r="IV33" s="49">
        <f t="shared" si="50"/>
        <v>45.982500000000002</v>
      </c>
      <c r="IW33" s="30">
        <v>45.34</v>
      </c>
      <c r="IX33" s="30">
        <v>46.94</v>
      </c>
      <c r="IY33" s="30">
        <v>46.04</v>
      </c>
      <c r="IZ33" s="30">
        <v>45.9</v>
      </c>
      <c r="JA33" s="49">
        <f t="shared" si="51"/>
        <v>46.055</v>
      </c>
      <c r="JB33" s="30">
        <v>45.66</v>
      </c>
      <c r="JC33" s="30">
        <v>43.36</v>
      </c>
      <c r="JD33" s="30">
        <v>44.94</v>
      </c>
      <c r="JE33" s="30">
        <v>43.17</v>
      </c>
      <c r="JF33" s="49">
        <f t="shared" si="52"/>
        <v>44.282499999999999</v>
      </c>
      <c r="JG33" s="30">
        <v>42.03</v>
      </c>
      <c r="JH33" s="30">
        <v>44.17</v>
      </c>
      <c r="JI33" s="30">
        <v>40.76</v>
      </c>
      <c r="JJ33" s="30">
        <v>40.630000000000003</v>
      </c>
      <c r="JK33" s="49">
        <f t="shared" si="53"/>
        <v>41.897500000000001</v>
      </c>
      <c r="JL33" s="30">
        <v>39.33</v>
      </c>
      <c r="JM33" s="30">
        <v>40.01</v>
      </c>
      <c r="JN33" s="30">
        <v>37.380000000000003</v>
      </c>
      <c r="JO33" s="30">
        <v>36.729999999999997</v>
      </c>
      <c r="JP33" s="49">
        <f t="shared" si="54"/>
        <v>38.362499999999997</v>
      </c>
      <c r="JQ33" s="30">
        <v>36.71</v>
      </c>
      <c r="JR33" s="30">
        <v>36.06</v>
      </c>
      <c r="JS33" s="30">
        <v>34.99</v>
      </c>
      <c r="JT33" s="30">
        <v>34.409999999999997</v>
      </c>
      <c r="JU33" s="49">
        <f t="shared" si="55"/>
        <v>35.542500000000004</v>
      </c>
      <c r="JV33" s="30">
        <v>32.700000000000003</v>
      </c>
      <c r="JW33" s="30">
        <v>32.56</v>
      </c>
      <c r="JX33" s="30">
        <v>32.83</v>
      </c>
      <c r="JY33" s="30">
        <v>31.81</v>
      </c>
      <c r="JZ33" s="50">
        <f t="shared" si="56"/>
        <v>32.475000000000001</v>
      </c>
    </row>
    <row r="34" spans="1:286" ht="29">
      <c r="A34" s="25" t="s">
        <v>269</v>
      </c>
      <c r="B34" s="30">
        <v>44.79</v>
      </c>
      <c r="C34" s="30">
        <v>45.6</v>
      </c>
      <c r="D34" s="30">
        <v>48.36</v>
      </c>
      <c r="E34" s="30">
        <v>49.51</v>
      </c>
      <c r="F34" s="47">
        <f t="shared" si="0"/>
        <v>47.064999999999998</v>
      </c>
      <c r="G34" s="30">
        <v>51.74</v>
      </c>
      <c r="H34" s="30">
        <v>49.44</v>
      </c>
      <c r="I34" s="30">
        <v>53.71</v>
      </c>
      <c r="J34" s="30">
        <v>52.58</v>
      </c>
      <c r="K34" s="47">
        <f t="shared" si="1"/>
        <v>51.867500000000007</v>
      </c>
      <c r="L34" s="30">
        <v>47.07</v>
      </c>
      <c r="M34" s="30">
        <v>48.57</v>
      </c>
      <c r="N34" s="30">
        <v>51.55</v>
      </c>
      <c r="O34" s="30">
        <v>49.44</v>
      </c>
      <c r="P34" s="47">
        <f t="shared" si="2"/>
        <v>49.157499999999999</v>
      </c>
      <c r="Q34" s="30">
        <v>46.9</v>
      </c>
      <c r="R34" s="30">
        <v>47.87</v>
      </c>
      <c r="S34" s="30">
        <v>49.72</v>
      </c>
      <c r="T34" s="30">
        <v>49.11</v>
      </c>
      <c r="U34" s="47">
        <f t="shared" si="3"/>
        <v>48.400000000000006</v>
      </c>
      <c r="V34" s="30">
        <v>47.65</v>
      </c>
      <c r="W34" s="30">
        <v>47.67</v>
      </c>
      <c r="X34" s="30">
        <v>50.76</v>
      </c>
      <c r="Y34" s="30">
        <v>51.29</v>
      </c>
      <c r="Z34" s="47">
        <f t="shared" si="4"/>
        <v>49.342499999999994</v>
      </c>
      <c r="AA34" s="30">
        <v>50.68</v>
      </c>
      <c r="AB34" s="30">
        <v>50.77</v>
      </c>
      <c r="AC34" s="30">
        <v>54.44</v>
      </c>
      <c r="AD34" s="30">
        <v>49.82</v>
      </c>
      <c r="AE34" s="47">
        <f t="shared" si="5"/>
        <v>51.427499999999995</v>
      </c>
      <c r="AF34" s="30">
        <v>51.97</v>
      </c>
      <c r="AG34" s="30">
        <v>50.22</v>
      </c>
      <c r="AH34" s="30">
        <v>52.88</v>
      </c>
      <c r="AI34" s="30">
        <v>48.92</v>
      </c>
      <c r="AJ34" s="47">
        <f t="shared" si="6"/>
        <v>50.997500000000002</v>
      </c>
      <c r="AK34" s="30">
        <v>52.35</v>
      </c>
      <c r="AL34" s="30">
        <v>49.91</v>
      </c>
      <c r="AM34" s="30">
        <v>54.63</v>
      </c>
      <c r="AN34" s="30">
        <v>52.1</v>
      </c>
      <c r="AO34" s="47">
        <f t="shared" si="7"/>
        <v>52.247499999999995</v>
      </c>
      <c r="AP34" s="30">
        <v>53.6</v>
      </c>
      <c r="AQ34" s="30">
        <v>53.66</v>
      </c>
      <c r="AR34" s="30">
        <v>51.28</v>
      </c>
      <c r="AS34" s="30">
        <v>52.73</v>
      </c>
      <c r="AT34" s="47">
        <f t="shared" si="8"/>
        <v>52.817499999999995</v>
      </c>
      <c r="AU34" s="30">
        <v>50.89</v>
      </c>
      <c r="AV34" s="30">
        <v>49.69</v>
      </c>
      <c r="AW34" s="30">
        <v>51.87</v>
      </c>
      <c r="AX34" s="30">
        <v>52.67</v>
      </c>
      <c r="AY34" s="47">
        <f t="shared" si="9"/>
        <v>51.28</v>
      </c>
      <c r="AZ34" s="30">
        <v>51.65</v>
      </c>
      <c r="BA34" s="30">
        <v>48.35</v>
      </c>
      <c r="BB34" s="30">
        <v>52.02</v>
      </c>
      <c r="BC34" s="30">
        <v>50.8</v>
      </c>
      <c r="BD34" s="47">
        <f t="shared" si="10"/>
        <v>50.704999999999998</v>
      </c>
      <c r="BE34" s="30">
        <v>49.87</v>
      </c>
      <c r="BF34" s="30">
        <v>49.33</v>
      </c>
      <c r="BG34" s="30">
        <v>49.72</v>
      </c>
      <c r="BH34" s="30">
        <v>47.31</v>
      </c>
      <c r="BI34" s="47">
        <f t="shared" si="11"/>
        <v>49.057499999999997</v>
      </c>
      <c r="BJ34" s="30">
        <v>46.71</v>
      </c>
      <c r="BK34" s="30">
        <v>46.75</v>
      </c>
      <c r="BL34" s="30">
        <v>48.5</v>
      </c>
      <c r="BM34" s="30">
        <v>45.44</v>
      </c>
      <c r="BN34" s="47">
        <f t="shared" si="12"/>
        <v>46.85</v>
      </c>
      <c r="BO34" s="30">
        <v>44.95</v>
      </c>
      <c r="BP34" s="30">
        <v>45.17</v>
      </c>
      <c r="BQ34" s="30">
        <v>47.52</v>
      </c>
      <c r="BR34" s="30">
        <v>45.15</v>
      </c>
      <c r="BS34" s="47">
        <f t="shared" si="13"/>
        <v>45.697500000000005</v>
      </c>
      <c r="BT34" s="30">
        <v>40.46</v>
      </c>
      <c r="BU34" s="30">
        <v>38.090000000000003</v>
      </c>
      <c r="BV34" s="30">
        <v>40.75</v>
      </c>
      <c r="BW34" s="30">
        <v>40.840000000000003</v>
      </c>
      <c r="BX34" s="47">
        <f t="shared" si="14"/>
        <v>40.035000000000004</v>
      </c>
      <c r="BY34" s="30">
        <v>39.47</v>
      </c>
      <c r="BZ34" s="30">
        <v>35.49</v>
      </c>
      <c r="CA34" s="30">
        <v>38.880000000000003</v>
      </c>
      <c r="CB34" s="30">
        <v>37.43</v>
      </c>
      <c r="CC34" s="47">
        <f t="shared" si="15"/>
        <v>37.817500000000003</v>
      </c>
      <c r="CD34" s="30">
        <v>35.83</v>
      </c>
      <c r="CE34" s="30">
        <v>34.909999999999997</v>
      </c>
      <c r="CF34" s="30">
        <v>38.729999999999997</v>
      </c>
      <c r="CG34" s="30">
        <v>37.229999999999997</v>
      </c>
      <c r="CH34" s="47">
        <f t="shared" si="16"/>
        <v>36.674999999999997</v>
      </c>
      <c r="CI34" s="30">
        <v>38.549999999999997</v>
      </c>
      <c r="CJ34" s="30">
        <v>42.78</v>
      </c>
      <c r="CK34" s="30">
        <v>40.840000000000003</v>
      </c>
      <c r="CL34" s="30">
        <v>37.76</v>
      </c>
      <c r="CM34" s="47">
        <f t="shared" si="17"/>
        <v>39.982500000000002</v>
      </c>
      <c r="CN34" s="30">
        <v>40.35</v>
      </c>
      <c r="CO34" s="30">
        <v>38.590000000000003</v>
      </c>
      <c r="CP34" s="30">
        <v>40.17</v>
      </c>
      <c r="CQ34" s="30">
        <v>38.49</v>
      </c>
      <c r="CR34" s="47">
        <f t="shared" si="18"/>
        <v>39.4</v>
      </c>
      <c r="CS34" s="30">
        <v>32.590000000000003</v>
      </c>
      <c r="CT34" s="30">
        <v>27.26</v>
      </c>
      <c r="CU34" s="30">
        <v>15.95</v>
      </c>
      <c r="CV34" s="30">
        <v>25.28</v>
      </c>
      <c r="CW34" s="48">
        <f t="shared" si="19"/>
        <v>25.270000000000003</v>
      </c>
      <c r="CX34" s="30">
        <v>29.55</v>
      </c>
      <c r="CY34" s="30">
        <v>26.97</v>
      </c>
      <c r="CZ34" s="30">
        <v>21.2</v>
      </c>
      <c r="DA34" s="30">
        <v>27.97</v>
      </c>
      <c r="DB34" s="48">
        <f t="shared" si="20"/>
        <v>26.422499999999999</v>
      </c>
      <c r="DC34" s="30">
        <v>24.55</v>
      </c>
      <c r="DD34" s="30">
        <v>29.02</v>
      </c>
      <c r="DE34" s="30">
        <v>21.92</v>
      </c>
      <c r="DF34" s="30">
        <v>23.57</v>
      </c>
      <c r="DG34" s="48">
        <f t="shared" si="21"/>
        <v>24.765000000000001</v>
      </c>
      <c r="DH34" s="30">
        <v>25.69</v>
      </c>
      <c r="DI34" s="30">
        <v>30.23</v>
      </c>
      <c r="DJ34" s="30">
        <v>22.08</v>
      </c>
      <c r="DK34" s="30">
        <v>28.73</v>
      </c>
      <c r="DL34" s="48">
        <f t="shared" si="22"/>
        <v>26.682500000000001</v>
      </c>
      <c r="DM34" s="30">
        <v>32.25</v>
      </c>
      <c r="DN34" s="30">
        <v>33.020000000000003</v>
      </c>
      <c r="DO34" s="30">
        <v>28.34</v>
      </c>
      <c r="DP34" s="30">
        <v>34.549999999999997</v>
      </c>
      <c r="DQ34" s="48">
        <f t="shared" si="23"/>
        <v>32.040000000000006</v>
      </c>
      <c r="DR34" s="30">
        <v>36.909999999999997</v>
      </c>
      <c r="DS34" s="30">
        <v>39.5</v>
      </c>
      <c r="DT34" s="30">
        <v>29.29</v>
      </c>
      <c r="DU34" s="30">
        <v>31.45</v>
      </c>
      <c r="DV34" s="48">
        <f t="shared" si="24"/>
        <v>34.287499999999994</v>
      </c>
      <c r="DW34" s="30">
        <v>41.3</v>
      </c>
      <c r="DX34" s="30">
        <v>42.39</v>
      </c>
      <c r="DY34" s="30">
        <v>29.1</v>
      </c>
      <c r="DZ34" s="30">
        <v>30.34</v>
      </c>
      <c r="EA34" s="48">
        <f t="shared" si="25"/>
        <v>35.782499999999999</v>
      </c>
      <c r="EB34" s="30">
        <v>33.01</v>
      </c>
      <c r="EC34" s="30">
        <v>38.28</v>
      </c>
      <c r="ED34" s="30">
        <v>36.119999999999997</v>
      </c>
      <c r="EE34" s="30">
        <v>43.18</v>
      </c>
      <c r="EF34" s="48">
        <f t="shared" si="26"/>
        <v>37.647500000000001</v>
      </c>
      <c r="EG34" s="30">
        <v>38.58</v>
      </c>
      <c r="EH34" s="30">
        <v>35.130000000000003</v>
      </c>
      <c r="EI34" s="30">
        <v>29.78</v>
      </c>
      <c r="EJ34" s="30">
        <v>31.12</v>
      </c>
      <c r="EK34" s="48">
        <f t="shared" si="27"/>
        <v>33.652500000000003</v>
      </c>
      <c r="EL34" s="30">
        <v>37.5</v>
      </c>
      <c r="EM34" s="30">
        <v>31.63</v>
      </c>
      <c r="EN34" s="30">
        <v>24.78</v>
      </c>
      <c r="EO34" s="30">
        <v>35.590000000000003</v>
      </c>
      <c r="EP34" s="48">
        <f t="shared" si="28"/>
        <v>32.375</v>
      </c>
      <c r="EQ34" s="30">
        <v>30.85</v>
      </c>
      <c r="ER34" s="30">
        <v>27.74</v>
      </c>
      <c r="ES34" s="30">
        <v>22.68</v>
      </c>
      <c r="ET34" s="30">
        <v>26.65</v>
      </c>
      <c r="EU34" s="48">
        <f t="shared" si="29"/>
        <v>26.980000000000004</v>
      </c>
      <c r="EV34" s="30">
        <v>23.73</v>
      </c>
      <c r="EW34" s="30">
        <v>24.48</v>
      </c>
      <c r="EX34" s="30">
        <v>20.78</v>
      </c>
      <c r="EY34" s="30">
        <v>26.07</v>
      </c>
      <c r="EZ34" s="48">
        <f t="shared" si="30"/>
        <v>23.765000000000001</v>
      </c>
      <c r="FA34" s="30">
        <v>25.52</v>
      </c>
      <c r="FB34" s="30">
        <v>23.18</v>
      </c>
      <c r="FC34" s="30">
        <v>14.48</v>
      </c>
      <c r="FD34" s="30">
        <v>18.12</v>
      </c>
      <c r="FE34" s="48">
        <f t="shared" si="31"/>
        <v>20.325000000000003</v>
      </c>
      <c r="FF34" s="30">
        <v>23.91</v>
      </c>
      <c r="FG34" s="30">
        <v>17.600000000000001</v>
      </c>
      <c r="FH34" s="30">
        <v>14.71</v>
      </c>
      <c r="FI34" s="30">
        <v>19.829999999999998</v>
      </c>
      <c r="FJ34" s="48">
        <f t="shared" si="32"/>
        <v>19.012500000000003</v>
      </c>
      <c r="FK34" s="30">
        <v>20.12</v>
      </c>
      <c r="FL34" s="30">
        <v>17.78</v>
      </c>
      <c r="FM34" s="30">
        <v>15.45</v>
      </c>
      <c r="FN34" s="30">
        <v>22.03</v>
      </c>
      <c r="FO34" s="48">
        <f t="shared" si="33"/>
        <v>18.845000000000002</v>
      </c>
      <c r="FP34" s="30">
        <v>25.84</v>
      </c>
      <c r="FQ34" s="30">
        <v>23.62</v>
      </c>
      <c r="FR34" s="30">
        <v>18</v>
      </c>
      <c r="FS34" s="30">
        <v>18.14</v>
      </c>
      <c r="FT34" s="48">
        <f t="shared" si="34"/>
        <v>21.400000000000002</v>
      </c>
      <c r="FU34" s="30">
        <v>24.91</v>
      </c>
      <c r="FV34" s="30">
        <v>23.51</v>
      </c>
      <c r="FW34" s="30">
        <v>14.93</v>
      </c>
      <c r="FX34" s="30">
        <v>22</v>
      </c>
      <c r="FY34" s="48">
        <f t="shared" si="35"/>
        <v>21.337499999999999</v>
      </c>
      <c r="FZ34" s="30">
        <v>27.97</v>
      </c>
      <c r="GA34" s="30">
        <v>33.409999999999997</v>
      </c>
      <c r="GB34" s="30">
        <v>26.18</v>
      </c>
      <c r="GC34" s="30">
        <v>25.2</v>
      </c>
      <c r="GD34" s="48">
        <f t="shared" si="36"/>
        <v>28.19</v>
      </c>
      <c r="GE34" s="30">
        <v>36.549999999999997</v>
      </c>
      <c r="GF34" s="30">
        <v>37.86</v>
      </c>
      <c r="GG34" s="30">
        <v>30.85</v>
      </c>
      <c r="GH34" s="30">
        <v>25.45</v>
      </c>
      <c r="GI34" s="48">
        <f t="shared" si="37"/>
        <v>32.677499999999995</v>
      </c>
      <c r="GJ34" s="30">
        <v>30.19</v>
      </c>
      <c r="GK34" s="30">
        <v>33.17</v>
      </c>
      <c r="GL34" s="30">
        <v>40.65</v>
      </c>
      <c r="GM34" s="30">
        <v>36.99</v>
      </c>
      <c r="GN34" s="49">
        <f t="shared" si="38"/>
        <v>35.25</v>
      </c>
      <c r="GO34" s="30">
        <v>36.450000000000003</v>
      </c>
      <c r="GP34" s="30">
        <v>36.11</v>
      </c>
      <c r="GQ34" s="30">
        <v>42.32</v>
      </c>
      <c r="GR34" s="30">
        <v>37.869999999999997</v>
      </c>
      <c r="GS34" s="49">
        <f t="shared" si="39"/>
        <v>38.1875</v>
      </c>
      <c r="GT34" s="30">
        <v>35.520000000000003</v>
      </c>
      <c r="GU34" s="30">
        <v>34.47</v>
      </c>
      <c r="GV34" s="30">
        <v>40.25</v>
      </c>
      <c r="GW34" s="30">
        <v>37.78</v>
      </c>
      <c r="GX34" s="49">
        <f t="shared" si="40"/>
        <v>37.005000000000003</v>
      </c>
      <c r="GY34" s="30">
        <v>34.85</v>
      </c>
      <c r="GZ34" s="30">
        <v>33.4</v>
      </c>
      <c r="HA34" s="30">
        <v>38.74</v>
      </c>
      <c r="HB34" s="30">
        <v>35</v>
      </c>
      <c r="HC34" s="49">
        <f t="shared" si="41"/>
        <v>35.497500000000002</v>
      </c>
      <c r="HD34" s="30">
        <v>32.29</v>
      </c>
      <c r="HE34" s="30">
        <v>31.93</v>
      </c>
      <c r="HF34" s="30">
        <v>36.380000000000003</v>
      </c>
      <c r="HG34" s="30">
        <v>33.57</v>
      </c>
      <c r="HH34" s="49">
        <f t="shared" si="42"/>
        <v>33.542499999999997</v>
      </c>
      <c r="HI34" s="30">
        <v>31.97</v>
      </c>
      <c r="HJ34" s="30">
        <v>30.72</v>
      </c>
      <c r="HK34" s="30">
        <v>38.5</v>
      </c>
      <c r="HL34" s="30">
        <v>34.15</v>
      </c>
      <c r="HM34" s="49">
        <f t="shared" si="43"/>
        <v>33.835000000000001</v>
      </c>
      <c r="HN34" s="30">
        <v>30.5</v>
      </c>
      <c r="HO34" s="30">
        <v>28.93</v>
      </c>
      <c r="HP34" s="30">
        <v>37.49</v>
      </c>
      <c r="HQ34" s="30">
        <v>34.07</v>
      </c>
      <c r="HR34" s="49">
        <f t="shared" si="44"/>
        <v>32.747500000000002</v>
      </c>
      <c r="HS34" s="30">
        <v>35.07</v>
      </c>
      <c r="HT34" s="30">
        <v>30.8</v>
      </c>
      <c r="HU34" s="30">
        <v>34.9</v>
      </c>
      <c r="HV34" s="30">
        <v>29.6</v>
      </c>
      <c r="HW34" s="49">
        <f t="shared" si="45"/>
        <v>32.592500000000001</v>
      </c>
      <c r="HX34" s="30">
        <v>32.92</v>
      </c>
      <c r="HY34" s="30">
        <v>34.81</v>
      </c>
      <c r="HZ34" s="30">
        <v>36.01</v>
      </c>
      <c r="IA34" s="30">
        <v>36.32</v>
      </c>
      <c r="IB34" s="49">
        <f t="shared" si="46"/>
        <v>35.015000000000001</v>
      </c>
      <c r="IC34" s="30">
        <v>31.8</v>
      </c>
      <c r="ID34" s="30">
        <v>33.979999999999997</v>
      </c>
      <c r="IE34" s="30">
        <v>39.020000000000003</v>
      </c>
      <c r="IF34" s="30">
        <v>33.93</v>
      </c>
      <c r="IG34" s="49">
        <f t="shared" si="47"/>
        <v>34.682500000000005</v>
      </c>
      <c r="IH34" s="30">
        <v>35.71</v>
      </c>
      <c r="II34" s="30">
        <v>34.94</v>
      </c>
      <c r="IJ34" s="30">
        <v>40.22</v>
      </c>
      <c r="IK34" s="30">
        <v>37.26</v>
      </c>
      <c r="IL34" s="49">
        <f t="shared" si="48"/>
        <v>37.032499999999999</v>
      </c>
      <c r="IM34" s="30">
        <v>38.03</v>
      </c>
      <c r="IN34" s="30">
        <v>37.26</v>
      </c>
      <c r="IO34" s="30">
        <v>39.39</v>
      </c>
      <c r="IP34" s="30">
        <v>34.979999999999997</v>
      </c>
      <c r="IQ34" s="49">
        <f t="shared" si="49"/>
        <v>37.414999999999999</v>
      </c>
      <c r="IR34" s="30">
        <v>34.79</v>
      </c>
      <c r="IS34" s="30">
        <v>35.92</v>
      </c>
      <c r="IT34" s="30">
        <v>41.48</v>
      </c>
      <c r="IU34" s="30">
        <v>37.200000000000003</v>
      </c>
      <c r="IV34" s="49">
        <f t="shared" si="50"/>
        <v>37.347499999999997</v>
      </c>
      <c r="IW34" s="30">
        <v>34.21</v>
      </c>
      <c r="IX34" s="30">
        <v>37.22</v>
      </c>
      <c r="IY34" s="30">
        <v>40.53</v>
      </c>
      <c r="IZ34" s="30">
        <v>36.19</v>
      </c>
      <c r="JA34" s="49">
        <f t="shared" si="51"/>
        <v>37.037500000000001</v>
      </c>
      <c r="JB34" s="30">
        <v>32.32</v>
      </c>
      <c r="JC34" s="30">
        <v>31.32</v>
      </c>
      <c r="JD34" s="30">
        <v>34.450000000000003</v>
      </c>
      <c r="JE34" s="30">
        <v>31.85</v>
      </c>
      <c r="JF34" s="49">
        <f t="shared" si="52"/>
        <v>32.484999999999999</v>
      </c>
      <c r="JG34" s="30">
        <v>29.27</v>
      </c>
      <c r="JH34" s="30">
        <v>27.11</v>
      </c>
      <c r="JI34" s="30">
        <v>31.88</v>
      </c>
      <c r="JJ34" s="30">
        <v>30.64</v>
      </c>
      <c r="JK34" s="49">
        <f t="shared" si="53"/>
        <v>29.724999999999998</v>
      </c>
      <c r="JL34" s="30">
        <v>26.91</v>
      </c>
      <c r="JM34" s="30">
        <v>26.71</v>
      </c>
      <c r="JN34" s="30">
        <v>32.950000000000003</v>
      </c>
      <c r="JO34" s="30">
        <v>29.04</v>
      </c>
      <c r="JP34" s="49">
        <f t="shared" si="54"/>
        <v>28.902500000000003</v>
      </c>
      <c r="JQ34" s="30">
        <v>27.76</v>
      </c>
      <c r="JR34" s="30">
        <v>28.48</v>
      </c>
      <c r="JS34" s="30">
        <v>30.15</v>
      </c>
      <c r="JT34" s="30">
        <v>28.24</v>
      </c>
      <c r="JU34" s="49">
        <f t="shared" si="55"/>
        <v>28.657499999999999</v>
      </c>
      <c r="JV34" s="30">
        <v>25.6</v>
      </c>
      <c r="JW34" s="30">
        <v>23.98</v>
      </c>
      <c r="JX34" s="30">
        <v>27.78</v>
      </c>
      <c r="JY34" s="30">
        <v>28.7</v>
      </c>
      <c r="JZ34" s="50">
        <f t="shared" si="56"/>
        <v>26.515000000000001</v>
      </c>
    </row>
    <row r="35" spans="1:286" ht="29">
      <c r="A35" s="25" t="s">
        <v>270</v>
      </c>
      <c r="B35" s="30">
        <v>50.56</v>
      </c>
      <c r="C35" s="30">
        <v>49.27</v>
      </c>
      <c r="D35" s="30">
        <v>50.61</v>
      </c>
      <c r="E35" s="30">
        <v>53.92</v>
      </c>
      <c r="F35" s="47">
        <f t="shared" si="0"/>
        <v>51.09</v>
      </c>
      <c r="G35" s="30">
        <v>53.95</v>
      </c>
      <c r="H35" s="30">
        <v>52.6</v>
      </c>
      <c r="I35" s="30">
        <v>51.63</v>
      </c>
      <c r="J35" s="30">
        <v>49.65</v>
      </c>
      <c r="K35" s="47">
        <f t="shared" si="1"/>
        <v>51.957500000000003</v>
      </c>
      <c r="L35" s="30">
        <v>51.38</v>
      </c>
      <c r="M35" s="30">
        <v>53.02</v>
      </c>
      <c r="N35" s="30">
        <v>52.37</v>
      </c>
      <c r="O35" s="30">
        <v>50.6</v>
      </c>
      <c r="P35" s="47">
        <f t="shared" si="2"/>
        <v>51.842500000000001</v>
      </c>
      <c r="Q35" s="30">
        <v>51.73</v>
      </c>
      <c r="R35" s="30">
        <v>53.9</v>
      </c>
      <c r="S35" s="30">
        <v>49.7</v>
      </c>
      <c r="T35" s="30">
        <v>53.08</v>
      </c>
      <c r="U35" s="47">
        <f t="shared" si="3"/>
        <v>52.102499999999992</v>
      </c>
      <c r="V35" s="30">
        <v>54.04</v>
      </c>
      <c r="W35" s="30">
        <v>53.88</v>
      </c>
      <c r="X35" s="30">
        <v>54.1</v>
      </c>
      <c r="Y35" s="30">
        <v>53.2</v>
      </c>
      <c r="Z35" s="47">
        <f t="shared" si="4"/>
        <v>53.805000000000007</v>
      </c>
      <c r="AA35" s="30">
        <v>53.38</v>
      </c>
      <c r="AB35" s="30">
        <v>54.94</v>
      </c>
      <c r="AC35" s="30">
        <v>55.06</v>
      </c>
      <c r="AD35" s="30">
        <v>52.61</v>
      </c>
      <c r="AE35" s="47">
        <f t="shared" si="5"/>
        <v>53.997500000000002</v>
      </c>
      <c r="AF35" s="30">
        <v>51.96</v>
      </c>
      <c r="AG35" s="30">
        <v>55.79</v>
      </c>
      <c r="AH35" s="30">
        <v>52.39</v>
      </c>
      <c r="AI35" s="30">
        <v>50.39</v>
      </c>
      <c r="AJ35" s="47">
        <f t="shared" si="6"/>
        <v>52.632499999999993</v>
      </c>
      <c r="AK35" s="30">
        <v>49.58</v>
      </c>
      <c r="AL35" s="30">
        <v>47.91</v>
      </c>
      <c r="AM35" s="30">
        <v>50.6</v>
      </c>
      <c r="AN35" s="30">
        <v>50.95</v>
      </c>
      <c r="AO35" s="47">
        <f t="shared" si="7"/>
        <v>49.760000000000005</v>
      </c>
      <c r="AP35" s="30">
        <v>51.19</v>
      </c>
      <c r="AQ35" s="30">
        <v>51.74</v>
      </c>
      <c r="AR35" s="30">
        <v>51.64</v>
      </c>
      <c r="AS35" s="30">
        <v>52.79</v>
      </c>
      <c r="AT35" s="47">
        <f t="shared" si="8"/>
        <v>51.839999999999996</v>
      </c>
      <c r="AU35" s="30">
        <v>51.41</v>
      </c>
      <c r="AV35" s="30">
        <v>51.32</v>
      </c>
      <c r="AW35" s="30">
        <v>51.84</v>
      </c>
      <c r="AX35" s="30">
        <v>50.2</v>
      </c>
      <c r="AY35" s="47">
        <f t="shared" si="9"/>
        <v>51.192499999999995</v>
      </c>
      <c r="AZ35" s="30">
        <v>49.02</v>
      </c>
      <c r="BA35" s="30">
        <v>48.89</v>
      </c>
      <c r="BB35" s="30">
        <v>51.28</v>
      </c>
      <c r="BC35" s="30">
        <v>53.12</v>
      </c>
      <c r="BD35" s="47">
        <f t="shared" si="10"/>
        <v>50.577500000000001</v>
      </c>
      <c r="BE35" s="30">
        <v>52.65</v>
      </c>
      <c r="BF35" s="30">
        <v>51.53</v>
      </c>
      <c r="BG35" s="30">
        <v>48.02</v>
      </c>
      <c r="BH35" s="30">
        <v>47.11</v>
      </c>
      <c r="BI35" s="47">
        <f t="shared" si="11"/>
        <v>49.827500000000001</v>
      </c>
      <c r="BJ35" s="30">
        <v>49.21</v>
      </c>
      <c r="BK35" s="30">
        <v>53.04</v>
      </c>
      <c r="BL35" s="30">
        <v>50.38</v>
      </c>
      <c r="BM35" s="30">
        <v>48.12</v>
      </c>
      <c r="BN35" s="47">
        <f t="shared" si="12"/>
        <v>50.1875</v>
      </c>
      <c r="BO35" s="30">
        <v>46.7</v>
      </c>
      <c r="BP35" s="30">
        <v>47.25</v>
      </c>
      <c r="BQ35" s="30">
        <v>45.1</v>
      </c>
      <c r="BR35" s="30">
        <v>44.09</v>
      </c>
      <c r="BS35" s="47">
        <f t="shared" si="13"/>
        <v>45.785000000000004</v>
      </c>
      <c r="BT35" s="30">
        <v>47.38</v>
      </c>
      <c r="BU35" s="30">
        <v>47.61</v>
      </c>
      <c r="BV35" s="30">
        <v>44.64</v>
      </c>
      <c r="BW35" s="30">
        <v>44.4</v>
      </c>
      <c r="BX35" s="47">
        <f t="shared" si="14"/>
        <v>46.0075</v>
      </c>
      <c r="BY35" s="30">
        <v>47.67</v>
      </c>
      <c r="BZ35" s="30">
        <v>49.14</v>
      </c>
      <c r="CA35" s="30">
        <v>45.42</v>
      </c>
      <c r="CB35" s="30">
        <v>44.21</v>
      </c>
      <c r="CC35" s="47">
        <f t="shared" si="15"/>
        <v>46.610000000000007</v>
      </c>
      <c r="CD35" s="30">
        <v>42.52</v>
      </c>
      <c r="CE35" s="30">
        <v>43.1</v>
      </c>
      <c r="CF35" s="30">
        <v>43.09</v>
      </c>
      <c r="CG35" s="30">
        <v>44.2</v>
      </c>
      <c r="CH35" s="47">
        <f t="shared" si="16"/>
        <v>43.227500000000006</v>
      </c>
      <c r="CI35" s="30">
        <v>41.12</v>
      </c>
      <c r="CJ35" s="30">
        <v>40.909999999999997</v>
      </c>
      <c r="CK35" s="30">
        <v>40.119999999999997</v>
      </c>
      <c r="CL35" s="30">
        <v>39.9</v>
      </c>
      <c r="CM35" s="47">
        <f t="shared" si="17"/>
        <v>40.512500000000003</v>
      </c>
      <c r="CN35" s="30">
        <v>38.15</v>
      </c>
      <c r="CO35" s="30">
        <v>38.93</v>
      </c>
      <c r="CP35" s="30">
        <v>37.130000000000003</v>
      </c>
      <c r="CQ35" s="30">
        <v>36.39</v>
      </c>
      <c r="CR35" s="47">
        <f t="shared" si="18"/>
        <v>37.650000000000006</v>
      </c>
      <c r="CS35" s="30">
        <v>13.84</v>
      </c>
      <c r="CT35" s="30">
        <v>11.42</v>
      </c>
      <c r="CU35" s="30">
        <v>12.51</v>
      </c>
      <c r="CV35" s="30">
        <v>9.39</v>
      </c>
      <c r="CW35" s="48">
        <f t="shared" si="19"/>
        <v>11.79</v>
      </c>
      <c r="CX35" s="30">
        <v>9.8000000000000007</v>
      </c>
      <c r="CY35" s="30">
        <v>9.56</v>
      </c>
      <c r="CZ35" s="30">
        <v>9.11</v>
      </c>
      <c r="DA35" s="30">
        <v>9.52</v>
      </c>
      <c r="DB35" s="48">
        <f t="shared" si="20"/>
        <v>9.4974999999999987</v>
      </c>
      <c r="DC35" s="30">
        <v>10.56</v>
      </c>
      <c r="DD35" s="30">
        <v>11.37</v>
      </c>
      <c r="DE35" s="30">
        <v>13.77</v>
      </c>
      <c r="DF35" s="30">
        <v>11.58</v>
      </c>
      <c r="DG35" s="48">
        <f t="shared" si="21"/>
        <v>11.82</v>
      </c>
      <c r="DH35" s="30">
        <v>11.49</v>
      </c>
      <c r="DI35" s="30">
        <v>6.18</v>
      </c>
      <c r="DJ35" s="30">
        <v>12.77</v>
      </c>
      <c r="DK35" s="30">
        <v>12.66</v>
      </c>
      <c r="DL35" s="48">
        <f t="shared" si="22"/>
        <v>10.775</v>
      </c>
      <c r="DM35" s="30">
        <v>13.84</v>
      </c>
      <c r="DN35" s="30">
        <v>10.54</v>
      </c>
      <c r="DO35" s="30">
        <v>16.53</v>
      </c>
      <c r="DP35" s="30">
        <v>17.14</v>
      </c>
      <c r="DQ35" s="48">
        <f t="shared" si="23"/>
        <v>14.512499999999999</v>
      </c>
      <c r="DR35" s="30">
        <v>16</v>
      </c>
      <c r="DS35" s="30">
        <v>18</v>
      </c>
      <c r="DT35" s="30">
        <v>20.25</v>
      </c>
      <c r="DU35" s="30">
        <v>19.63</v>
      </c>
      <c r="DV35" s="48">
        <f t="shared" si="24"/>
        <v>18.47</v>
      </c>
      <c r="DW35" s="30">
        <v>18.57</v>
      </c>
      <c r="DX35" s="30">
        <v>14.98</v>
      </c>
      <c r="DY35" s="30">
        <v>18.86</v>
      </c>
      <c r="DZ35" s="30">
        <v>21.88</v>
      </c>
      <c r="EA35" s="48">
        <f t="shared" si="25"/>
        <v>18.572499999999998</v>
      </c>
      <c r="EB35" s="30">
        <v>20.2</v>
      </c>
      <c r="EC35" s="30">
        <v>13.27</v>
      </c>
      <c r="ED35" s="30">
        <v>22.2</v>
      </c>
      <c r="EE35" s="30">
        <v>17.53</v>
      </c>
      <c r="EF35" s="48">
        <f t="shared" si="26"/>
        <v>18.3</v>
      </c>
      <c r="EG35" s="30">
        <v>16.47</v>
      </c>
      <c r="EH35" s="30">
        <v>14.3</v>
      </c>
      <c r="EI35" s="30">
        <v>15.79</v>
      </c>
      <c r="EJ35" s="30">
        <v>16.010000000000002</v>
      </c>
      <c r="EK35" s="48">
        <f t="shared" si="27"/>
        <v>15.642500000000002</v>
      </c>
      <c r="EL35" s="30">
        <v>15.39</v>
      </c>
      <c r="EM35" s="30">
        <v>13.18</v>
      </c>
      <c r="EN35" s="30">
        <v>15.98</v>
      </c>
      <c r="EO35" s="30">
        <v>16.829999999999998</v>
      </c>
      <c r="EP35" s="48">
        <f t="shared" si="28"/>
        <v>15.344999999999999</v>
      </c>
      <c r="EQ35" s="30">
        <v>13.3</v>
      </c>
      <c r="ER35" s="30">
        <v>11.92</v>
      </c>
      <c r="ES35" s="30">
        <v>16.829999999999998</v>
      </c>
      <c r="ET35" s="30">
        <v>18</v>
      </c>
      <c r="EU35" s="48">
        <f t="shared" si="29"/>
        <v>15.012499999999999</v>
      </c>
      <c r="EV35" s="30">
        <v>16.91</v>
      </c>
      <c r="EW35" s="30">
        <v>15.98</v>
      </c>
      <c r="EX35" s="30">
        <v>13.38</v>
      </c>
      <c r="EY35" s="30">
        <v>10.02</v>
      </c>
      <c r="EZ35" s="48">
        <f t="shared" si="30"/>
        <v>14.072500000000002</v>
      </c>
      <c r="FA35" s="30">
        <v>6.47</v>
      </c>
      <c r="FB35" s="30">
        <v>6.59</v>
      </c>
      <c r="FC35" s="30">
        <v>6.72</v>
      </c>
      <c r="FD35" s="30">
        <v>7.48</v>
      </c>
      <c r="FE35" s="48">
        <f t="shared" si="31"/>
        <v>6.8149999999999995</v>
      </c>
      <c r="FF35" s="30">
        <v>6.19</v>
      </c>
      <c r="FG35" s="30">
        <v>4.7699999999999996</v>
      </c>
      <c r="FH35" s="30">
        <v>5.87</v>
      </c>
      <c r="FI35" s="30">
        <v>7.7</v>
      </c>
      <c r="FJ35" s="48">
        <f t="shared" si="32"/>
        <v>6.1325000000000003</v>
      </c>
      <c r="FK35" s="30">
        <v>8.75</v>
      </c>
      <c r="FL35" s="30">
        <v>8.59</v>
      </c>
      <c r="FM35" s="30">
        <v>6.59</v>
      </c>
      <c r="FN35" s="30">
        <v>9.9499999999999993</v>
      </c>
      <c r="FO35" s="48">
        <f t="shared" si="33"/>
        <v>8.4699999999999989</v>
      </c>
      <c r="FP35" s="30">
        <v>10.96</v>
      </c>
      <c r="FQ35" s="30">
        <v>9.92</v>
      </c>
      <c r="FR35" s="30">
        <v>8.57</v>
      </c>
      <c r="FS35" s="30">
        <v>8.86</v>
      </c>
      <c r="FT35" s="48">
        <f t="shared" si="34"/>
        <v>9.5775000000000006</v>
      </c>
      <c r="FU35" s="30">
        <v>8.9499999999999993</v>
      </c>
      <c r="FV35" s="30">
        <v>7.58</v>
      </c>
      <c r="FW35" s="30">
        <v>9.7100000000000009</v>
      </c>
      <c r="FX35" s="30">
        <v>7.98</v>
      </c>
      <c r="FY35" s="48">
        <f t="shared" si="35"/>
        <v>8.5549999999999997</v>
      </c>
      <c r="FZ35" s="30">
        <v>7.17</v>
      </c>
      <c r="GA35" s="30">
        <v>5.84</v>
      </c>
      <c r="GB35" s="30">
        <v>2.35</v>
      </c>
      <c r="GC35" s="30">
        <v>4.0599999999999996</v>
      </c>
      <c r="GD35" s="48">
        <f t="shared" si="36"/>
        <v>4.8549999999999995</v>
      </c>
      <c r="GE35" s="30">
        <v>4.91</v>
      </c>
      <c r="GF35" s="30">
        <v>6.04</v>
      </c>
      <c r="GG35" s="30">
        <v>8.34</v>
      </c>
      <c r="GH35" s="30">
        <v>10.26</v>
      </c>
      <c r="GI35" s="48">
        <f t="shared" si="37"/>
        <v>7.3874999999999993</v>
      </c>
      <c r="GJ35" s="30">
        <v>43.56</v>
      </c>
      <c r="GK35" s="30">
        <v>43.65</v>
      </c>
      <c r="GL35" s="30">
        <v>44.28</v>
      </c>
      <c r="GM35" s="30">
        <v>48.85</v>
      </c>
      <c r="GN35" s="49">
        <f t="shared" si="38"/>
        <v>45.085000000000001</v>
      </c>
      <c r="GO35" s="30">
        <v>48.66</v>
      </c>
      <c r="GP35" s="30">
        <v>47.57</v>
      </c>
      <c r="GQ35" s="30">
        <v>46.92</v>
      </c>
      <c r="GR35" s="30">
        <v>44.92</v>
      </c>
      <c r="GS35" s="49">
        <f t="shared" si="39"/>
        <v>47.017499999999998</v>
      </c>
      <c r="GT35" s="30">
        <v>45.96</v>
      </c>
      <c r="GU35" s="30">
        <v>46.99</v>
      </c>
      <c r="GV35" s="30">
        <v>45.16</v>
      </c>
      <c r="GW35" s="30">
        <v>44.74</v>
      </c>
      <c r="GX35" s="49">
        <f t="shared" si="40"/>
        <v>45.712500000000006</v>
      </c>
      <c r="GY35" s="30">
        <v>45.79</v>
      </c>
      <c r="GZ35" s="30">
        <v>50.56</v>
      </c>
      <c r="HA35" s="30">
        <v>43.35</v>
      </c>
      <c r="HB35" s="30">
        <v>46.36</v>
      </c>
      <c r="HC35" s="49">
        <f t="shared" si="41"/>
        <v>46.515000000000001</v>
      </c>
      <c r="HD35" s="30">
        <v>46.56</v>
      </c>
      <c r="HE35" s="30">
        <v>48.2</v>
      </c>
      <c r="HF35" s="30">
        <v>45.16</v>
      </c>
      <c r="HG35" s="30">
        <v>44.08</v>
      </c>
      <c r="HH35" s="49">
        <f t="shared" si="42"/>
        <v>46</v>
      </c>
      <c r="HI35" s="30">
        <v>44.84</v>
      </c>
      <c r="HJ35" s="30">
        <v>45.05</v>
      </c>
      <c r="HK35" s="30">
        <v>43.91</v>
      </c>
      <c r="HL35" s="30">
        <v>42.28</v>
      </c>
      <c r="HM35" s="49">
        <f t="shared" si="43"/>
        <v>44.02</v>
      </c>
      <c r="HN35" s="30">
        <v>42.31</v>
      </c>
      <c r="HO35" s="30">
        <v>47.43</v>
      </c>
      <c r="HP35" s="30">
        <v>42.5</v>
      </c>
      <c r="HQ35" s="30">
        <v>39.36</v>
      </c>
      <c r="HR35" s="49">
        <f t="shared" si="44"/>
        <v>42.900000000000006</v>
      </c>
      <c r="HS35" s="30">
        <v>39.57</v>
      </c>
      <c r="HT35" s="30">
        <v>41.55</v>
      </c>
      <c r="HU35" s="30">
        <v>39.369999999999997</v>
      </c>
      <c r="HV35" s="30">
        <v>42.02</v>
      </c>
      <c r="HW35" s="49">
        <f t="shared" si="45"/>
        <v>40.627500000000005</v>
      </c>
      <c r="HX35" s="30">
        <v>42.76</v>
      </c>
      <c r="HY35" s="30">
        <v>44.34</v>
      </c>
      <c r="HZ35" s="30">
        <v>43.49</v>
      </c>
      <c r="IA35" s="30">
        <v>44.34</v>
      </c>
      <c r="IB35" s="49">
        <f t="shared" si="46"/>
        <v>43.732500000000002</v>
      </c>
      <c r="IC35" s="30">
        <v>43.5</v>
      </c>
      <c r="ID35" s="30">
        <v>44.56</v>
      </c>
      <c r="IE35" s="30">
        <v>43.56</v>
      </c>
      <c r="IF35" s="30">
        <v>41.76</v>
      </c>
      <c r="IG35" s="49">
        <f t="shared" si="47"/>
        <v>43.344999999999999</v>
      </c>
      <c r="IH35" s="30">
        <v>42.49</v>
      </c>
      <c r="II35" s="30">
        <v>43.06</v>
      </c>
      <c r="IJ35" s="30">
        <v>42.64</v>
      </c>
      <c r="IK35" s="30">
        <v>43.56</v>
      </c>
      <c r="IL35" s="49">
        <f t="shared" si="48"/>
        <v>42.9375</v>
      </c>
      <c r="IM35" s="30">
        <v>43.75</v>
      </c>
      <c r="IN35" s="30">
        <v>43.3</v>
      </c>
      <c r="IO35" s="30">
        <v>41.59</v>
      </c>
      <c r="IP35" s="30">
        <v>42.38</v>
      </c>
      <c r="IQ35" s="49">
        <f t="shared" si="49"/>
        <v>42.754999999999995</v>
      </c>
      <c r="IR35" s="30">
        <v>46.02</v>
      </c>
      <c r="IS35" s="30">
        <v>49.54</v>
      </c>
      <c r="IT35" s="30">
        <v>46.99</v>
      </c>
      <c r="IU35" s="30">
        <v>44.52</v>
      </c>
      <c r="IV35" s="49">
        <f t="shared" si="50"/>
        <v>46.767500000000005</v>
      </c>
      <c r="IW35" s="30">
        <v>43.81</v>
      </c>
      <c r="IX35" s="30">
        <v>44.99</v>
      </c>
      <c r="IY35" s="30">
        <v>42.45</v>
      </c>
      <c r="IZ35" s="30">
        <v>40.69</v>
      </c>
      <c r="JA35" s="49">
        <f t="shared" si="51"/>
        <v>42.984999999999999</v>
      </c>
      <c r="JB35" s="30">
        <v>43.24</v>
      </c>
      <c r="JC35" s="30">
        <v>43.52</v>
      </c>
      <c r="JD35" s="30">
        <v>41.7</v>
      </c>
      <c r="JE35" s="30">
        <v>39.979999999999997</v>
      </c>
      <c r="JF35" s="49">
        <f t="shared" si="52"/>
        <v>42.11</v>
      </c>
      <c r="JG35" s="30">
        <v>42.45</v>
      </c>
      <c r="JH35" s="30">
        <v>44.27</v>
      </c>
      <c r="JI35" s="30">
        <v>41.52</v>
      </c>
      <c r="JJ35" s="30">
        <v>40.29</v>
      </c>
      <c r="JK35" s="49">
        <f t="shared" si="53"/>
        <v>42.1325</v>
      </c>
      <c r="JL35" s="30">
        <v>38.71</v>
      </c>
      <c r="JM35" s="30">
        <v>39.83</v>
      </c>
      <c r="JN35" s="30">
        <v>38.909999999999997</v>
      </c>
      <c r="JO35" s="30">
        <v>40.67</v>
      </c>
      <c r="JP35" s="49">
        <f t="shared" si="54"/>
        <v>39.53</v>
      </c>
      <c r="JQ35" s="30">
        <v>38.17</v>
      </c>
      <c r="JR35" s="30">
        <v>38.520000000000003</v>
      </c>
      <c r="JS35" s="30">
        <v>39.18</v>
      </c>
      <c r="JT35" s="30">
        <v>38.28</v>
      </c>
      <c r="JU35" s="49">
        <f t="shared" si="55"/>
        <v>38.537500000000001</v>
      </c>
      <c r="JV35" s="30">
        <v>36.270000000000003</v>
      </c>
      <c r="JW35" s="30">
        <v>36.58</v>
      </c>
      <c r="JX35" s="30">
        <v>34.03</v>
      </c>
      <c r="JY35" s="30">
        <v>32.65</v>
      </c>
      <c r="JZ35" s="50">
        <f t="shared" si="56"/>
        <v>34.8825</v>
      </c>
    </row>
    <row r="36" spans="1:286">
      <c r="A36" s="25" t="s">
        <v>271</v>
      </c>
      <c r="B36" s="30">
        <v>47.23</v>
      </c>
      <c r="C36" s="30">
        <v>45.73</v>
      </c>
      <c r="D36" s="30">
        <v>40.07</v>
      </c>
      <c r="E36" s="30">
        <v>42.4</v>
      </c>
      <c r="F36" s="47">
        <f t="shared" si="0"/>
        <v>43.857500000000002</v>
      </c>
      <c r="G36" s="30">
        <v>43.95</v>
      </c>
      <c r="H36" s="30">
        <v>44.78</v>
      </c>
      <c r="I36" s="30">
        <v>45.31</v>
      </c>
      <c r="J36" s="30">
        <v>47.1</v>
      </c>
      <c r="K36" s="47">
        <f t="shared" si="1"/>
        <v>45.285000000000004</v>
      </c>
      <c r="L36" s="30">
        <v>46.65</v>
      </c>
      <c r="M36" s="30">
        <v>45.21</v>
      </c>
      <c r="N36" s="30">
        <v>45.64</v>
      </c>
      <c r="O36" s="30">
        <v>46.36</v>
      </c>
      <c r="P36" s="47">
        <f t="shared" si="2"/>
        <v>45.965000000000003</v>
      </c>
      <c r="Q36" s="30">
        <v>46.79</v>
      </c>
      <c r="R36" s="30">
        <v>46.51</v>
      </c>
      <c r="S36" s="30">
        <v>47.88</v>
      </c>
      <c r="T36" s="30">
        <v>47.4</v>
      </c>
      <c r="U36" s="47">
        <f t="shared" si="3"/>
        <v>47.145000000000003</v>
      </c>
      <c r="V36" s="30">
        <v>46.87</v>
      </c>
      <c r="W36" s="30">
        <v>45.65</v>
      </c>
      <c r="X36" s="30">
        <v>46.87</v>
      </c>
      <c r="Y36" s="30">
        <v>48.16</v>
      </c>
      <c r="Z36" s="47">
        <f t="shared" si="4"/>
        <v>46.887499999999996</v>
      </c>
      <c r="AA36" s="30">
        <v>49.62</v>
      </c>
      <c r="AB36" s="30">
        <v>48.85</v>
      </c>
      <c r="AC36" s="30">
        <v>48.48</v>
      </c>
      <c r="AD36" s="30">
        <v>47.63</v>
      </c>
      <c r="AE36" s="47">
        <f t="shared" si="5"/>
        <v>48.644999999999996</v>
      </c>
      <c r="AF36" s="30">
        <v>47.93</v>
      </c>
      <c r="AG36" s="30">
        <v>46.02</v>
      </c>
      <c r="AH36" s="30">
        <v>45.81</v>
      </c>
      <c r="AI36" s="30">
        <v>47.31</v>
      </c>
      <c r="AJ36" s="47">
        <f t="shared" si="6"/>
        <v>46.767499999999998</v>
      </c>
      <c r="AK36" s="30">
        <v>49.02</v>
      </c>
      <c r="AL36" s="30">
        <v>49.35</v>
      </c>
      <c r="AM36" s="30">
        <v>47.88</v>
      </c>
      <c r="AN36" s="30">
        <v>47.93</v>
      </c>
      <c r="AO36" s="47">
        <f t="shared" si="7"/>
        <v>48.545000000000002</v>
      </c>
      <c r="AP36" s="30">
        <v>47.99</v>
      </c>
      <c r="AQ36" s="30">
        <v>45.96</v>
      </c>
      <c r="AR36" s="30">
        <v>44.54</v>
      </c>
      <c r="AS36" s="30">
        <v>45.58</v>
      </c>
      <c r="AT36" s="47">
        <f t="shared" si="8"/>
        <v>46.017499999999998</v>
      </c>
      <c r="AU36" s="30">
        <v>45.61</v>
      </c>
      <c r="AV36" s="30">
        <v>44.07</v>
      </c>
      <c r="AW36" s="30">
        <v>43.49</v>
      </c>
      <c r="AX36" s="30">
        <v>46.54</v>
      </c>
      <c r="AY36" s="47">
        <f t="shared" si="9"/>
        <v>44.927500000000002</v>
      </c>
      <c r="AZ36" s="30">
        <v>45.66</v>
      </c>
      <c r="BA36" s="30">
        <v>43.27</v>
      </c>
      <c r="BB36" s="30">
        <v>43.66</v>
      </c>
      <c r="BC36" s="30">
        <v>45.44</v>
      </c>
      <c r="BD36" s="47">
        <f t="shared" si="10"/>
        <v>44.5075</v>
      </c>
      <c r="BE36" s="30">
        <v>42.45</v>
      </c>
      <c r="BF36" s="30">
        <v>41.6</v>
      </c>
      <c r="BG36" s="30">
        <v>42.43</v>
      </c>
      <c r="BH36" s="30">
        <v>42.91</v>
      </c>
      <c r="BI36" s="47">
        <f t="shared" si="11"/>
        <v>42.347500000000004</v>
      </c>
      <c r="BJ36" s="30">
        <v>42.16</v>
      </c>
      <c r="BK36" s="30">
        <v>40.08</v>
      </c>
      <c r="BL36" s="30">
        <v>39.35</v>
      </c>
      <c r="BM36" s="30">
        <v>41.48</v>
      </c>
      <c r="BN36" s="47">
        <f t="shared" si="12"/>
        <v>40.767499999999998</v>
      </c>
      <c r="BO36" s="30">
        <v>39.01</v>
      </c>
      <c r="BP36" s="30">
        <v>35.700000000000003</v>
      </c>
      <c r="BQ36" s="30">
        <v>35.93</v>
      </c>
      <c r="BR36" s="30">
        <v>37.99</v>
      </c>
      <c r="BS36" s="47">
        <f t="shared" si="13"/>
        <v>37.157500000000006</v>
      </c>
      <c r="BT36" s="30">
        <v>35.4</v>
      </c>
      <c r="BU36" s="30">
        <v>34.26</v>
      </c>
      <c r="BV36" s="30">
        <v>34.47</v>
      </c>
      <c r="BW36" s="30">
        <v>36.770000000000003</v>
      </c>
      <c r="BX36" s="47">
        <f t="shared" si="14"/>
        <v>35.225000000000001</v>
      </c>
      <c r="BY36" s="30">
        <v>36.28</v>
      </c>
      <c r="BZ36" s="30">
        <v>33.5</v>
      </c>
      <c r="CA36" s="30">
        <v>34.78</v>
      </c>
      <c r="CB36" s="30">
        <v>36.130000000000003</v>
      </c>
      <c r="CC36" s="47">
        <f t="shared" si="15"/>
        <v>35.172499999999999</v>
      </c>
      <c r="CD36" s="30">
        <v>38.99</v>
      </c>
      <c r="CE36" s="30">
        <v>35.590000000000003</v>
      </c>
      <c r="CF36" s="30">
        <v>37.58</v>
      </c>
      <c r="CG36" s="30">
        <v>39.549999999999997</v>
      </c>
      <c r="CH36" s="47">
        <f t="shared" si="16"/>
        <v>37.927500000000002</v>
      </c>
      <c r="CI36" s="30">
        <v>38.1</v>
      </c>
      <c r="CJ36" s="30">
        <v>33.53</v>
      </c>
      <c r="CK36" s="30">
        <v>33.869999999999997</v>
      </c>
      <c r="CL36" s="30">
        <v>37.32</v>
      </c>
      <c r="CM36" s="47">
        <f t="shared" si="17"/>
        <v>35.704999999999998</v>
      </c>
      <c r="CN36" s="30">
        <v>35.200000000000003</v>
      </c>
      <c r="CO36" s="30">
        <v>31.86</v>
      </c>
      <c r="CP36" s="30">
        <v>33.090000000000003</v>
      </c>
      <c r="CQ36" s="30">
        <v>34.549999999999997</v>
      </c>
      <c r="CR36" s="47">
        <f t="shared" si="18"/>
        <v>33.674999999999997</v>
      </c>
      <c r="CS36" s="30">
        <v>29.6</v>
      </c>
      <c r="CT36" s="30">
        <v>32.46</v>
      </c>
      <c r="CU36" s="30">
        <v>29.89</v>
      </c>
      <c r="CV36" s="30">
        <v>24.92</v>
      </c>
      <c r="CW36" s="48">
        <f t="shared" si="19"/>
        <v>29.217500000000001</v>
      </c>
      <c r="CX36" s="30">
        <v>25.68</v>
      </c>
      <c r="CY36" s="30">
        <v>31.98</v>
      </c>
      <c r="CZ36" s="30">
        <v>32.14</v>
      </c>
      <c r="DA36" s="30">
        <v>24.81</v>
      </c>
      <c r="DB36" s="48">
        <f t="shared" si="20"/>
        <v>28.6525</v>
      </c>
      <c r="DC36" s="30">
        <v>28.08</v>
      </c>
      <c r="DD36" s="30">
        <v>25.62</v>
      </c>
      <c r="DE36" s="30">
        <v>26.43</v>
      </c>
      <c r="DF36" s="30">
        <v>25.37</v>
      </c>
      <c r="DG36" s="48">
        <f t="shared" si="21"/>
        <v>26.375</v>
      </c>
      <c r="DH36" s="30">
        <v>29.31</v>
      </c>
      <c r="DI36" s="30">
        <v>33.479999999999997</v>
      </c>
      <c r="DJ36" s="30">
        <v>33.93</v>
      </c>
      <c r="DK36" s="30">
        <v>29</v>
      </c>
      <c r="DL36" s="48">
        <f t="shared" si="22"/>
        <v>31.43</v>
      </c>
      <c r="DM36" s="30">
        <v>37.380000000000003</v>
      </c>
      <c r="DN36" s="30">
        <v>39.119999999999997</v>
      </c>
      <c r="DO36" s="30">
        <v>39.92</v>
      </c>
      <c r="DP36" s="30">
        <v>33.42</v>
      </c>
      <c r="DQ36" s="48">
        <f t="shared" si="23"/>
        <v>37.46</v>
      </c>
      <c r="DR36" s="30">
        <v>37.549999999999997</v>
      </c>
      <c r="DS36" s="30">
        <v>38.979999999999997</v>
      </c>
      <c r="DT36" s="30">
        <v>38.14</v>
      </c>
      <c r="DU36" s="30">
        <v>40.479999999999997</v>
      </c>
      <c r="DV36" s="48">
        <f t="shared" si="24"/>
        <v>38.787500000000001</v>
      </c>
      <c r="DW36" s="30">
        <v>40.450000000000003</v>
      </c>
      <c r="DX36" s="30">
        <v>41.59</v>
      </c>
      <c r="DY36" s="30">
        <v>41.05</v>
      </c>
      <c r="DZ36" s="30">
        <v>34.28</v>
      </c>
      <c r="EA36" s="48">
        <f t="shared" si="25"/>
        <v>39.342500000000001</v>
      </c>
      <c r="EB36" s="30">
        <v>43.09</v>
      </c>
      <c r="EC36" s="30">
        <v>45.09</v>
      </c>
      <c r="ED36" s="30">
        <v>41.89</v>
      </c>
      <c r="EE36" s="30">
        <v>43.04</v>
      </c>
      <c r="EF36" s="48">
        <f t="shared" si="26"/>
        <v>43.277499999999996</v>
      </c>
      <c r="EG36" s="30">
        <v>40.15</v>
      </c>
      <c r="EH36" s="30">
        <v>41.64</v>
      </c>
      <c r="EI36" s="30">
        <v>38.71</v>
      </c>
      <c r="EJ36" s="30">
        <v>36.869999999999997</v>
      </c>
      <c r="EK36" s="48">
        <f t="shared" si="27"/>
        <v>39.342500000000001</v>
      </c>
      <c r="EL36" s="30">
        <v>35.590000000000003</v>
      </c>
      <c r="EM36" s="30">
        <v>37.81</v>
      </c>
      <c r="EN36" s="30">
        <v>36.020000000000003</v>
      </c>
      <c r="EO36" s="30">
        <v>29.04</v>
      </c>
      <c r="EP36" s="48">
        <f t="shared" si="28"/>
        <v>34.615000000000002</v>
      </c>
      <c r="EQ36" s="30">
        <v>32.479999999999997</v>
      </c>
      <c r="ER36" s="30">
        <v>34.11</v>
      </c>
      <c r="ES36" s="30">
        <v>32.39</v>
      </c>
      <c r="ET36" s="30">
        <v>24.75</v>
      </c>
      <c r="EU36" s="48">
        <f t="shared" si="29"/>
        <v>30.932500000000001</v>
      </c>
      <c r="EV36" s="30">
        <v>31.13</v>
      </c>
      <c r="EW36" s="30">
        <v>30.7</v>
      </c>
      <c r="EX36" s="30">
        <v>31.24</v>
      </c>
      <c r="EY36" s="30">
        <v>23.61</v>
      </c>
      <c r="EZ36" s="48">
        <f t="shared" si="30"/>
        <v>29.169999999999998</v>
      </c>
      <c r="FA36" s="30">
        <v>27.93</v>
      </c>
      <c r="FB36" s="30">
        <v>25.33</v>
      </c>
      <c r="FC36" s="30">
        <v>24.57</v>
      </c>
      <c r="FD36" s="30">
        <v>17.649999999999999</v>
      </c>
      <c r="FE36" s="48">
        <f t="shared" si="31"/>
        <v>23.869999999999997</v>
      </c>
      <c r="FF36" s="30">
        <v>22.56</v>
      </c>
      <c r="FG36" s="30">
        <v>23.04</v>
      </c>
      <c r="FH36" s="30">
        <v>18.91</v>
      </c>
      <c r="FI36" s="30">
        <v>16.75</v>
      </c>
      <c r="FJ36" s="48">
        <f t="shared" si="32"/>
        <v>20.314999999999998</v>
      </c>
      <c r="FK36" s="30">
        <v>21.66</v>
      </c>
      <c r="FL36" s="30">
        <v>22.12</v>
      </c>
      <c r="FM36" s="30">
        <v>22.3</v>
      </c>
      <c r="FN36" s="30">
        <v>23.78</v>
      </c>
      <c r="FO36" s="48">
        <f t="shared" si="33"/>
        <v>22.465</v>
      </c>
      <c r="FP36" s="30">
        <v>27.23</v>
      </c>
      <c r="FQ36" s="30">
        <v>26.24</v>
      </c>
      <c r="FR36" s="30">
        <v>26.68</v>
      </c>
      <c r="FS36" s="30">
        <v>20.37</v>
      </c>
      <c r="FT36" s="48">
        <f t="shared" si="34"/>
        <v>25.130000000000003</v>
      </c>
      <c r="FU36" s="30">
        <v>27.76</v>
      </c>
      <c r="FV36" s="30">
        <v>29.61</v>
      </c>
      <c r="FW36" s="30">
        <v>32.26</v>
      </c>
      <c r="FX36" s="30">
        <v>20.75</v>
      </c>
      <c r="FY36" s="48">
        <f t="shared" si="35"/>
        <v>27.594999999999999</v>
      </c>
      <c r="FZ36" s="30">
        <v>29.32</v>
      </c>
      <c r="GA36" s="30">
        <v>33</v>
      </c>
      <c r="GB36" s="30">
        <v>36.82</v>
      </c>
      <c r="GC36" s="30">
        <v>23.58</v>
      </c>
      <c r="GD36" s="48">
        <f t="shared" si="36"/>
        <v>30.68</v>
      </c>
      <c r="GE36" s="30">
        <v>31.44</v>
      </c>
      <c r="GF36" s="30">
        <v>32.67</v>
      </c>
      <c r="GG36" s="30">
        <v>32.97</v>
      </c>
      <c r="GH36" s="30">
        <v>19.37</v>
      </c>
      <c r="GI36" s="48">
        <f t="shared" si="37"/>
        <v>29.112500000000001</v>
      </c>
      <c r="GJ36" s="30">
        <v>33.25</v>
      </c>
      <c r="GK36" s="30">
        <v>30.89</v>
      </c>
      <c r="GL36" s="30">
        <v>28.09</v>
      </c>
      <c r="GM36" s="30">
        <v>31.83</v>
      </c>
      <c r="GN36" s="49">
        <f t="shared" si="38"/>
        <v>31.015000000000001</v>
      </c>
      <c r="GO36" s="30">
        <v>32.67</v>
      </c>
      <c r="GP36" s="30">
        <v>30.46</v>
      </c>
      <c r="GQ36" s="30">
        <v>30.75</v>
      </c>
      <c r="GR36" s="30">
        <v>35.409999999999997</v>
      </c>
      <c r="GS36" s="49">
        <f t="shared" si="39"/>
        <v>32.322499999999998</v>
      </c>
      <c r="GT36" s="30">
        <v>33.549999999999997</v>
      </c>
      <c r="GU36" s="30">
        <v>33.619999999999997</v>
      </c>
      <c r="GV36" s="30">
        <v>33.58</v>
      </c>
      <c r="GW36" s="30">
        <v>34.6</v>
      </c>
      <c r="GX36" s="49">
        <f t="shared" si="40"/>
        <v>33.837499999999999</v>
      </c>
      <c r="GY36" s="30">
        <v>33.08</v>
      </c>
      <c r="GZ36" s="30">
        <v>30.94</v>
      </c>
      <c r="HA36" s="30">
        <v>31.63</v>
      </c>
      <c r="HB36" s="30">
        <v>33.65</v>
      </c>
      <c r="HC36" s="49">
        <f t="shared" si="41"/>
        <v>32.324999999999996</v>
      </c>
      <c r="HD36" s="30">
        <v>29.35</v>
      </c>
      <c r="HE36" s="30">
        <v>27.79</v>
      </c>
      <c r="HF36" s="30">
        <v>28.16</v>
      </c>
      <c r="HG36" s="30">
        <v>32.07</v>
      </c>
      <c r="HH36" s="49">
        <f t="shared" si="42"/>
        <v>29.342500000000001</v>
      </c>
      <c r="HI36" s="30">
        <v>30.99</v>
      </c>
      <c r="HJ36" s="30">
        <v>29.81</v>
      </c>
      <c r="HK36" s="30">
        <v>29.99</v>
      </c>
      <c r="HL36" s="30">
        <v>28.35</v>
      </c>
      <c r="HM36" s="49">
        <f t="shared" si="43"/>
        <v>29.784999999999997</v>
      </c>
      <c r="HN36" s="30">
        <v>28.54</v>
      </c>
      <c r="HO36" s="30">
        <v>26.88</v>
      </c>
      <c r="HP36" s="30">
        <v>27.01</v>
      </c>
      <c r="HQ36" s="30">
        <v>31.1</v>
      </c>
      <c r="HR36" s="49">
        <f t="shared" si="44"/>
        <v>28.3825</v>
      </c>
      <c r="HS36" s="30">
        <v>27.9</v>
      </c>
      <c r="HT36" s="30">
        <v>27.1</v>
      </c>
      <c r="HU36" s="30">
        <v>27.82</v>
      </c>
      <c r="HV36" s="30">
        <v>27.3</v>
      </c>
      <c r="HW36" s="49">
        <f t="shared" si="45"/>
        <v>27.529999999999998</v>
      </c>
      <c r="HX36" s="30">
        <v>28.72</v>
      </c>
      <c r="HY36" s="30">
        <v>26.82</v>
      </c>
      <c r="HZ36" s="30">
        <v>27.3</v>
      </c>
      <c r="IA36" s="30">
        <v>28.77</v>
      </c>
      <c r="IB36" s="49">
        <f t="shared" si="46"/>
        <v>27.9025</v>
      </c>
      <c r="IC36" s="30">
        <v>29.38</v>
      </c>
      <c r="ID36" s="30">
        <v>27.41</v>
      </c>
      <c r="IE36" s="30">
        <v>27.82</v>
      </c>
      <c r="IF36" s="30">
        <v>33.020000000000003</v>
      </c>
      <c r="IG36" s="49">
        <f t="shared" si="47"/>
        <v>29.407499999999999</v>
      </c>
      <c r="IH36" s="30">
        <v>30.83</v>
      </c>
      <c r="II36" s="30">
        <v>28.51</v>
      </c>
      <c r="IJ36" s="30">
        <v>29.52</v>
      </c>
      <c r="IK36" s="30">
        <v>34.19</v>
      </c>
      <c r="IL36" s="49">
        <f t="shared" si="48"/>
        <v>30.762499999999999</v>
      </c>
      <c r="IM36" s="30">
        <v>29.24</v>
      </c>
      <c r="IN36" s="30">
        <v>28.83</v>
      </c>
      <c r="IO36" s="30">
        <v>29.18</v>
      </c>
      <c r="IP36" s="30">
        <v>32.78</v>
      </c>
      <c r="IQ36" s="49">
        <f t="shared" si="49"/>
        <v>30.0075</v>
      </c>
      <c r="IR36" s="30">
        <v>30.38</v>
      </c>
      <c r="IS36" s="30">
        <v>29.93</v>
      </c>
      <c r="IT36" s="30">
        <v>29.68</v>
      </c>
      <c r="IU36" s="30">
        <v>34.159999999999997</v>
      </c>
      <c r="IV36" s="49">
        <f t="shared" si="50"/>
        <v>31.037500000000001</v>
      </c>
      <c r="IW36" s="30">
        <v>30.21</v>
      </c>
      <c r="IX36" s="30">
        <v>27.48</v>
      </c>
      <c r="IY36" s="30">
        <v>29.14</v>
      </c>
      <c r="IZ36" s="30">
        <v>31.63</v>
      </c>
      <c r="JA36" s="49">
        <f t="shared" si="51"/>
        <v>29.614999999999998</v>
      </c>
      <c r="JB36" s="30">
        <v>27.74</v>
      </c>
      <c r="JC36" s="30">
        <v>26.68</v>
      </c>
      <c r="JD36" s="30">
        <v>26.78</v>
      </c>
      <c r="JE36" s="30">
        <v>28.02</v>
      </c>
      <c r="JF36" s="49">
        <f t="shared" si="52"/>
        <v>27.305</v>
      </c>
      <c r="JG36" s="30">
        <v>26.41</v>
      </c>
      <c r="JH36" s="30">
        <v>24.71</v>
      </c>
      <c r="JI36" s="30">
        <v>25.5</v>
      </c>
      <c r="JJ36" s="30">
        <v>28.77</v>
      </c>
      <c r="JK36" s="49">
        <f t="shared" si="53"/>
        <v>26.3475</v>
      </c>
      <c r="JL36" s="30">
        <v>28.17</v>
      </c>
      <c r="JM36" s="30">
        <v>25.05</v>
      </c>
      <c r="JN36" s="30">
        <v>25.46</v>
      </c>
      <c r="JO36" s="30">
        <v>31.35</v>
      </c>
      <c r="JP36" s="49">
        <f t="shared" si="54"/>
        <v>27.5075</v>
      </c>
      <c r="JQ36" s="30">
        <v>26.93</v>
      </c>
      <c r="JR36" s="30">
        <v>22.46</v>
      </c>
      <c r="JS36" s="30">
        <v>21.4</v>
      </c>
      <c r="JT36" s="30">
        <v>28.52</v>
      </c>
      <c r="JU36" s="49">
        <f t="shared" si="55"/>
        <v>24.827499999999997</v>
      </c>
      <c r="JV36" s="30">
        <v>24.14</v>
      </c>
      <c r="JW36" s="30">
        <v>21.45</v>
      </c>
      <c r="JX36" s="30">
        <v>22.18</v>
      </c>
      <c r="JY36" s="30">
        <v>27.86</v>
      </c>
      <c r="JZ36" s="50">
        <f t="shared" si="56"/>
        <v>23.907500000000002</v>
      </c>
    </row>
    <row r="37" spans="1:286">
      <c r="A37" s="25" t="s">
        <v>272</v>
      </c>
      <c r="B37" s="30">
        <v>43.11</v>
      </c>
      <c r="C37" s="30">
        <v>47.51</v>
      </c>
      <c r="D37" s="30">
        <v>43.75</v>
      </c>
      <c r="E37" s="30">
        <v>46.81</v>
      </c>
      <c r="F37" s="47">
        <f t="shared" si="0"/>
        <v>45.295000000000002</v>
      </c>
      <c r="G37" s="30">
        <v>47.82</v>
      </c>
      <c r="H37" s="30">
        <v>48.23</v>
      </c>
      <c r="I37" s="30">
        <v>47.28</v>
      </c>
      <c r="J37" s="30">
        <v>44.91</v>
      </c>
      <c r="K37" s="47">
        <f t="shared" si="1"/>
        <v>47.059999999999995</v>
      </c>
      <c r="L37" s="30">
        <v>45.57</v>
      </c>
      <c r="M37" s="30">
        <v>45.27</v>
      </c>
      <c r="N37" s="30">
        <v>45.47</v>
      </c>
      <c r="O37" s="30">
        <v>46.26</v>
      </c>
      <c r="P37" s="47">
        <f t="shared" si="2"/>
        <v>45.642499999999998</v>
      </c>
      <c r="Q37" s="30">
        <v>44.93</v>
      </c>
      <c r="R37" s="30">
        <v>45.19</v>
      </c>
      <c r="S37" s="30">
        <v>45.12</v>
      </c>
      <c r="T37" s="30">
        <v>44.54</v>
      </c>
      <c r="U37" s="47">
        <f t="shared" si="3"/>
        <v>44.945</v>
      </c>
      <c r="V37" s="30">
        <v>45.43</v>
      </c>
      <c r="W37" s="30">
        <v>46.49</v>
      </c>
      <c r="X37" s="30">
        <v>45.02</v>
      </c>
      <c r="Y37" s="30">
        <v>46.34</v>
      </c>
      <c r="Z37" s="47">
        <f t="shared" si="4"/>
        <v>45.82</v>
      </c>
      <c r="AA37" s="30">
        <v>45.24</v>
      </c>
      <c r="AB37" s="30">
        <v>45.03</v>
      </c>
      <c r="AC37" s="30">
        <v>46.09</v>
      </c>
      <c r="AD37" s="30">
        <v>44.75</v>
      </c>
      <c r="AE37" s="47">
        <f t="shared" si="5"/>
        <v>45.277500000000003</v>
      </c>
      <c r="AF37" s="30">
        <v>46.03</v>
      </c>
      <c r="AG37" s="30">
        <v>45.72</v>
      </c>
      <c r="AH37" s="30">
        <v>46.1</v>
      </c>
      <c r="AI37" s="30">
        <v>45.91</v>
      </c>
      <c r="AJ37" s="47">
        <f t="shared" si="6"/>
        <v>45.94</v>
      </c>
      <c r="AK37" s="30">
        <v>44.6</v>
      </c>
      <c r="AL37" s="30">
        <v>46.33</v>
      </c>
      <c r="AM37" s="30">
        <v>47.78</v>
      </c>
      <c r="AN37" s="30">
        <v>46.86</v>
      </c>
      <c r="AO37" s="47">
        <f t="shared" si="7"/>
        <v>46.392499999999998</v>
      </c>
      <c r="AP37" s="30">
        <v>45.35</v>
      </c>
      <c r="AQ37" s="30">
        <v>44.61</v>
      </c>
      <c r="AR37" s="30">
        <v>44.05</v>
      </c>
      <c r="AS37" s="30">
        <v>43.91</v>
      </c>
      <c r="AT37" s="47">
        <f t="shared" si="8"/>
        <v>44.48</v>
      </c>
      <c r="AU37" s="30">
        <v>44.84</v>
      </c>
      <c r="AV37" s="30">
        <v>44.55</v>
      </c>
      <c r="AW37" s="30">
        <v>45.94</v>
      </c>
      <c r="AX37" s="30">
        <v>44.9</v>
      </c>
      <c r="AY37" s="47">
        <f t="shared" si="9"/>
        <v>45.057499999999997</v>
      </c>
      <c r="AZ37" s="30">
        <v>44.89</v>
      </c>
      <c r="BA37" s="30">
        <v>45.86</v>
      </c>
      <c r="BB37" s="30">
        <v>45.43</v>
      </c>
      <c r="BC37" s="30">
        <v>44.33</v>
      </c>
      <c r="BD37" s="47">
        <f t="shared" si="10"/>
        <v>45.127499999999998</v>
      </c>
      <c r="BE37" s="30">
        <v>44.05</v>
      </c>
      <c r="BF37" s="30">
        <v>43.7</v>
      </c>
      <c r="BG37" s="30">
        <v>44.76</v>
      </c>
      <c r="BH37" s="30">
        <v>43.71</v>
      </c>
      <c r="BI37" s="47">
        <f t="shared" si="11"/>
        <v>44.055</v>
      </c>
      <c r="BJ37" s="30">
        <v>42.72</v>
      </c>
      <c r="BK37" s="30">
        <v>42.86</v>
      </c>
      <c r="BL37" s="30">
        <v>41.84</v>
      </c>
      <c r="BM37" s="30">
        <v>42.49</v>
      </c>
      <c r="BN37" s="47">
        <f t="shared" si="12"/>
        <v>42.477499999999999</v>
      </c>
      <c r="BO37" s="30">
        <v>42.92</v>
      </c>
      <c r="BP37" s="30">
        <v>42.89</v>
      </c>
      <c r="BQ37" s="30">
        <v>42.91</v>
      </c>
      <c r="BR37" s="30">
        <v>41.98</v>
      </c>
      <c r="BS37" s="47">
        <f t="shared" si="13"/>
        <v>42.674999999999997</v>
      </c>
      <c r="BT37" s="30">
        <v>41.28</v>
      </c>
      <c r="BU37" s="30">
        <v>41.83</v>
      </c>
      <c r="BV37" s="30">
        <v>39.47</v>
      </c>
      <c r="BW37" s="30">
        <v>39.15</v>
      </c>
      <c r="BX37" s="47">
        <f t="shared" si="14"/>
        <v>40.432499999999997</v>
      </c>
      <c r="BY37" s="30">
        <v>41.37</v>
      </c>
      <c r="BZ37" s="30">
        <v>40.46</v>
      </c>
      <c r="CA37" s="30">
        <v>38.67</v>
      </c>
      <c r="CB37" s="30">
        <v>38.56</v>
      </c>
      <c r="CC37" s="47">
        <f t="shared" si="15"/>
        <v>39.765000000000001</v>
      </c>
      <c r="CD37" s="30">
        <v>35.119999999999997</v>
      </c>
      <c r="CE37" s="30">
        <v>34.729999999999997</v>
      </c>
      <c r="CF37" s="30">
        <v>32.39</v>
      </c>
      <c r="CG37" s="30">
        <v>31.87</v>
      </c>
      <c r="CH37" s="47">
        <f t="shared" si="16"/>
        <v>33.527499999999996</v>
      </c>
      <c r="CI37" s="30">
        <v>32.85</v>
      </c>
      <c r="CJ37" s="30">
        <v>33.369999999999997</v>
      </c>
      <c r="CK37" s="30">
        <v>33.049999999999997</v>
      </c>
      <c r="CL37" s="30">
        <v>31.87</v>
      </c>
      <c r="CM37" s="47">
        <f t="shared" si="17"/>
        <v>32.784999999999997</v>
      </c>
      <c r="CN37" s="30">
        <v>32.229999999999997</v>
      </c>
      <c r="CO37" s="30">
        <v>33.369999999999997</v>
      </c>
      <c r="CP37" s="30">
        <v>32.14</v>
      </c>
      <c r="CQ37" s="30">
        <v>32.4</v>
      </c>
      <c r="CR37" s="47">
        <f t="shared" si="18"/>
        <v>32.534999999999997</v>
      </c>
      <c r="CS37" s="30">
        <v>14.35</v>
      </c>
      <c r="CT37" s="30">
        <v>18.760000000000002</v>
      </c>
      <c r="CU37" s="30">
        <v>14.19</v>
      </c>
      <c r="CV37" s="30">
        <v>14.55</v>
      </c>
      <c r="CW37" s="48">
        <f t="shared" si="19"/>
        <v>15.462499999999999</v>
      </c>
      <c r="CX37" s="30">
        <v>14.45</v>
      </c>
      <c r="CY37" s="30">
        <v>14.13</v>
      </c>
      <c r="CZ37" s="30">
        <v>14.07</v>
      </c>
      <c r="DA37" s="30">
        <v>15.49</v>
      </c>
      <c r="DB37" s="48">
        <f t="shared" si="20"/>
        <v>14.535</v>
      </c>
      <c r="DC37" s="30">
        <v>11.42</v>
      </c>
      <c r="DD37" s="30">
        <v>11.1</v>
      </c>
      <c r="DE37" s="30">
        <v>14.51</v>
      </c>
      <c r="DF37" s="30">
        <v>18.3</v>
      </c>
      <c r="DG37" s="48">
        <f t="shared" si="21"/>
        <v>13.8325</v>
      </c>
      <c r="DH37" s="30">
        <v>18.21</v>
      </c>
      <c r="DI37" s="30">
        <v>18.13</v>
      </c>
      <c r="DJ37" s="30">
        <v>17.43</v>
      </c>
      <c r="DK37" s="30">
        <v>19.88</v>
      </c>
      <c r="DL37" s="48">
        <f t="shared" si="22"/>
        <v>18.412500000000001</v>
      </c>
      <c r="DM37" s="30">
        <v>19.420000000000002</v>
      </c>
      <c r="DN37" s="30">
        <v>18.48</v>
      </c>
      <c r="DO37" s="30">
        <v>19.29</v>
      </c>
      <c r="DP37" s="30">
        <v>22.32</v>
      </c>
      <c r="DQ37" s="48">
        <f t="shared" si="23"/>
        <v>19.877500000000001</v>
      </c>
      <c r="DR37" s="30">
        <v>21.55</v>
      </c>
      <c r="DS37" s="30">
        <v>21.65</v>
      </c>
      <c r="DT37" s="30">
        <v>22.51</v>
      </c>
      <c r="DU37" s="30">
        <v>26.81</v>
      </c>
      <c r="DV37" s="48">
        <f t="shared" si="24"/>
        <v>23.130000000000003</v>
      </c>
      <c r="DW37" s="30">
        <v>23.78</v>
      </c>
      <c r="DX37" s="30">
        <v>24.39</v>
      </c>
      <c r="DY37" s="30">
        <v>26.43</v>
      </c>
      <c r="DZ37" s="30">
        <v>27.29</v>
      </c>
      <c r="EA37" s="48">
        <f t="shared" si="25"/>
        <v>25.472499999999997</v>
      </c>
      <c r="EB37" s="30">
        <v>23.25</v>
      </c>
      <c r="EC37" s="30">
        <v>23.69</v>
      </c>
      <c r="ED37" s="30">
        <v>26.08</v>
      </c>
      <c r="EE37" s="30">
        <v>25.85</v>
      </c>
      <c r="EF37" s="48">
        <f t="shared" si="26"/>
        <v>24.717500000000001</v>
      </c>
      <c r="EG37" s="30">
        <v>25.72</v>
      </c>
      <c r="EH37" s="30">
        <v>23.01</v>
      </c>
      <c r="EI37" s="30">
        <v>20.97</v>
      </c>
      <c r="EJ37" s="30">
        <v>20.91</v>
      </c>
      <c r="EK37" s="48">
        <f t="shared" si="27"/>
        <v>22.6525</v>
      </c>
      <c r="EL37" s="30">
        <v>18.22</v>
      </c>
      <c r="EM37" s="30">
        <v>16.46</v>
      </c>
      <c r="EN37" s="30">
        <v>18.010000000000002</v>
      </c>
      <c r="EO37" s="30">
        <v>18.63</v>
      </c>
      <c r="EP37" s="48">
        <f t="shared" si="28"/>
        <v>17.829999999999998</v>
      </c>
      <c r="EQ37" s="30">
        <v>17.350000000000001</v>
      </c>
      <c r="ER37" s="30">
        <v>17.399999999999999</v>
      </c>
      <c r="ES37" s="30">
        <v>18.36</v>
      </c>
      <c r="ET37" s="30">
        <v>18.829999999999998</v>
      </c>
      <c r="EU37" s="48">
        <f t="shared" si="29"/>
        <v>17.984999999999999</v>
      </c>
      <c r="EV37" s="30">
        <v>17.52</v>
      </c>
      <c r="EW37" s="30">
        <v>18.7</v>
      </c>
      <c r="EX37" s="30">
        <v>17.18</v>
      </c>
      <c r="EY37" s="30">
        <v>16.95</v>
      </c>
      <c r="EZ37" s="48">
        <f t="shared" si="30"/>
        <v>17.587499999999999</v>
      </c>
      <c r="FA37" s="30">
        <v>13.48</v>
      </c>
      <c r="FB37" s="30">
        <v>13.18</v>
      </c>
      <c r="FC37" s="30">
        <v>14.25</v>
      </c>
      <c r="FD37" s="30">
        <v>10.41</v>
      </c>
      <c r="FE37" s="48">
        <f t="shared" si="31"/>
        <v>12.829999999999998</v>
      </c>
      <c r="FF37" s="30">
        <v>9.58</v>
      </c>
      <c r="FG37" s="30">
        <v>11.98</v>
      </c>
      <c r="FH37" s="30">
        <v>10.63</v>
      </c>
      <c r="FI37" s="30">
        <v>11.78</v>
      </c>
      <c r="FJ37" s="48">
        <f t="shared" si="32"/>
        <v>10.992500000000001</v>
      </c>
      <c r="FK37" s="30">
        <v>12.25</v>
      </c>
      <c r="FL37" s="30">
        <v>12.38</v>
      </c>
      <c r="FM37" s="30">
        <v>14.29</v>
      </c>
      <c r="FN37" s="30">
        <v>14.46</v>
      </c>
      <c r="FO37" s="48">
        <f t="shared" si="33"/>
        <v>13.345000000000001</v>
      </c>
      <c r="FP37" s="30">
        <v>15.85</v>
      </c>
      <c r="FQ37" s="30">
        <v>13.62</v>
      </c>
      <c r="FR37" s="30">
        <v>16.29</v>
      </c>
      <c r="FS37" s="30">
        <v>19.3</v>
      </c>
      <c r="FT37" s="48">
        <f t="shared" si="34"/>
        <v>16.265000000000001</v>
      </c>
      <c r="FU37" s="30">
        <v>12.98</v>
      </c>
      <c r="FV37" s="30">
        <v>14.22</v>
      </c>
      <c r="FW37" s="30">
        <v>13.87</v>
      </c>
      <c r="FX37" s="30">
        <v>11.48</v>
      </c>
      <c r="FY37" s="48">
        <f t="shared" si="35"/>
        <v>13.137499999999999</v>
      </c>
      <c r="FZ37" s="30">
        <v>13.16</v>
      </c>
      <c r="GA37" s="30">
        <v>16.37</v>
      </c>
      <c r="GB37" s="30">
        <v>19.46</v>
      </c>
      <c r="GC37" s="30">
        <v>15.24</v>
      </c>
      <c r="GD37" s="48">
        <f t="shared" si="36"/>
        <v>16.057500000000001</v>
      </c>
      <c r="GE37" s="30">
        <v>14.08</v>
      </c>
      <c r="GF37" s="30">
        <v>16.52</v>
      </c>
      <c r="GG37" s="30">
        <v>18.14</v>
      </c>
      <c r="GH37" s="30">
        <v>19.3</v>
      </c>
      <c r="GI37" s="48">
        <f t="shared" si="37"/>
        <v>17.010000000000002</v>
      </c>
      <c r="GJ37" s="30">
        <v>36.92</v>
      </c>
      <c r="GK37" s="30">
        <v>38.6</v>
      </c>
      <c r="GL37" s="30">
        <v>37.54</v>
      </c>
      <c r="GM37" s="30">
        <v>40</v>
      </c>
      <c r="GN37" s="49">
        <f t="shared" si="38"/>
        <v>38.265000000000001</v>
      </c>
      <c r="GO37" s="30">
        <v>40.909999999999997</v>
      </c>
      <c r="GP37" s="30">
        <v>41.42</v>
      </c>
      <c r="GQ37" s="30">
        <v>40.619999999999997</v>
      </c>
      <c r="GR37" s="30">
        <v>37.950000000000003</v>
      </c>
      <c r="GS37" s="49">
        <f t="shared" si="39"/>
        <v>40.224999999999994</v>
      </c>
      <c r="GT37" s="30">
        <v>40.36</v>
      </c>
      <c r="GU37" s="30">
        <v>40.25</v>
      </c>
      <c r="GV37" s="30">
        <v>38.869999999999997</v>
      </c>
      <c r="GW37" s="30">
        <v>37.799999999999997</v>
      </c>
      <c r="GX37" s="49">
        <f t="shared" si="40"/>
        <v>39.319999999999993</v>
      </c>
      <c r="GY37" s="30">
        <v>36.75</v>
      </c>
      <c r="GZ37" s="30">
        <v>37</v>
      </c>
      <c r="HA37" s="30">
        <v>37.26</v>
      </c>
      <c r="HB37" s="30">
        <v>35.69</v>
      </c>
      <c r="HC37" s="49">
        <f t="shared" si="41"/>
        <v>36.674999999999997</v>
      </c>
      <c r="HD37" s="30">
        <v>36.61</v>
      </c>
      <c r="HE37" s="30">
        <v>37.9</v>
      </c>
      <c r="HF37" s="30">
        <v>36.340000000000003</v>
      </c>
      <c r="HG37" s="30">
        <v>36</v>
      </c>
      <c r="HH37" s="49">
        <f t="shared" si="42"/>
        <v>36.712499999999999</v>
      </c>
      <c r="HI37" s="30">
        <v>35.49</v>
      </c>
      <c r="HJ37" s="30">
        <v>35.28</v>
      </c>
      <c r="HK37" s="30">
        <v>35.71</v>
      </c>
      <c r="HL37" s="30">
        <v>32.75</v>
      </c>
      <c r="HM37" s="49">
        <f t="shared" si="43"/>
        <v>34.807500000000005</v>
      </c>
      <c r="HN37" s="30">
        <v>35.090000000000003</v>
      </c>
      <c r="HO37" s="30">
        <v>34.57</v>
      </c>
      <c r="HP37" s="30">
        <v>33.909999999999997</v>
      </c>
      <c r="HQ37" s="30">
        <v>33.380000000000003</v>
      </c>
      <c r="HR37" s="49">
        <f t="shared" si="44"/>
        <v>34.237499999999997</v>
      </c>
      <c r="HS37" s="30">
        <v>34.229999999999997</v>
      </c>
      <c r="HT37" s="30">
        <v>35.35</v>
      </c>
      <c r="HU37" s="30">
        <v>35.32</v>
      </c>
      <c r="HV37" s="30">
        <v>34.74</v>
      </c>
      <c r="HW37" s="49">
        <f t="shared" si="45"/>
        <v>34.910000000000004</v>
      </c>
      <c r="HX37" s="30">
        <v>33.69</v>
      </c>
      <c r="HY37" s="30">
        <v>34.35</v>
      </c>
      <c r="HZ37" s="30">
        <v>34.82</v>
      </c>
      <c r="IA37" s="30">
        <v>34.729999999999997</v>
      </c>
      <c r="IB37" s="49">
        <f t="shared" si="46"/>
        <v>34.397499999999994</v>
      </c>
      <c r="IC37" s="30">
        <v>36.67</v>
      </c>
      <c r="ID37" s="30">
        <v>37.22</v>
      </c>
      <c r="IE37" s="30">
        <v>37.67</v>
      </c>
      <c r="IF37" s="30">
        <v>36.54</v>
      </c>
      <c r="IG37" s="49">
        <f t="shared" si="47"/>
        <v>37.024999999999999</v>
      </c>
      <c r="IH37" s="30">
        <v>37.1</v>
      </c>
      <c r="II37" s="30">
        <v>37.880000000000003</v>
      </c>
      <c r="IJ37" s="30">
        <v>37.090000000000003</v>
      </c>
      <c r="IK37" s="30">
        <v>35.979999999999997</v>
      </c>
      <c r="IL37" s="49">
        <f t="shared" si="48"/>
        <v>37.012500000000003</v>
      </c>
      <c r="IM37" s="30">
        <v>36.33</v>
      </c>
      <c r="IN37" s="30">
        <v>35.53</v>
      </c>
      <c r="IO37" s="30">
        <v>37.07</v>
      </c>
      <c r="IP37" s="30">
        <v>36.299999999999997</v>
      </c>
      <c r="IQ37" s="49">
        <f t="shared" si="49"/>
        <v>36.307500000000005</v>
      </c>
      <c r="IR37" s="30">
        <v>36.96</v>
      </c>
      <c r="IS37" s="30">
        <v>37.21</v>
      </c>
      <c r="IT37" s="30">
        <v>35.880000000000003</v>
      </c>
      <c r="IU37" s="30">
        <v>38.07</v>
      </c>
      <c r="IV37" s="49">
        <f t="shared" si="50"/>
        <v>37.03</v>
      </c>
      <c r="IW37" s="30">
        <v>38.799999999999997</v>
      </c>
      <c r="IX37" s="30">
        <v>37.76</v>
      </c>
      <c r="IY37" s="30">
        <v>38.35</v>
      </c>
      <c r="IZ37" s="30">
        <v>37.04</v>
      </c>
      <c r="JA37" s="49">
        <f t="shared" si="51"/>
        <v>37.987499999999997</v>
      </c>
      <c r="JB37" s="30">
        <v>36.229999999999997</v>
      </c>
      <c r="JC37" s="30">
        <v>36.65</v>
      </c>
      <c r="JD37" s="30">
        <v>33.83</v>
      </c>
      <c r="JE37" s="30">
        <v>33.49</v>
      </c>
      <c r="JF37" s="49">
        <f t="shared" si="52"/>
        <v>35.049999999999997</v>
      </c>
      <c r="JG37" s="30">
        <v>34.81</v>
      </c>
      <c r="JH37" s="30">
        <v>34.950000000000003</v>
      </c>
      <c r="JI37" s="30">
        <v>32.369999999999997</v>
      </c>
      <c r="JJ37" s="30">
        <v>31.12</v>
      </c>
      <c r="JK37" s="49">
        <f t="shared" si="53"/>
        <v>33.3125</v>
      </c>
      <c r="JL37" s="30">
        <v>30.56</v>
      </c>
      <c r="JM37" s="30">
        <v>29.79</v>
      </c>
      <c r="JN37" s="30">
        <v>27.9</v>
      </c>
      <c r="JO37" s="30">
        <v>28.22</v>
      </c>
      <c r="JP37" s="49">
        <f t="shared" si="54"/>
        <v>29.1175</v>
      </c>
      <c r="JQ37" s="30">
        <v>28.53</v>
      </c>
      <c r="JR37" s="30">
        <v>27.91</v>
      </c>
      <c r="JS37" s="30">
        <v>26.62</v>
      </c>
      <c r="JT37" s="30">
        <v>27.02</v>
      </c>
      <c r="JU37" s="49">
        <f t="shared" si="55"/>
        <v>27.52</v>
      </c>
      <c r="JV37" s="30">
        <v>27.7</v>
      </c>
      <c r="JW37" s="30">
        <v>27.85</v>
      </c>
      <c r="JX37" s="30">
        <v>26.31</v>
      </c>
      <c r="JY37" s="30">
        <v>26.15</v>
      </c>
      <c r="JZ37" s="50">
        <f t="shared" si="56"/>
        <v>27.002499999999998</v>
      </c>
    </row>
    <row r="38" spans="1:286">
      <c r="A38" s="25" t="s">
        <v>273</v>
      </c>
      <c r="B38" s="30">
        <v>58.47</v>
      </c>
      <c r="C38" s="30">
        <v>57.57</v>
      </c>
      <c r="D38" s="30">
        <v>53.32</v>
      </c>
      <c r="E38" s="30">
        <v>58.38</v>
      </c>
      <c r="F38" s="47">
        <f t="shared" si="0"/>
        <v>56.934999999999995</v>
      </c>
      <c r="G38" s="30">
        <v>60.19</v>
      </c>
      <c r="H38" s="30">
        <v>56.06</v>
      </c>
      <c r="I38" s="30">
        <v>55.58</v>
      </c>
      <c r="J38" s="30">
        <v>55.87</v>
      </c>
      <c r="K38" s="47">
        <f t="shared" si="1"/>
        <v>56.924999999999997</v>
      </c>
      <c r="L38" s="30">
        <v>57.47</v>
      </c>
      <c r="M38" s="30">
        <v>53.1</v>
      </c>
      <c r="N38" s="30">
        <v>54.2</v>
      </c>
      <c r="O38" s="30">
        <v>54.59</v>
      </c>
      <c r="P38" s="47">
        <f t="shared" si="2"/>
        <v>54.839999999999996</v>
      </c>
      <c r="Q38" s="30">
        <v>55.11</v>
      </c>
      <c r="R38" s="30">
        <v>54.54</v>
      </c>
      <c r="S38" s="30">
        <v>51.87</v>
      </c>
      <c r="T38" s="30">
        <v>52.56</v>
      </c>
      <c r="U38" s="47">
        <f t="shared" si="3"/>
        <v>53.52</v>
      </c>
      <c r="V38" s="30">
        <v>53.32</v>
      </c>
      <c r="W38" s="30">
        <v>52.37</v>
      </c>
      <c r="X38" s="30">
        <v>53.06</v>
      </c>
      <c r="Y38" s="30">
        <v>55.44</v>
      </c>
      <c r="Z38" s="47">
        <f t="shared" si="4"/>
        <v>53.547499999999999</v>
      </c>
      <c r="AA38" s="30">
        <v>56.65</v>
      </c>
      <c r="AB38" s="30">
        <v>58.59</v>
      </c>
      <c r="AC38" s="30">
        <v>55.42</v>
      </c>
      <c r="AD38" s="30">
        <v>54.73</v>
      </c>
      <c r="AE38" s="47">
        <f t="shared" si="5"/>
        <v>56.347500000000004</v>
      </c>
      <c r="AF38" s="30">
        <v>55.91</v>
      </c>
      <c r="AG38" s="30">
        <v>54.38</v>
      </c>
      <c r="AH38" s="30">
        <v>55.54</v>
      </c>
      <c r="AI38" s="30">
        <v>52.85</v>
      </c>
      <c r="AJ38" s="47">
        <f t="shared" si="6"/>
        <v>54.669999999999995</v>
      </c>
      <c r="AK38" s="30">
        <v>56.72</v>
      </c>
      <c r="AL38" s="30">
        <v>56.95</v>
      </c>
      <c r="AM38" s="30">
        <v>56.26</v>
      </c>
      <c r="AN38" s="30">
        <v>56.58</v>
      </c>
      <c r="AO38" s="47">
        <f t="shared" si="7"/>
        <v>56.627499999999998</v>
      </c>
      <c r="AP38" s="30">
        <v>55.58</v>
      </c>
      <c r="AQ38" s="30">
        <v>54.28</v>
      </c>
      <c r="AR38" s="30">
        <v>57.04</v>
      </c>
      <c r="AS38" s="30">
        <v>54.11</v>
      </c>
      <c r="AT38" s="47">
        <f t="shared" si="8"/>
        <v>55.252499999999998</v>
      </c>
      <c r="AU38" s="30">
        <v>55.18</v>
      </c>
      <c r="AV38" s="30">
        <v>53.71</v>
      </c>
      <c r="AW38" s="30">
        <v>55.73</v>
      </c>
      <c r="AX38" s="30">
        <v>54.07</v>
      </c>
      <c r="AY38" s="47">
        <f t="shared" si="9"/>
        <v>54.672499999999999</v>
      </c>
      <c r="AZ38" s="30">
        <v>51.7</v>
      </c>
      <c r="BA38" s="30">
        <v>52</v>
      </c>
      <c r="BB38" s="30">
        <v>52.17</v>
      </c>
      <c r="BC38" s="30">
        <v>52.38</v>
      </c>
      <c r="BD38" s="47">
        <f t="shared" si="10"/>
        <v>52.0625</v>
      </c>
      <c r="BE38" s="30">
        <v>53.14</v>
      </c>
      <c r="BF38" s="30">
        <v>55.2</v>
      </c>
      <c r="BG38" s="30">
        <v>51</v>
      </c>
      <c r="BH38" s="30">
        <v>55.61</v>
      </c>
      <c r="BI38" s="47">
        <f t="shared" si="11"/>
        <v>53.737499999999997</v>
      </c>
      <c r="BJ38" s="30">
        <v>55.73</v>
      </c>
      <c r="BK38" s="30">
        <v>56.22</v>
      </c>
      <c r="BL38" s="30">
        <v>53.04</v>
      </c>
      <c r="BM38" s="30">
        <v>51.48</v>
      </c>
      <c r="BN38" s="47">
        <f t="shared" si="12"/>
        <v>54.117499999999993</v>
      </c>
      <c r="BO38" s="30">
        <v>49.92</v>
      </c>
      <c r="BP38" s="30">
        <v>51.6</v>
      </c>
      <c r="BQ38" s="30">
        <v>49.59</v>
      </c>
      <c r="BR38" s="30">
        <v>47.49</v>
      </c>
      <c r="BS38" s="47">
        <f t="shared" si="13"/>
        <v>49.650000000000006</v>
      </c>
      <c r="BT38" s="30">
        <v>48.87</v>
      </c>
      <c r="BU38" s="30">
        <v>52.26</v>
      </c>
      <c r="BV38" s="30">
        <v>50.78</v>
      </c>
      <c r="BW38" s="30">
        <v>47.63</v>
      </c>
      <c r="BX38" s="47">
        <f t="shared" si="14"/>
        <v>49.884999999999998</v>
      </c>
      <c r="BY38" s="30">
        <v>49.35</v>
      </c>
      <c r="BZ38" s="30">
        <v>48.44</v>
      </c>
      <c r="CA38" s="30">
        <v>49.34</v>
      </c>
      <c r="CB38" s="30">
        <v>48.29</v>
      </c>
      <c r="CC38" s="47">
        <f t="shared" si="15"/>
        <v>48.854999999999997</v>
      </c>
      <c r="CD38" s="30">
        <v>46.28</v>
      </c>
      <c r="CE38" s="30">
        <v>45.85</v>
      </c>
      <c r="CF38" s="30">
        <v>44.29</v>
      </c>
      <c r="CG38" s="30">
        <v>40.18</v>
      </c>
      <c r="CH38" s="47">
        <f t="shared" si="16"/>
        <v>44.15</v>
      </c>
      <c r="CI38" s="30">
        <v>41.8</v>
      </c>
      <c r="CJ38" s="30">
        <v>41.6</v>
      </c>
      <c r="CK38" s="30">
        <v>40.86</v>
      </c>
      <c r="CL38" s="30">
        <v>41.86</v>
      </c>
      <c r="CM38" s="47">
        <f t="shared" si="17"/>
        <v>41.53</v>
      </c>
      <c r="CN38" s="30">
        <v>40.92</v>
      </c>
      <c r="CO38" s="30">
        <v>40.81</v>
      </c>
      <c r="CP38" s="30">
        <v>41.73</v>
      </c>
      <c r="CQ38" s="30">
        <v>41.34</v>
      </c>
      <c r="CR38" s="47">
        <f t="shared" si="18"/>
        <v>41.2</v>
      </c>
      <c r="CS38" s="30">
        <v>9.5</v>
      </c>
      <c r="CT38" s="30">
        <v>8.75</v>
      </c>
      <c r="CU38" s="30">
        <v>11.75</v>
      </c>
      <c r="CV38" s="30">
        <v>8.3800000000000008</v>
      </c>
      <c r="CW38" s="48">
        <f t="shared" si="19"/>
        <v>9.5950000000000006</v>
      </c>
      <c r="CX38" s="30">
        <v>11.49</v>
      </c>
      <c r="CY38" s="30">
        <v>7.01</v>
      </c>
      <c r="CZ38" s="30">
        <v>9.11</v>
      </c>
      <c r="DA38" s="30">
        <v>11.98</v>
      </c>
      <c r="DB38" s="48">
        <f t="shared" si="20"/>
        <v>9.8975000000000009</v>
      </c>
      <c r="DC38" s="30">
        <v>12.99</v>
      </c>
      <c r="DD38" s="30">
        <v>10.050000000000001</v>
      </c>
      <c r="DE38" s="30">
        <v>12.31</v>
      </c>
      <c r="DF38" s="30">
        <v>10.87</v>
      </c>
      <c r="DG38" s="48">
        <f t="shared" si="21"/>
        <v>11.555</v>
      </c>
      <c r="DH38" s="30">
        <v>11</v>
      </c>
      <c r="DI38" s="30">
        <v>14.67</v>
      </c>
      <c r="DJ38" s="30">
        <v>14.82</v>
      </c>
      <c r="DK38" s="30">
        <v>14.56</v>
      </c>
      <c r="DL38" s="48">
        <f t="shared" si="22"/>
        <v>13.762500000000001</v>
      </c>
      <c r="DM38" s="30">
        <v>11.99</v>
      </c>
      <c r="DN38" s="30">
        <v>11.39</v>
      </c>
      <c r="DO38" s="30">
        <v>14.04</v>
      </c>
      <c r="DP38" s="30">
        <v>18.46</v>
      </c>
      <c r="DQ38" s="48">
        <f t="shared" si="23"/>
        <v>13.97</v>
      </c>
      <c r="DR38" s="30">
        <v>15.75</v>
      </c>
      <c r="DS38" s="30">
        <v>17.36</v>
      </c>
      <c r="DT38" s="30">
        <v>17.489999999999998</v>
      </c>
      <c r="DU38" s="30">
        <v>19.54</v>
      </c>
      <c r="DV38" s="48">
        <f t="shared" si="24"/>
        <v>17.534999999999997</v>
      </c>
      <c r="DW38" s="30">
        <v>17.27</v>
      </c>
      <c r="DX38" s="30">
        <v>15.12</v>
      </c>
      <c r="DY38" s="30">
        <v>17.53</v>
      </c>
      <c r="DZ38" s="30">
        <v>16.5</v>
      </c>
      <c r="EA38" s="48">
        <f t="shared" si="25"/>
        <v>16.605</v>
      </c>
      <c r="EB38" s="30">
        <v>16.79</v>
      </c>
      <c r="EC38" s="30">
        <v>14.16</v>
      </c>
      <c r="ED38" s="30">
        <v>18.149999999999999</v>
      </c>
      <c r="EE38" s="30">
        <v>17.66</v>
      </c>
      <c r="EF38" s="48">
        <f t="shared" si="26"/>
        <v>16.689999999999998</v>
      </c>
      <c r="EG38" s="30">
        <v>17.600000000000001</v>
      </c>
      <c r="EH38" s="30">
        <v>13.85</v>
      </c>
      <c r="EI38" s="30">
        <v>17.96</v>
      </c>
      <c r="EJ38" s="30">
        <v>17.170000000000002</v>
      </c>
      <c r="EK38" s="48">
        <f t="shared" si="27"/>
        <v>16.645000000000003</v>
      </c>
      <c r="EL38" s="30">
        <v>20.239999999999998</v>
      </c>
      <c r="EM38" s="30">
        <v>12.7</v>
      </c>
      <c r="EN38" s="30">
        <v>10.65</v>
      </c>
      <c r="EO38" s="30">
        <v>12.53</v>
      </c>
      <c r="EP38" s="48">
        <f t="shared" si="28"/>
        <v>14.03</v>
      </c>
      <c r="EQ38" s="30">
        <v>15.71</v>
      </c>
      <c r="ER38" s="30">
        <v>14.38</v>
      </c>
      <c r="ES38" s="30">
        <v>15.71</v>
      </c>
      <c r="ET38" s="30">
        <v>13.97</v>
      </c>
      <c r="EU38" s="48">
        <f t="shared" si="29"/>
        <v>14.942500000000001</v>
      </c>
      <c r="EV38" s="30">
        <v>13.06</v>
      </c>
      <c r="EW38" s="30">
        <v>13.91</v>
      </c>
      <c r="EX38" s="30">
        <v>8.9499999999999993</v>
      </c>
      <c r="EY38" s="30">
        <v>10.55</v>
      </c>
      <c r="EZ38" s="48">
        <f t="shared" si="30"/>
        <v>11.6175</v>
      </c>
      <c r="FA38" s="30">
        <v>9.8000000000000007</v>
      </c>
      <c r="FB38" s="30">
        <v>7.07</v>
      </c>
      <c r="FC38" s="30">
        <v>4.66</v>
      </c>
      <c r="FD38" s="30">
        <v>7.53</v>
      </c>
      <c r="FE38" s="48">
        <f t="shared" si="31"/>
        <v>7.2650000000000006</v>
      </c>
      <c r="FF38" s="30">
        <v>2.2000000000000002</v>
      </c>
      <c r="FG38" s="30">
        <v>3.75</v>
      </c>
      <c r="FH38" s="30">
        <v>2.79</v>
      </c>
      <c r="FI38" s="30">
        <v>5.26</v>
      </c>
      <c r="FJ38" s="48">
        <f t="shared" si="32"/>
        <v>3.5</v>
      </c>
      <c r="FK38" s="30">
        <v>5.95</v>
      </c>
      <c r="FL38" s="30">
        <v>9.74</v>
      </c>
      <c r="FM38" s="30">
        <v>10.42</v>
      </c>
      <c r="FN38" s="30">
        <v>10.51</v>
      </c>
      <c r="FO38" s="48">
        <f t="shared" si="33"/>
        <v>9.1549999999999994</v>
      </c>
      <c r="FP38" s="30">
        <v>9.39</v>
      </c>
      <c r="FQ38" s="30">
        <v>10.01</v>
      </c>
      <c r="FR38" s="30">
        <v>8.69</v>
      </c>
      <c r="FS38" s="30">
        <v>6.88</v>
      </c>
      <c r="FT38" s="48">
        <f t="shared" si="34"/>
        <v>8.7424999999999997</v>
      </c>
      <c r="FU38" s="30">
        <v>6.27</v>
      </c>
      <c r="FV38" s="30">
        <v>4</v>
      </c>
      <c r="FW38" s="30">
        <v>8.06</v>
      </c>
      <c r="FX38" s="30">
        <v>4.1500000000000004</v>
      </c>
      <c r="FY38" s="48">
        <f t="shared" si="35"/>
        <v>5.6199999999999992</v>
      </c>
      <c r="FZ38" s="30">
        <v>8.85</v>
      </c>
      <c r="GA38" s="30">
        <v>10.46</v>
      </c>
      <c r="GB38" s="30">
        <v>9.4600000000000009</v>
      </c>
      <c r="GC38" s="30">
        <v>7.29</v>
      </c>
      <c r="GD38" s="48">
        <f t="shared" si="36"/>
        <v>9.0150000000000006</v>
      </c>
      <c r="GE38" s="30">
        <v>10.43</v>
      </c>
      <c r="GF38" s="30">
        <v>10.35</v>
      </c>
      <c r="GG38" s="30">
        <v>12.51</v>
      </c>
      <c r="GH38" s="30">
        <v>9.68</v>
      </c>
      <c r="GI38" s="48">
        <f t="shared" si="37"/>
        <v>10.7425</v>
      </c>
      <c r="GJ38" s="30">
        <v>52.91</v>
      </c>
      <c r="GK38" s="30">
        <v>52.53</v>
      </c>
      <c r="GL38" s="30">
        <v>47.06</v>
      </c>
      <c r="GM38" s="30">
        <v>53.49</v>
      </c>
      <c r="GN38" s="49">
        <f t="shared" si="38"/>
        <v>51.497500000000002</v>
      </c>
      <c r="GO38" s="30">
        <v>53.27</v>
      </c>
      <c r="GP38" s="30">
        <v>52.13</v>
      </c>
      <c r="GQ38" s="30">
        <v>50.51</v>
      </c>
      <c r="GR38" s="30">
        <v>49.18</v>
      </c>
      <c r="GS38" s="49">
        <f t="shared" si="39"/>
        <v>51.272500000000001</v>
      </c>
      <c r="GT38" s="30">
        <v>50</v>
      </c>
      <c r="GU38" s="30">
        <v>47.77</v>
      </c>
      <c r="GV38" s="30">
        <v>47.53</v>
      </c>
      <c r="GW38" s="30">
        <v>48.66</v>
      </c>
      <c r="GX38" s="49">
        <f t="shared" si="40"/>
        <v>48.49</v>
      </c>
      <c r="GY38" s="30">
        <v>49.05</v>
      </c>
      <c r="GZ38" s="30">
        <v>46.54</v>
      </c>
      <c r="HA38" s="30">
        <v>44.18</v>
      </c>
      <c r="HB38" s="30">
        <v>44.9</v>
      </c>
      <c r="HC38" s="49">
        <f t="shared" si="41"/>
        <v>46.167500000000004</v>
      </c>
      <c r="HD38" s="30">
        <v>46.93</v>
      </c>
      <c r="HE38" s="30">
        <v>46.41</v>
      </c>
      <c r="HF38" s="30">
        <v>45.61</v>
      </c>
      <c r="HG38" s="30">
        <v>45.21</v>
      </c>
      <c r="HH38" s="49">
        <f t="shared" si="42"/>
        <v>46.04</v>
      </c>
      <c r="HI38" s="30">
        <v>47.73</v>
      </c>
      <c r="HJ38" s="30">
        <v>48.42</v>
      </c>
      <c r="HK38" s="30">
        <v>45.73</v>
      </c>
      <c r="HL38" s="30">
        <v>44.04</v>
      </c>
      <c r="HM38" s="49">
        <f t="shared" si="43"/>
        <v>46.48</v>
      </c>
      <c r="HN38" s="30">
        <v>46.26</v>
      </c>
      <c r="HO38" s="30">
        <v>46.15</v>
      </c>
      <c r="HP38" s="30">
        <v>45.81</v>
      </c>
      <c r="HQ38" s="30">
        <v>44.13</v>
      </c>
      <c r="HR38" s="49">
        <f t="shared" si="44"/>
        <v>45.587499999999999</v>
      </c>
      <c r="HS38" s="30">
        <v>47.2</v>
      </c>
      <c r="HT38" s="30">
        <v>48.89</v>
      </c>
      <c r="HU38" s="30">
        <v>46.05</v>
      </c>
      <c r="HV38" s="30">
        <v>46.59</v>
      </c>
      <c r="HW38" s="49">
        <f t="shared" si="45"/>
        <v>47.182499999999997</v>
      </c>
      <c r="HX38" s="30">
        <v>45.8</v>
      </c>
      <c r="HY38" s="30">
        <v>46.76</v>
      </c>
      <c r="HZ38" s="30">
        <v>46.8</v>
      </c>
      <c r="IA38" s="30">
        <v>44.82</v>
      </c>
      <c r="IB38" s="49">
        <f t="shared" si="46"/>
        <v>46.045000000000002</v>
      </c>
      <c r="IC38" s="30">
        <v>44.01</v>
      </c>
      <c r="ID38" s="30">
        <v>46.89</v>
      </c>
      <c r="IE38" s="30">
        <v>49.79</v>
      </c>
      <c r="IF38" s="30">
        <v>47.3</v>
      </c>
      <c r="IG38" s="49">
        <f t="shared" si="47"/>
        <v>46.997500000000002</v>
      </c>
      <c r="IH38" s="30">
        <v>43.58</v>
      </c>
      <c r="II38" s="30">
        <v>44.52</v>
      </c>
      <c r="IJ38" s="30">
        <v>43.97</v>
      </c>
      <c r="IK38" s="30">
        <v>45.06</v>
      </c>
      <c r="IL38" s="49">
        <f t="shared" si="48"/>
        <v>44.282499999999999</v>
      </c>
      <c r="IM38" s="30">
        <v>46.2</v>
      </c>
      <c r="IN38" s="30">
        <v>47.52</v>
      </c>
      <c r="IO38" s="30">
        <v>46.44</v>
      </c>
      <c r="IP38" s="30">
        <v>49.75</v>
      </c>
      <c r="IQ38" s="49">
        <f t="shared" si="49"/>
        <v>47.477499999999999</v>
      </c>
      <c r="IR38" s="30">
        <v>50.26</v>
      </c>
      <c r="IS38" s="30">
        <v>52.24</v>
      </c>
      <c r="IT38" s="30">
        <v>50.56</v>
      </c>
      <c r="IU38" s="30">
        <v>47.61</v>
      </c>
      <c r="IV38" s="49">
        <f t="shared" si="50"/>
        <v>50.167500000000004</v>
      </c>
      <c r="IW38" s="30">
        <v>48.82</v>
      </c>
      <c r="IX38" s="30">
        <v>49.67</v>
      </c>
      <c r="IY38" s="30">
        <v>48.21</v>
      </c>
      <c r="IZ38" s="30">
        <v>44.99</v>
      </c>
      <c r="JA38" s="49">
        <f t="shared" si="51"/>
        <v>47.922500000000007</v>
      </c>
      <c r="JB38" s="30">
        <v>45.96</v>
      </c>
      <c r="JC38" s="30">
        <v>47.17</v>
      </c>
      <c r="JD38" s="30">
        <v>45.49</v>
      </c>
      <c r="JE38" s="30">
        <v>42.63</v>
      </c>
      <c r="JF38" s="49">
        <f t="shared" si="52"/>
        <v>45.3125</v>
      </c>
      <c r="JG38" s="30">
        <v>44.72</v>
      </c>
      <c r="JH38" s="30">
        <v>43.59</v>
      </c>
      <c r="JI38" s="30">
        <v>45.06</v>
      </c>
      <c r="JJ38" s="30">
        <v>44.96</v>
      </c>
      <c r="JK38" s="49">
        <f t="shared" si="53"/>
        <v>44.582500000000003</v>
      </c>
      <c r="JL38" s="30">
        <v>43.38</v>
      </c>
      <c r="JM38" s="30">
        <v>44.02</v>
      </c>
      <c r="JN38" s="30">
        <v>40.72</v>
      </c>
      <c r="JO38" s="30">
        <v>38.520000000000003</v>
      </c>
      <c r="JP38" s="49">
        <f t="shared" si="54"/>
        <v>41.660000000000004</v>
      </c>
      <c r="JQ38" s="30">
        <v>38.1</v>
      </c>
      <c r="JR38" s="30">
        <v>37.25</v>
      </c>
      <c r="JS38" s="30">
        <v>37</v>
      </c>
      <c r="JT38" s="30">
        <v>38.81</v>
      </c>
      <c r="JU38" s="49">
        <f t="shared" si="55"/>
        <v>37.79</v>
      </c>
      <c r="JV38" s="30">
        <v>36.65</v>
      </c>
      <c r="JW38" s="30">
        <v>36.590000000000003</v>
      </c>
      <c r="JX38" s="30">
        <v>36.51</v>
      </c>
      <c r="JY38" s="30">
        <v>37.340000000000003</v>
      </c>
      <c r="JZ38" s="50">
        <f t="shared" si="56"/>
        <v>36.772500000000001</v>
      </c>
    </row>
    <row r="39" spans="1:286">
      <c r="A39" s="25" t="s">
        <v>274</v>
      </c>
      <c r="B39" s="30">
        <v>47.99</v>
      </c>
      <c r="C39" s="30">
        <v>47.92</v>
      </c>
      <c r="D39" s="30">
        <v>46.43</v>
      </c>
      <c r="E39" s="30">
        <v>47.55</v>
      </c>
      <c r="F39" s="47">
        <f t="shared" si="0"/>
        <v>47.472499999999997</v>
      </c>
      <c r="G39" s="30">
        <v>48.4</v>
      </c>
      <c r="H39" s="30">
        <v>48.15</v>
      </c>
      <c r="I39" s="30">
        <v>47.61</v>
      </c>
      <c r="J39" s="30">
        <v>46.64</v>
      </c>
      <c r="K39" s="47">
        <f t="shared" si="1"/>
        <v>47.7</v>
      </c>
      <c r="L39" s="30">
        <v>48.5</v>
      </c>
      <c r="M39" s="30">
        <v>47.92</v>
      </c>
      <c r="N39" s="30">
        <v>48.46</v>
      </c>
      <c r="O39" s="30">
        <v>47.28</v>
      </c>
      <c r="P39" s="47">
        <f t="shared" si="2"/>
        <v>48.04</v>
      </c>
      <c r="Q39" s="30">
        <v>46.37</v>
      </c>
      <c r="R39" s="30">
        <v>47.28</v>
      </c>
      <c r="S39" s="30">
        <v>47.1</v>
      </c>
      <c r="T39" s="30">
        <v>46.14</v>
      </c>
      <c r="U39" s="47">
        <f t="shared" si="3"/>
        <v>46.722499999999997</v>
      </c>
      <c r="V39" s="30">
        <v>45.64</v>
      </c>
      <c r="W39" s="30">
        <v>47.69</v>
      </c>
      <c r="X39" s="30">
        <v>48.64</v>
      </c>
      <c r="Y39" s="30">
        <v>49.34</v>
      </c>
      <c r="Z39" s="47">
        <f t="shared" si="4"/>
        <v>47.827500000000001</v>
      </c>
      <c r="AA39" s="30">
        <v>49.08</v>
      </c>
      <c r="AB39" s="30">
        <v>48.52</v>
      </c>
      <c r="AC39" s="30">
        <v>46.92</v>
      </c>
      <c r="AD39" s="30">
        <v>46.79</v>
      </c>
      <c r="AE39" s="47">
        <f t="shared" si="5"/>
        <v>47.827499999999993</v>
      </c>
      <c r="AF39" s="30">
        <v>46.27</v>
      </c>
      <c r="AG39" s="30">
        <v>46.47</v>
      </c>
      <c r="AH39" s="30">
        <v>47.8</v>
      </c>
      <c r="AI39" s="30">
        <v>48.85</v>
      </c>
      <c r="AJ39" s="47">
        <f t="shared" si="6"/>
        <v>47.347500000000004</v>
      </c>
      <c r="AK39" s="30">
        <v>47.89</v>
      </c>
      <c r="AL39" s="30">
        <v>47.71</v>
      </c>
      <c r="AM39" s="30">
        <v>47.59</v>
      </c>
      <c r="AN39" s="30">
        <v>47.12</v>
      </c>
      <c r="AO39" s="47">
        <f t="shared" si="7"/>
        <v>47.577500000000001</v>
      </c>
      <c r="AP39" s="30">
        <v>46.74</v>
      </c>
      <c r="AQ39" s="30">
        <v>46.83</v>
      </c>
      <c r="AR39" s="30">
        <v>47.5</v>
      </c>
      <c r="AS39" s="30">
        <v>46.78</v>
      </c>
      <c r="AT39" s="47">
        <f t="shared" si="8"/>
        <v>46.962499999999999</v>
      </c>
      <c r="AU39" s="30">
        <v>47.73</v>
      </c>
      <c r="AV39" s="30">
        <v>47.12</v>
      </c>
      <c r="AW39" s="30">
        <v>46.36</v>
      </c>
      <c r="AX39" s="30">
        <v>46.75</v>
      </c>
      <c r="AY39" s="47">
        <f t="shared" si="9"/>
        <v>46.989999999999995</v>
      </c>
      <c r="AZ39" s="30">
        <v>46.12</v>
      </c>
      <c r="BA39" s="30">
        <v>46.97</v>
      </c>
      <c r="BB39" s="30">
        <v>46.48</v>
      </c>
      <c r="BC39" s="30">
        <v>44.77</v>
      </c>
      <c r="BD39" s="47">
        <f t="shared" si="10"/>
        <v>46.085000000000001</v>
      </c>
      <c r="BE39" s="30">
        <v>44</v>
      </c>
      <c r="BF39" s="30">
        <v>44.09</v>
      </c>
      <c r="BG39" s="30">
        <v>43.78</v>
      </c>
      <c r="BH39" s="30">
        <v>44.29</v>
      </c>
      <c r="BI39" s="47">
        <f t="shared" si="11"/>
        <v>44.04</v>
      </c>
      <c r="BJ39" s="30">
        <v>43.52</v>
      </c>
      <c r="BK39" s="30">
        <v>45.3</v>
      </c>
      <c r="BL39" s="30">
        <v>45.46</v>
      </c>
      <c r="BM39" s="30">
        <v>42.94</v>
      </c>
      <c r="BN39" s="47">
        <f t="shared" si="12"/>
        <v>44.305</v>
      </c>
      <c r="BO39" s="30">
        <v>42.6</v>
      </c>
      <c r="BP39" s="30">
        <v>42.77</v>
      </c>
      <c r="BQ39" s="30">
        <v>41.98</v>
      </c>
      <c r="BR39" s="30">
        <v>43.23</v>
      </c>
      <c r="BS39" s="47">
        <f t="shared" si="13"/>
        <v>42.644999999999996</v>
      </c>
      <c r="BT39" s="30">
        <v>42.29</v>
      </c>
      <c r="BU39" s="30">
        <v>43.63</v>
      </c>
      <c r="BV39" s="30">
        <v>42.47</v>
      </c>
      <c r="BW39" s="30">
        <v>41.82</v>
      </c>
      <c r="BX39" s="47">
        <f t="shared" si="14"/>
        <v>42.552499999999995</v>
      </c>
      <c r="BY39" s="30">
        <v>39.81</v>
      </c>
      <c r="BZ39" s="30">
        <v>37.119999999999997</v>
      </c>
      <c r="CA39" s="30">
        <v>40.729999999999997</v>
      </c>
      <c r="CB39" s="30">
        <v>39.950000000000003</v>
      </c>
      <c r="CC39" s="47">
        <f t="shared" si="15"/>
        <v>39.402500000000003</v>
      </c>
      <c r="CD39" s="30">
        <v>41.06</v>
      </c>
      <c r="CE39" s="30">
        <v>41.17</v>
      </c>
      <c r="CF39" s="30">
        <v>43.64</v>
      </c>
      <c r="CG39" s="30">
        <v>43.74</v>
      </c>
      <c r="CH39" s="47">
        <f t="shared" si="16"/>
        <v>42.402500000000003</v>
      </c>
      <c r="CI39" s="30">
        <v>41.85</v>
      </c>
      <c r="CJ39" s="30">
        <v>41.58</v>
      </c>
      <c r="CK39" s="30">
        <v>41.97</v>
      </c>
      <c r="CL39" s="30">
        <v>43.58</v>
      </c>
      <c r="CM39" s="47">
        <f t="shared" si="17"/>
        <v>42.245000000000005</v>
      </c>
      <c r="CN39" s="30">
        <v>40.81</v>
      </c>
      <c r="CO39" s="30">
        <v>39.770000000000003</v>
      </c>
      <c r="CP39" s="30">
        <v>43.19</v>
      </c>
      <c r="CQ39" s="30">
        <v>41.65</v>
      </c>
      <c r="CR39" s="47">
        <f t="shared" si="18"/>
        <v>41.355000000000004</v>
      </c>
      <c r="CS39" s="30">
        <v>9.7100000000000009</v>
      </c>
      <c r="CT39" s="30">
        <v>9.92</v>
      </c>
      <c r="CU39" s="30">
        <v>10.71</v>
      </c>
      <c r="CV39" s="30">
        <v>10.5</v>
      </c>
      <c r="CW39" s="48">
        <f t="shared" si="19"/>
        <v>10.210000000000001</v>
      </c>
      <c r="CX39" s="30">
        <v>11.81</v>
      </c>
      <c r="CY39" s="30">
        <v>11.33</v>
      </c>
      <c r="CZ39" s="30">
        <v>9.25</v>
      </c>
      <c r="DA39" s="30">
        <v>8.86</v>
      </c>
      <c r="DB39" s="48">
        <f t="shared" si="20"/>
        <v>10.3125</v>
      </c>
      <c r="DC39" s="30">
        <v>11.28</v>
      </c>
      <c r="DD39" s="30">
        <v>9.98</v>
      </c>
      <c r="DE39" s="30">
        <v>11.5</v>
      </c>
      <c r="DF39" s="30">
        <v>10.85</v>
      </c>
      <c r="DG39" s="48">
        <f t="shared" si="21"/>
        <v>10.9025</v>
      </c>
      <c r="DH39" s="30">
        <v>11.87</v>
      </c>
      <c r="DI39" s="30">
        <v>12.64</v>
      </c>
      <c r="DJ39" s="30">
        <v>14.85</v>
      </c>
      <c r="DK39" s="30">
        <v>16.32</v>
      </c>
      <c r="DL39" s="48">
        <f t="shared" si="22"/>
        <v>13.92</v>
      </c>
      <c r="DM39" s="30">
        <v>13.7</v>
      </c>
      <c r="DN39" s="30">
        <v>14.34</v>
      </c>
      <c r="DO39" s="30">
        <v>16.149999999999999</v>
      </c>
      <c r="DP39" s="30">
        <v>18.11</v>
      </c>
      <c r="DQ39" s="48">
        <f t="shared" si="23"/>
        <v>15.574999999999999</v>
      </c>
      <c r="DR39" s="30">
        <v>17.28</v>
      </c>
      <c r="DS39" s="30">
        <v>15.44</v>
      </c>
      <c r="DT39" s="30">
        <v>17.170000000000002</v>
      </c>
      <c r="DU39" s="30">
        <v>17.29</v>
      </c>
      <c r="DV39" s="48">
        <f t="shared" si="24"/>
        <v>16.795000000000002</v>
      </c>
      <c r="DW39" s="30">
        <v>17.54</v>
      </c>
      <c r="DX39" s="30">
        <v>18.93</v>
      </c>
      <c r="DY39" s="30">
        <v>21.35</v>
      </c>
      <c r="DZ39" s="30">
        <v>21.64</v>
      </c>
      <c r="EA39" s="48">
        <f t="shared" si="25"/>
        <v>19.865000000000002</v>
      </c>
      <c r="EB39" s="30">
        <v>19.600000000000001</v>
      </c>
      <c r="EC39" s="30">
        <v>16.27</v>
      </c>
      <c r="ED39" s="30">
        <v>19.52</v>
      </c>
      <c r="EE39" s="30">
        <v>18.04</v>
      </c>
      <c r="EF39" s="48">
        <f t="shared" si="26"/>
        <v>18.357500000000002</v>
      </c>
      <c r="EG39" s="30">
        <v>14.28</v>
      </c>
      <c r="EH39" s="30">
        <v>14.06</v>
      </c>
      <c r="EI39" s="30">
        <v>14.38</v>
      </c>
      <c r="EJ39" s="30">
        <v>15.41</v>
      </c>
      <c r="EK39" s="48">
        <f t="shared" si="27"/>
        <v>14.532499999999999</v>
      </c>
      <c r="EL39" s="30">
        <v>12.87</v>
      </c>
      <c r="EM39" s="30">
        <v>12.15</v>
      </c>
      <c r="EN39" s="30">
        <v>11.08</v>
      </c>
      <c r="EO39" s="30">
        <v>13.8</v>
      </c>
      <c r="EP39" s="48">
        <f t="shared" si="28"/>
        <v>12.475000000000001</v>
      </c>
      <c r="EQ39" s="30">
        <v>12.21</v>
      </c>
      <c r="ER39" s="30">
        <v>11.99</v>
      </c>
      <c r="ES39" s="30">
        <v>10.17</v>
      </c>
      <c r="ET39" s="30">
        <v>11.2</v>
      </c>
      <c r="EU39" s="48">
        <f t="shared" si="29"/>
        <v>11.392500000000002</v>
      </c>
      <c r="EV39" s="30">
        <v>10.92</v>
      </c>
      <c r="EW39" s="30">
        <v>8.4700000000000006</v>
      </c>
      <c r="EX39" s="30">
        <v>11.59</v>
      </c>
      <c r="EY39" s="30">
        <v>9.69</v>
      </c>
      <c r="EZ39" s="48">
        <f t="shared" si="30"/>
        <v>10.1675</v>
      </c>
      <c r="FA39" s="30">
        <v>8.64</v>
      </c>
      <c r="FB39" s="30">
        <v>8.56</v>
      </c>
      <c r="FC39" s="30">
        <v>9.01</v>
      </c>
      <c r="FD39" s="30">
        <v>6.94</v>
      </c>
      <c r="FE39" s="48">
        <f t="shared" si="31"/>
        <v>8.2874999999999996</v>
      </c>
      <c r="FF39" s="30">
        <v>7.94</v>
      </c>
      <c r="FG39" s="30">
        <v>4.99</v>
      </c>
      <c r="FH39" s="30">
        <v>6.62</v>
      </c>
      <c r="FI39" s="30">
        <v>9.9499999999999993</v>
      </c>
      <c r="FJ39" s="48">
        <f t="shared" si="32"/>
        <v>7.375</v>
      </c>
      <c r="FK39" s="30">
        <v>4.8</v>
      </c>
      <c r="FL39" s="30">
        <v>7.79</v>
      </c>
      <c r="FM39" s="30">
        <v>12.09</v>
      </c>
      <c r="FN39" s="30">
        <v>10.28</v>
      </c>
      <c r="FO39" s="48">
        <f t="shared" si="33"/>
        <v>8.74</v>
      </c>
      <c r="FP39" s="30">
        <v>10.46</v>
      </c>
      <c r="FQ39" s="30">
        <v>7.49</v>
      </c>
      <c r="FR39" s="30">
        <v>9.85</v>
      </c>
      <c r="FS39" s="30">
        <v>9.56</v>
      </c>
      <c r="FT39" s="48">
        <f t="shared" si="34"/>
        <v>9.3400000000000016</v>
      </c>
      <c r="FU39" s="30">
        <v>10.7</v>
      </c>
      <c r="FV39" s="30">
        <v>13.46</v>
      </c>
      <c r="FW39" s="30">
        <v>15.78</v>
      </c>
      <c r="FX39" s="30">
        <v>15.26</v>
      </c>
      <c r="FY39" s="48">
        <f t="shared" si="35"/>
        <v>13.799999999999999</v>
      </c>
      <c r="FZ39" s="30">
        <v>10.76</v>
      </c>
      <c r="GA39" s="30">
        <v>7.53</v>
      </c>
      <c r="GB39" s="30">
        <v>10.039999999999999</v>
      </c>
      <c r="GC39" s="30">
        <v>14.91</v>
      </c>
      <c r="GD39" s="48">
        <f t="shared" si="36"/>
        <v>10.809999999999999</v>
      </c>
      <c r="GE39" s="30">
        <v>11.45</v>
      </c>
      <c r="GF39" s="30">
        <v>13.1</v>
      </c>
      <c r="GG39" s="30">
        <v>13.89</v>
      </c>
      <c r="GH39" s="30">
        <v>12.18</v>
      </c>
      <c r="GI39" s="48">
        <f t="shared" si="37"/>
        <v>12.654999999999999</v>
      </c>
      <c r="GJ39" s="30">
        <v>43.33</v>
      </c>
      <c r="GK39" s="30">
        <v>43.17</v>
      </c>
      <c r="GL39" s="30">
        <v>41.45</v>
      </c>
      <c r="GM39" s="30">
        <v>42.55</v>
      </c>
      <c r="GN39" s="49">
        <f t="shared" si="38"/>
        <v>42.625</v>
      </c>
      <c r="GO39" s="30">
        <v>42.68</v>
      </c>
      <c r="GP39" s="30">
        <v>42.69</v>
      </c>
      <c r="GQ39" s="30">
        <v>43.21</v>
      </c>
      <c r="GR39" s="30">
        <v>42.51</v>
      </c>
      <c r="GS39" s="49">
        <f t="shared" si="39"/>
        <v>42.772500000000001</v>
      </c>
      <c r="GT39" s="30">
        <v>43.03</v>
      </c>
      <c r="GU39" s="30">
        <v>43.14</v>
      </c>
      <c r="GV39" s="30">
        <v>42.89</v>
      </c>
      <c r="GW39" s="30">
        <v>42.15</v>
      </c>
      <c r="GX39" s="49">
        <f t="shared" si="40"/>
        <v>42.802500000000002</v>
      </c>
      <c r="GY39" s="30">
        <v>40.869999999999997</v>
      </c>
      <c r="GZ39" s="30">
        <v>41.31</v>
      </c>
      <c r="HA39" s="30">
        <v>40.1</v>
      </c>
      <c r="HB39" s="30">
        <v>38.61</v>
      </c>
      <c r="HC39" s="49">
        <f t="shared" si="41"/>
        <v>40.222499999999997</v>
      </c>
      <c r="HD39" s="30">
        <v>39.380000000000003</v>
      </c>
      <c r="HE39" s="30">
        <v>40.85</v>
      </c>
      <c r="HF39" s="30">
        <v>40.78</v>
      </c>
      <c r="HG39" s="30">
        <v>40.4</v>
      </c>
      <c r="HH39" s="49">
        <f t="shared" si="42"/>
        <v>40.352499999999999</v>
      </c>
      <c r="HI39" s="30">
        <v>40.6</v>
      </c>
      <c r="HJ39" s="30">
        <v>41.03</v>
      </c>
      <c r="HK39" s="30">
        <v>38.86</v>
      </c>
      <c r="HL39" s="30">
        <v>38.700000000000003</v>
      </c>
      <c r="HM39" s="49">
        <f t="shared" si="43"/>
        <v>39.797499999999999</v>
      </c>
      <c r="HN39" s="30">
        <v>38.15</v>
      </c>
      <c r="HO39" s="30">
        <v>37.67</v>
      </c>
      <c r="HP39" s="30">
        <v>37.6</v>
      </c>
      <c r="HQ39" s="30">
        <v>38.28</v>
      </c>
      <c r="HR39" s="49">
        <f t="shared" si="44"/>
        <v>37.924999999999997</v>
      </c>
      <c r="HS39" s="30">
        <v>38.5</v>
      </c>
      <c r="HT39" s="30">
        <v>39.950000000000003</v>
      </c>
      <c r="HU39" s="30">
        <v>38.31</v>
      </c>
      <c r="HV39" s="30">
        <v>38.619999999999997</v>
      </c>
      <c r="HW39" s="49">
        <f t="shared" si="45"/>
        <v>38.844999999999999</v>
      </c>
      <c r="HX39" s="30">
        <v>40.06</v>
      </c>
      <c r="HY39" s="30">
        <v>40.25</v>
      </c>
      <c r="HZ39" s="30">
        <v>40.67</v>
      </c>
      <c r="IA39" s="30">
        <v>39.57</v>
      </c>
      <c r="IB39" s="49">
        <f t="shared" si="46"/>
        <v>40.137500000000003</v>
      </c>
      <c r="IC39" s="30">
        <v>41.59</v>
      </c>
      <c r="ID39" s="30">
        <v>41.4</v>
      </c>
      <c r="IE39" s="30">
        <v>41.22</v>
      </c>
      <c r="IF39" s="30">
        <v>40.299999999999997</v>
      </c>
      <c r="IG39" s="49">
        <f t="shared" si="47"/>
        <v>41.127499999999998</v>
      </c>
      <c r="IH39" s="30">
        <v>40.49</v>
      </c>
      <c r="II39" s="30">
        <v>41.34</v>
      </c>
      <c r="IJ39" s="30">
        <v>41.75</v>
      </c>
      <c r="IK39" s="30">
        <v>39.75</v>
      </c>
      <c r="IL39" s="49">
        <f t="shared" si="48"/>
        <v>40.832500000000003</v>
      </c>
      <c r="IM39" s="30">
        <v>39.200000000000003</v>
      </c>
      <c r="IN39" s="30">
        <v>40.36</v>
      </c>
      <c r="IO39" s="30">
        <v>38.71</v>
      </c>
      <c r="IP39" s="30">
        <v>40</v>
      </c>
      <c r="IQ39" s="49">
        <f t="shared" si="49"/>
        <v>39.567500000000003</v>
      </c>
      <c r="IR39" s="30">
        <v>39.76</v>
      </c>
      <c r="IS39" s="30">
        <v>41.42</v>
      </c>
      <c r="IT39" s="30">
        <v>41.37</v>
      </c>
      <c r="IU39" s="30">
        <v>39.96</v>
      </c>
      <c r="IV39" s="49">
        <f t="shared" si="50"/>
        <v>40.627500000000005</v>
      </c>
      <c r="IW39" s="30">
        <v>39.22</v>
      </c>
      <c r="IX39" s="30">
        <v>40.64</v>
      </c>
      <c r="IY39" s="30">
        <v>39.200000000000003</v>
      </c>
      <c r="IZ39" s="30">
        <v>38.93</v>
      </c>
      <c r="JA39" s="49">
        <f t="shared" si="51"/>
        <v>39.497500000000002</v>
      </c>
      <c r="JB39" s="30">
        <v>40.26</v>
      </c>
      <c r="JC39" s="30">
        <v>40.229999999999997</v>
      </c>
      <c r="JD39" s="30">
        <v>37.33</v>
      </c>
      <c r="JE39" s="30">
        <v>37.520000000000003</v>
      </c>
      <c r="JF39" s="49">
        <f t="shared" si="52"/>
        <v>38.835000000000001</v>
      </c>
      <c r="JG39" s="30">
        <v>35.64</v>
      </c>
      <c r="JH39" s="30">
        <v>34.340000000000003</v>
      </c>
      <c r="JI39" s="30">
        <v>36.71</v>
      </c>
      <c r="JJ39" s="30">
        <v>36.130000000000003</v>
      </c>
      <c r="JK39" s="49">
        <f t="shared" si="53"/>
        <v>35.704999999999998</v>
      </c>
      <c r="JL39" s="30">
        <v>36.67</v>
      </c>
      <c r="JM39" s="30">
        <v>35.630000000000003</v>
      </c>
      <c r="JN39" s="30">
        <v>36.76</v>
      </c>
      <c r="JO39" s="30">
        <v>37.06</v>
      </c>
      <c r="JP39" s="49">
        <f t="shared" si="54"/>
        <v>36.53</v>
      </c>
      <c r="JQ39" s="30">
        <v>37.35</v>
      </c>
      <c r="JR39" s="30">
        <v>38.450000000000003</v>
      </c>
      <c r="JS39" s="30">
        <v>37.76</v>
      </c>
      <c r="JT39" s="30">
        <v>37.08</v>
      </c>
      <c r="JU39" s="49">
        <f t="shared" si="55"/>
        <v>37.659999999999997</v>
      </c>
      <c r="JV39" s="30">
        <v>36.14</v>
      </c>
      <c r="JW39" s="30">
        <v>34.56</v>
      </c>
      <c r="JX39" s="30">
        <v>37.19</v>
      </c>
      <c r="JY39" s="30">
        <v>36.58</v>
      </c>
      <c r="JZ39" s="50">
        <f t="shared" si="56"/>
        <v>36.1175</v>
      </c>
    </row>
    <row r="40" spans="1:286" ht="29">
      <c r="A40" s="25" t="s">
        <v>275</v>
      </c>
      <c r="B40" s="30">
        <v>59.48</v>
      </c>
      <c r="C40" s="30">
        <v>57.51</v>
      </c>
      <c r="D40" s="30">
        <v>56.46</v>
      </c>
      <c r="E40" s="30">
        <v>59.07</v>
      </c>
      <c r="F40" s="47">
        <f t="shared" si="0"/>
        <v>58.129999999999995</v>
      </c>
      <c r="G40" s="30">
        <v>59.21</v>
      </c>
      <c r="H40" s="30">
        <v>57.55</v>
      </c>
      <c r="I40" s="30">
        <v>58.43</v>
      </c>
      <c r="J40" s="30">
        <v>58.25</v>
      </c>
      <c r="K40" s="47">
        <f t="shared" si="1"/>
        <v>58.36</v>
      </c>
      <c r="L40" s="30">
        <v>58.14</v>
      </c>
      <c r="M40" s="30">
        <v>57.34</v>
      </c>
      <c r="N40" s="30">
        <v>57.85</v>
      </c>
      <c r="O40" s="30">
        <v>58.39</v>
      </c>
      <c r="P40" s="47">
        <f t="shared" si="2"/>
        <v>57.930000000000007</v>
      </c>
      <c r="Q40" s="30">
        <v>58.9</v>
      </c>
      <c r="R40" s="30">
        <v>57.74</v>
      </c>
      <c r="S40" s="30">
        <v>57.77</v>
      </c>
      <c r="T40" s="30">
        <v>57.79</v>
      </c>
      <c r="U40" s="47">
        <f t="shared" si="3"/>
        <v>58.05</v>
      </c>
      <c r="V40" s="30">
        <v>58.42</v>
      </c>
      <c r="W40" s="30">
        <v>58.17</v>
      </c>
      <c r="X40" s="30">
        <v>59.34</v>
      </c>
      <c r="Y40" s="30">
        <v>59.49</v>
      </c>
      <c r="Z40" s="47">
        <f t="shared" si="4"/>
        <v>58.855000000000004</v>
      </c>
      <c r="AA40" s="30">
        <v>59.91</v>
      </c>
      <c r="AB40" s="30">
        <v>58.14</v>
      </c>
      <c r="AC40" s="30">
        <v>59.6</v>
      </c>
      <c r="AD40" s="30">
        <v>59.32</v>
      </c>
      <c r="AE40" s="47">
        <f t="shared" si="5"/>
        <v>59.2425</v>
      </c>
      <c r="AF40" s="30">
        <v>59.9</v>
      </c>
      <c r="AG40" s="30">
        <v>57.83</v>
      </c>
      <c r="AH40" s="30">
        <v>58</v>
      </c>
      <c r="AI40" s="30">
        <v>58.59</v>
      </c>
      <c r="AJ40" s="47">
        <f t="shared" si="6"/>
        <v>58.58</v>
      </c>
      <c r="AK40" s="30">
        <v>59.27</v>
      </c>
      <c r="AL40" s="30">
        <v>58.39</v>
      </c>
      <c r="AM40" s="30">
        <v>59.01</v>
      </c>
      <c r="AN40" s="30">
        <v>60.49</v>
      </c>
      <c r="AO40" s="47">
        <f t="shared" si="7"/>
        <v>59.29</v>
      </c>
      <c r="AP40" s="30">
        <v>59.72</v>
      </c>
      <c r="AQ40" s="30">
        <v>59.74</v>
      </c>
      <c r="AR40" s="30">
        <v>60.36</v>
      </c>
      <c r="AS40" s="30">
        <v>59.99</v>
      </c>
      <c r="AT40" s="47">
        <f t="shared" si="8"/>
        <v>59.952500000000001</v>
      </c>
      <c r="AU40" s="30">
        <v>58.76</v>
      </c>
      <c r="AV40" s="30">
        <v>58.53</v>
      </c>
      <c r="AW40" s="30">
        <v>59.77</v>
      </c>
      <c r="AX40" s="30">
        <v>59.24</v>
      </c>
      <c r="AY40" s="47">
        <f t="shared" si="9"/>
        <v>59.075000000000003</v>
      </c>
      <c r="AZ40" s="30">
        <v>60.35</v>
      </c>
      <c r="BA40" s="30">
        <v>59.77</v>
      </c>
      <c r="BB40" s="30">
        <v>59.44</v>
      </c>
      <c r="BC40" s="30">
        <v>59.7</v>
      </c>
      <c r="BD40" s="47">
        <f t="shared" si="10"/>
        <v>59.814999999999998</v>
      </c>
      <c r="BE40" s="30">
        <v>58.57</v>
      </c>
      <c r="BF40" s="30">
        <v>58.55</v>
      </c>
      <c r="BG40" s="30">
        <v>58.6</v>
      </c>
      <c r="BH40" s="30">
        <v>59.02</v>
      </c>
      <c r="BI40" s="47">
        <f t="shared" si="11"/>
        <v>58.685000000000002</v>
      </c>
      <c r="BJ40" s="30">
        <v>58.93</v>
      </c>
      <c r="BK40" s="30">
        <v>57.17</v>
      </c>
      <c r="BL40" s="30">
        <v>57.77</v>
      </c>
      <c r="BM40" s="30">
        <v>56.96</v>
      </c>
      <c r="BN40" s="47">
        <f t="shared" si="12"/>
        <v>57.707500000000003</v>
      </c>
      <c r="BO40" s="30">
        <v>57.09</v>
      </c>
      <c r="BP40" s="30">
        <v>56.85</v>
      </c>
      <c r="BQ40" s="30">
        <v>55.77</v>
      </c>
      <c r="BR40" s="30">
        <v>56.66</v>
      </c>
      <c r="BS40" s="47">
        <f t="shared" si="13"/>
        <v>56.592500000000001</v>
      </c>
      <c r="BT40" s="30">
        <v>56.89</v>
      </c>
      <c r="BU40" s="30">
        <v>54.68</v>
      </c>
      <c r="BV40" s="30">
        <v>55.86</v>
      </c>
      <c r="BW40" s="30">
        <v>55.55</v>
      </c>
      <c r="BX40" s="47">
        <f t="shared" si="14"/>
        <v>55.745000000000005</v>
      </c>
      <c r="BY40" s="30">
        <v>54.38</v>
      </c>
      <c r="BZ40" s="30">
        <v>54.31</v>
      </c>
      <c r="CA40" s="30">
        <v>54.82</v>
      </c>
      <c r="CB40" s="30">
        <v>53.43</v>
      </c>
      <c r="CC40" s="47">
        <f t="shared" si="15"/>
        <v>54.234999999999999</v>
      </c>
      <c r="CD40" s="30">
        <v>52.16</v>
      </c>
      <c r="CE40" s="30">
        <v>50.27</v>
      </c>
      <c r="CF40" s="30">
        <v>50.85</v>
      </c>
      <c r="CG40" s="30">
        <v>49.99</v>
      </c>
      <c r="CH40" s="47">
        <f t="shared" si="16"/>
        <v>50.817500000000003</v>
      </c>
      <c r="CI40" s="30">
        <v>49.13</v>
      </c>
      <c r="CJ40" s="30">
        <v>48.58</v>
      </c>
      <c r="CK40" s="30">
        <v>48.21</v>
      </c>
      <c r="CL40" s="30">
        <v>48.74</v>
      </c>
      <c r="CM40" s="47">
        <f t="shared" si="17"/>
        <v>48.665000000000006</v>
      </c>
      <c r="CN40" s="30">
        <v>48.15</v>
      </c>
      <c r="CO40" s="30">
        <v>48.42</v>
      </c>
      <c r="CP40" s="30">
        <v>47.61</v>
      </c>
      <c r="CQ40" s="30">
        <v>47.24</v>
      </c>
      <c r="CR40" s="47">
        <f t="shared" si="18"/>
        <v>47.855000000000004</v>
      </c>
      <c r="CS40" s="30">
        <v>14.4</v>
      </c>
      <c r="CT40" s="30">
        <v>14.53</v>
      </c>
      <c r="CU40" s="30">
        <v>13.38</v>
      </c>
      <c r="CV40" s="30">
        <v>11.49</v>
      </c>
      <c r="CW40" s="48">
        <f t="shared" si="19"/>
        <v>13.450000000000001</v>
      </c>
      <c r="CX40" s="30">
        <v>10.6</v>
      </c>
      <c r="CY40" s="30">
        <v>11.17</v>
      </c>
      <c r="CZ40" s="30">
        <v>11.32</v>
      </c>
      <c r="DA40" s="30">
        <v>12.82</v>
      </c>
      <c r="DB40" s="48">
        <f t="shared" si="20"/>
        <v>11.477500000000001</v>
      </c>
      <c r="DC40" s="30">
        <v>12.05</v>
      </c>
      <c r="DD40" s="30">
        <v>12.56</v>
      </c>
      <c r="DE40" s="30">
        <v>12.83</v>
      </c>
      <c r="DF40" s="30">
        <v>13.97</v>
      </c>
      <c r="DG40" s="48">
        <f t="shared" si="21"/>
        <v>12.852499999999999</v>
      </c>
      <c r="DH40" s="30">
        <v>14.53</v>
      </c>
      <c r="DI40" s="30">
        <v>12.93</v>
      </c>
      <c r="DJ40" s="30">
        <v>13.32</v>
      </c>
      <c r="DK40" s="30">
        <v>14.93</v>
      </c>
      <c r="DL40" s="48">
        <f t="shared" si="22"/>
        <v>13.9275</v>
      </c>
      <c r="DM40" s="30">
        <v>15.08</v>
      </c>
      <c r="DN40" s="30">
        <v>16.14</v>
      </c>
      <c r="DO40" s="30">
        <v>16.829999999999998</v>
      </c>
      <c r="DP40" s="30">
        <v>17.79</v>
      </c>
      <c r="DQ40" s="48">
        <f t="shared" si="23"/>
        <v>16.46</v>
      </c>
      <c r="DR40" s="30">
        <v>16.68</v>
      </c>
      <c r="DS40" s="30">
        <v>16.91</v>
      </c>
      <c r="DT40" s="30">
        <v>18.43</v>
      </c>
      <c r="DU40" s="30">
        <v>17.29</v>
      </c>
      <c r="DV40" s="48">
        <f t="shared" si="24"/>
        <v>17.327500000000001</v>
      </c>
      <c r="DW40" s="30">
        <v>17.64</v>
      </c>
      <c r="DX40" s="30">
        <v>18.97</v>
      </c>
      <c r="DY40" s="30">
        <v>19.88</v>
      </c>
      <c r="DZ40" s="30">
        <v>21.93</v>
      </c>
      <c r="EA40" s="48">
        <f t="shared" si="25"/>
        <v>19.604999999999997</v>
      </c>
      <c r="EB40" s="30">
        <v>21.53</v>
      </c>
      <c r="EC40" s="30">
        <v>20.149999999999999</v>
      </c>
      <c r="ED40" s="30">
        <v>19.690000000000001</v>
      </c>
      <c r="EE40" s="30">
        <v>20.010000000000002</v>
      </c>
      <c r="EF40" s="48">
        <f t="shared" si="26"/>
        <v>20.345000000000002</v>
      </c>
      <c r="EG40" s="30">
        <v>18.809999999999999</v>
      </c>
      <c r="EH40" s="30">
        <v>17.95</v>
      </c>
      <c r="EI40" s="30">
        <v>17.670000000000002</v>
      </c>
      <c r="EJ40" s="30">
        <v>17.2</v>
      </c>
      <c r="EK40" s="48">
        <f t="shared" si="27"/>
        <v>17.907499999999999</v>
      </c>
      <c r="EL40" s="30">
        <v>17.36</v>
      </c>
      <c r="EM40" s="30">
        <v>17.18</v>
      </c>
      <c r="EN40" s="30">
        <v>14.82</v>
      </c>
      <c r="EO40" s="30">
        <v>15.74</v>
      </c>
      <c r="EP40" s="48">
        <f t="shared" si="28"/>
        <v>16.274999999999999</v>
      </c>
      <c r="EQ40" s="30">
        <v>15.96</v>
      </c>
      <c r="ER40" s="30">
        <v>16.54</v>
      </c>
      <c r="ES40" s="30">
        <v>16.37</v>
      </c>
      <c r="ET40" s="30">
        <v>15.7</v>
      </c>
      <c r="EU40" s="48">
        <f t="shared" si="29"/>
        <v>16.142500000000002</v>
      </c>
      <c r="EV40" s="30">
        <v>14.71</v>
      </c>
      <c r="EW40" s="30">
        <v>14.03</v>
      </c>
      <c r="EX40" s="30">
        <v>12.81</v>
      </c>
      <c r="EY40" s="30">
        <v>13.62</v>
      </c>
      <c r="EZ40" s="48">
        <f t="shared" si="30"/>
        <v>13.7925</v>
      </c>
      <c r="FA40" s="30">
        <v>10.82</v>
      </c>
      <c r="FB40" s="30">
        <v>8.4700000000000006</v>
      </c>
      <c r="FC40" s="30">
        <v>9.7899999999999991</v>
      </c>
      <c r="FD40" s="30">
        <v>8.92</v>
      </c>
      <c r="FE40" s="48">
        <f t="shared" si="31"/>
        <v>9.5</v>
      </c>
      <c r="FF40" s="30">
        <v>7.62</v>
      </c>
      <c r="FG40" s="30">
        <v>8.16</v>
      </c>
      <c r="FH40" s="30">
        <v>7.2</v>
      </c>
      <c r="FI40" s="30">
        <v>8.3800000000000008</v>
      </c>
      <c r="FJ40" s="48">
        <f t="shared" si="32"/>
        <v>7.84</v>
      </c>
      <c r="FK40" s="30">
        <v>8.58</v>
      </c>
      <c r="FL40" s="30">
        <v>8.6</v>
      </c>
      <c r="FM40" s="30">
        <v>8.7799999999999994</v>
      </c>
      <c r="FN40" s="30">
        <v>7.29</v>
      </c>
      <c r="FO40" s="48">
        <f t="shared" si="33"/>
        <v>8.3125</v>
      </c>
      <c r="FP40" s="30">
        <v>7.14</v>
      </c>
      <c r="FQ40" s="30">
        <v>7.31</v>
      </c>
      <c r="FR40" s="30">
        <v>6.82</v>
      </c>
      <c r="FS40" s="30">
        <v>9.25</v>
      </c>
      <c r="FT40" s="48">
        <f t="shared" si="34"/>
        <v>7.63</v>
      </c>
      <c r="FU40" s="30">
        <v>8.92</v>
      </c>
      <c r="FV40" s="30">
        <v>7.79</v>
      </c>
      <c r="FW40" s="30">
        <v>8.09</v>
      </c>
      <c r="FX40" s="30">
        <v>8.3699999999999992</v>
      </c>
      <c r="FY40" s="48">
        <f t="shared" si="35"/>
        <v>8.2925000000000004</v>
      </c>
      <c r="FZ40" s="30">
        <v>9.1199999999999992</v>
      </c>
      <c r="GA40" s="30">
        <v>10.01</v>
      </c>
      <c r="GB40" s="30">
        <v>9.61</v>
      </c>
      <c r="GC40" s="30">
        <v>11.13</v>
      </c>
      <c r="GD40" s="48">
        <f t="shared" si="36"/>
        <v>9.9674999999999994</v>
      </c>
      <c r="GE40" s="30">
        <v>10.19</v>
      </c>
      <c r="GF40" s="30">
        <v>10.6</v>
      </c>
      <c r="GG40" s="30">
        <v>10.1</v>
      </c>
      <c r="GH40" s="30">
        <v>10.63</v>
      </c>
      <c r="GI40" s="48">
        <f t="shared" si="37"/>
        <v>10.38</v>
      </c>
      <c r="GJ40" s="30">
        <v>50.91</v>
      </c>
      <c r="GK40" s="30">
        <v>49.15</v>
      </c>
      <c r="GL40" s="30">
        <v>48.91</v>
      </c>
      <c r="GM40" s="30">
        <v>52.28</v>
      </c>
      <c r="GN40" s="49">
        <f t="shared" si="38"/>
        <v>50.3125</v>
      </c>
      <c r="GO40" s="30">
        <v>52.93</v>
      </c>
      <c r="GP40" s="30">
        <v>51.12</v>
      </c>
      <c r="GQ40" s="30">
        <v>51.82</v>
      </c>
      <c r="GR40" s="30">
        <v>50.78</v>
      </c>
      <c r="GS40" s="49">
        <f t="shared" si="39"/>
        <v>51.662500000000001</v>
      </c>
      <c r="GT40" s="30">
        <v>51.13</v>
      </c>
      <c r="GU40" s="30">
        <v>50.14</v>
      </c>
      <c r="GV40" s="30">
        <v>50.42</v>
      </c>
      <c r="GW40" s="30">
        <v>50.23</v>
      </c>
      <c r="GX40" s="49">
        <f t="shared" si="40"/>
        <v>50.48</v>
      </c>
      <c r="GY40" s="30">
        <v>50.34</v>
      </c>
      <c r="GZ40" s="30">
        <v>50.28</v>
      </c>
      <c r="HA40" s="30">
        <v>50.08</v>
      </c>
      <c r="HB40" s="30">
        <v>49.16</v>
      </c>
      <c r="HC40" s="49">
        <f t="shared" si="41"/>
        <v>49.964999999999996</v>
      </c>
      <c r="HD40" s="30">
        <v>49.61</v>
      </c>
      <c r="HE40" s="30">
        <v>48.79</v>
      </c>
      <c r="HF40" s="30">
        <v>49.35</v>
      </c>
      <c r="HG40" s="30">
        <v>48.9</v>
      </c>
      <c r="HH40" s="49">
        <f t="shared" si="42"/>
        <v>49.162500000000001</v>
      </c>
      <c r="HI40" s="30">
        <v>49.91</v>
      </c>
      <c r="HJ40" s="30">
        <v>48.31</v>
      </c>
      <c r="HK40" s="30">
        <v>48.62</v>
      </c>
      <c r="HL40" s="30">
        <v>49.06</v>
      </c>
      <c r="HM40" s="49">
        <f t="shared" si="43"/>
        <v>48.975000000000001</v>
      </c>
      <c r="HN40" s="30">
        <v>49.33</v>
      </c>
      <c r="HO40" s="30">
        <v>46.86</v>
      </c>
      <c r="HP40" s="30">
        <v>46.47</v>
      </c>
      <c r="HQ40" s="30">
        <v>45.74</v>
      </c>
      <c r="HR40" s="49">
        <f t="shared" si="44"/>
        <v>47.1</v>
      </c>
      <c r="HS40" s="30">
        <v>46.51</v>
      </c>
      <c r="HT40" s="30">
        <v>46.63</v>
      </c>
      <c r="HU40" s="30">
        <v>47.39</v>
      </c>
      <c r="HV40" s="30">
        <v>48.38</v>
      </c>
      <c r="HW40" s="49">
        <f t="shared" si="45"/>
        <v>47.227499999999999</v>
      </c>
      <c r="HX40" s="30">
        <v>48.48</v>
      </c>
      <c r="HY40" s="30">
        <v>49.01</v>
      </c>
      <c r="HZ40" s="30">
        <v>49.69</v>
      </c>
      <c r="IA40" s="30">
        <v>49.67</v>
      </c>
      <c r="IB40" s="49">
        <f t="shared" si="46"/>
        <v>49.212500000000006</v>
      </c>
      <c r="IC40" s="30">
        <v>48.57</v>
      </c>
      <c r="ID40" s="30">
        <v>48.47</v>
      </c>
      <c r="IE40" s="30">
        <v>50.92</v>
      </c>
      <c r="IF40" s="30">
        <v>49.92</v>
      </c>
      <c r="IG40" s="49">
        <f t="shared" si="47"/>
        <v>49.47</v>
      </c>
      <c r="IH40" s="30">
        <v>50.71</v>
      </c>
      <c r="II40" s="30">
        <v>49.89</v>
      </c>
      <c r="IJ40" s="30">
        <v>49.71</v>
      </c>
      <c r="IK40" s="30">
        <v>50.32</v>
      </c>
      <c r="IL40" s="49">
        <f t="shared" si="48"/>
        <v>50.157499999999999</v>
      </c>
      <c r="IM40" s="30">
        <v>49.95</v>
      </c>
      <c r="IN40" s="30">
        <v>50.33</v>
      </c>
      <c r="IO40" s="30">
        <v>51.09</v>
      </c>
      <c r="IP40" s="30">
        <v>50.98</v>
      </c>
      <c r="IQ40" s="49">
        <f t="shared" si="49"/>
        <v>50.587499999999999</v>
      </c>
      <c r="IR40" s="30">
        <v>52.55</v>
      </c>
      <c r="IS40" s="30">
        <v>52.32</v>
      </c>
      <c r="IT40" s="30">
        <v>52.11</v>
      </c>
      <c r="IU40" s="30">
        <v>51.88</v>
      </c>
      <c r="IV40" s="49">
        <f t="shared" si="50"/>
        <v>52.215000000000003</v>
      </c>
      <c r="IW40" s="30">
        <v>52.74</v>
      </c>
      <c r="IX40" s="30">
        <v>52.21</v>
      </c>
      <c r="IY40" s="30">
        <v>51.76</v>
      </c>
      <c r="IZ40" s="30">
        <v>51.91</v>
      </c>
      <c r="JA40" s="49">
        <f t="shared" si="51"/>
        <v>52.155000000000001</v>
      </c>
      <c r="JB40" s="30">
        <v>52</v>
      </c>
      <c r="JC40" s="30">
        <v>49.98</v>
      </c>
      <c r="JD40" s="30">
        <v>50.95</v>
      </c>
      <c r="JE40" s="30">
        <v>51.5</v>
      </c>
      <c r="JF40" s="49">
        <f t="shared" si="52"/>
        <v>51.107500000000002</v>
      </c>
      <c r="JG40" s="30">
        <v>50.5</v>
      </c>
      <c r="JH40" s="30">
        <v>50.33</v>
      </c>
      <c r="JI40" s="30">
        <v>51.08</v>
      </c>
      <c r="JJ40" s="30">
        <v>48.49</v>
      </c>
      <c r="JK40" s="49">
        <f t="shared" si="53"/>
        <v>50.1</v>
      </c>
      <c r="JL40" s="30">
        <v>47.51</v>
      </c>
      <c r="JM40" s="30">
        <v>46.36</v>
      </c>
      <c r="JN40" s="30">
        <v>46.73</v>
      </c>
      <c r="JO40" s="30">
        <v>45.81</v>
      </c>
      <c r="JP40" s="49">
        <f t="shared" si="54"/>
        <v>46.602499999999999</v>
      </c>
      <c r="JQ40" s="30">
        <v>44.65</v>
      </c>
      <c r="JR40" s="30">
        <v>43.72</v>
      </c>
      <c r="JS40" s="30">
        <v>43.58</v>
      </c>
      <c r="JT40" s="30">
        <v>43.31</v>
      </c>
      <c r="JU40" s="49">
        <f t="shared" si="55"/>
        <v>43.814999999999998</v>
      </c>
      <c r="JV40" s="30">
        <v>43.24</v>
      </c>
      <c r="JW40" s="30">
        <v>43.29</v>
      </c>
      <c r="JX40" s="30">
        <v>42.8</v>
      </c>
      <c r="JY40" s="30">
        <v>42.22</v>
      </c>
      <c r="JZ40" s="50">
        <f t="shared" si="56"/>
        <v>42.887499999999996</v>
      </c>
    </row>
    <row r="41" spans="1:286" ht="29">
      <c r="A41" s="25" t="s">
        <v>276</v>
      </c>
      <c r="B41" s="30">
        <v>53.33</v>
      </c>
      <c r="C41" s="30">
        <v>52.28</v>
      </c>
      <c r="D41" s="30">
        <v>47.74</v>
      </c>
      <c r="E41" s="30">
        <v>51.99</v>
      </c>
      <c r="F41" s="47">
        <f t="shared" si="0"/>
        <v>51.335000000000001</v>
      </c>
      <c r="G41" s="30">
        <v>51.74</v>
      </c>
      <c r="H41" s="30">
        <v>52.32</v>
      </c>
      <c r="I41" s="30">
        <v>51.13</v>
      </c>
      <c r="J41" s="30">
        <v>51.26</v>
      </c>
      <c r="K41" s="47">
        <f t="shared" si="1"/>
        <v>51.612499999999997</v>
      </c>
      <c r="L41" s="30">
        <v>49.31</v>
      </c>
      <c r="M41" s="30">
        <v>50.32</v>
      </c>
      <c r="N41" s="30">
        <v>51.81</v>
      </c>
      <c r="O41" s="30">
        <v>50.05</v>
      </c>
      <c r="P41" s="47">
        <f t="shared" si="2"/>
        <v>50.372500000000002</v>
      </c>
      <c r="Q41" s="30">
        <v>50.56</v>
      </c>
      <c r="R41" s="30">
        <v>49.94</v>
      </c>
      <c r="S41" s="30">
        <v>50.95</v>
      </c>
      <c r="T41" s="30">
        <v>51.19</v>
      </c>
      <c r="U41" s="47">
        <f t="shared" si="3"/>
        <v>50.66</v>
      </c>
      <c r="V41" s="30">
        <v>50.38</v>
      </c>
      <c r="W41" s="30">
        <v>52.71</v>
      </c>
      <c r="X41" s="30">
        <v>52.83</v>
      </c>
      <c r="Y41" s="30">
        <v>54.73</v>
      </c>
      <c r="Z41" s="47">
        <f t="shared" si="4"/>
        <v>52.662500000000001</v>
      </c>
      <c r="AA41" s="30">
        <v>53.44</v>
      </c>
      <c r="AB41" s="30">
        <v>53.37</v>
      </c>
      <c r="AC41" s="30">
        <v>55.86</v>
      </c>
      <c r="AD41" s="30">
        <v>54.68</v>
      </c>
      <c r="AE41" s="47">
        <f t="shared" si="5"/>
        <v>54.337500000000006</v>
      </c>
      <c r="AF41" s="30">
        <v>55.08</v>
      </c>
      <c r="AG41" s="30">
        <v>53.67</v>
      </c>
      <c r="AH41" s="30">
        <v>53.59</v>
      </c>
      <c r="AI41" s="30">
        <v>52.83</v>
      </c>
      <c r="AJ41" s="47">
        <f t="shared" si="6"/>
        <v>53.792500000000004</v>
      </c>
      <c r="AK41" s="30">
        <v>52.34</v>
      </c>
      <c r="AL41" s="30">
        <v>52.96</v>
      </c>
      <c r="AM41" s="30">
        <v>53.74</v>
      </c>
      <c r="AN41" s="30">
        <v>53.35</v>
      </c>
      <c r="AO41" s="47">
        <f t="shared" si="7"/>
        <v>53.097500000000004</v>
      </c>
      <c r="AP41" s="30">
        <v>54.65</v>
      </c>
      <c r="AQ41" s="30">
        <v>54.25</v>
      </c>
      <c r="AR41" s="30">
        <v>54.34</v>
      </c>
      <c r="AS41" s="30">
        <v>53.6</v>
      </c>
      <c r="AT41" s="47">
        <f t="shared" si="8"/>
        <v>54.21</v>
      </c>
      <c r="AU41" s="30">
        <v>51.73</v>
      </c>
      <c r="AV41" s="30">
        <v>51.32</v>
      </c>
      <c r="AW41" s="30">
        <v>50.87</v>
      </c>
      <c r="AX41" s="30">
        <v>51.9</v>
      </c>
      <c r="AY41" s="47">
        <f t="shared" si="9"/>
        <v>51.454999999999998</v>
      </c>
      <c r="AZ41" s="30">
        <v>50.8</v>
      </c>
      <c r="BA41" s="30">
        <v>51.97</v>
      </c>
      <c r="BB41" s="30">
        <v>51.04</v>
      </c>
      <c r="BC41" s="30">
        <v>50.79</v>
      </c>
      <c r="BD41" s="47">
        <f t="shared" si="10"/>
        <v>51.15</v>
      </c>
      <c r="BE41" s="30">
        <v>50.99</v>
      </c>
      <c r="BF41" s="30">
        <v>48.91</v>
      </c>
      <c r="BG41" s="30">
        <v>50.68</v>
      </c>
      <c r="BH41" s="30">
        <v>50.43</v>
      </c>
      <c r="BI41" s="47">
        <f t="shared" si="11"/>
        <v>50.252500000000005</v>
      </c>
      <c r="BJ41" s="30">
        <v>51.7</v>
      </c>
      <c r="BK41" s="30">
        <v>49.68</v>
      </c>
      <c r="BL41" s="30">
        <v>47.35</v>
      </c>
      <c r="BM41" s="30">
        <v>48.78</v>
      </c>
      <c r="BN41" s="47">
        <f t="shared" si="12"/>
        <v>49.377499999999998</v>
      </c>
      <c r="BO41" s="30">
        <v>47.58</v>
      </c>
      <c r="BP41" s="30">
        <v>47</v>
      </c>
      <c r="BQ41" s="30">
        <v>47.89</v>
      </c>
      <c r="BR41" s="30">
        <v>45.5</v>
      </c>
      <c r="BS41" s="47">
        <f t="shared" si="13"/>
        <v>46.9925</v>
      </c>
      <c r="BT41" s="30">
        <v>45.06</v>
      </c>
      <c r="BU41" s="30">
        <v>44.4</v>
      </c>
      <c r="BV41" s="30">
        <v>44.85</v>
      </c>
      <c r="BW41" s="30">
        <v>44.94</v>
      </c>
      <c r="BX41" s="47">
        <f t="shared" si="14"/>
        <v>44.8125</v>
      </c>
      <c r="BY41" s="30">
        <v>45.38</v>
      </c>
      <c r="BZ41" s="30">
        <v>44.24</v>
      </c>
      <c r="CA41" s="30">
        <v>45.89</v>
      </c>
      <c r="CB41" s="30">
        <v>42.82</v>
      </c>
      <c r="CC41" s="47">
        <f t="shared" si="15"/>
        <v>44.582499999999996</v>
      </c>
      <c r="CD41" s="30">
        <v>41.64</v>
      </c>
      <c r="CE41" s="30">
        <v>42.59</v>
      </c>
      <c r="CF41" s="30">
        <v>40.340000000000003</v>
      </c>
      <c r="CG41" s="30">
        <v>39.229999999999997</v>
      </c>
      <c r="CH41" s="47">
        <f t="shared" si="16"/>
        <v>40.950000000000003</v>
      </c>
      <c r="CI41" s="30">
        <v>39.86</v>
      </c>
      <c r="CJ41" s="30">
        <v>40.81</v>
      </c>
      <c r="CK41" s="30">
        <v>40.17</v>
      </c>
      <c r="CL41" s="30">
        <v>39.200000000000003</v>
      </c>
      <c r="CM41" s="47">
        <f t="shared" si="17"/>
        <v>40.010000000000005</v>
      </c>
      <c r="CN41" s="30">
        <v>39.950000000000003</v>
      </c>
      <c r="CO41" s="30">
        <v>37.29</v>
      </c>
      <c r="CP41" s="30">
        <v>38.24</v>
      </c>
      <c r="CQ41" s="30">
        <v>37.33</v>
      </c>
      <c r="CR41" s="47">
        <f t="shared" si="18"/>
        <v>38.202500000000001</v>
      </c>
      <c r="CS41" s="30">
        <v>24.76</v>
      </c>
      <c r="CT41" s="30">
        <v>26.11</v>
      </c>
      <c r="CU41" s="30">
        <v>22.79</v>
      </c>
      <c r="CV41" s="30">
        <v>21.51</v>
      </c>
      <c r="CW41" s="48">
        <f t="shared" si="19"/>
        <v>23.7925</v>
      </c>
      <c r="CX41" s="30">
        <v>19.48</v>
      </c>
      <c r="CY41" s="30">
        <v>20.99</v>
      </c>
      <c r="CZ41" s="30">
        <v>19.03</v>
      </c>
      <c r="DA41" s="30">
        <v>20.68</v>
      </c>
      <c r="DB41" s="48">
        <f t="shared" si="20"/>
        <v>20.045000000000002</v>
      </c>
      <c r="DC41" s="30">
        <v>20.260000000000002</v>
      </c>
      <c r="DD41" s="30">
        <v>22.43</v>
      </c>
      <c r="DE41" s="30">
        <v>23.93</v>
      </c>
      <c r="DF41" s="30">
        <v>26.59</v>
      </c>
      <c r="DG41" s="48">
        <f t="shared" si="21"/>
        <v>23.302500000000002</v>
      </c>
      <c r="DH41" s="30">
        <v>23.4</v>
      </c>
      <c r="DI41" s="30">
        <v>21.87</v>
      </c>
      <c r="DJ41" s="30">
        <v>23.35</v>
      </c>
      <c r="DK41" s="30">
        <v>28.63</v>
      </c>
      <c r="DL41" s="48">
        <f t="shared" si="22"/>
        <v>24.3125</v>
      </c>
      <c r="DM41" s="30">
        <v>25.84</v>
      </c>
      <c r="DN41" s="30">
        <v>27.87</v>
      </c>
      <c r="DO41" s="30">
        <v>29.21</v>
      </c>
      <c r="DP41" s="30">
        <v>32.67</v>
      </c>
      <c r="DQ41" s="48">
        <f t="shared" si="23"/>
        <v>28.897500000000001</v>
      </c>
      <c r="DR41" s="30">
        <v>28.93</v>
      </c>
      <c r="DS41" s="30">
        <v>30.42</v>
      </c>
      <c r="DT41" s="30">
        <v>31.41</v>
      </c>
      <c r="DU41" s="30">
        <v>33.83</v>
      </c>
      <c r="DV41" s="48">
        <f t="shared" si="24"/>
        <v>31.147500000000001</v>
      </c>
      <c r="DW41" s="30">
        <v>30.96</v>
      </c>
      <c r="DX41" s="30">
        <v>32.340000000000003</v>
      </c>
      <c r="DY41" s="30">
        <v>33.020000000000003</v>
      </c>
      <c r="DZ41" s="30">
        <v>36.78</v>
      </c>
      <c r="EA41" s="48">
        <f t="shared" si="25"/>
        <v>33.275000000000006</v>
      </c>
      <c r="EB41" s="30">
        <v>34.729999999999997</v>
      </c>
      <c r="EC41" s="30">
        <v>33.31</v>
      </c>
      <c r="ED41" s="30">
        <v>34.880000000000003</v>
      </c>
      <c r="EE41" s="30">
        <v>35.01</v>
      </c>
      <c r="EF41" s="48">
        <f t="shared" si="26"/>
        <v>34.482499999999995</v>
      </c>
      <c r="EG41" s="30">
        <v>33.71</v>
      </c>
      <c r="EH41" s="30">
        <v>32.43</v>
      </c>
      <c r="EI41" s="30">
        <v>32.590000000000003</v>
      </c>
      <c r="EJ41" s="30">
        <v>35.03</v>
      </c>
      <c r="EK41" s="48">
        <f t="shared" si="27"/>
        <v>33.44</v>
      </c>
      <c r="EL41" s="30">
        <v>30.43</v>
      </c>
      <c r="EM41" s="30">
        <v>30.44</v>
      </c>
      <c r="EN41" s="30">
        <v>29.47</v>
      </c>
      <c r="EO41" s="30">
        <v>33.090000000000003</v>
      </c>
      <c r="EP41" s="48">
        <f t="shared" si="28"/>
        <v>30.857500000000002</v>
      </c>
      <c r="EQ41" s="30">
        <v>29.7</v>
      </c>
      <c r="ER41" s="30">
        <v>26.13</v>
      </c>
      <c r="ES41" s="30">
        <v>27.7</v>
      </c>
      <c r="ET41" s="30">
        <v>28.27</v>
      </c>
      <c r="EU41" s="48">
        <f t="shared" si="29"/>
        <v>27.95</v>
      </c>
      <c r="EV41" s="30">
        <v>25.85</v>
      </c>
      <c r="EW41" s="30">
        <v>22.31</v>
      </c>
      <c r="EX41" s="30">
        <v>28.34</v>
      </c>
      <c r="EY41" s="30">
        <v>27.96</v>
      </c>
      <c r="EZ41" s="48">
        <f t="shared" si="30"/>
        <v>26.115000000000002</v>
      </c>
      <c r="FA41" s="30">
        <v>24.28</v>
      </c>
      <c r="FB41" s="30">
        <v>18.96</v>
      </c>
      <c r="FC41" s="30">
        <v>18.93</v>
      </c>
      <c r="FD41" s="30">
        <v>19.309999999999999</v>
      </c>
      <c r="FE41" s="48">
        <f t="shared" si="31"/>
        <v>20.37</v>
      </c>
      <c r="FF41" s="30">
        <v>14.3</v>
      </c>
      <c r="FG41" s="30">
        <v>13.49</v>
      </c>
      <c r="FH41" s="30">
        <v>12.88</v>
      </c>
      <c r="FI41" s="30">
        <v>11.78</v>
      </c>
      <c r="FJ41" s="48">
        <f t="shared" si="32"/>
        <v>13.112500000000001</v>
      </c>
      <c r="FK41" s="30">
        <v>14.25</v>
      </c>
      <c r="FL41" s="30">
        <v>15.1</v>
      </c>
      <c r="FM41" s="30">
        <v>14.7</v>
      </c>
      <c r="FN41" s="30">
        <v>17.13</v>
      </c>
      <c r="FO41" s="48">
        <f t="shared" si="33"/>
        <v>15.294999999999998</v>
      </c>
      <c r="FP41" s="30">
        <v>14.25</v>
      </c>
      <c r="FQ41" s="30">
        <v>13.1</v>
      </c>
      <c r="FR41" s="30">
        <v>16.72</v>
      </c>
      <c r="FS41" s="30">
        <v>16.850000000000001</v>
      </c>
      <c r="FT41" s="48">
        <f t="shared" si="34"/>
        <v>15.23</v>
      </c>
      <c r="FU41" s="30">
        <v>16.98</v>
      </c>
      <c r="FV41" s="30">
        <v>19.75</v>
      </c>
      <c r="FW41" s="30">
        <v>21.77</v>
      </c>
      <c r="FX41" s="30">
        <v>22.55</v>
      </c>
      <c r="FY41" s="48">
        <f t="shared" si="35"/>
        <v>20.262499999999999</v>
      </c>
      <c r="FZ41" s="30">
        <v>22.55</v>
      </c>
      <c r="GA41" s="30">
        <v>21.46</v>
      </c>
      <c r="GB41" s="30">
        <v>18.75</v>
      </c>
      <c r="GC41" s="30">
        <v>21.33</v>
      </c>
      <c r="GD41" s="48">
        <f t="shared" si="36"/>
        <v>21.022500000000001</v>
      </c>
      <c r="GE41" s="30">
        <v>21.57</v>
      </c>
      <c r="GF41" s="30">
        <v>19.059999999999999</v>
      </c>
      <c r="GG41" s="30">
        <v>19.350000000000001</v>
      </c>
      <c r="GH41" s="30">
        <v>20.43</v>
      </c>
      <c r="GI41" s="48">
        <f t="shared" si="37"/>
        <v>20.102499999999999</v>
      </c>
      <c r="GJ41" s="30">
        <v>40.130000000000003</v>
      </c>
      <c r="GK41" s="30">
        <v>38.630000000000003</v>
      </c>
      <c r="GL41" s="30">
        <v>36.86</v>
      </c>
      <c r="GM41" s="30">
        <v>40.81</v>
      </c>
      <c r="GN41" s="49">
        <f t="shared" si="38"/>
        <v>39.107500000000002</v>
      </c>
      <c r="GO41" s="30">
        <v>41.66</v>
      </c>
      <c r="GP41" s="30">
        <v>41.34</v>
      </c>
      <c r="GQ41" s="30">
        <v>41.41</v>
      </c>
      <c r="GR41" s="30">
        <v>40.659999999999997</v>
      </c>
      <c r="GS41" s="49">
        <f t="shared" si="39"/>
        <v>41.267499999999998</v>
      </c>
      <c r="GT41" s="30">
        <v>39.32</v>
      </c>
      <c r="GU41" s="30">
        <v>39.03</v>
      </c>
      <c r="GV41" s="30">
        <v>39.409999999999997</v>
      </c>
      <c r="GW41" s="30">
        <v>36.74</v>
      </c>
      <c r="GX41" s="49">
        <f t="shared" si="40"/>
        <v>38.625</v>
      </c>
      <c r="GY41" s="30">
        <v>38.729999999999997</v>
      </c>
      <c r="GZ41" s="30">
        <v>39.020000000000003</v>
      </c>
      <c r="HA41" s="30">
        <v>39.049999999999997</v>
      </c>
      <c r="HB41" s="30">
        <v>36.53</v>
      </c>
      <c r="HC41" s="49">
        <f t="shared" si="41"/>
        <v>38.332499999999996</v>
      </c>
      <c r="HD41" s="30">
        <v>37.36</v>
      </c>
      <c r="HE41" s="30">
        <v>38.020000000000003</v>
      </c>
      <c r="HF41" s="30">
        <v>37.4</v>
      </c>
      <c r="HG41" s="30">
        <v>36.85</v>
      </c>
      <c r="HH41" s="49">
        <f t="shared" si="42"/>
        <v>37.407499999999999</v>
      </c>
      <c r="HI41" s="30">
        <v>37.979999999999997</v>
      </c>
      <c r="HJ41" s="30">
        <v>37.14</v>
      </c>
      <c r="HK41" s="30">
        <v>38.31</v>
      </c>
      <c r="HL41" s="30">
        <v>36.19</v>
      </c>
      <c r="HM41" s="49">
        <f t="shared" si="43"/>
        <v>37.405000000000001</v>
      </c>
      <c r="HN41" s="30">
        <v>38.03</v>
      </c>
      <c r="HO41" s="30">
        <v>36.31</v>
      </c>
      <c r="HP41" s="30">
        <v>35.89</v>
      </c>
      <c r="HQ41" s="30">
        <v>33.4</v>
      </c>
      <c r="HR41" s="49">
        <f t="shared" si="44"/>
        <v>35.907499999999999</v>
      </c>
      <c r="HS41" s="30">
        <v>34.159999999999997</v>
      </c>
      <c r="HT41" s="30">
        <v>35.32</v>
      </c>
      <c r="HU41" s="30">
        <v>34.99</v>
      </c>
      <c r="HV41" s="30">
        <v>34.67</v>
      </c>
      <c r="HW41" s="49">
        <f t="shared" si="45"/>
        <v>34.784999999999997</v>
      </c>
      <c r="HX41" s="30">
        <v>36.22</v>
      </c>
      <c r="HY41" s="30">
        <v>36.65</v>
      </c>
      <c r="HZ41" s="30">
        <v>36.630000000000003</v>
      </c>
      <c r="IA41" s="30">
        <v>34.82</v>
      </c>
      <c r="IB41" s="49">
        <f t="shared" si="46"/>
        <v>36.08</v>
      </c>
      <c r="IC41" s="30">
        <v>35.99</v>
      </c>
      <c r="ID41" s="30">
        <v>35.700000000000003</v>
      </c>
      <c r="IE41" s="30">
        <v>35.880000000000003</v>
      </c>
      <c r="IF41" s="30">
        <v>34.72</v>
      </c>
      <c r="IG41" s="49">
        <f t="shared" si="47"/>
        <v>35.572499999999998</v>
      </c>
      <c r="IH41" s="30">
        <v>35.71</v>
      </c>
      <c r="II41" s="30">
        <v>38.39</v>
      </c>
      <c r="IJ41" s="30">
        <v>36.9</v>
      </c>
      <c r="IK41" s="30">
        <v>36.43</v>
      </c>
      <c r="IL41" s="49">
        <f t="shared" si="48"/>
        <v>36.857500000000002</v>
      </c>
      <c r="IM41" s="30">
        <v>37.81</v>
      </c>
      <c r="IN41" s="30">
        <v>38</v>
      </c>
      <c r="IO41" s="30">
        <v>36.32</v>
      </c>
      <c r="IP41" s="30">
        <v>36.33</v>
      </c>
      <c r="IQ41" s="49">
        <f t="shared" si="49"/>
        <v>37.114999999999995</v>
      </c>
      <c r="IR41" s="30">
        <v>39.14</v>
      </c>
      <c r="IS41" s="30">
        <v>40.26</v>
      </c>
      <c r="IT41" s="30">
        <v>38.39</v>
      </c>
      <c r="IU41" s="30">
        <v>39.36</v>
      </c>
      <c r="IV41" s="49">
        <f t="shared" si="50"/>
        <v>39.287500000000001</v>
      </c>
      <c r="IW41" s="30">
        <v>40.78</v>
      </c>
      <c r="IX41" s="30">
        <v>40.659999999999997</v>
      </c>
      <c r="IY41" s="30">
        <v>41.72</v>
      </c>
      <c r="IZ41" s="30">
        <v>40.15</v>
      </c>
      <c r="JA41" s="49">
        <f t="shared" si="51"/>
        <v>40.827500000000001</v>
      </c>
      <c r="JB41" s="30">
        <v>38.64</v>
      </c>
      <c r="JC41" s="30">
        <v>37.69</v>
      </c>
      <c r="JD41" s="30">
        <v>38.26</v>
      </c>
      <c r="JE41" s="30">
        <v>37.24</v>
      </c>
      <c r="JF41" s="49">
        <f t="shared" si="52"/>
        <v>37.957500000000003</v>
      </c>
      <c r="JG41" s="30">
        <v>38.909999999999997</v>
      </c>
      <c r="JH41" s="30">
        <v>38.44</v>
      </c>
      <c r="JI41" s="30">
        <v>38.22</v>
      </c>
      <c r="JJ41" s="30">
        <v>35.6</v>
      </c>
      <c r="JK41" s="49">
        <f t="shared" si="53"/>
        <v>37.792499999999997</v>
      </c>
      <c r="JL41" s="30">
        <v>34.57</v>
      </c>
      <c r="JM41" s="30">
        <v>34.18</v>
      </c>
      <c r="JN41" s="30">
        <v>31.56</v>
      </c>
      <c r="JO41" s="30">
        <v>30.38</v>
      </c>
      <c r="JP41" s="49">
        <f t="shared" si="54"/>
        <v>32.672499999999999</v>
      </c>
      <c r="JQ41" s="30">
        <v>30.87</v>
      </c>
      <c r="JR41" s="30">
        <v>32.06</v>
      </c>
      <c r="JS41" s="30">
        <v>32.64</v>
      </c>
      <c r="JT41" s="30">
        <v>30.84</v>
      </c>
      <c r="JU41" s="49">
        <f t="shared" si="55"/>
        <v>31.602500000000003</v>
      </c>
      <c r="JV41" s="30">
        <v>31.33</v>
      </c>
      <c r="JW41" s="30">
        <v>30.19</v>
      </c>
      <c r="JX41" s="30">
        <v>30.84</v>
      </c>
      <c r="JY41" s="30">
        <v>29.71</v>
      </c>
      <c r="JZ41" s="50">
        <f t="shared" si="56"/>
        <v>30.517499999999998</v>
      </c>
    </row>
    <row r="42" spans="1:286" ht="29">
      <c r="A42" s="25" t="s">
        <v>277</v>
      </c>
      <c r="B42" s="30">
        <v>51.55</v>
      </c>
      <c r="C42" s="30">
        <v>53.12</v>
      </c>
      <c r="D42" s="30">
        <v>49.04</v>
      </c>
      <c r="E42" s="30">
        <v>51.81</v>
      </c>
      <c r="F42" s="47">
        <f t="shared" si="0"/>
        <v>51.379999999999995</v>
      </c>
      <c r="G42" s="30">
        <v>52.7</v>
      </c>
      <c r="H42" s="30">
        <v>52</v>
      </c>
      <c r="I42" s="30">
        <v>51.79</v>
      </c>
      <c r="J42" s="30">
        <v>51.25</v>
      </c>
      <c r="K42" s="47">
        <f t="shared" si="1"/>
        <v>51.935000000000002</v>
      </c>
      <c r="L42" s="30">
        <v>52.83</v>
      </c>
      <c r="M42" s="30">
        <v>52.12</v>
      </c>
      <c r="N42" s="30">
        <v>52.06</v>
      </c>
      <c r="O42" s="30">
        <v>51.86</v>
      </c>
      <c r="P42" s="47">
        <f t="shared" si="2"/>
        <v>52.217500000000001</v>
      </c>
      <c r="Q42" s="30">
        <v>52.07</v>
      </c>
      <c r="R42" s="30">
        <v>52.45</v>
      </c>
      <c r="S42" s="30">
        <v>53.01</v>
      </c>
      <c r="T42" s="30">
        <v>52.04</v>
      </c>
      <c r="U42" s="47">
        <f t="shared" si="3"/>
        <v>52.392499999999998</v>
      </c>
      <c r="V42" s="30">
        <v>51.85</v>
      </c>
      <c r="W42" s="30">
        <v>51.05</v>
      </c>
      <c r="X42" s="30">
        <v>50.57</v>
      </c>
      <c r="Y42" s="30">
        <v>50.75</v>
      </c>
      <c r="Z42" s="47">
        <f t="shared" si="4"/>
        <v>51.055</v>
      </c>
      <c r="AA42" s="30">
        <v>51.6</v>
      </c>
      <c r="AB42" s="30">
        <v>50.79</v>
      </c>
      <c r="AC42" s="30">
        <v>52.14</v>
      </c>
      <c r="AD42" s="30">
        <v>51.03</v>
      </c>
      <c r="AE42" s="47">
        <f t="shared" si="5"/>
        <v>51.39</v>
      </c>
      <c r="AF42" s="30">
        <v>53.97</v>
      </c>
      <c r="AG42" s="30">
        <v>53.04</v>
      </c>
      <c r="AH42" s="30">
        <v>53.98</v>
      </c>
      <c r="AI42" s="30">
        <v>53.74</v>
      </c>
      <c r="AJ42" s="47">
        <f t="shared" si="6"/>
        <v>53.682499999999997</v>
      </c>
      <c r="AK42" s="30">
        <v>53.52</v>
      </c>
      <c r="AL42" s="30">
        <v>53.77</v>
      </c>
      <c r="AM42" s="30">
        <v>53.19</v>
      </c>
      <c r="AN42" s="30">
        <v>52.91</v>
      </c>
      <c r="AO42" s="47">
        <f t="shared" si="7"/>
        <v>53.347500000000004</v>
      </c>
      <c r="AP42" s="30">
        <v>53.76</v>
      </c>
      <c r="AQ42" s="30">
        <v>55.18</v>
      </c>
      <c r="AR42" s="30">
        <v>54.41</v>
      </c>
      <c r="AS42" s="30">
        <v>53.62</v>
      </c>
      <c r="AT42" s="47">
        <f t="shared" si="8"/>
        <v>54.2425</v>
      </c>
      <c r="AU42" s="30">
        <v>53.76</v>
      </c>
      <c r="AV42" s="30">
        <v>52.41</v>
      </c>
      <c r="AW42" s="30">
        <v>52.85</v>
      </c>
      <c r="AX42" s="30">
        <v>52.96</v>
      </c>
      <c r="AY42" s="47">
        <f t="shared" si="9"/>
        <v>52.994999999999997</v>
      </c>
      <c r="AZ42" s="30">
        <v>54.09</v>
      </c>
      <c r="BA42" s="30">
        <v>52.77</v>
      </c>
      <c r="BB42" s="30">
        <v>52.65</v>
      </c>
      <c r="BC42" s="30">
        <v>52.45</v>
      </c>
      <c r="BD42" s="47">
        <f t="shared" si="10"/>
        <v>52.990000000000009</v>
      </c>
      <c r="BE42" s="30">
        <v>51.13</v>
      </c>
      <c r="BF42" s="30">
        <v>51.92</v>
      </c>
      <c r="BG42" s="30">
        <v>52.09</v>
      </c>
      <c r="BH42" s="30">
        <v>51.34</v>
      </c>
      <c r="BI42" s="47">
        <f t="shared" si="11"/>
        <v>51.620000000000005</v>
      </c>
      <c r="BJ42" s="30">
        <v>51.04</v>
      </c>
      <c r="BK42" s="30">
        <v>51.03</v>
      </c>
      <c r="BL42" s="30">
        <v>52.04</v>
      </c>
      <c r="BM42" s="30">
        <v>50.28</v>
      </c>
      <c r="BN42" s="47">
        <f t="shared" si="12"/>
        <v>51.097499999999997</v>
      </c>
      <c r="BO42" s="30">
        <v>48.56</v>
      </c>
      <c r="BP42" s="30">
        <v>48.68</v>
      </c>
      <c r="BQ42" s="30">
        <v>48.52</v>
      </c>
      <c r="BR42" s="30">
        <v>47.12</v>
      </c>
      <c r="BS42" s="47">
        <f t="shared" si="13"/>
        <v>48.220000000000006</v>
      </c>
      <c r="BT42" s="30">
        <v>47.4</v>
      </c>
      <c r="BU42" s="30">
        <v>46.74</v>
      </c>
      <c r="BV42" s="30">
        <v>47.96</v>
      </c>
      <c r="BW42" s="30">
        <v>46.32</v>
      </c>
      <c r="BX42" s="47">
        <f t="shared" si="14"/>
        <v>47.104999999999997</v>
      </c>
      <c r="BY42" s="30">
        <v>45.55</v>
      </c>
      <c r="BZ42" s="30">
        <v>45.18</v>
      </c>
      <c r="CA42" s="30">
        <v>45.19</v>
      </c>
      <c r="CB42" s="30">
        <v>44.12</v>
      </c>
      <c r="CC42" s="47">
        <f t="shared" si="15"/>
        <v>45.01</v>
      </c>
      <c r="CD42" s="30">
        <v>45.04</v>
      </c>
      <c r="CE42" s="30">
        <v>46.57</v>
      </c>
      <c r="CF42" s="30">
        <v>45.72</v>
      </c>
      <c r="CG42" s="30">
        <v>44.09</v>
      </c>
      <c r="CH42" s="47">
        <f t="shared" si="16"/>
        <v>45.354999999999997</v>
      </c>
      <c r="CI42" s="30">
        <v>44.58</v>
      </c>
      <c r="CJ42" s="30">
        <v>43.21</v>
      </c>
      <c r="CK42" s="30">
        <v>43.87</v>
      </c>
      <c r="CL42" s="30">
        <v>43.23</v>
      </c>
      <c r="CM42" s="47">
        <f t="shared" si="17"/>
        <v>43.722499999999997</v>
      </c>
      <c r="CN42" s="30">
        <v>43.08</v>
      </c>
      <c r="CO42" s="30">
        <v>41.53</v>
      </c>
      <c r="CP42" s="30">
        <v>41.73</v>
      </c>
      <c r="CQ42" s="30">
        <v>41.82</v>
      </c>
      <c r="CR42" s="47">
        <f t="shared" si="18"/>
        <v>42.04</v>
      </c>
      <c r="CS42" s="30">
        <v>18.940000000000001</v>
      </c>
      <c r="CT42" s="30">
        <v>20.48</v>
      </c>
      <c r="CU42" s="30">
        <v>19.12</v>
      </c>
      <c r="CV42" s="30">
        <v>19.309999999999999</v>
      </c>
      <c r="CW42" s="48">
        <f t="shared" si="19"/>
        <v>19.462500000000002</v>
      </c>
      <c r="CX42" s="30">
        <v>19.98</v>
      </c>
      <c r="CY42" s="30">
        <v>16.62</v>
      </c>
      <c r="CZ42" s="30">
        <v>16.649999999999999</v>
      </c>
      <c r="DA42" s="30">
        <v>19.62</v>
      </c>
      <c r="DB42" s="48">
        <f t="shared" si="20"/>
        <v>18.217500000000001</v>
      </c>
      <c r="DC42" s="30">
        <v>20.5</v>
      </c>
      <c r="DD42" s="30">
        <v>19.73</v>
      </c>
      <c r="DE42" s="30">
        <v>20.440000000000001</v>
      </c>
      <c r="DF42" s="30">
        <v>23.26</v>
      </c>
      <c r="DG42" s="48">
        <f t="shared" si="21"/>
        <v>20.982500000000002</v>
      </c>
      <c r="DH42" s="30">
        <v>19.940000000000001</v>
      </c>
      <c r="DI42" s="30">
        <v>20.57</v>
      </c>
      <c r="DJ42" s="30">
        <v>21.84</v>
      </c>
      <c r="DK42" s="30">
        <v>23.94</v>
      </c>
      <c r="DL42" s="48">
        <f t="shared" si="22"/>
        <v>21.572500000000002</v>
      </c>
      <c r="DM42" s="30">
        <v>22.31</v>
      </c>
      <c r="DN42" s="30">
        <v>21.96</v>
      </c>
      <c r="DO42" s="30">
        <v>21.54</v>
      </c>
      <c r="DP42" s="30">
        <v>26.22</v>
      </c>
      <c r="DQ42" s="48">
        <f t="shared" si="23"/>
        <v>23.0075</v>
      </c>
      <c r="DR42" s="30">
        <v>27.3</v>
      </c>
      <c r="DS42" s="30">
        <v>26.52</v>
      </c>
      <c r="DT42" s="30">
        <v>30.53</v>
      </c>
      <c r="DU42" s="30">
        <v>29.34</v>
      </c>
      <c r="DV42" s="48">
        <f t="shared" si="24"/>
        <v>28.422499999999999</v>
      </c>
      <c r="DW42" s="30">
        <v>29.78</v>
      </c>
      <c r="DX42" s="30">
        <v>30.32</v>
      </c>
      <c r="DY42" s="30">
        <v>28.11</v>
      </c>
      <c r="DZ42" s="30">
        <v>28.25</v>
      </c>
      <c r="EA42" s="48">
        <f t="shared" si="25"/>
        <v>29.115000000000002</v>
      </c>
      <c r="EB42" s="30">
        <v>29.89</v>
      </c>
      <c r="EC42" s="30">
        <v>29.34</v>
      </c>
      <c r="ED42" s="30">
        <v>29.56</v>
      </c>
      <c r="EE42" s="30">
        <v>29.31</v>
      </c>
      <c r="EF42" s="48">
        <f t="shared" si="26"/>
        <v>29.525000000000002</v>
      </c>
      <c r="EG42" s="30">
        <v>30.02</v>
      </c>
      <c r="EH42" s="30">
        <v>28.06</v>
      </c>
      <c r="EI42" s="30">
        <v>25.99</v>
      </c>
      <c r="EJ42" s="30">
        <v>25.42</v>
      </c>
      <c r="EK42" s="48">
        <f t="shared" si="27"/>
        <v>27.372499999999999</v>
      </c>
      <c r="EL42" s="30">
        <v>26.51</v>
      </c>
      <c r="EM42" s="30">
        <v>24.65</v>
      </c>
      <c r="EN42" s="30">
        <v>23.68</v>
      </c>
      <c r="EO42" s="30">
        <v>24.95</v>
      </c>
      <c r="EP42" s="48">
        <f t="shared" si="28"/>
        <v>24.947500000000002</v>
      </c>
      <c r="EQ42" s="30">
        <v>23.63</v>
      </c>
      <c r="ER42" s="30">
        <v>23.24</v>
      </c>
      <c r="ES42" s="30">
        <v>20.079999999999998</v>
      </c>
      <c r="ET42" s="30">
        <v>22.78</v>
      </c>
      <c r="EU42" s="48">
        <f t="shared" si="29"/>
        <v>22.432499999999997</v>
      </c>
      <c r="EV42" s="30">
        <v>20.67</v>
      </c>
      <c r="EW42" s="30">
        <v>17.39</v>
      </c>
      <c r="EX42" s="30">
        <v>18.57</v>
      </c>
      <c r="EY42" s="30">
        <v>17.329999999999998</v>
      </c>
      <c r="EZ42" s="48">
        <f t="shared" si="30"/>
        <v>18.490000000000002</v>
      </c>
      <c r="FA42" s="30">
        <v>14.61</v>
      </c>
      <c r="FB42" s="30">
        <v>14.03</v>
      </c>
      <c r="FC42" s="30">
        <v>12.32</v>
      </c>
      <c r="FD42" s="30">
        <v>11.58</v>
      </c>
      <c r="FE42" s="48">
        <f t="shared" si="31"/>
        <v>13.135</v>
      </c>
      <c r="FF42" s="30">
        <v>10.39</v>
      </c>
      <c r="FG42" s="30">
        <v>10.32</v>
      </c>
      <c r="FH42" s="30">
        <v>8.4700000000000006</v>
      </c>
      <c r="FI42" s="30">
        <v>10.52</v>
      </c>
      <c r="FJ42" s="48">
        <f t="shared" si="32"/>
        <v>9.9250000000000007</v>
      </c>
      <c r="FK42" s="30">
        <v>10.51</v>
      </c>
      <c r="FL42" s="30">
        <v>10.6</v>
      </c>
      <c r="FM42" s="30">
        <v>10.73</v>
      </c>
      <c r="FN42" s="30">
        <v>11.47</v>
      </c>
      <c r="FO42" s="48">
        <f t="shared" si="33"/>
        <v>10.827500000000001</v>
      </c>
      <c r="FP42" s="30">
        <v>10.4</v>
      </c>
      <c r="FQ42" s="30">
        <v>9</v>
      </c>
      <c r="FR42" s="30">
        <v>11.63</v>
      </c>
      <c r="FS42" s="30">
        <v>14.66</v>
      </c>
      <c r="FT42" s="48">
        <f t="shared" si="34"/>
        <v>11.422499999999999</v>
      </c>
      <c r="FU42" s="30">
        <v>15.5</v>
      </c>
      <c r="FV42" s="30">
        <v>14.17</v>
      </c>
      <c r="FW42" s="30">
        <v>16.55</v>
      </c>
      <c r="FX42" s="30">
        <v>17.260000000000002</v>
      </c>
      <c r="FY42" s="48">
        <f t="shared" si="35"/>
        <v>15.870000000000001</v>
      </c>
      <c r="FZ42" s="30">
        <v>16.52</v>
      </c>
      <c r="GA42" s="30">
        <v>15.21</v>
      </c>
      <c r="GB42" s="30">
        <v>14.33</v>
      </c>
      <c r="GC42" s="30">
        <v>16.829999999999998</v>
      </c>
      <c r="GD42" s="48">
        <f t="shared" si="36"/>
        <v>15.7225</v>
      </c>
      <c r="GE42" s="30">
        <v>16.329999999999998</v>
      </c>
      <c r="GF42" s="30">
        <v>15.33</v>
      </c>
      <c r="GG42" s="30">
        <v>16.16</v>
      </c>
      <c r="GH42" s="30">
        <v>17.41</v>
      </c>
      <c r="GI42" s="48">
        <f t="shared" si="37"/>
        <v>16.307499999999997</v>
      </c>
      <c r="GJ42" s="30">
        <v>41.79</v>
      </c>
      <c r="GK42" s="30">
        <v>42.24</v>
      </c>
      <c r="GL42" s="30">
        <v>39.659999999999997</v>
      </c>
      <c r="GM42" s="30">
        <v>41.81</v>
      </c>
      <c r="GN42" s="49">
        <f t="shared" si="38"/>
        <v>41.375</v>
      </c>
      <c r="GO42" s="30">
        <v>42.17</v>
      </c>
      <c r="GP42" s="30">
        <v>43.36</v>
      </c>
      <c r="GQ42" s="30">
        <v>43.17</v>
      </c>
      <c r="GR42" s="30">
        <v>41.19</v>
      </c>
      <c r="GS42" s="49">
        <f t="shared" si="39"/>
        <v>42.472499999999997</v>
      </c>
      <c r="GT42" s="30">
        <v>42</v>
      </c>
      <c r="GU42" s="30">
        <v>41.83</v>
      </c>
      <c r="GV42" s="30">
        <v>41.42</v>
      </c>
      <c r="GW42" s="30">
        <v>39.799999999999997</v>
      </c>
      <c r="GX42" s="49">
        <f t="shared" si="40"/>
        <v>41.262500000000003</v>
      </c>
      <c r="GY42" s="30">
        <v>41.69</v>
      </c>
      <c r="GZ42" s="30">
        <v>41.66</v>
      </c>
      <c r="HA42" s="30">
        <v>41.44</v>
      </c>
      <c r="HB42" s="30">
        <v>39.58</v>
      </c>
      <c r="HC42" s="49">
        <f t="shared" si="41"/>
        <v>41.092500000000001</v>
      </c>
      <c r="HD42" s="30">
        <v>40.29</v>
      </c>
      <c r="HE42" s="30">
        <v>39.840000000000003</v>
      </c>
      <c r="HF42" s="30">
        <v>39.67</v>
      </c>
      <c r="HG42" s="30">
        <v>37.450000000000003</v>
      </c>
      <c r="HH42" s="49">
        <f t="shared" si="42"/>
        <v>39.3125</v>
      </c>
      <c r="HI42" s="30">
        <v>37.51</v>
      </c>
      <c r="HJ42" s="30">
        <v>37.32</v>
      </c>
      <c r="HK42" s="30">
        <v>36.22</v>
      </c>
      <c r="HL42" s="30">
        <v>36.06</v>
      </c>
      <c r="HM42" s="49">
        <f t="shared" si="43"/>
        <v>36.777500000000003</v>
      </c>
      <c r="HN42" s="30">
        <v>37.9</v>
      </c>
      <c r="HO42" s="30">
        <v>36.96</v>
      </c>
      <c r="HP42" s="30">
        <v>38.81</v>
      </c>
      <c r="HQ42" s="30">
        <v>38.549999999999997</v>
      </c>
      <c r="HR42" s="49">
        <f t="shared" si="44"/>
        <v>38.055</v>
      </c>
      <c r="HS42" s="30">
        <v>37.520000000000003</v>
      </c>
      <c r="HT42" s="30">
        <v>37.99</v>
      </c>
      <c r="HU42" s="30">
        <v>37.47</v>
      </c>
      <c r="HV42" s="30">
        <v>37.4</v>
      </c>
      <c r="HW42" s="49">
        <f t="shared" si="45"/>
        <v>37.594999999999999</v>
      </c>
      <c r="HX42" s="30">
        <v>37.619999999999997</v>
      </c>
      <c r="HY42" s="30">
        <v>39.69</v>
      </c>
      <c r="HZ42" s="30">
        <v>40.270000000000003</v>
      </c>
      <c r="IA42" s="30">
        <v>39.99</v>
      </c>
      <c r="IB42" s="49">
        <f t="shared" si="46"/>
        <v>39.392500000000005</v>
      </c>
      <c r="IC42" s="30">
        <v>39.51</v>
      </c>
      <c r="ID42" s="30">
        <v>39.49</v>
      </c>
      <c r="IE42" s="30">
        <v>40.33</v>
      </c>
      <c r="IF42" s="30">
        <v>39.74</v>
      </c>
      <c r="IG42" s="49">
        <f t="shared" si="47"/>
        <v>39.767499999999998</v>
      </c>
      <c r="IH42" s="30">
        <v>41.31</v>
      </c>
      <c r="II42" s="30">
        <v>40.51</v>
      </c>
      <c r="IJ42" s="30">
        <v>42.08</v>
      </c>
      <c r="IK42" s="30">
        <v>40.51</v>
      </c>
      <c r="IL42" s="49">
        <f t="shared" si="48"/>
        <v>41.102499999999999</v>
      </c>
      <c r="IM42" s="30">
        <v>40.57</v>
      </c>
      <c r="IN42" s="30">
        <v>42.89</v>
      </c>
      <c r="IO42" s="30">
        <v>42.41</v>
      </c>
      <c r="IP42" s="30">
        <v>42.44</v>
      </c>
      <c r="IQ42" s="49">
        <f t="shared" si="49"/>
        <v>42.077500000000001</v>
      </c>
      <c r="IR42" s="30">
        <v>43.59</v>
      </c>
      <c r="IS42" s="30">
        <v>43.87</v>
      </c>
      <c r="IT42" s="30">
        <v>45.63</v>
      </c>
      <c r="IU42" s="30">
        <v>44.46</v>
      </c>
      <c r="IV42" s="49">
        <f t="shared" si="50"/>
        <v>44.387500000000003</v>
      </c>
      <c r="IW42" s="30">
        <v>43.51</v>
      </c>
      <c r="IX42" s="30">
        <v>43.66</v>
      </c>
      <c r="IY42" s="30">
        <v>44.41</v>
      </c>
      <c r="IZ42" s="30">
        <v>42.17</v>
      </c>
      <c r="JA42" s="49">
        <f t="shared" si="51"/>
        <v>43.4375</v>
      </c>
      <c r="JB42" s="30">
        <v>42.42</v>
      </c>
      <c r="JC42" s="30">
        <v>41.79</v>
      </c>
      <c r="JD42" s="30">
        <v>42.81</v>
      </c>
      <c r="JE42" s="30">
        <v>41.01</v>
      </c>
      <c r="JF42" s="49">
        <f t="shared" si="52"/>
        <v>42.0075</v>
      </c>
      <c r="JG42" s="30">
        <v>40.81</v>
      </c>
      <c r="JH42" s="30">
        <v>41.11</v>
      </c>
      <c r="JI42" s="30">
        <v>39.94</v>
      </c>
      <c r="JJ42" s="30">
        <v>37.65</v>
      </c>
      <c r="JK42" s="49">
        <f t="shared" si="53"/>
        <v>39.877499999999998</v>
      </c>
      <c r="JL42" s="30">
        <v>38.06</v>
      </c>
      <c r="JM42" s="30">
        <v>39.97</v>
      </c>
      <c r="JN42" s="30">
        <v>38.159999999999997</v>
      </c>
      <c r="JO42" s="30">
        <v>36.479999999999997</v>
      </c>
      <c r="JP42" s="49">
        <f t="shared" si="54"/>
        <v>38.167499999999997</v>
      </c>
      <c r="JQ42" s="30">
        <v>37.22</v>
      </c>
      <c r="JR42" s="30">
        <v>36.64</v>
      </c>
      <c r="JS42" s="30">
        <v>37.58</v>
      </c>
      <c r="JT42" s="30">
        <v>35.950000000000003</v>
      </c>
      <c r="JU42" s="49">
        <f t="shared" si="55"/>
        <v>36.847499999999997</v>
      </c>
      <c r="JV42" s="30">
        <v>36.04</v>
      </c>
      <c r="JW42" s="30">
        <v>35.17</v>
      </c>
      <c r="JX42" s="30">
        <v>34.99</v>
      </c>
      <c r="JY42" s="30">
        <v>34.54</v>
      </c>
      <c r="JZ42" s="50">
        <f t="shared" si="56"/>
        <v>35.185000000000002</v>
      </c>
    </row>
    <row r="43" spans="1:286" ht="29">
      <c r="A43" s="25" t="s">
        <v>278</v>
      </c>
      <c r="B43" s="30">
        <v>53.55</v>
      </c>
      <c r="C43" s="30">
        <v>52.19</v>
      </c>
      <c r="D43" s="30">
        <v>49.97</v>
      </c>
      <c r="E43" s="30">
        <v>52.13</v>
      </c>
      <c r="F43" s="47">
        <f t="shared" si="0"/>
        <v>51.959999999999994</v>
      </c>
      <c r="G43" s="30">
        <v>54.13</v>
      </c>
      <c r="H43" s="30">
        <v>54.01</v>
      </c>
      <c r="I43" s="30">
        <v>54.29</v>
      </c>
      <c r="J43" s="30">
        <v>53.34</v>
      </c>
      <c r="K43" s="47">
        <f t="shared" si="1"/>
        <v>53.942500000000003</v>
      </c>
      <c r="L43" s="30">
        <v>55.86</v>
      </c>
      <c r="M43" s="30">
        <v>54.24</v>
      </c>
      <c r="N43" s="30">
        <v>55.22</v>
      </c>
      <c r="O43" s="30">
        <v>54.18</v>
      </c>
      <c r="P43" s="47">
        <f t="shared" si="2"/>
        <v>54.875</v>
      </c>
      <c r="Q43" s="30">
        <v>54.01</v>
      </c>
      <c r="R43" s="30">
        <v>53.15</v>
      </c>
      <c r="S43" s="30">
        <v>54.47</v>
      </c>
      <c r="T43" s="30">
        <v>53.8</v>
      </c>
      <c r="U43" s="47">
        <f t="shared" si="3"/>
        <v>53.857500000000002</v>
      </c>
      <c r="V43" s="30">
        <v>54.26</v>
      </c>
      <c r="W43" s="30">
        <v>54.31</v>
      </c>
      <c r="X43" s="30">
        <v>52.52</v>
      </c>
      <c r="Y43" s="30">
        <v>54.13</v>
      </c>
      <c r="Z43" s="47">
        <f t="shared" si="4"/>
        <v>53.805</v>
      </c>
      <c r="AA43" s="30">
        <v>54.38</v>
      </c>
      <c r="AB43" s="30">
        <v>54.19</v>
      </c>
      <c r="AC43" s="30">
        <v>53.35</v>
      </c>
      <c r="AD43" s="30">
        <v>52.69</v>
      </c>
      <c r="AE43" s="47">
        <f t="shared" si="5"/>
        <v>53.652499999999996</v>
      </c>
      <c r="AF43" s="30">
        <v>53.93</v>
      </c>
      <c r="AG43" s="30">
        <v>53.85</v>
      </c>
      <c r="AH43" s="30">
        <v>53.86</v>
      </c>
      <c r="AI43" s="30">
        <v>54.72</v>
      </c>
      <c r="AJ43" s="47">
        <f t="shared" si="6"/>
        <v>54.089999999999996</v>
      </c>
      <c r="AK43" s="30">
        <v>53.48</v>
      </c>
      <c r="AL43" s="30">
        <v>53.41</v>
      </c>
      <c r="AM43" s="30">
        <v>53.75</v>
      </c>
      <c r="AN43" s="30">
        <v>54.6</v>
      </c>
      <c r="AO43" s="47">
        <f t="shared" si="7"/>
        <v>53.809999999999995</v>
      </c>
      <c r="AP43" s="30">
        <v>55.09</v>
      </c>
      <c r="AQ43" s="30">
        <v>54.09</v>
      </c>
      <c r="AR43" s="30">
        <v>55.19</v>
      </c>
      <c r="AS43" s="30">
        <v>54.44</v>
      </c>
      <c r="AT43" s="47">
        <f t="shared" si="8"/>
        <v>54.702500000000001</v>
      </c>
      <c r="AU43" s="30">
        <v>54.78</v>
      </c>
      <c r="AV43" s="30">
        <v>54.76</v>
      </c>
      <c r="AW43" s="30">
        <v>54.87</v>
      </c>
      <c r="AX43" s="30">
        <v>54.83</v>
      </c>
      <c r="AY43" s="47">
        <f t="shared" si="9"/>
        <v>54.81</v>
      </c>
      <c r="AZ43" s="30">
        <v>53.41</v>
      </c>
      <c r="BA43" s="30">
        <v>53.49</v>
      </c>
      <c r="BB43" s="30">
        <v>54.87</v>
      </c>
      <c r="BC43" s="30">
        <v>52.63</v>
      </c>
      <c r="BD43" s="47">
        <f t="shared" si="10"/>
        <v>53.6</v>
      </c>
      <c r="BE43" s="30">
        <v>52.75</v>
      </c>
      <c r="BF43" s="30">
        <v>52.53</v>
      </c>
      <c r="BG43" s="30">
        <v>53.14</v>
      </c>
      <c r="BH43" s="30">
        <v>52.7</v>
      </c>
      <c r="BI43" s="47">
        <f t="shared" si="11"/>
        <v>52.78</v>
      </c>
      <c r="BJ43" s="30">
        <v>52.6</v>
      </c>
      <c r="BK43" s="30">
        <v>53.07</v>
      </c>
      <c r="BL43" s="30">
        <v>52.2</v>
      </c>
      <c r="BM43" s="30">
        <v>53.36</v>
      </c>
      <c r="BN43" s="47">
        <f t="shared" si="12"/>
        <v>52.807500000000005</v>
      </c>
      <c r="BO43" s="30">
        <v>51.33</v>
      </c>
      <c r="BP43" s="30">
        <v>50.85</v>
      </c>
      <c r="BQ43" s="30">
        <v>51.36</v>
      </c>
      <c r="BR43" s="30">
        <v>51.88</v>
      </c>
      <c r="BS43" s="47">
        <f t="shared" si="13"/>
        <v>51.355000000000004</v>
      </c>
      <c r="BT43" s="30">
        <v>51.57</v>
      </c>
      <c r="BU43" s="30">
        <v>52.08</v>
      </c>
      <c r="BV43" s="30">
        <v>50.85</v>
      </c>
      <c r="BW43" s="30">
        <v>51.13</v>
      </c>
      <c r="BX43" s="47">
        <f t="shared" si="14"/>
        <v>51.407499999999999</v>
      </c>
      <c r="BY43" s="30">
        <v>52.64</v>
      </c>
      <c r="BZ43" s="30">
        <v>49.97</v>
      </c>
      <c r="CA43" s="30">
        <v>49.65</v>
      </c>
      <c r="CB43" s="30">
        <v>49</v>
      </c>
      <c r="CC43" s="47">
        <f t="shared" si="15"/>
        <v>50.314999999999998</v>
      </c>
      <c r="CD43" s="30">
        <v>46.98</v>
      </c>
      <c r="CE43" s="30">
        <v>45.83</v>
      </c>
      <c r="CF43" s="30">
        <v>45.62</v>
      </c>
      <c r="CG43" s="30">
        <v>47.16</v>
      </c>
      <c r="CH43" s="47">
        <f t="shared" si="16"/>
        <v>46.397500000000001</v>
      </c>
      <c r="CI43" s="30">
        <v>46.72</v>
      </c>
      <c r="CJ43" s="30">
        <v>46.96</v>
      </c>
      <c r="CK43" s="30">
        <v>45.72</v>
      </c>
      <c r="CL43" s="30">
        <v>44.88</v>
      </c>
      <c r="CM43" s="47">
        <f t="shared" si="17"/>
        <v>46.07</v>
      </c>
      <c r="CN43" s="30">
        <v>45.27</v>
      </c>
      <c r="CO43" s="30">
        <v>46.06</v>
      </c>
      <c r="CP43" s="30">
        <v>44.18</v>
      </c>
      <c r="CQ43" s="30">
        <v>43.63</v>
      </c>
      <c r="CR43" s="47">
        <f t="shared" si="18"/>
        <v>44.785000000000004</v>
      </c>
      <c r="CS43" s="30">
        <v>12</v>
      </c>
      <c r="CT43" s="30">
        <v>9.57</v>
      </c>
      <c r="CU43" s="30">
        <v>10.01</v>
      </c>
      <c r="CV43" s="30">
        <v>8.92</v>
      </c>
      <c r="CW43" s="48">
        <f t="shared" si="19"/>
        <v>10.125</v>
      </c>
      <c r="CX43" s="30">
        <v>10.02</v>
      </c>
      <c r="CY43" s="30">
        <v>9.9600000000000009</v>
      </c>
      <c r="CZ43" s="30">
        <v>8.5</v>
      </c>
      <c r="DA43" s="30">
        <v>8.3699999999999992</v>
      </c>
      <c r="DB43" s="48">
        <f t="shared" si="20"/>
        <v>9.2125000000000004</v>
      </c>
      <c r="DC43" s="30">
        <v>10.96</v>
      </c>
      <c r="DD43" s="30">
        <v>11.48</v>
      </c>
      <c r="DE43" s="30">
        <v>10.82</v>
      </c>
      <c r="DF43" s="30">
        <v>11.1</v>
      </c>
      <c r="DG43" s="48">
        <f t="shared" si="21"/>
        <v>11.090000000000002</v>
      </c>
      <c r="DH43" s="30">
        <v>11.69</v>
      </c>
      <c r="DI43" s="30">
        <v>14.05</v>
      </c>
      <c r="DJ43" s="30">
        <v>14.43</v>
      </c>
      <c r="DK43" s="30">
        <v>12.45</v>
      </c>
      <c r="DL43" s="48">
        <f t="shared" si="22"/>
        <v>13.155000000000001</v>
      </c>
      <c r="DM43" s="30">
        <v>10.9</v>
      </c>
      <c r="DN43" s="30">
        <v>13.76</v>
      </c>
      <c r="DO43" s="30">
        <v>15.57</v>
      </c>
      <c r="DP43" s="30">
        <v>16.88</v>
      </c>
      <c r="DQ43" s="48">
        <f t="shared" si="23"/>
        <v>14.2775</v>
      </c>
      <c r="DR43" s="30">
        <v>15.2</v>
      </c>
      <c r="DS43" s="30">
        <v>15.02</v>
      </c>
      <c r="DT43" s="30">
        <v>13.31</v>
      </c>
      <c r="DU43" s="30">
        <v>17.149999999999999</v>
      </c>
      <c r="DV43" s="48">
        <f t="shared" si="24"/>
        <v>15.17</v>
      </c>
      <c r="DW43" s="30">
        <v>14.87</v>
      </c>
      <c r="DX43" s="30">
        <v>14.16</v>
      </c>
      <c r="DY43" s="30">
        <v>16.34</v>
      </c>
      <c r="DZ43" s="30">
        <v>18.55</v>
      </c>
      <c r="EA43" s="48">
        <f t="shared" si="25"/>
        <v>15.98</v>
      </c>
      <c r="EB43" s="30">
        <v>17.57</v>
      </c>
      <c r="EC43" s="30">
        <v>18.829999999999998</v>
      </c>
      <c r="ED43" s="30">
        <v>18.45</v>
      </c>
      <c r="EE43" s="30">
        <v>20.57</v>
      </c>
      <c r="EF43" s="48">
        <f t="shared" si="26"/>
        <v>18.854999999999997</v>
      </c>
      <c r="EG43" s="30">
        <v>17.62</v>
      </c>
      <c r="EH43" s="30">
        <v>14.4</v>
      </c>
      <c r="EI43" s="30">
        <v>14.4</v>
      </c>
      <c r="EJ43" s="30">
        <v>15.7</v>
      </c>
      <c r="EK43" s="48">
        <f t="shared" si="27"/>
        <v>15.530000000000001</v>
      </c>
      <c r="EL43" s="30">
        <v>14.52</v>
      </c>
      <c r="EM43" s="30">
        <v>12.06</v>
      </c>
      <c r="EN43" s="30">
        <v>13.04</v>
      </c>
      <c r="EO43" s="30">
        <v>14.34</v>
      </c>
      <c r="EP43" s="48">
        <f t="shared" si="28"/>
        <v>13.489999999999998</v>
      </c>
      <c r="EQ43" s="30">
        <v>12.04</v>
      </c>
      <c r="ER43" s="30">
        <v>14.91</v>
      </c>
      <c r="ES43" s="30">
        <v>11.64</v>
      </c>
      <c r="ET43" s="30">
        <v>10.99</v>
      </c>
      <c r="EU43" s="48">
        <f t="shared" si="29"/>
        <v>12.395000000000001</v>
      </c>
      <c r="EV43" s="30">
        <v>11.46</v>
      </c>
      <c r="EW43" s="30">
        <v>11.41</v>
      </c>
      <c r="EX43" s="30">
        <v>13.55</v>
      </c>
      <c r="EY43" s="30">
        <v>11.34</v>
      </c>
      <c r="EZ43" s="48">
        <f t="shared" si="30"/>
        <v>11.940000000000001</v>
      </c>
      <c r="FA43" s="30">
        <v>9.4</v>
      </c>
      <c r="FB43" s="30">
        <v>9.86</v>
      </c>
      <c r="FC43" s="30">
        <v>7.11</v>
      </c>
      <c r="FD43" s="30">
        <v>7.28</v>
      </c>
      <c r="FE43" s="48">
        <f t="shared" si="31"/>
        <v>8.4124999999999996</v>
      </c>
      <c r="FF43" s="30">
        <v>4.7</v>
      </c>
      <c r="FG43" s="30">
        <v>6.29</v>
      </c>
      <c r="FH43" s="30">
        <v>8.67</v>
      </c>
      <c r="FI43" s="30">
        <v>7.94</v>
      </c>
      <c r="FJ43" s="48">
        <f t="shared" si="32"/>
        <v>6.9</v>
      </c>
      <c r="FK43" s="30">
        <v>7.57</v>
      </c>
      <c r="FL43" s="30">
        <v>6.79</v>
      </c>
      <c r="FM43" s="30">
        <v>5.99</v>
      </c>
      <c r="FN43" s="30">
        <v>7.72</v>
      </c>
      <c r="FO43" s="48">
        <f t="shared" si="33"/>
        <v>7.0175000000000001</v>
      </c>
      <c r="FP43" s="30">
        <v>7.08</v>
      </c>
      <c r="FQ43" s="30">
        <v>7.38</v>
      </c>
      <c r="FR43" s="30">
        <v>6.87</v>
      </c>
      <c r="FS43" s="30">
        <v>8.27</v>
      </c>
      <c r="FT43" s="48">
        <f t="shared" si="34"/>
        <v>7.4</v>
      </c>
      <c r="FU43" s="30">
        <v>6.72</v>
      </c>
      <c r="FV43" s="30">
        <v>6.94</v>
      </c>
      <c r="FW43" s="30">
        <v>6.8</v>
      </c>
      <c r="FX43" s="30">
        <v>9.41</v>
      </c>
      <c r="FY43" s="48">
        <f t="shared" si="35"/>
        <v>7.4675000000000002</v>
      </c>
      <c r="FZ43" s="30">
        <v>8.2100000000000009</v>
      </c>
      <c r="GA43" s="30">
        <v>7.72</v>
      </c>
      <c r="GB43" s="30">
        <v>7.55</v>
      </c>
      <c r="GC43" s="30">
        <v>9.17</v>
      </c>
      <c r="GD43" s="48">
        <f t="shared" si="36"/>
        <v>8.1624999999999996</v>
      </c>
      <c r="GE43" s="30">
        <v>8.4</v>
      </c>
      <c r="GF43" s="30">
        <v>11.44</v>
      </c>
      <c r="GG43" s="30">
        <v>9.35</v>
      </c>
      <c r="GH43" s="30">
        <v>9.68</v>
      </c>
      <c r="GI43" s="48">
        <f t="shared" si="37"/>
        <v>9.7174999999999994</v>
      </c>
      <c r="GJ43" s="30">
        <v>47.13</v>
      </c>
      <c r="GK43" s="30">
        <v>47.2</v>
      </c>
      <c r="GL43" s="30">
        <v>44.96</v>
      </c>
      <c r="GM43" s="30">
        <v>47.48</v>
      </c>
      <c r="GN43" s="49">
        <f t="shared" si="38"/>
        <v>46.692500000000003</v>
      </c>
      <c r="GO43" s="30">
        <v>48.71</v>
      </c>
      <c r="GP43" s="30">
        <v>48.63</v>
      </c>
      <c r="GQ43" s="30">
        <v>49.68</v>
      </c>
      <c r="GR43" s="30">
        <v>48.88</v>
      </c>
      <c r="GS43" s="49">
        <f t="shared" si="39"/>
        <v>48.975000000000001</v>
      </c>
      <c r="GT43" s="30">
        <v>49.74</v>
      </c>
      <c r="GU43" s="30">
        <v>48.02</v>
      </c>
      <c r="GV43" s="30">
        <v>49.25</v>
      </c>
      <c r="GW43" s="30">
        <v>48.17</v>
      </c>
      <c r="GX43" s="49">
        <f t="shared" si="40"/>
        <v>48.795000000000002</v>
      </c>
      <c r="GY43" s="30">
        <v>47.7</v>
      </c>
      <c r="GZ43" s="30">
        <v>45.68</v>
      </c>
      <c r="HA43" s="30">
        <v>46.62</v>
      </c>
      <c r="HB43" s="30">
        <v>47.1</v>
      </c>
      <c r="HC43" s="49">
        <f t="shared" si="41"/>
        <v>46.774999999999999</v>
      </c>
      <c r="HD43" s="30">
        <v>48.35</v>
      </c>
      <c r="HE43" s="30">
        <v>46.84</v>
      </c>
      <c r="HF43" s="30">
        <v>44.34</v>
      </c>
      <c r="HG43" s="30">
        <v>44.99</v>
      </c>
      <c r="HH43" s="49">
        <f t="shared" si="42"/>
        <v>46.13</v>
      </c>
      <c r="HI43" s="30">
        <v>46.12</v>
      </c>
      <c r="HJ43" s="30">
        <v>46.05</v>
      </c>
      <c r="HK43" s="30">
        <v>46.25</v>
      </c>
      <c r="HL43" s="30">
        <v>43.65</v>
      </c>
      <c r="HM43" s="49">
        <f t="shared" si="43"/>
        <v>45.517499999999998</v>
      </c>
      <c r="HN43" s="30">
        <v>45.91</v>
      </c>
      <c r="HO43" s="30">
        <v>46.23</v>
      </c>
      <c r="HP43" s="30">
        <v>45.06</v>
      </c>
      <c r="HQ43" s="30">
        <v>44.57</v>
      </c>
      <c r="HR43" s="49">
        <f t="shared" si="44"/>
        <v>45.442499999999995</v>
      </c>
      <c r="HS43" s="30">
        <v>44.09</v>
      </c>
      <c r="HT43" s="30">
        <v>43.35</v>
      </c>
      <c r="HU43" s="30">
        <v>43.83</v>
      </c>
      <c r="HV43" s="30">
        <v>43.37</v>
      </c>
      <c r="HW43" s="49">
        <f t="shared" si="45"/>
        <v>43.66</v>
      </c>
      <c r="HX43" s="30">
        <v>45.38</v>
      </c>
      <c r="HY43" s="30">
        <v>46.3</v>
      </c>
      <c r="HZ43" s="30">
        <v>47.24</v>
      </c>
      <c r="IA43" s="30">
        <v>45.89</v>
      </c>
      <c r="IB43" s="49">
        <f t="shared" si="46"/>
        <v>46.202500000000001</v>
      </c>
      <c r="IC43" s="30">
        <v>46.83</v>
      </c>
      <c r="ID43" s="30">
        <v>48.16</v>
      </c>
      <c r="IE43" s="30">
        <v>47.72</v>
      </c>
      <c r="IF43" s="30">
        <v>46.97</v>
      </c>
      <c r="IG43" s="49">
        <f t="shared" si="47"/>
        <v>47.419999999999995</v>
      </c>
      <c r="IH43" s="30">
        <v>46.98</v>
      </c>
      <c r="II43" s="30">
        <v>45.51</v>
      </c>
      <c r="IJ43" s="30">
        <v>48.49</v>
      </c>
      <c r="IK43" s="30">
        <v>46.85</v>
      </c>
      <c r="IL43" s="49">
        <f t="shared" si="48"/>
        <v>46.957499999999996</v>
      </c>
      <c r="IM43" s="30">
        <v>46.7</v>
      </c>
      <c r="IN43" s="30">
        <v>46.53</v>
      </c>
      <c r="IO43" s="30">
        <v>45.94</v>
      </c>
      <c r="IP43" s="30">
        <v>46.73</v>
      </c>
      <c r="IQ43" s="49">
        <f t="shared" si="49"/>
        <v>46.475000000000001</v>
      </c>
      <c r="IR43" s="30">
        <v>47.66</v>
      </c>
      <c r="IS43" s="30">
        <v>47.84</v>
      </c>
      <c r="IT43" s="30">
        <v>48.49</v>
      </c>
      <c r="IU43" s="30">
        <v>49.48</v>
      </c>
      <c r="IV43" s="49">
        <f t="shared" si="50"/>
        <v>48.3675</v>
      </c>
      <c r="IW43" s="30">
        <v>48.92</v>
      </c>
      <c r="IX43" s="30">
        <v>47.66</v>
      </c>
      <c r="IY43" s="30">
        <v>46.9</v>
      </c>
      <c r="IZ43" s="30">
        <v>47.76</v>
      </c>
      <c r="JA43" s="49">
        <f t="shared" si="51"/>
        <v>47.809999999999995</v>
      </c>
      <c r="JB43" s="30">
        <v>47.67</v>
      </c>
      <c r="JC43" s="30">
        <v>48.54</v>
      </c>
      <c r="JD43" s="30">
        <v>47.8</v>
      </c>
      <c r="JE43" s="30">
        <v>47.18</v>
      </c>
      <c r="JF43" s="49">
        <f t="shared" si="52"/>
        <v>47.797499999999999</v>
      </c>
      <c r="JG43" s="30">
        <v>48.92</v>
      </c>
      <c r="JH43" s="30">
        <v>46.28</v>
      </c>
      <c r="JI43" s="30">
        <v>46.24</v>
      </c>
      <c r="JJ43" s="30">
        <v>44.94</v>
      </c>
      <c r="JK43" s="49">
        <f t="shared" si="53"/>
        <v>46.594999999999999</v>
      </c>
      <c r="JL43" s="30">
        <v>43.83</v>
      </c>
      <c r="JM43" s="30">
        <v>42.65</v>
      </c>
      <c r="JN43" s="30">
        <v>42.52</v>
      </c>
      <c r="JO43" s="30">
        <v>42.72</v>
      </c>
      <c r="JP43" s="49">
        <f t="shared" si="54"/>
        <v>42.93</v>
      </c>
      <c r="JQ43" s="30">
        <v>42.88</v>
      </c>
      <c r="JR43" s="30">
        <v>43.33</v>
      </c>
      <c r="JS43" s="30">
        <v>42.27</v>
      </c>
      <c r="JT43" s="30">
        <v>40.76</v>
      </c>
      <c r="JU43" s="49">
        <f t="shared" si="55"/>
        <v>42.31</v>
      </c>
      <c r="JV43" s="30">
        <v>41.47</v>
      </c>
      <c r="JW43" s="30">
        <v>40.79</v>
      </c>
      <c r="JX43" s="30">
        <v>40.04</v>
      </c>
      <c r="JY43" s="30">
        <v>39.4</v>
      </c>
      <c r="JZ43" s="50">
        <f t="shared" si="56"/>
        <v>40.424999999999997</v>
      </c>
    </row>
    <row r="44" spans="1:286" ht="29">
      <c r="A44" s="25" t="s">
        <v>279</v>
      </c>
      <c r="B44" s="30">
        <v>43.15</v>
      </c>
      <c r="C44" s="30">
        <v>42.69</v>
      </c>
      <c r="D44" s="30">
        <v>42.96</v>
      </c>
      <c r="E44" s="30">
        <v>43.82</v>
      </c>
      <c r="F44" s="47">
        <f t="shared" si="0"/>
        <v>43.155000000000001</v>
      </c>
      <c r="G44" s="30">
        <v>45</v>
      </c>
      <c r="H44" s="30">
        <v>44.02</v>
      </c>
      <c r="I44" s="30">
        <v>42.9</v>
      </c>
      <c r="J44" s="30">
        <v>44.32</v>
      </c>
      <c r="K44" s="47">
        <f t="shared" si="1"/>
        <v>44.06</v>
      </c>
      <c r="L44" s="30">
        <v>44.41</v>
      </c>
      <c r="M44" s="30">
        <v>44.66</v>
      </c>
      <c r="N44" s="30">
        <v>45.45</v>
      </c>
      <c r="O44" s="30">
        <v>44.31</v>
      </c>
      <c r="P44" s="47">
        <f t="shared" si="2"/>
        <v>44.707499999999996</v>
      </c>
      <c r="Q44" s="30">
        <v>43.8</v>
      </c>
      <c r="R44" s="30">
        <v>43.79</v>
      </c>
      <c r="S44" s="30">
        <v>43.37</v>
      </c>
      <c r="T44" s="30">
        <v>45.48</v>
      </c>
      <c r="U44" s="47">
        <f t="shared" si="3"/>
        <v>44.11</v>
      </c>
      <c r="V44" s="30">
        <v>44.74</v>
      </c>
      <c r="W44" s="30">
        <v>43.8</v>
      </c>
      <c r="X44" s="30">
        <v>45.17</v>
      </c>
      <c r="Y44" s="30">
        <v>45.15</v>
      </c>
      <c r="Z44" s="47">
        <f t="shared" si="4"/>
        <v>44.714999999999996</v>
      </c>
      <c r="AA44" s="30">
        <v>45.1</v>
      </c>
      <c r="AB44" s="30">
        <v>44.57</v>
      </c>
      <c r="AC44" s="30">
        <v>44.7</v>
      </c>
      <c r="AD44" s="30">
        <v>46.2</v>
      </c>
      <c r="AE44" s="47">
        <f t="shared" si="5"/>
        <v>45.142499999999998</v>
      </c>
      <c r="AF44" s="30">
        <v>45.18</v>
      </c>
      <c r="AG44" s="30">
        <v>43.36</v>
      </c>
      <c r="AH44" s="30">
        <v>43.56</v>
      </c>
      <c r="AI44" s="30">
        <v>43.65</v>
      </c>
      <c r="AJ44" s="47">
        <f t="shared" si="6"/>
        <v>43.9375</v>
      </c>
      <c r="AK44" s="30">
        <v>43.61</v>
      </c>
      <c r="AL44" s="30">
        <v>42.97</v>
      </c>
      <c r="AM44" s="30">
        <v>42.92</v>
      </c>
      <c r="AN44" s="30">
        <v>43.89</v>
      </c>
      <c r="AO44" s="47">
        <f t="shared" si="7"/>
        <v>43.347499999999997</v>
      </c>
      <c r="AP44" s="30">
        <v>44.06</v>
      </c>
      <c r="AQ44" s="30">
        <v>44.33</v>
      </c>
      <c r="AR44" s="30">
        <v>43.47</v>
      </c>
      <c r="AS44" s="30">
        <v>44.49</v>
      </c>
      <c r="AT44" s="47">
        <f t="shared" si="8"/>
        <v>44.087500000000006</v>
      </c>
      <c r="AU44" s="30">
        <v>45.02</v>
      </c>
      <c r="AV44" s="30">
        <v>44.3</v>
      </c>
      <c r="AW44" s="30">
        <v>44.98</v>
      </c>
      <c r="AX44" s="30">
        <v>42.97</v>
      </c>
      <c r="AY44" s="47">
        <f t="shared" si="9"/>
        <v>44.317499999999995</v>
      </c>
      <c r="AZ44" s="30">
        <v>42.84</v>
      </c>
      <c r="BA44" s="30">
        <v>42.77</v>
      </c>
      <c r="BB44" s="30">
        <v>42.27</v>
      </c>
      <c r="BC44" s="30">
        <v>44.13</v>
      </c>
      <c r="BD44" s="47">
        <f t="shared" si="10"/>
        <v>43.002500000000005</v>
      </c>
      <c r="BE44" s="30">
        <v>43.23</v>
      </c>
      <c r="BF44" s="30">
        <v>42.45</v>
      </c>
      <c r="BG44" s="30">
        <v>42.15</v>
      </c>
      <c r="BH44" s="30">
        <v>42.3</v>
      </c>
      <c r="BI44" s="47">
        <f t="shared" si="11"/>
        <v>42.532499999999999</v>
      </c>
      <c r="BJ44" s="30">
        <v>43.2</v>
      </c>
      <c r="BK44" s="30">
        <v>42.44</v>
      </c>
      <c r="BL44" s="30">
        <v>42.74</v>
      </c>
      <c r="BM44" s="30">
        <v>42.95</v>
      </c>
      <c r="BN44" s="47">
        <f t="shared" si="12"/>
        <v>42.832499999999996</v>
      </c>
      <c r="BO44" s="30">
        <v>42.76</v>
      </c>
      <c r="BP44" s="30">
        <v>42.5</v>
      </c>
      <c r="BQ44" s="30">
        <v>41.14</v>
      </c>
      <c r="BR44" s="30">
        <v>41.67</v>
      </c>
      <c r="BS44" s="47">
        <f t="shared" si="13"/>
        <v>42.017499999999998</v>
      </c>
      <c r="BT44" s="30">
        <v>40.630000000000003</v>
      </c>
      <c r="BU44" s="30">
        <v>42.15</v>
      </c>
      <c r="BV44" s="30">
        <v>42.17</v>
      </c>
      <c r="BW44" s="30">
        <v>43.58</v>
      </c>
      <c r="BX44" s="47">
        <f t="shared" si="14"/>
        <v>42.1325</v>
      </c>
      <c r="BY44" s="30">
        <v>38.729999999999997</v>
      </c>
      <c r="BZ44" s="30">
        <v>39.6</v>
      </c>
      <c r="CA44" s="30">
        <v>39.950000000000003</v>
      </c>
      <c r="CB44" s="30">
        <v>38.01</v>
      </c>
      <c r="CC44" s="47">
        <f t="shared" si="15"/>
        <v>39.072499999999998</v>
      </c>
      <c r="CD44" s="30">
        <v>40.909999999999997</v>
      </c>
      <c r="CE44" s="30">
        <v>39.32</v>
      </c>
      <c r="CF44" s="30">
        <v>36.950000000000003</v>
      </c>
      <c r="CG44" s="30">
        <v>38.39</v>
      </c>
      <c r="CH44" s="47">
        <f t="shared" si="16"/>
        <v>38.892499999999998</v>
      </c>
      <c r="CI44" s="30">
        <v>34.78</v>
      </c>
      <c r="CJ44" s="30">
        <v>38.799999999999997</v>
      </c>
      <c r="CK44" s="30">
        <v>35.159999999999997</v>
      </c>
      <c r="CL44" s="30">
        <v>37.01</v>
      </c>
      <c r="CM44" s="47">
        <f t="shared" si="17"/>
        <v>36.4375</v>
      </c>
      <c r="CN44" s="30">
        <v>37.99</v>
      </c>
      <c r="CO44" s="30">
        <v>37.590000000000003</v>
      </c>
      <c r="CP44" s="30">
        <v>37.83</v>
      </c>
      <c r="CQ44" s="30">
        <v>35.28</v>
      </c>
      <c r="CR44" s="47">
        <f t="shared" si="18"/>
        <v>37.172499999999999</v>
      </c>
      <c r="CS44" s="30">
        <v>11.89</v>
      </c>
      <c r="CT44" s="30">
        <v>11.8</v>
      </c>
      <c r="CU44" s="30">
        <v>13.81</v>
      </c>
      <c r="CV44" s="30">
        <v>13.83</v>
      </c>
      <c r="CW44" s="48">
        <f t="shared" si="19"/>
        <v>12.8325</v>
      </c>
      <c r="CX44" s="30">
        <v>14.2</v>
      </c>
      <c r="CY44" s="30">
        <v>14.3</v>
      </c>
      <c r="CZ44" s="30">
        <v>10.84</v>
      </c>
      <c r="DA44" s="30">
        <v>14.99</v>
      </c>
      <c r="DB44" s="48">
        <f t="shared" si="20"/>
        <v>13.582500000000001</v>
      </c>
      <c r="DC44" s="30">
        <v>12.76</v>
      </c>
      <c r="DD44" s="30">
        <v>17.91</v>
      </c>
      <c r="DE44" s="30">
        <v>15.89</v>
      </c>
      <c r="DF44" s="30">
        <v>14.21</v>
      </c>
      <c r="DG44" s="48">
        <f t="shared" si="21"/>
        <v>15.192500000000001</v>
      </c>
      <c r="DH44" s="30">
        <v>14.93</v>
      </c>
      <c r="DI44" s="30">
        <v>17.84</v>
      </c>
      <c r="DJ44" s="30">
        <v>17.670000000000002</v>
      </c>
      <c r="DK44" s="30">
        <v>20.149999999999999</v>
      </c>
      <c r="DL44" s="48">
        <f t="shared" si="22"/>
        <v>17.647500000000001</v>
      </c>
      <c r="DM44" s="30">
        <v>20.6</v>
      </c>
      <c r="DN44" s="30">
        <v>17.7</v>
      </c>
      <c r="DO44" s="30">
        <v>20.16</v>
      </c>
      <c r="DP44" s="30">
        <v>21.78</v>
      </c>
      <c r="DQ44" s="48">
        <f t="shared" si="23"/>
        <v>20.059999999999999</v>
      </c>
      <c r="DR44" s="30">
        <v>20.11</v>
      </c>
      <c r="DS44" s="30">
        <v>21.14</v>
      </c>
      <c r="DT44" s="30">
        <v>21.09</v>
      </c>
      <c r="DU44" s="30">
        <v>22.66</v>
      </c>
      <c r="DV44" s="48">
        <f t="shared" si="24"/>
        <v>21.25</v>
      </c>
      <c r="DW44" s="30">
        <v>19.75</v>
      </c>
      <c r="DX44" s="30">
        <v>19.690000000000001</v>
      </c>
      <c r="DY44" s="30">
        <v>23.8</v>
      </c>
      <c r="DZ44" s="30">
        <v>23.68</v>
      </c>
      <c r="EA44" s="48">
        <f t="shared" si="25"/>
        <v>21.729999999999997</v>
      </c>
      <c r="EB44" s="30">
        <v>23.51</v>
      </c>
      <c r="EC44" s="30">
        <v>23.39</v>
      </c>
      <c r="ED44" s="30">
        <v>23.62</v>
      </c>
      <c r="EE44" s="30">
        <v>22.78</v>
      </c>
      <c r="EF44" s="48">
        <f t="shared" si="26"/>
        <v>23.325000000000003</v>
      </c>
      <c r="EG44" s="30">
        <v>22.99</v>
      </c>
      <c r="EH44" s="30">
        <v>22.41</v>
      </c>
      <c r="EI44" s="30">
        <v>21.02</v>
      </c>
      <c r="EJ44" s="30">
        <v>22.01</v>
      </c>
      <c r="EK44" s="48">
        <f t="shared" si="27"/>
        <v>22.107500000000002</v>
      </c>
      <c r="EL44" s="30">
        <v>18.97</v>
      </c>
      <c r="EM44" s="30">
        <v>18.28</v>
      </c>
      <c r="EN44" s="30">
        <v>18.45</v>
      </c>
      <c r="EO44" s="30">
        <v>18.8</v>
      </c>
      <c r="EP44" s="48">
        <f t="shared" si="28"/>
        <v>18.625</v>
      </c>
      <c r="EQ44" s="30">
        <v>18.53</v>
      </c>
      <c r="ER44" s="30">
        <v>16.7</v>
      </c>
      <c r="ES44" s="30">
        <v>19.09</v>
      </c>
      <c r="ET44" s="30">
        <v>18.510000000000002</v>
      </c>
      <c r="EU44" s="48">
        <f t="shared" si="29"/>
        <v>18.207500000000003</v>
      </c>
      <c r="EV44" s="30">
        <v>14.68</v>
      </c>
      <c r="EW44" s="30">
        <v>11.96</v>
      </c>
      <c r="EX44" s="30">
        <v>11.64</v>
      </c>
      <c r="EY44" s="30">
        <v>8.8000000000000007</v>
      </c>
      <c r="EZ44" s="48">
        <f t="shared" si="30"/>
        <v>11.77</v>
      </c>
      <c r="FA44" s="30">
        <v>7.78</v>
      </c>
      <c r="FB44" s="30">
        <v>6.98</v>
      </c>
      <c r="FC44" s="30">
        <v>7.82</v>
      </c>
      <c r="FD44" s="30">
        <v>8.82</v>
      </c>
      <c r="FE44" s="48">
        <f t="shared" si="31"/>
        <v>7.8500000000000005</v>
      </c>
      <c r="FF44" s="30">
        <v>6.89</v>
      </c>
      <c r="FG44" s="30">
        <v>6.27</v>
      </c>
      <c r="FH44" s="30">
        <v>7.48</v>
      </c>
      <c r="FI44" s="30">
        <v>11.12</v>
      </c>
      <c r="FJ44" s="48">
        <f t="shared" si="32"/>
        <v>7.9399999999999995</v>
      </c>
      <c r="FK44" s="30">
        <v>11.93</v>
      </c>
      <c r="FL44" s="30">
        <v>8.5299999999999994</v>
      </c>
      <c r="FM44" s="30">
        <v>13.01</v>
      </c>
      <c r="FN44" s="30">
        <v>15.79</v>
      </c>
      <c r="FO44" s="48">
        <f t="shared" si="33"/>
        <v>12.315</v>
      </c>
      <c r="FP44" s="30">
        <v>13.2</v>
      </c>
      <c r="FQ44" s="30">
        <v>14.53</v>
      </c>
      <c r="FR44" s="30">
        <v>12.41</v>
      </c>
      <c r="FS44" s="30">
        <v>16.88</v>
      </c>
      <c r="FT44" s="48">
        <f t="shared" si="34"/>
        <v>14.254999999999999</v>
      </c>
      <c r="FU44" s="30">
        <v>16.47</v>
      </c>
      <c r="FV44" s="30">
        <v>18.329999999999998</v>
      </c>
      <c r="FW44" s="30">
        <v>16.66</v>
      </c>
      <c r="FX44" s="30">
        <v>18.77</v>
      </c>
      <c r="FY44" s="48">
        <f t="shared" si="35"/>
        <v>17.557499999999997</v>
      </c>
      <c r="FZ44" s="30">
        <v>13.94</v>
      </c>
      <c r="GA44" s="30">
        <v>12.26</v>
      </c>
      <c r="GB44" s="30">
        <v>8.32</v>
      </c>
      <c r="GC44" s="30">
        <v>14.72</v>
      </c>
      <c r="GD44" s="48">
        <f t="shared" si="36"/>
        <v>12.309999999999999</v>
      </c>
      <c r="GE44" s="30">
        <v>10.32</v>
      </c>
      <c r="GF44" s="30">
        <v>8.6999999999999993</v>
      </c>
      <c r="GG44" s="30">
        <v>12.91</v>
      </c>
      <c r="GH44" s="30">
        <v>13.32</v>
      </c>
      <c r="GI44" s="48">
        <f t="shared" si="37"/>
        <v>11.3125</v>
      </c>
      <c r="GJ44" s="30">
        <v>38.020000000000003</v>
      </c>
      <c r="GK44" s="30">
        <v>37.65</v>
      </c>
      <c r="GL44" s="30">
        <v>37.03</v>
      </c>
      <c r="GM44" s="30">
        <v>37.76</v>
      </c>
      <c r="GN44" s="49">
        <f t="shared" si="38"/>
        <v>37.615000000000002</v>
      </c>
      <c r="GO44" s="30">
        <v>38.61</v>
      </c>
      <c r="GP44" s="30">
        <v>37.729999999999997</v>
      </c>
      <c r="GQ44" s="30">
        <v>38.26</v>
      </c>
      <c r="GR44" s="30">
        <v>37.68</v>
      </c>
      <c r="GS44" s="49">
        <f t="shared" si="39"/>
        <v>38.07</v>
      </c>
      <c r="GT44" s="30">
        <v>38.74</v>
      </c>
      <c r="GU44" s="30">
        <v>36.659999999999997</v>
      </c>
      <c r="GV44" s="30">
        <v>38.229999999999997</v>
      </c>
      <c r="GW44" s="30">
        <v>38.01</v>
      </c>
      <c r="GX44" s="49">
        <f t="shared" si="40"/>
        <v>37.909999999999997</v>
      </c>
      <c r="GY44" s="30">
        <v>37.26</v>
      </c>
      <c r="GZ44" s="30">
        <v>35.979999999999997</v>
      </c>
      <c r="HA44" s="30">
        <v>35.71</v>
      </c>
      <c r="HB44" s="30">
        <v>36.31</v>
      </c>
      <c r="HC44" s="49">
        <f t="shared" si="41"/>
        <v>36.314999999999998</v>
      </c>
      <c r="HD44" s="30">
        <v>35.53</v>
      </c>
      <c r="HE44" s="30">
        <v>36.049999999999997</v>
      </c>
      <c r="HF44" s="30">
        <v>36.06</v>
      </c>
      <c r="HG44" s="30">
        <v>35.31</v>
      </c>
      <c r="HH44" s="49">
        <f t="shared" si="42"/>
        <v>35.737499999999997</v>
      </c>
      <c r="HI44" s="30">
        <v>36.03</v>
      </c>
      <c r="HJ44" s="30">
        <v>35.15</v>
      </c>
      <c r="HK44" s="30">
        <v>35.270000000000003</v>
      </c>
      <c r="HL44" s="30">
        <v>35.729999999999997</v>
      </c>
      <c r="HM44" s="49">
        <f t="shared" si="43"/>
        <v>35.545000000000002</v>
      </c>
      <c r="HN44" s="30">
        <v>36.26</v>
      </c>
      <c r="HO44" s="30">
        <v>34.83</v>
      </c>
      <c r="HP44" s="30">
        <v>33.200000000000003</v>
      </c>
      <c r="HQ44" s="30">
        <v>33.31</v>
      </c>
      <c r="HR44" s="49">
        <f t="shared" si="44"/>
        <v>34.400000000000006</v>
      </c>
      <c r="HS44" s="30">
        <v>33.36</v>
      </c>
      <c r="HT44" s="30">
        <v>32.92</v>
      </c>
      <c r="HU44" s="30">
        <v>32.78</v>
      </c>
      <c r="HV44" s="30">
        <v>33.89</v>
      </c>
      <c r="HW44" s="49">
        <f t="shared" si="45"/>
        <v>33.237499999999997</v>
      </c>
      <c r="HX44" s="30">
        <v>33.93</v>
      </c>
      <c r="HY44" s="30">
        <v>34.4</v>
      </c>
      <c r="HZ44" s="30">
        <v>34.33</v>
      </c>
      <c r="IA44" s="30">
        <v>34.700000000000003</v>
      </c>
      <c r="IB44" s="49">
        <f t="shared" si="46"/>
        <v>34.340000000000003</v>
      </c>
      <c r="IC44" s="30">
        <v>36.479999999999997</v>
      </c>
      <c r="ID44" s="30">
        <v>36.200000000000003</v>
      </c>
      <c r="IE44" s="30">
        <v>36.68</v>
      </c>
      <c r="IF44" s="30">
        <v>34.89</v>
      </c>
      <c r="IG44" s="49">
        <f t="shared" si="47"/>
        <v>36.0625</v>
      </c>
      <c r="IH44" s="30">
        <v>34.9</v>
      </c>
      <c r="II44" s="30">
        <v>35.619999999999997</v>
      </c>
      <c r="IJ44" s="30">
        <v>34.200000000000003</v>
      </c>
      <c r="IK44" s="30">
        <v>35.96</v>
      </c>
      <c r="IL44" s="49">
        <f t="shared" si="48"/>
        <v>35.17</v>
      </c>
      <c r="IM44" s="30">
        <v>36.880000000000003</v>
      </c>
      <c r="IN44" s="30">
        <v>37.380000000000003</v>
      </c>
      <c r="IO44" s="30">
        <v>37.24</v>
      </c>
      <c r="IP44" s="30">
        <v>38.57</v>
      </c>
      <c r="IQ44" s="49">
        <f t="shared" si="49"/>
        <v>37.517499999999998</v>
      </c>
      <c r="IR44" s="30">
        <v>39.840000000000003</v>
      </c>
      <c r="IS44" s="30">
        <v>39.479999999999997</v>
      </c>
      <c r="IT44" s="30">
        <v>39.4</v>
      </c>
      <c r="IU44" s="30">
        <v>39.159999999999997</v>
      </c>
      <c r="IV44" s="49">
        <f t="shared" si="50"/>
        <v>39.47</v>
      </c>
      <c r="IW44" s="30">
        <v>39.81</v>
      </c>
      <c r="IX44" s="30">
        <v>39.83</v>
      </c>
      <c r="IY44" s="30">
        <v>38.06</v>
      </c>
      <c r="IZ44" s="30">
        <v>37.04</v>
      </c>
      <c r="JA44" s="49">
        <f t="shared" si="51"/>
        <v>38.685000000000002</v>
      </c>
      <c r="JB44" s="30">
        <v>35.79</v>
      </c>
      <c r="JC44" s="30">
        <v>38.549999999999997</v>
      </c>
      <c r="JD44" s="30">
        <v>36.68</v>
      </c>
      <c r="JE44" s="30">
        <v>36.700000000000003</v>
      </c>
      <c r="JF44" s="49">
        <f t="shared" si="52"/>
        <v>36.930000000000007</v>
      </c>
      <c r="JG44" s="30">
        <v>33.619999999999997</v>
      </c>
      <c r="JH44" s="30">
        <v>33.85</v>
      </c>
      <c r="JI44" s="30">
        <v>35</v>
      </c>
      <c r="JJ44" s="30">
        <v>31.59</v>
      </c>
      <c r="JK44" s="49">
        <f t="shared" si="53"/>
        <v>33.515000000000001</v>
      </c>
      <c r="JL44" s="30">
        <v>34.17</v>
      </c>
      <c r="JM44" s="30">
        <v>32.11</v>
      </c>
      <c r="JN44" s="30">
        <v>30.79</v>
      </c>
      <c r="JO44" s="30">
        <v>31.19</v>
      </c>
      <c r="JP44" s="49">
        <f t="shared" si="54"/>
        <v>32.064999999999998</v>
      </c>
      <c r="JQ44" s="30">
        <v>29.93</v>
      </c>
      <c r="JR44" s="30">
        <v>34.04</v>
      </c>
      <c r="JS44" s="30">
        <v>32.229999999999997</v>
      </c>
      <c r="JT44" s="30">
        <v>31.56</v>
      </c>
      <c r="JU44" s="49">
        <f t="shared" si="55"/>
        <v>31.939999999999998</v>
      </c>
      <c r="JV44" s="30">
        <v>34.07</v>
      </c>
      <c r="JW44" s="30">
        <v>34.32</v>
      </c>
      <c r="JX44" s="30">
        <v>32.950000000000003</v>
      </c>
      <c r="JY44" s="30">
        <v>30.58</v>
      </c>
      <c r="JZ44" s="50">
        <f t="shared" si="56"/>
        <v>32.980000000000004</v>
      </c>
    </row>
    <row r="45" spans="1:286" ht="29">
      <c r="A45" s="25" t="s">
        <v>280</v>
      </c>
      <c r="B45" s="30">
        <v>50.04</v>
      </c>
      <c r="C45" s="30">
        <v>46.7</v>
      </c>
      <c r="D45" s="30">
        <v>47.98</v>
      </c>
      <c r="E45" s="30">
        <v>47.05</v>
      </c>
      <c r="F45" s="47">
        <f t="shared" si="0"/>
        <v>47.942499999999995</v>
      </c>
      <c r="G45" s="30">
        <v>47.42</v>
      </c>
      <c r="H45" s="30">
        <v>47.63</v>
      </c>
      <c r="I45" s="30">
        <v>46.87</v>
      </c>
      <c r="J45" s="30">
        <v>46.33</v>
      </c>
      <c r="K45" s="47">
        <f t="shared" si="1"/>
        <v>47.0625</v>
      </c>
      <c r="L45" s="30">
        <v>46.9</v>
      </c>
      <c r="M45" s="30">
        <v>46.66</v>
      </c>
      <c r="N45" s="30">
        <v>47.18</v>
      </c>
      <c r="O45" s="30">
        <v>49.38</v>
      </c>
      <c r="P45" s="47">
        <f t="shared" si="2"/>
        <v>47.53</v>
      </c>
      <c r="Q45" s="30">
        <v>49.74</v>
      </c>
      <c r="R45" s="30">
        <v>49.65</v>
      </c>
      <c r="S45" s="30">
        <v>48.36</v>
      </c>
      <c r="T45" s="30">
        <v>46.87</v>
      </c>
      <c r="U45" s="47">
        <f t="shared" si="3"/>
        <v>48.655000000000001</v>
      </c>
      <c r="V45" s="30">
        <v>43.84</v>
      </c>
      <c r="W45" s="30">
        <v>45.74</v>
      </c>
      <c r="X45" s="30">
        <v>47.22</v>
      </c>
      <c r="Y45" s="30">
        <v>48</v>
      </c>
      <c r="Z45" s="47">
        <f t="shared" si="4"/>
        <v>46.2</v>
      </c>
      <c r="AA45" s="30">
        <v>47.99</v>
      </c>
      <c r="AB45" s="30">
        <v>49.35</v>
      </c>
      <c r="AC45" s="30">
        <v>47.83</v>
      </c>
      <c r="AD45" s="30">
        <v>47.91</v>
      </c>
      <c r="AE45" s="47">
        <f t="shared" si="5"/>
        <v>48.27</v>
      </c>
      <c r="AF45" s="30">
        <v>46.7</v>
      </c>
      <c r="AG45" s="30">
        <v>45.91</v>
      </c>
      <c r="AH45" s="30">
        <v>45.3</v>
      </c>
      <c r="AI45" s="30">
        <v>45.79</v>
      </c>
      <c r="AJ45" s="47">
        <f t="shared" si="6"/>
        <v>45.924999999999997</v>
      </c>
      <c r="AK45" s="30">
        <v>48.75</v>
      </c>
      <c r="AL45" s="30">
        <v>49.73</v>
      </c>
      <c r="AM45" s="30">
        <v>47.44</v>
      </c>
      <c r="AN45" s="30">
        <v>48.06</v>
      </c>
      <c r="AO45" s="47">
        <f t="shared" si="7"/>
        <v>48.494999999999997</v>
      </c>
      <c r="AP45" s="30">
        <v>45.03</v>
      </c>
      <c r="AQ45" s="30">
        <v>47.87</v>
      </c>
      <c r="AR45" s="30">
        <v>47.14</v>
      </c>
      <c r="AS45" s="30">
        <v>46.73</v>
      </c>
      <c r="AT45" s="47">
        <f t="shared" si="8"/>
        <v>46.692500000000003</v>
      </c>
      <c r="AU45" s="30">
        <v>48</v>
      </c>
      <c r="AV45" s="30">
        <v>46.43</v>
      </c>
      <c r="AW45" s="30">
        <v>46.54</v>
      </c>
      <c r="AX45" s="30">
        <v>48.74</v>
      </c>
      <c r="AY45" s="47">
        <f t="shared" si="9"/>
        <v>47.427500000000002</v>
      </c>
      <c r="AZ45" s="30">
        <v>50.15</v>
      </c>
      <c r="BA45" s="30">
        <v>50.19</v>
      </c>
      <c r="BB45" s="30">
        <v>47.35</v>
      </c>
      <c r="BC45" s="30">
        <v>46.18</v>
      </c>
      <c r="BD45" s="47">
        <f t="shared" si="10"/>
        <v>48.467500000000001</v>
      </c>
      <c r="BE45" s="30">
        <v>46.32</v>
      </c>
      <c r="BF45" s="30">
        <v>46.3</v>
      </c>
      <c r="BG45" s="30">
        <v>44.22</v>
      </c>
      <c r="BH45" s="30">
        <v>43.57</v>
      </c>
      <c r="BI45" s="47">
        <f t="shared" si="11"/>
        <v>45.102499999999999</v>
      </c>
      <c r="BJ45" s="30">
        <v>42.6</v>
      </c>
      <c r="BK45" s="30">
        <v>42.7</v>
      </c>
      <c r="BL45" s="30">
        <v>40.85</v>
      </c>
      <c r="BM45" s="30">
        <v>41.22</v>
      </c>
      <c r="BN45" s="47">
        <f t="shared" si="12"/>
        <v>41.842500000000001</v>
      </c>
      <c r="BO45" s="30">
        <v>41.34</v>
      </c>
      <c r="BP45" s="30">
        <v>42.06</v>
      </c>
      <c r="BQ45" s="30">
        <v>40.58</v>
      </c>
      <c r="BR45" s="30">
        <v>41.92</v>
      </c>
      <c r="BS45" s="47">
        <f t="shared" si="13"/>
        <v>41.475000000000001</v>
      </c>
      <c r="BT45" s="30">
        <v>40.76</v>
      </c>
      <c r="BU45" s="30">
        <v>43.16</v>
      </c>
      <c r="BV45" s="30">
        <v>42.49</v>
      </c>
      <c r="BW45" s="30">
        <v>39.56</v>
      </c>
      <c r="BX45" s="47">
        <f t="shared" si="14"/>
        <v>41.4925</v>
      </c>
      <c r="BY45" s="30">
        <v>39.31</v>
      </c>
      <c r="BZ45" s="30">
        <v>40.659999999999997</v>
      </c>
      <c r="CA45" s="30">
        <v>39.58</v>
      </c>
      <c r="CB45" s="30">
        <v>42.15</v>
      </c>
      <c r="CC45" s="47">
        <f t="shared" si="15"/>
        <v>40.424999999999997</v>
      </c>
      <c r="CD45" s="30">
        <v>38.090000000000003</v>
      </c>
      <c r="CE45" s="30">
        <v>37.25</v>
      </c>
      <c r="CF45" s="30">
        <v>37.340000000000003</v>
      </c>
      <c r="CG45" s="30">
        <v>35.29</v>
      </c>
      <c r="CH45" s="47">
        <f t="shared" si="16"/>
        <v>36.9925</v>
      </c>
      <c r="CI45" s="30">
        <v>36.17</v>
      </c>
      <c r="CJ45" s="30">
        <v>35.96</v>
      </c>
      <c r="CK45" s="30">
        <v>34.54</v>
      </c>
      <c r="CL45" s="30">
        <v>33.07</v>
      </c>
      <c r="CM45" s="47">
        <f t="shared" si="17"/>
        <v>34.934999999999995</v>
      </c>
      <c r="CN45" s="30">
        <v>32.869999999999997</v>
      </c>
      <c r="CO45" s="30">
        <v>33.78</v>
      </c>
      <c r="CP45" s="30">
        <v>31.45</v>
      </c>
      <c r="CQ45" s="30">
        <v>29.43</v>
      </c>
      <c r="CR45" s="47">
        <f t="shared" si="18"/>
        <v>31.8825</v>
      </c>
      <c r="CS45" s="30">
        <v>11.39</v>
      </c>
      <c r="CT45" s="30">
        <v>13.04</v>
      </c>
      <c r="CU45" s="30">
        <v>14.41</v>
      </c>
      <c r="CV45" s="30">
        <v>13.1</v>
      </c>
      <c r="CW45" s="48">
        <f t="shared" si="19"/>
        <v>12.985000000000001</v>
      </c>
      <c r="CX45" s="30">
        <v>11.28</v>
      </c>
      <c r="CY45" s="30">
        <v>8.6199999999999992</v>
      </c>
      <c r="CZ45" s="30">
        <v>13.85</v>
      </c>
      <c r="DA45" s="30">
        <v>14.66</v>
      </c>
      <c r="DB45" s="48">
        <f t="shared" si="20"/>
        <v>12.102499999999999</v>
      </c>
      <c r="DC45" s="30">
        <v>18.68</v>
      </c>
      <c r="DD45" s="30">
        <v>14.29</v>
      </c>
      <c r="DE45" s="30">
        <v>11.55</v>
      </c>
      <c r="DF45" s="30">
        <v>15.72</v>
      </c>
      <c r="DG45" s="48">
        <f t="shared" si="21"/>
        <v>15.059999999999999</v>
      </c>
      <c r="DH45" s="30">
        <v>16.09</v>
      </c>
      <c r="DI45" s="30">
        <v>17.7</v>
      </c>
      <c r="DJ45" s="30">
        <v>16.02</v>
      </c>
      <c r="DK45" s="30">
        <v>17.04</v>
      </c>
      <c r="DL45" s="48">
        <f t="shared" si="22"/>
        <v>16.712499999999999</v>
      </c>
      <c r="DM45" s="30">
        <v>15.66</v>
      </c>
      <c r="DN45" s="30">
        <v>16.04</v>
      </c>
      <c r="DO45" s="30">
        <v>19.510000000000002</v>
      </c>
      <c r="DP45" s="30">
        <v>19.670000000000002</v>
      </c>
      <c r="DQ45" s="48">
        <f t="shared" si="23"/>
        <v>17.72</v>
      </c>
      <c r="DR45" s="30">
        <v>20.71</v>
      </c>
      <c r="DS45" s="30">
        <v>20.22</v>
      </c>
      <c r="DT45" s="30">
        <v>23.43</v>
      </c>
      <c r="DU45" s="30">
        <v>28.98</v>
      </c>
      <c r="DV45" s="48">
        <f t="shared" si="24"/>
        <v>23.335000000000001</v>
      </c>
      <c r="DW45" s="30">
        <v>28.44</v>
      </c>
      <c r="DX45" s="30">
        <v>28.57</v>
      </c>
      <c r="DY45" s="30">
        <v>22.74</v>
      </c>
      <c r="DZ45" s="30">
        <v>25.38</v>
      </c>
      <c r="EA45" s="48">
        <f t="shared" si="25"/>
        <v>26.282499999999999</v>
      </c>
      <c r="EB45" s="30">
        <v>26.21</v>
      </c>
      <c r="EC45" s="30">
        <v>27.82</v>
      </c>
      <c r="ED45" s="30">
        <v>25.13</v>
      </c>
      <c r="EE45" s="30">
        <v>24.38</v>
      </c>
      <c r="EF45" s="48">
        <f t="shared" si="26"/>
        <v>25.884999999999998</v>
      </c>
      <c r="EG45" s="30">
        <v>20.58</v>
      </c>
      <c r="EH45" s="30">
        <v>24.08</v>
      </c>
      <c r="EI45" s="30">
        <v>24.56</v>
      </c>
      <c r="EJ45" s="30">
        <v>23.28</v>
      </c>
      <c r="EK45" s="48">
        <f t="shared" si="27"/>
        <v>23.125</v>
      </c>
      <c r="EL45" s="30">
        <v>23.15</v>
      </c>
      <c r="EM45" s="30">
        <v>20.54</v>
      </c>
      <c r="EN45" s="30">
        <v>19.41</v>
      </c>
      <c r="EO45" s="30">
        <v>19.77</v>
      </c>
      <c r="EP45" s="48">
        <f t="shared" si="28"/>
        <v>20.717499999999998</v>
      </c>
      <c r="EQ45" s="30">
        <v>18.72</v>
      </c>
      <c r="ER45" s="30">
        <v>16.899999999999999</v>
      </c>
      <c r="ES45" s="30">
        <v>21.5</v>
      </c>
      <c r="ET45" s="30">
        <v>16.53</v>
      </c>
      <c r="EU45" s="48">
        <f t="shared" si="29"/>
        <v>18.412500000000001</v>
      </c>
      <c r="EV45" s="30">
        <v>17.13</v>
      </c>
      <c r="EW45" s="30">
        <v>14.5</v>
      </c>
      <c r="EX45" s="30">
        <v>16.059999999999999</v>
      </c>
      <c r="EY45" s="30">
        <v>17.670000000000002</v>
      </c>
      <c r="EZ45" s="48">
        <f t="shared" si="30"/>
        <v>16.34</v>
      </c>
      <c r="FA45" s="30">
        <v>14.93</v>
      </c>
      <c r="FB45" s="30">
        <v>12.36</v>
      </c>
      <c r="FC45" s="30">
        <v>9.23</v>
      </c>
      <c r="FD45" s="30">
        <v>10.45</v>
      </c>
      <c r="FE45" s="48">
        <f t="shared" si="31"/>
        <v>11.7425</v>
      </c>
      <c r="FF45" s="30">
        <v>7.18</v>
      </c>
      <c r="FG45" s="30">
        <v>8.4600000000000009</v>
      </c>
      <c r="FH45" s="30">
        <v>8.99</v>
      </c>
      <c r="FI45" s="30">
        <v>8.58</v>
      </c>
      <c r="FJ45" s="48">
        <f t="shared" si="32"/>
        <v>8.3025000000000002</v>
      </c>
      <c r="FK45" s="30">
        <v>10.96</v>
      </c>
      <c r="FL45" s="30">
        <v>9.85</v>
      </c>
      <c r="FM45" s="30">
        <v>14.85</v>
      </c>
      <c r="FN45" s="30">
        <v>15.09</v>
      </c>
      <c r="FO45" s="48">
        <f t="shared" si="33"/>
        <v>12.6875</v>
      </c>
      <c r="FP45" s="30">
        <v>11.62</v>
      </c>
      <c r="FQ45" s="30">
        <v>8.6</v>
      </c>
      <c r="FR45" s="30">
        <v>17.46</v>
      </c>
      <c r="FS45" s="30">
        <v>15.79</v>
      </c>
      <c r="FT45" s="48">
        <f t="shared" si="34"/>
        <v>13.3675</v>
      </c>
      <c r="FU45" s="30">
        <v>11.45</v>
      </c>
      <c r="FV45" s="30">
        <v>10.76</v>
      </c>
      <c r="FW45" s="30">
        <v>12.55</v>
      </c>
      <c r="FX45" s="30">
        <v>13.85</v>
      </c>
      <c r="FY45" s="48">
        <f t="shared" si="35"/>
        <v>12.152500000000002</v>
      </c>
      <c r="FZ45" s="30">
        <v>13.76</v>
      </c>
      <c r="GA45" s="30">
        <v>18.2</v>
      </c>
      <c r="GB45" s="30">
        <v>16.39</v>
      </c>
      <c r="GC45" s="30">
        <v>15.78</v>
      </c>
      <c r="GD45" s="48">
        <f t="shared" si="36"/>
        <v>16.032499999999999</v>
      </c>
      <c r="GE45" s="30">
        <v>14.81</v>
      </c>
      <c r="GF45" s="30">
        <v>13.87</v>
      </c>
      <c r="GG45" s="30">
        <v>16.57</v>
      </c>
      <c r="GH45" s="30">
        <v>12.11</v>
      </c>
      <c r="GI45" s="48">
        <f t="shared" si="37"/>
        <v>14.34</v>
      </c>
      <c r="GJ45" s="30">
        <v>44.34</v>
      </c>
      <c r="GK45" s="30">
        <v>40.61</v>
      </c>
      <c r="GL45" s="30">
        <v>41.07</v>
      </c>
      <c r="GM45" s="30">
        <v>40.880000000000003</v>
      </c>
      <c r="GN45" s="49">
        <f t="shared" si="38"/>
        <v>41.725000000000001</v>
      </c>
      <c r="GO45" s="30">
        <v>42.07</v>
      </c>
      <c r="GP45" s="30">
        <v>43.53</v>
      </c>
      <c r="GQ45" s="30">
        <v>40.380000000000003</v>
      </c>
      <c r="GR45" s="30">
        <v>39.54</v>
      </c>
      <c r="GS45" s="49">
        <f t="shared" si="39"/>
        <v>41.379999999999995</v>
      </c>
      <c r="GT45" s="30">
        <v>38.14</v>
      </c>
      <c r="GU45" s="30">
        <v>39.99</v>
      </c>
      <c r="GV45" s="30">
        <v>41.73</v>
      </c>
      <c r="GW45" s="30">
        <v>41.61</v>
      </c>
      <c r="GX45" s="49">
        <f t="shared" si="40"/>
        <v>40.367499999999993</v>
      </c>
      <c r="GY45" s="30">
        <v>41.73</v>
      </c>
      <c r="GZ45" s="30">
        <v>40.86</v>
      </c>
      <c r="HA45" s="30">
        <v>40.61</v>
      </c>
      <c r="HB45" s="30">
        <v>38.880000000000003</v>
      </c>
      <c r="HC45" s="49">
        <f t="shared" si="41"/>
        <v>40.520000000000003</v>
      </c>
      <c r="HD45" s="30">
        <v>36.97</v>
      </c>
      <c r="HE45" s="30">
        <v>38.4</v>
      </c>
      <c r="HF45" s="30">
        <v>38</v>
      </c>
      <c r="HG45" s="30">
        <v>38.56</v>
      </c>
      <c r="HH45" s="49">
        <f t="shared" si="42"/>
        <v>37.982500000000002</v>
      </c>
      <c r="HI45" s="30">
        <v>38.049999999999997</v>
      </c>
      <c r="HJ45" s="30">
        <v>39.369999999999997</v>
      </c>
      <c r="HK45" s="30">
        <v>36.630000000000003</v>
      </c>
      <c r="HL45" s="30">
        <v>34.03</v>
      </c>
      <c r="HM45" s="49">
        <f t="shared" si="43"/>
        <v>37.019999999999996</v>
      </c>
      <c r="HN45" s="30">
        <v>33.42</v>
      </c>
      <c r="HO45" s="30">
        <v>32.79</v>
      </c>
      <c r="HP45" s="30">
        <v>35</v>
      </c>
      <c r="HQ45" s="30">
        <v>34.17</v>
      </c>
      <c r="HR45" s="49">
        <f t="shared" si="44"/>
        <v>33.844999999999999</v>
      </c>
      <c r="HS45" s="30">
        <v>35.97</v>
      </c>
      <c r="HT45" s="30">
        <v>35.89</v>
      </c>
      <c r="HU45" s="30">
        <v>35.520000000000003</v>
      </c>
      <c r="HV45" s="30">
        <v>36.340000000000003</v>
      </c>
      <c r="HW45" s="49">
        <f t="shared" si="45"/>
        <v>35.93</v>
      </c>
      <c r="HX45" s="30">
        <v>35.76</v>
      </c>
      <c r="HY45" s="30">
        <v>36.340000000000003</v>
      </c>
      <c r="HZ45" s="30">
        <v>35.56</v>
      </c>
      <c r="IA45" s="30">
        <v>35.85</v>
      </c>
      <c r="IB45" s="49">
        <f t="shared" si="46"/>
        <v>35.877499999999998</v>
      </c>
      <c r="IC45" s="30">
        <v>36.880000000000003</v>
      </c>
      <c r="ID45" s="30">
        <v>36.9</v>
      </c>
      <c r="IE45" s="30">
        <v>37.5</v>
      </c>
      <c r="IF45" s="30">
        <v>39.1</v>
      </c>
      <c r="IG45" s="49">
        <f t="shared" si="47"/>
        <v>37.594999999999999</v>
      </c>
      <c r="IH45" s="30">
        <v>40.76</v>
      </c>
      <c r="II45" s="30">
        <v>41.71</v>
      </c>
      <c r="IJ45" s="30">
        <v>37.17</v>
      </c>
      <c r="IK45" s="30">
        <v>38.549999999999997</v>
      </c>
      <c r="IL45" s="49">
        <f t="shared" si="48"/>
        <v>39.547499999999999</v>
      </c>
      <c r="IM45" s="30">
        <v>38.380000000000003</v>
      </c>
      <c r="IN45" s="30">
        <v>39.590000000000003</v>
      </c>
      <c r="IO45" s="30">
        <v>37.119999999999997</v>
      </c>
      <c r="IP45" s="30">
        <v>35.880000000000003</v>
      </c>
      <c r="IQ45" s="49">
        <f t="shared" si="49"/>
        <v>37.7425</v>
      </c>
      <c r="IR45" s="30">
        <v>36.24</v>
      </c>
      <c r="IS45" s="30">
        <v>37.42</v>
      </c>
      <c r="IT45" s="30">
        <v>37.08</v>
      </c>
      <c r="IU45" s="30">
        <v>36.909999999999997</v>
      </c>
      <c r="IV45" s="49">
        <f t="shared" si="50"/>
        <v>36.912499999999994</v>
      </c>
      <c r="IW45" s="30">
        <v>38.369999999999997</v>
      </c>
      <c r="IX45" s="30">
        <v>38.5</v>
      </c>
      <c r="IY45" s="30">
        <v>36.93</v>
      </c>
      <c r="IZ45" s="30">
        <v>38.32</v>
      </c>
      <c r="JA45" s="49">
        <f t="shared" si="51"/>
        <v>38.03</v>
      </c>
      <c r="JB45" s="30">
        <v>36.299999999999997</v>
      </c>
      <c r="JC45" s="30">
        <v>38.909999999999997</v>
      </c>
      <c r="JD45" s="30">
        <v>36.18</v>
      </c>
      <c r="JE45" s="30">
        <v>33.6</v>
      </c>
      <c r="JF45" s="49">
        <f t="shared" si="52"/>
        <v>36.247499999999995</v>
      </c>
      <c r="JG45" s="30">
        <v>34.74</v>
      </c>
      <c r="JH45" s="30">
        <v>37.17</v>
      </c>
      <c r="JI45" s="30">
        <v>32.67</v>
      </c>
      <c r="JJ45" s="30">
        <v>35.49</v>
      </c>
      <c r="JK45" s="49">
        <f t="shared" si="53"/>
        <v>35.017499999999998</v>
      </c>
      <c r="JL45" s="30">
        <v>33.729999999999997</v>
      </c>
      <c r="JM45" s="30">
        <v>33.24</v>
      </c>
      <c r="JN45" s="30">
        <v>32.65</v>
      </c>
      <c r="JO45" s="30">
        <v>30.4</v>
      </c>
      <c r="JP45" s="49">
        <f t="shared" si="54"/>
        <v>32.505000000000003</v>
      </c>
      <c r="JQ45" s="30">
        <v>31.19</v>
      </c>
      <c r="JR45" s="30">
        <v>29.41</v>
      </c>
      <c r="JS45" s="30">
        <v>28.88</v>
      </c>
      <c r="JT45" s="30">
        <v>27.86</v>
      </c>
      <c r="JU45" s="49">
        <f t="shared" si="55"/>
        <v>29.335000000000001</v>
      </c>
      <c r="JV45" s="30">
        <v>28</v>
      </c>
      <c r="JW45" s="30">
        <v>29.1</v>
      </c>
      <c r="JX45" s="30">
        <v>26.24</v>
      </c>
      <c r="JY45" s="30">
        <v>25.87</v>
      </c>
      <c r="JZ45" s="50">
        <f t="shared" si="56"/>
        <v>27.302500000000002</v>
      </c>
    </row>
    <row r="46" spans="1:286" ht="43">
      <c r="A46" s="25" t="s">
        <v>281</v>
      </c>
      <c r="B46" s="30">
        <v>54.02</v>
      </c>
      <c r="C46" s="30">
        <v>52.29</v>
      </c>
      <c r="D46" s="30">
        <v>51.19</v>
      </c>
      <c r="E46" s="30">
        <v>57.16</v>
      </c>
      <c r="F46" s="47">
        <f t="shared" si="0"/>
        <v>53.664999999999999</v>
      </c>
      <c r="G46" s="30">
        <v>56.51</v>
      </c>
      <c r="H46" s="30">
        <v>55.73</v>
      </c>
      <c r="I46" s="30">
        <v>55.95</v>
      </c>
      <c r="J46" s="30">
        <v>55.17</v>
      </c>
      <c r="K46" s="47">
        <f t="shared" si="1"/>
        <v>55.84</v>
      </c>
      <c r="L46" s="30">
        <v>57.56</v>
      </c>
      <c r="M46" s="30">
        <v>57.44</v>
      </c>
      <c r="N46" s="30">
        <v>55.42</v>
      </c>
      <c r="O46" s="30">
        <v>56.28</v>
      </c>
      <c r="P46" s="47">
        <f t="shared" si="2"/>
        <v>56.675000000000004</v>
      </c>
      <c r="Q46" s="30">
        <v>56.18</v>
      </c>
      <c r="R46" s="30">
        <v>56.08</v>
      </c>
      <c r="S46" s="30">
        <v>57.36</v>
      </c>
      <c r="T46" s="30">
        <v>56.03</v>
      </c>
      <c r="U46" s="47">
        <f t="shared" si="3"/>
        <v>56.412500000000001</v>
      </c>
      <c r="V46" s="30">
        <v>55.01</v>
      </c>
      <c r="W46" s="30">
        <v>54.62</v>
      </c>
      <c r="X46" s="30">
        <v>55.01</v>
      </c>
      <c r="Y46" s="30">
        <v>53.34</v>
      </c>
      <c r="Z46" s="47">
        <f t="shared" si="4"/>
        <v>54.494999999999997</v>
      </c>
      <c r="AA46" s="30">
        <v>53.61</v>
      </c>
      <c r="AB46" s="30">
        <v>54.25</v>
      </c>
      <c r="AC46" s="30">
        <v>54.65</v>
      </c>
      <c r="AD46" s="30">
        <v>56.11</v>
      </c>
      <c r="AE46" s="47">
        <f t="shared" si="5"/>
        <v>54.655000000000001</v>
      </c>
      <c r="AF46" s="30">
        <v>56.62</v>
      </c>
      <c r="AG46" s="30">
        <v>55.48</v>
      </c>
      <c r="AH46" s="30">
        <v>56.64</v>
      </c>
      <c r="AI46" s="30">
        <v>57.02</v>
      </c>
      <c r="AJ46" s="47">
        <f t="shared" si="6"/>
        <v>56.440000000000005</v>
      </c>
      <c r="AK46" s="30">
        <v>57.72</v>
      </c>
      <c r="AL46" s="30">
        <v>58.56</v>
      </c>
      <c r="AM46" s="30">
        <v>58.16</v>
      </c>
      <c r="AN46" s="30">
        <v>59.15</v>
      </c>
      <c r="AO46" s="47">
        <f t="shared" si="7"/>
        <v>58.397500000000001</v>
      </c>
      <c r="AP46" s="30">
        <v>58.19</v>
      </c>
      <c r="AQ46" s="30">
        <v>58.35</v>
      </c>
      <c r="AR46" s="30">
        <v>55.75</v>
      </c>
      <c r="AS46" s="30">
        <v>57.17</v>
      </c>
      <c r="AT46" s="47">
        <f t="shared" si="8"/>
        <v>57.364999999999995</v>
      </c>
      <c r="AU46" s="30">
        <v>56.62</v>
      </c>
      <c r="AV46" s="30">
        <v>56.42</v>
      </c>
      <c r="AW46" s="30">
        <v>58.05</v>
      </c>
      <c r="AX46" s="30">
        <v>56.48</v>
      </c>
      <c r="AY46" s="47">
        <f t="shared" si="9"/>
        <v>56.892499999999991</v>
      </c>
      <c r="AZ46" s="30">
        <v>54.87</v>
      </c>
      <c r="BA46" s="30">
        <v>54.62</v>
      </c>
      <c r="BB46" s="30">
        <v>55.53</v>
      </c>
      <c r="BC46" s="30">
        <v>56.78</v>
      </c>
      <c r="BD46" s="47">
        <f t="shared" si="10"/>
        <v>55.449999999999996</v>
      </c>
      <c r="BE46" s="30">
        <v>57.04</v>
      </c>
      <c r="BF46" s="30">
        <v>55.34</v>
      </c>
      <c r="BG46" s="30">
        <v>52.35</v>
      </c>
      <c r="BH46" s="30">
        <v>55.9</v>
      </c>
      <c r="BI46" s="47">
        <f t="shared" si="11"/>
        <v>55.157499999999999</v>
      </c>
      <c r="BJ46" s="30">
        <v>53.09</v>
      </c>
      <c r="BK46" s="30">
        <v>53.71</v>
      </c>
      <c r="BL46" s="30">
        <v>53.24</v>
      </c>
      <c r="BM46" s="30">
        <v>52.08</v>
      </c>
      <c r="BN46" s="47">
        <f t="shared" si="12"/>
        <v>53.03</v>
      </c>
      <c r="BO46" s="30">
        <v>52.82</v>
      </c>
      <c r="BP46" s="30">
        <v>53.62</v>
      </c>
      <c r="BQ46" s="30">
        <v>53.3</v>
      </c>
      <c r="BR46" s="30">
        <v>53.21</v>
      </c>
      <c r="BS46" s="47">
        <f t="shared" si="13"/>
        <v>53.237500000000004</v>
      </c>
      <c r="BT46" s="30">
        <v>53.36</v>
      </c>
      <c r="BU46" s="30">
        <v>53.51</v>
      </c>
      <c r="BV46" s="30">
        <v>53.04</v>
      </c>
      <c r="BW46" s="30">
        <v>53.25</v>
      </c>
      <c r="BX46" s="47">
        <f t="shared" si="14"/>
        <v>53.29</v>
      </c>
      <c r="BY46" s="30">
        <v>50.98</v>
      </c>
      <c r="BZ46" s="30">
        <v>50.06</v>
      </c>
      <c r="CA46" s="30">
        <v>50.36</v>
      </c>
      <c r="CB46" s="30">
        <v>51.27</v>
      </c>
      <c r="CC46" s="47">
        <f t="shared" si="15"/>
        <v>50.667499999999997</v>
      </c>
      <c r="CD46" s="30">
        <v>50.6</v>
      </c>
      <c r="CE46" s="30">
        <v>48.64</v>
      </c>
      <c r="CF46" s="30">
        <v>48.55</v>
      </c>
      <c r="CG46" s="30">
        <v>50.25</v>
      </c>
      <c r="CH46" s="47">
        <f t="shared" si="16"/>
        <v>49.510000000000005</v>
      </c>
      <c r="CI46" s="30">
        <v>49.64</v>
      </c>
      <c r="CJ46" s="30">
        <v>48.31</v>
      </c>
      <c r="CK46" s="30">
        <v>48.17</v>
      </c>
      <c r="CL46" s="30">
        <v>48.47</v>
      </c>
      <c r="CM46" s="47">
        <f t="shared" si="17"/>
        <v>48.647500000000001</v>
      </c>
      <c r="CN46" s="30">
        <v>47.41</v>
      </c>
      <c r="CO46" s="30">
        <v>46.04</v>
      </c>
      <c r="CP46" s="30">
        <v>44.88</v>
      </c>
      <c r="CQ46" s="30">
        <v>45.94</v>
      </c>
      <c r="CR46" s="47">
        <f t="shared" si="18"/>
        <v>46.067499999999995</v>
      </c>
      <c r="CS46" s="30">
        <v>28.11</v>
      </c>
      <c r="CT46" s="30">
        <v>27.62</v>
      </c>
      <c r="CU46" s="30">
        <v>18.88</v>
      </c>
      <c r="CV46" s="30">
        <v>19.010000000000002</v>
      </c>
      <c r="CW46" s="48">
        <f t="shared" si="19"/>
        <v>23.405000000000001</v>
      </c>
      <c r="CX46" s="30">
        <v>21.55</v>
      </c>
      <c r="CY46" s="30">
        <v>26.58</v>
      </c>
      <c r="CZ46" s="30">
        <v>24.2</v>
      </c>
      <c r="DA46" s="30">
        <v>22.09</v>
      </c>
      <c r="DB46" s="48">
        <f t="shared" si="20"/>
        <v>23.605</v>
      </c>
      <c r="DC46" s="30">
        <v>20.71</v>
      </c>
      <c r="DD46" s="30">
        <v>19.78</v>
      </c>
      <c r="DE46" s="30">
        <v>21.79</v>
      </c>
      <c r="DF46" s="30">
        <v>22.74</v>
      </c>
      <c r="DG46" s="48">
        <f t="shared" si="21"/>
        <v>21.254999999999999</v>
      </c>
      <c r="DH46" s="30">
        <v>23.1</v>
      </c>
      <c r="DI46" s="30">
        <v>28.16</v>
      </c>
      <c r="DJ46" s="30">
        <v>28.66</v>
      </c>
      <c r="DK46" s="30">
        <v>27.77</v>
      </c>
      <c r="DL46" s="48">
        <f t="shared" si="22"/>
        <v>26.922499999999999</v>
      </c>
      <c r="DM46" s="30">
        <v>27.45</v>
      </c>
      <c r="DN46" s="30">
        <v>29.72</v>
      </c>
      <c r="DO46" s="30">
        <v>30.49</v>
      </c>
      <c r="DP46" s="30">
        <v>28.39</v>
      </c>
      <c r="DQ46" s="48">
        <f t="shared" si="23"/>
        <v>29.012499999999999</v>
      </c>
      <c r="DR46" s="30">
        <v>30.15</v>
      </c>
      <c r="DS46" s="30">
        <v>34.979999999999997</v>
      </c>
      <c r="DT46" s="30">
        <v>32.18</v>
      </c>
      <c r="DU46" s="30">
        <v>33.700000000000003</v>
      </c>
      <c r="DV46" s="48">
        <f t="shared" si="24"/>
        <v>32.752499999999998</v>
      </c>
      <c r="DW46" s="30">
        <v>34.950000000000003</v>
      </c>
      <c r="DX46" s="30">
        <v>36.08</v>
      </c>
      <c r="DY46" s="30">
        <v>33.78</v>
      </c>
      <c r="DZ46" s="30">
        <v>30.51</v>
      </c>
      <c r="EA46" s="48">
        <f t="shared" si="25"/>
        <v>33.83</v>
      </c>
      <c r="EB46" s="30">
        <v>32.58</v>
      </c>
      <c r="EC46" s="30">
        <v>37.53</v>
      </c>
      <c r="ED46" s="30">
        <v>36.74</v>
      </c>
      <c r="EE46" s="30">
        <v>36.18</v>
      </c>
      <c r="EF46" s="48">
        <f t="shared" si="26"/>
        <v>35.7575</v>
      </c>
      <c r="EG46" s="30">
        <v>34.909999999999997</v>
      </c>
      <c r="EH46" s="30">
        <v>36.68</v>
      </c>
      <c r="EI46" s="30">
        <v>37.520000000000003</v>
      </c>
      <c r="EJ46" s="30">
        <v>35.54</v>
      </c>
      <c r="EK46" s="48">
        <f t="shared" si="27"/>
        <v>36.162500000000001</v>
      </c>
      <c r="EL46" s="30">
        <v>32.9</v>
      </c>
      <c r="EM46" s="30">
        <v>32.090000000000003</v>
      </c>
      <c r="EN46" s="30">
        <v>32.99</v>
      </c>
      <c r="EO46" s="30">
        <v>29.32</v>
      </c>
      <c r="EP46" s="48">
        <f t="shared" si="28"/>
        <v>31.825000000000003</v>
      </c>
      <c r="EQ46" s="30">
        <v>29.52</v>
      </c>
      <c r="ER46" s="30">
        <v>28.91</v>
      </c>
      <c r="ES46" s="30">
        <v>29.71</v>
      </c>
      <c r="ET46" s="30">
        <v>29.94</v>
      </c>
      <c r="EU46" s="48">
        <f t="shared" si="29"/>
        <v>29.52</v>
      </c>
      <c r="EV46" s="30">
        <v>29.76</v>
      </c>
      <c r="EW46" s="30">
        <v>29.38</v>
      </c>
      <c r="EX46" s="30">
        <v>29.21</v>
      </c>
      <c r="EY46" s="30">
        <v>28.14</v>
      </c>
      <c r="EZ46" s="48">
        <f t="shared" si="30"/>
        <v>29.122499999999999</v>
      </c>
      <c r="FA46" s="30">
        <v>24.88</v>
      </c>
      <c r="FB46" s="30">
        <v>18.96</v>
      </c>
      <c r="FC46" s="30">
        <v>18.420000000000002</v>
      </c>
      <c r="FD46" s="30">
        <v>19.059999999999999</v>
      </c>
      <c r="FE46" s="48">
        <f t="shared" si="31"/>
        <v>20.330000000000002</v>
      </c>
      <c r="FF46" s="30">
        <v>13.36</v>
      </c>
      <c r="FG46" s="30">
        <v>13.26</v>
      </c>
      <c r="FH46" s="30">
        <v>14.72</v>
      </c>
      <c r="FI46" s="30">
        <v>13.38</v>
      </c>
      <c r="FJ46" s="48">
        <f t="shared" si="32"/>
        <v>13.68</v>
      </c>
      <c r="FK46" s="30">
        <v>15.56</v>
      </c>
      <c r="FL46" s="30">
        <v>15.24</v>
      </c>
      <c r="FM46" s="30">
        <v>13.75</v>
      </c>
      <c r="FN46" s="30">
        <v>15.25</v>
      </c>
      <c r="FO46" s="48">
        <f t="shared" si="33"/>
        <v>14.95</v>
      </c>
      <c r="FP46" s="30">
        <v>14.49</v>
      </c>
      <c r="FQ46" s="30">
        <v>13.25</v>
      </c>
      <c r="FR46" s="30">
        <v>15.23</v>
      </c>
      <c r="FS46" s="30">
        <v>16.39</v>
      </c>
      <c r="FT46" s="48">
        <f t="shared" si="34"/>
        <v>14.84</v>
      </c>
      <c r="FU46" s="30">
        <v>13.26</v>
      </c>
      <c r="FV46" s="30">
        <v>13.04</v>
      </c>
      <c r="FW46" s="30">
        <v>12.29</v>
      </c>
      <c r="FX46" s="30">
        <v>14.87</v>
      </c>
      <c r="FY46" s="48">
        <f t="shared" si="35"/>
        <v>13.364999999999998</v>
      </c>
      <c r="FZ46" s="30">
        <v>13.77</v>
      </c>
      <c r="GA46" s="30">
        <v>12.75</v>
      </c>
      <c r="GB46" s="30">
        <v>13.52</v>
      </c>
      <c r="GC46" s="30">
        <v>14.09</v>
      </c>
      <c r="GD46" s="48">
        <f t="shared" si="36"/>
        <v>13.532499999999999</v>
      </c>
      <c r="GE46" s="30">
        <v>14.25</v>
      </c>
      <c r="GF46" s="30">
        <v>16.39</v>
      </c>
      <c r="GG46" s="30">
        <v>14.46</v>
      </c>
      <c r="GH46" s="30">
        <v>13.78</v>
      </c>
      <c r="GI46" s="48">
        <f t="shared" si="37"/>
        <v>14.72</v>
      </c>
      <c r="GJ46" s="30">
        <v>38.840000000000003</v>
      </c>
      <c r="GK46" s="30">
        <v>37.85</v>
      </c>
      <c r="GL46" s="30">
        <v>41.53</v>
      </c>
      <c r="GM46" s="30">
        <v>46.29</v>
      </c>
      <c r="GN46" s="49">
        <f t="shared" si="38"/>
        <v>41.127499999999998</v>
      </c>
      <c r="GO46" s="30">
        <v>44.33</v>
      </c>
      <c r="GP46" s="30">
        <v>40.92</v>
      </c>
      <c r="GQ46" s="30">
        <v>42.41</v>
      </c>
      <c r="GR46" s="30">
        <v>42.98</v>
      </c>
      <c r="GS46" s="49">
        <f t="shared" si="39"/>
        <v>42.66</v>
      </c>
      <c r="GT46" s="30">
        <v>45.64</v>
      </c>
      <c r="GU46" s="30">
        <v>46.08</v>
      </c>
      <c r="GV46" s="30">
        <v>43.35</v>
      </c>
      <c r="GW46" s="30">
        <v>43.49</v>
      </c>
      <c r="GX46" s="49">
        <f t="shared" si="40"/>
        <v>44.64</v>
      </c>
      <c r="GY46" s="30">
        <v>43.2</v>
      </c>
      <c r="GZ46" s="30">
        <v>40.29</v>
      </c>
      <c r="HA46" s="30">
        <v>40.92</v>
      </c>
      <c r="HB46" s="30">
        <v>40.47</v>
      </c>
      <c r="HC46" s="49">
        <f t="shared" si="41"/>
        <v>41.22</v>
      </c>
      <c r="HD46" s="30">
        <v>39.909999999999997</v>
      </c>
      <c r="HE46" s="30">
        <v>38.39</v>
      </c>
      <c r="HF46" s="30">
        <v>38.24</v>
      </c>
      <c r="HG46" s="30">
        <v>38.200000000000003</v>
      </c>
      <c r="HH46" s="49">
        <f t="shared" si="42"/>
        <v>38.685000000000002</v>
      </c>
      <c r="HI46" s="30">
        <v>37.450000000000003</v>
      </c>
      <c r="HJ46" s="30">
        <v>35.270000000000003</v>
      </c>
      <c r="HK46" s="30">
        <v>37.06</v>
      </c>
      <c r="HL46" s="30">
        <v>37.200000000000003</v>
      </c>
      <c r="HM46" s="49">
        <f t="shared" si="43"/>
        <v>36.745000000000005</v>
      </c>
      <c r="HN46" s="30">
        <v>36.83</v>
      </c>
      <c r="HO46" s="30">
        <v>35.46</v>
      </c>
      <c r="HP46" s="30">
        <v>37.51</v>
      </c>
      <c r="HQ46" s="30">
        <v>39.619999999999997</v>
      </c>
      <c r="HR46" s="49">
        <f t="shared" si="44"/>
        <v>37.354999999999997</v>
      </c>
      <c r="HS46" s="30">
        <v>38.909999999999997</v>
      </c>
      <c r="HT46" s="30">
        <v>36.58</v>
      </c>
      <c r="HU46" s="30">
        <v>36.79</v>
      </c>
      <c r="HV46" s="30">
        <v>37.75</v>
      </c>
      <c r="HW46" s="49">
        <f t="shared" si="45"/>
        <v>37.5075</v>
      </c>
      <c r="HX46" s="30">
        <v>37.880000000000003</v>
      </c>
      <c r="HY46" s="30">
        <v>36.94</v>
      </c>
      <c r="HZ46" s="30">
        <v>34.83</v>
      </c>
      <c r="IA46" s="30">
        <v>36.85</v>
      </c>
      <c r="IB46" s="49">
        <f t="shared" si="46"/>
        <v>36.625</v>
      </c>
      <c r="IC46" s="30">
        <v>37.99</v>
      </c>
      <c r="ID46" s="30">
        <v>38.31</v>
      </c>
      <c r="IE46" s="30">
        <v>38.9</v>
      </c>
      <c r="IF46" s="30">
        <v>39.92</v>
      </c>
      <c r="IG46" s="49">
        <f t="shared" si="47"/>
        <v>38.78</v>
      </c>
      <c r="IH46" s="30">
        <v>38.67</v>
      </c>
      <c r="II46" s="30">
        <v>38.83</v>
      </c>
      <c r="IJ46" s="30">
        <v>39.03</v>
      </c>
      <c r="IK46" s="30">
        <v>39.78</v>
      </c>
      <c r="IL46" s="49">
        <f t="shared" si="48"/>
        <v>39.077500000000001</v>
      </c>
      <c r="IM46" s="30">
        <v>40.06</v>
      </c>
      <c r="IN46" s="30">
        <v>39.08</v>
      </c>
      <c r="IO46" s="30">
        <v>37.06</v>
      </c>
      <c r="IP46" s="30">
        <v>40.17</v>
      </c>
      <c r="IQ46" s="49">
        <f t="shared" si="49"/>
        <v>39.092500000000001</v>
      </c>
      <c r="IR46" s="30">
        <v>39.880000000000003</v>
      </c>
      <c r="IS46" s="30">
        <v>43.53</v>
      </c>
      <c r="IT46" s="30">
        <v>43.44</v>
      </c>
      <c r="IU46" s="30">
        <v>42.15</v>
      </c>
      <c r="IV46" s="49">
        <f t="shared" si="50"/>
        <v>42.25</v>
      </c>
      <c r="IW46" s="30">
        <v>45.77</v>
      </c>
      <c r="IX46" s="30">
        <v>46.5</v>
      </c>
      <c r="IY46" s="30">
        <v>45.46</v>
      </c>
      <c r="IZ46" s="30">
        <v>46.09</v>
      </c>
      <c r="JA46" s="49">
        <f t="shared" si="51"/>
        <v>45.955000000000005</v>
      </c>
      <c r="JB46" s="30">
        <v>45.06</v>
      </c>
      <c r="JC46" s="30">
        <v>45.36</v>
      </c>
      <c r="JD46" s="30">
        <v>45.75</v>
      </c>
      <c r="JE46" s="30">
        <v>45.12</v>
      </c>
      <c r="JF46" s="49">
        <f t="shared" si="52"/>
        <v>45.322500000000005</v>
      </c>
      <c r="JG46" s="30">
        <v>43.59</v>
      </c>
      <c r="JH46" s="30">
        <v>43.43</v>
      </c>
      <c r="JI46" s="30">
        <v>42.69</v>
      </c>
      <c r="JJ46" s="30">
        <v>42.87</v>
      </c>
      <c r="JK46" s="49">
        <f t="shared" si="53"/>
        <v>43.145000000000003</v>
      </c>
      <c r="JL46" s="30">
        <v>43.89</v>
      </c>
      <c r="JM46" s="30">
        <v>42.3</v>
      </c>
      <c r="JN46" s="30">
        <v>42.58</v>
      </c>
      <c r="JO46" s="30">
        <v>42.78</v>
      </c>
      <c r="JP46" s="49">
        <f t="shared" si="54"/>
        <v>42.887499999999996</v>
      </c>
      <c r="JQ46" s="30">
        <v>42.8</v>
      </c>
      <c r="JR46" s="30">
        <v>42.15</v>
      </c>
      <c r="JS46" s="30">
        <v>41.66</v>
      </c>
      <c r="JT46" s="30">
        <v>41.64</v>
      </c>
      <c r="JU46" s="49">
        <f t="shared" si="55"/>
        <v>42.0625</v>
      </c>
      <c r="JV46" s="30">
        <v>40.659999999999997</v>
      </c>
      <c r="JW46" s="30">
        <v>38.5</v>
      </c>
      <c r="JX46" s="30">
        <v>38.39</v>
      </c>
      <c r="JY46" s="30">
        <v>39.61</v>
      </c>
      <c r="JZ46" s="50">
        <f t="shared" si="56"/>
        <v>39.29</v>
      </c>
    </row>
    <row r="47" spans="1:286" ht="29">
      <c r="A47" s="25" t="s">
        <v>282</v>
      </c>
      <c r="B47" s="30">
        <v>48.57</v>
      </c>
      <c r="C47" s="30">
        <v>48.58</v>
      </c>
      <c r="D47" s="30">
        <v>46.48</v>
      </c>
      <c r="E47" s="30">
        <v>48.81</v>
      </c>
      <c r="F47" s="47">
        <f t="shared" si="0"/>
        <v>48.11</v>
      </c>
      <c r="G47" s="30">
        <v>49.01</v>
      </c>
      <c r="H47" s="30">
        <v>49.87</v>
      </c>
      <c r="I47" s="30">
        <v>49.33</v>
      </c>
      <c r="J47" s="30">
        <v>49.37</v>
      </c>
      <c r="K47" s="47">
        <f t="shared" si="1"/>
        <v>49.394999999999996</v>
      </c>
      <c r="L47" s="30">
        <v>48.58</v>
      </c>
      <c r="M47" s="30">
        <v>49.66</v>
      </c>
      <c r="N47" s="30">
        <v>50.68</v>
      </c>
      <c r="O47" s="30">
        <v>49.98</v>
      </c>
      <c r="P47" s="47">
        <f t="shared" si="2"/>
        <v>49.724999999999994</v>
      </c>
      <c r="Q47" s="30">
        <v>49.34</v>
      </c>
      <c r="R47" s="30">
        <v>50.39</v>
      </c>
      <c r="S47" s="30">
        <v>50.48</v>
      </c>
      <c r="T47" s="30">
        <v>49.53</v>
      </c>
      <c r="U47" s="47">
        <f t="shared" si="3"/>
        <v>49.935000000000002</v>
      </c>
      <c r="V47" s="30">
        <v>48.62</v>
      </c>
      <c r="W47" s="30">
        <v>49.21</v>
      </c>
      <c r="X47" s="30">
        <v>48.97</v>
      </c>
      <c r="Y47" s="30">
        <v>48.43</v>
      </c>
      <c r="Z47" s="47">
        <f t="shared" si="4"/>
        <v>48.807500000000005</v>
      </c>
      <c r="AA47" s="30">
        <v>48.45</v>
      </c>
      <c r="AB47" s="30">
        <v>49.45</v>
      </c>
      <c r="AC47" s="30">
        <v>49.62</v>
      </c>
      <c r="AD47" s="30">
        <v>48.55</v>
      </c>
      <c r="AE47" s="47">
        <f t="shared" si="5"/>
        <v>49.017499999999998</v>
      </c>
      <c r="AF47" s="30">
        <v>49.83</v>
      </c>
      <c r="AG47" s="30">
        <v>49.55</v>
      </c>
      <c r="AH47" s="30">
        <v>50.16</v>
      </c>
      <c r="AI47" s="30">
        <v>50.11</v>
      </c>
      <c r="AJ47" s="47">
        <f t="shared" si="6"/>
        <v>49.912499999999994</v>
      </c>
      <c r="AK47" s="30">
        <v>50.04</v>
      </c>
      <c r="AL47" s="30">
        <v>50.47</v>
      </c>
      <c r="AM47" s="30">
        <v>49.81</v>
      </c>
      <c r="AN47" s="30">
        <v>49.36</v>
      </c>
      <c r="AO47" s="47">
        <f t="shared" si="7"/>
        <v>49.92</v>
      </c>
      <c r="AP47" s="30">
        <v>50.14</v>
      </c>
      <c r="AQ47" s="30">
        <v>50.74</v>
      </c>
      <c r="AR47" s="30">
        <v>50.48</v>
      </c>
      <c r="AS47" s="30">
        <v>49.83</v>
      </c>
      <c r="AT47" s="47">
        <f t="shared" si="8"/>
        <v>50.297499999999999</v>
      </c>
      <c r="AU47" s="30">
        <v>49.55</v>
      </c>
      <c r="AV47" s="30">
        <v>50.16</v>
      </c>
      <c r="AW47" s="30">
        <v>49.86</v>
      </c>
      <c r="AX47" s="30">
        <v>49.05</v>
      </c>
      <c r="AY47" s="47">
        <f t="shared" si="9"/>
        <v>49.655000000000001</v>
      </c>
      <c r="AZ47" s="30">
        <v>48.06</v>
      </c>
      <c r="BA47" s="30">
        <v>49.75</v>
      </c>
      <c r="BB47" s="30">
        <v>49.05</v>
      </c>
      <c r="BC47" s="30">
        <v>47.94</v>
      </c>
      <c r="BD47" s="47">
        <f t="shared" si="10"/>
        <v>48.7</v>
      </c>
      <c r="BE47" s="30">
        <v>49.29</v>
      </c>
      <c r="BF47" s="30">
        <v>50.1</v>
      </c>
      <c r="BG47" s="30">
        <v>48.63</v>
      </c>
      <c r="BH47" s="30">
        <v>48.9</v>
      </c>
      <c r="BI47" s="47">
        <f t="shared" si="11"/>
        <v>49.230000000000004</v>
      </c>
      <c r="BJ47" s="30">
        <v>49.1</v>
      </c>
      <c r="BK47" s="30">
        <v>49.12</v>
      </c>
      <c r="BL47" s="30">
        <v>48.76</v>
      </c>
      <c r="BM47" s="30">
        <v>48.97</v>
      </c>
      <c r="BN47" s="47">
        <f t="shared" si="12"/>
        <v>48.987499999999997</v>
      </c>
      <c r="BO47" s="30">
        <v>48.18</v>
      </c>
      <c r="BP47" s="30">
        <v>49.1</v>
      </c>
      <c r="BQ47" s="30">
        <v>48.61</v>
      </c>
      <c r="BR47" s="30">
        <v>47.35</v>
      </c>
      <c r="BS47" s="47">
        <f t="shared" si="13"/>
        <v>48.309999999999995</v>
      </c>
      <c r="BT47" s="30">
        <v>47.95</v>
      </c>
      <c r="BU47" s="30">
        <v>48.44</v>
      </c>
      <c r="BV47" s="30">
        <v>45.45</v>
      </c>
      <c r="BW47" s="30">
        <v>45.62</v>
      </c>
      <c r="BX47" s="47">
        <f t="shared" si="14"/>
        <v>46.865000000000002</v>
      </c>
      <c r="BY47" s="30">
        <v>45.97</v>
      </c>
      <c r="BZ47" s="30">
        <v>46.45</v>
      </c>
      <c r="CA47" s="30">
        <v>46.17</v>
      </c>
      <c r="CB47" s="30">
        <v>45.44</v>
      </c>
      <c r="CC47" s="47">
        <f t="shared" si="15"/>
        <v>46.0075</v>
      </c>
      <c r="CD47" s="30">
        <v>47</v>
      </c>
      <c r="CE47" s="30">
        <v>47.24</v>
      </c>
      <c r="CF47" s="30">
        <v>47.61</v>
      </c>
      <c r="CG47" s="30">
        <v>46.69</v>
      </c>
      <c r="CH47" s="47">
        <f t="shared" si="16"/>
        <v>47.135000000000005</v>
      </c>
      <c r="CI47" s="30">
        <v>46.55</v>
      </c>
      <c r="CJ47" s="30">
        <v>44.77</v>
      </c>
      <c r="CK47" s="30">
        <v>44.22</v>
      </c>
      <c r="CL47" s="30">
        <v>43.39</v>
      </c>
      <c r="CM47" s="47">
        <f t="shared" si="17"/>
        <v>44.732500000000002</v>
      </c>
      <c r="CN47" s="30">
        <v>42.4</v>
      </c>
      <c r="CO47" s="30">
        <v>41.54</v>
      </c>
      <c r="CP47" s="30">
        <v>41.8</v>
      </c>
      <c r="CQ47" s="30">
        <v>42.95</v>
      </c>
      <c r="CR47" s="47">
        <f t="shared" si="18"/>
        <v>42.172499999999999</v>
      </c>
      <c r="CS47" s="30">
        <v>15.82</v>
      </c>
      <c r="CT47" s="30">
        <v>15.63</v>
      </c>
      <c r="CU47" s="30">
        <v>14.81</v>
      </c>
      <c r="CV47" s="30">
        <v>16.57</v>
      </c>
      <c r="CW47" s="48">
        <f t="shared" si="19"/>
        <v>15.707500000000001</v>
      </c>
      <c r="CX47" s="30">
        <v>15.54</v>
      </c>
      <c r="CY47" s="30">
        <v>15.25</v>
      </c>
      <c r="CZ47" s="30">
        <v>14.64</v>
      </c>
      <c r="DA47" s="30">
        <v>16.72</v>
      </c>
      <c r="DB47" s="48">
        <f t="shared" si="20"/>
        <v>15.5375</v>
      </c>
      <c r="DC47" s="30">
        <v>15.54</v>
      </c>
      <c r="DD47" s="30">
        <v>16.13</v>
      </c>
      <c r="DE47" s="30">
        <v>17.82</v>
      </c>
      <c r="DF47" s="30">
        <v>20.29</v>
      </c>
      <c r="DG47" s="48">
        <f t="shared" si="21"/>
        <v>17.445</v>
      </c>
      <c r="DH47" s="30">
        <v>18</v>
      </c>
      <c r="DI47" s="30">
        <v>18.18</v>
      </c>
      <c r="DJ47" s="30">
        <v>19.47</v>
      </c>
      <c r="DK47" s="30">
        <v>20.14</v>
      </c>
      <c r="DL47" s="48">
        <f t="shared" si="22"/>
        <v>18.947499999999998</v>
      </c>
      <c r="DM47" s="30">
        <v>18.52</v>
      </c>
      <c r="DN47" s="30">
        <v>17.86</v>
      </c>
      <c r="DO47" s="30">
        <v>21.45</v>
      </c>
      <c r="DP47" s="30">
        <v>20.89</v>
      </c>
      <c r="DQ47" s="48">
        <f t="shared" si="23"/>
        <v>19.68</v>
      </c>
      <c r="DR47" s="30">
        <v>21.04</v>
      </c>
      <c r="DS47" s="30">
        <v>21.96</v>
      </c>
      <c r="DT47" s="30">
        <v>24.56</v>
      </c>
      <c r="DU47" s="30">
        <v>26.36</v>
      </c>
      <c r="DV47" s="48">
        <f t="shared" si="24"/>
        <v>23.48</v>
      </c>
      <c r="DW47" s="30">
        <v>26.13</v>
      </c>
      <c r="DX47" s="30">
        <v>23.63</v>
      </c>
      <c r="DY47" s="30">
        <v>25.28</v>
      </c>
      <c r="DZ47" s="30">
        <v>25.52</v>
      </c>
      <c r="EA47" s="48">
        <f t="shared" si="25"/>
        <v>25.139999999999997</v>
      </c>
      <c r="EB47" s="30">
        <v>24.25</v>
      </c>
      <c r="EC47" s="30">
        <v>24.34</v>
      </c>
      <c r="ED47" s="30">
        <v>25.69</v>
      </c>
      <c r="EE47" s="30">
        <v>25.21</v>
      </c>
      <c r="EF47" s="48">
        <f t="shared" si="26"/>
        <v>24.872500000000002</v>
      </c>
      <c r="EG47" s="30">
        <v>23.66</v>
      </c>
      <c r="EH47" s="30">
        <v>23.24</v>
      </c>
      <c r="EI47" s="30">
        <v>25.18</v>
      </c>
      <c r="EJ47" s="30">
        <v>26.09</v>
      </c>
      <c r="EK47" s="48">
        <f t="shared" si="27"/>
        <v>24.5425</v>
      </c>
      <c r="EL47" s="30">
        <v>24.27</v>
      </c>
      <c r="EM47" s="30">
        <v>21.74</v>
      </c>
      <c r="EN47" s="30">
        <v>19.190000000000001</v>
      </c>
      <c r="EO47" s="30">
        <v>20.8</v>
      </c>
      <c r="EP47" s="48">
        <f t="shared" si="28"/>
        <v>21.5</v>
      </c>
      <c r="EQ47" s="30">
        <v>18.36</v>
      </c>
      <c r="ER47" s="30">
        <v>18.84</v>
      </c>
      <c r="ES47" s="30">
        <v>19.18</v>
      </c>
      <c r="ET47" s="30">
        <v>18.559999999999999</v>
      </c>
      <c r="EU47" s="48">
        <f t="shared" si="29"/>
        <v>18.734999999999999</v>
      </c>
      <c r="EV47" s="30">
        <v>16.64</v>
      </c>
      <c r="EW47" s="30">
        <v>16.559999999999999</v>
      </c>
      <c r="EX47" s="30">
        <v>16.13</v>
      </c>
      <c r="EY47" s="30">
        <v>15.89</v>
      </c>
      <c r="EZ47" s="48">
        <f t="shared" si="30"/>
        <v>16.305</v>
      </c>
      <c r="FA47" s="30">
        <v>12.9</v>
      </c>
      <c r="FB47" s="30">
        <v>11.11</v>
      </c>
      <c r="FC47" s="30">
        <v>11.8</v>
      </c>
      <c r="FD47" s="30">
        <v>9.5299999999999994</v>
      </c>
      <c r="FE47" s="48">
        <f t="shared" si="31"/>
        <v>11.335000000000001</v>
      </c>
      <c r="FF47" s="30">
        <v>9.5500000000000007</v>
      </c>
      <c r="FG47" s="30">
        <v>8.2899999999999991</v>
      </c>
      <c r="FH47" s="30">
        <v>11.13</v>
      </c>
      <c r="FI47" s="30">
        <v>12.44</v>
      </c>
      <c r="FJ47" s="48">
        <f t="shared" si="32"/>
        <v>10.352499999999999</v>
      </c>
      <c r="FK47" s="30">
        <v>12.19</v>
      </c>
      <c r="FL47" s="30">
        <v>9.57</v>
      </c>
      <c r="FM47" s="30">
        <v>13.74</v>
      </c>
      <c r="FN47" s="30">
        <v>15.78</v>
      </c>
      <c r="FO47" s="48">
        <f t="shared" si="33"/>
        <v>12.82</v>
      </c>
      <c r="FP47" s="30">
        <v>13.32</v>
      </c>
      <c r="FQ47" s="30">
        <v>13.32</v>
      </c>
      <c r="FR47" s="30">
        <v>18.920000000000002</v>
      </c>
      <c r="FS47" s="30">
        <v>17.16</v>
      </c>
      <c r="FT47" s="48">
        <f t="shared" si="34"/>
        <v>15.68</v>
      </c>
      <c r="FU47" s="30">
        <v>18.55</v>
      </c>
      <c r="FV47" s="30">
        <v>18.07</v>
      </c>
      <c r="FW47" s="30">
        <v>21.81</v>
      </c>
      <c r="FX47" s="30">
        <v>21.73</v>
      </c>
      <c r="FY47" s="48">
        <f t="shared" si="35"/>
        <v>20.040000000000003</v>
      </c>
      <c r="FZ47" s="30">
        <v>20.73</v>
      </c>
      <c r="GA47" s="30">
        <v>20.309999999999999</v>
      </c>
      <c r="GB47" s="30">
        <v>20.11</v>
      </c>
      <c r="GC47" s="30">
        <v>22.28</v>
      </c>
      <c r="GD47" s="48">
        <f t="shared" si="36"/>
        <v>20.857500000000002</v>
      </c>
      <c r="GE47" s="30">
        <v>21.23</v>
      </c>
      <c r="GF47" s="30">
        <v>20.100000000000001</v>
      </c>
      <c r="GG47" s="30">
        <v>21.05</v>
      </c>
      <c r="GH47" s="30">
        <v>20.41</v>
      </c>
      <c r="GI47" s="48">
        <f t="shared" si="37"/>
        <v>20.697499999999998</v>
      </c>
      <c r="GJ47" s="30">
        <v>40.880000000000003</v>
      </c>
      <c r="GK47" s="30">
        <v>40.98</v>
      </c>
      <c r="GL47" s="30">
        <v>39.590000000000003</v>
      </c>
      <c r="GM47" s="30">
        <v>40.729999999999997</v>
      </c>
      <c r="GN47" s="49">
        <f t="shared" si="38"/>
        <v>40.545000000000002</v>
      </c>
      <c r="GO47" s="30">
        <v>41.39</v>
      </c>
      <c r="GP47" s="30">
        <v>42.27</v>
      </c>
      <c r="GQ47" s="30">
        <v>42.11</v>
      </c>
      <c r="GR47" s="30">
        <v>41.12</v>
      </c>
      <c r="GS47" s="49">
        <f t="shared" si="39"/>
        <v>41.722499999999997</v>
      </c>
      <c r="GT47" s="30">
        <v>41.03</v>
      </c>
      <c r="GU47" s="30">
        <v>41.65</v>
      </c>
      <c r="GV47" s="30">
        <v>41.65</v>
      </c>
      <c r="GW47" s="30">
        <v>39.840000000000003</v>
      </c>
      <c r="GX47" s="49">
        <f t="shared" si="40"/>
        <v>41.042500000000004</v>
      </c>
      <c r="GY47" s="30">
        <v>40.46</v>
      </c>
      <c r="GZ47" s="30">
        <v>41.23</v>
      </c>
      <c r="HA47" s="30">
        <v>40.65</v>
      </c>
      <c r="HB47" s="30">
        <v>39.56</v>
      </c>
      <c r="HC47" s="49">
        <f t="shared" si="41"/>
        <v>40.475000000000001</v>
      </c>
      <c r="HD47" s="30">
        <v>39.619999999999997</v>
      </c>
      <c r="HE47" s="30">
        <v>40.42</v>
      </c>
      <c r="HF47" s="30">
        <v>38.47</v>
      </c>
      <c r="HG47" s="30">
        <v>38.31</v>
      </c>
      <c r="HH47" s="49">
        <f t="shared" si="42"/>
        <v>39.204999999999998</v>
      </c>
      <c r="HI47" s="30">
        <v>38.26</v>
      </c>
      <c r="HJ47" s="30">
        <v>38.590000000000003</v>
      </c>
      <c r="HK47" s="30">
        <v>37.43</v>
      </c>
      <c r="HL47" s="30">
        <v>35.75</v>
      </c>
      <c r="HM47" s="49">
        <f t="shared" si="43"/>
        <v>37.5075</v>
      </c>
      <c r="HN47" s="30">
        <v>36.81</v>
      </c>
      <c r="HO47" s="30">
        <v>37.840000000000003</v>
      </c>
      <c r="HP47" s="30">
        <v>37.479999999999997</v>
      </c>
      <c r="HQ47" s="30">
        <v>37.32</v>
      </c>
      <c r="HR47" s="49">
        <f t="shared" si="44"/>
        <v>37.362499999999997</v>
      </c>
      <c r="HS47" s="30">
        <v>37.9</v>
      </c>
      <c r="HT47" s="30">
        <v>38.18</v>
      </c>
      <c r="HU47" s="30">
        <v>37.01</v>
      </c>
      <c r="HV47" s="30">
        <v>36.92</v>
      </c>
      <c r="HW47" s="49">
        <f t="shared" si="45"/>
        <v>37.502499999999998</v>
      </c>
      <c r="HX47" s="30">
        <v>38.28</v>
      </c>
      <c r="HY47" s="30">
        <v>38.950000000000003</v>
      </c>
      <c r="HZ47" s="30">
        <v>37.770000000000003</v>
      </c>
      <c r="IA47" s="30">
        <v>36.83</v>
      </c>
      <c r="IB47" s="49">
        <f t="shared" si="46"/>
        <v>37.957499999999996</v>
      </c>
      <c r="IC47" s="30">
        <v>37.520000000000003</v>
      </c>
      <c r="ID47" s="30">
        <v>39.26</v>
      </c>
      <c r="IE47" s="30">
        <v>40.29</v>
      </c>
      <c r="IF47" s="30">
        <v>38.840000000000003</v>
      </c>
      <c r="IG47" s="49">
        <f t="shared" si="47"/>
        <v>38.977499999999999</v>
      </c>
      <c r="IH47" s="30">
        <v>39.229999999999997</v>
      </c>
      <c r="II47" s="30">
        <v>40.380000000000003</v>
      </c>
      <c r="IJ47" s="30">
        <v>39.65</v>
      </c>
      <c r="IK47" s="30">
        <v>39.049999999999997</v>
      </c>
      <c r="IL47" s="49">
        <f t="shared" si="48"/>
        <v>39.577500000000001</v>
      </c>
      <c r="IM47" s="30">
        <v>41.08</v>
      </c>
      <c r="IN47" s="30">
        <v>41.8</v>
      </c>
      <c r="IO47" s="30">
        <v>40.79</v>
      </c>
      <c r="IP47" s="30">
        <v>41.13</v>
      </c>
      <c r="IQ47" s="49">
        <f t="shared" si="49"/>
        <v>41.199999999999996</v>
      </c>
      <c r="IR47" s="30">
        <v>42.76</v>
      </c>
      <c r="IS47" s="30">
        <v>43.66</v>
      </c>
      <c r="IT47" s="30">
        <v>43</v>
      </c>
      <c r="IU47" s="30">
        <v>44.31</v>
      </c>
      <c r="IV47" s="49">
        <f t="shared" si="50"/>
        <v>43.432499999999997</v>
      </c>
      <c r="IW47" s="30">
        <v>43.58</v>
      </c>
      <c r="IX47" s="30">
        <v>45.04</v>
      </c>
      <c r="IY47" s="30">
        <v>43.2</v>
      </c>
      <c r="IZ47" s="30">
        <v>41.46</v>
      </c>
      <c r="JA47" s="49">
        <f t="shared" si="51"/>
        <v>43.32</v>
      </c>
      <c r="JB47" s="30">
        <v>42.11</v>
      </c>
      <c r="JC47" s="30">
        <v>43.8</v>
      </c>
      <c r="JD47" s="30">
        <v>39.21</v>
      </c>
      <c r="JE47" s="30">
        <v>38.42</v>
      </c>
      <c r="JF47" s="49">
        <f t="shared" si="52"/>
        <v>40.885000000000005</v>
      </c>
      <c r="JG47" s="30">
        <v>39.85</v>
      </c>
      <c r="JH47" s="30">
        <v>40.26</v>
      </c>
      <c r="JI47" s="30">
        <v>37.44</v>
      </c>
      <c r="JJ47" s="30">
        <v>37.65</v>
      </c>
      <c r="JK47" s="49">
        <f t="shared" si="53"/>
        <v>38.799999999999997</v>
      </c>
      <c r="JL47" s="30">
        <v>38.28</v>
      </c>
      <c r="JM47" s="30">
        <v>38.71</v>
      </c>
      <c r="JN47" s="30">
        <v>37.229999999999997</v>
      </c>
      <c r="JO47" s="30">
        <v>36.54</v>
      </c>
      <c r="JP47" s="49">
        <f t="shared" si="54"/>
        <v>37.69</v>
      </c>
      <c r="JQ47" s="30">
        <v>36.9</v>
      </c>
      <c r="JR47" s="30">
        <v>35.67</v>
      </c>
      <c r="JS47" s="30">
        <v>35.33</v>
      </c>
      <c r="JT47" s="30">
        <v>33.72</v>
      </c>
      <c r="JU47" s="49">
        <f t="shared" si="55"/>
        <v>35.405000000000001</v>
      </c>
      <c r="JV47" s="30">
        <v>33.4</v>
      </c>
      <c r="JW47" s="30">
        <v>33.19</v>
      </c>
      <c r="JX47" s="30">
        <v>33.01</v>
      </c>
      <c r="JY47" s="30">
        <v>34.18</v>
      </c>
      <c r="JZ47" s="50">
        <f t="shared" si="56"/>
        <v>33.445</v>
      </c>
    </row>
    <row r="48" spans="1:286" ht="29">
      <c r="A48" s="25" t="s">
        <v>283</v>
      </c>
      <c r="B48" s="30">
        <v>54.59</v>
      </c>
      <c r="C48" s="30">
        <v>52.79</v>
      </c>
      <c r="D48" s="30">
        <v>51.43</v>
      </c>
      <c r="E48" s="30">
        <v>54.65</v>
      </c>
      <c r="F48" s="47">
        <f t="shared" si="0"/>
        <v>53.365000000000002</v>
      </c>
      <c r="G48" s="30">
        <v>54.96</v>
      </c>
      <c r="H48" s="30">
        <v>53.72</v>
      </c>
      <c r="I48" s="30">
        <v>55.77</v>
      </c>
      <c r="J48" s="30">
        <v>55.67</v>
      </c>
      <c r="K48" s="47">
        <f t="shared" si="1"/>
        <v>55.03</v>
      </c>
      <c r="L48" s="30">
        <v>55.38</v>
      </c>
      <c r="M48" s="30">
        <v>54.5</v>
      </c>
      <c r="N48" s="30">
        <v>55.11</v>
      </c>
      <c r="O48" s="30">
        <v>53.77</v>
      </c>
      <c r="P48" s="47">
        <f t="shared" si="2"/>
        <v>54.690000000000005</v>
      </c>
      <c r="Q48" s="30">
        <v>53.03</v>
      </c>
      <c r="R48" s="30">
        <v>53.29</v>
      </c>
      <c r="S48" s="30">
        <v>53.58</v>
      </c>
      <c r="T48" s="30">
        <v>53.95</v>
      </c>
      <c r="U48" s="47">
        <f t="shared" si="3"/>
        <v>53.462499999999991</v>
      </c>
      <c r="V48" s="30">
        <v>53.48</v>
      </c>
      <c r="W48" s="30">
        <v>53.39</v>
      </c>
      <c r="X48" s="30">
        <v>54.33</v>
      </c>
      <c r="Y48" s="30">
        <v>51.67</v>
      </c>
      <c r="Z48" s="47">
        <f t="shared" si="4"/>
        <v>53.217500000000001</v>
      </c>
      <c r="AA48" s="30">
        <v>52.67</v>
      </c>
      <c r="AB48" s="30">
        <v>51.57</v>
      </c>
      <c r="AC48" s="30">
        <v>54.41</v>
      </c>
      <c r="AD48" s="30">
        <v>52.99</v>
      </c>
      <c r="AE48" s="47">
        <f t="shared" si="5"/>
        <v>52.910000000000004</v>
      </c>
      <c r="AF48" s="30">
        <v>53.07</v>
      </c>
      <c r="AG48" s="30">
        <v>55.72</v>
      </c>
      <c r="AH48" s="30">
        <v>54.62</v>
      </c>
      <c r="AI48" s="30">
        <v>54.26</v>
      </c>
      <c r="AJ48" s="47">
        <f t="shared" si="6"/>
        <v>54.417499999999997</v>
      </c>
      <c r="AK48" s="30">
        <v>55.25</v>
      </c>
      <c r="AL48" s="30">
        <v>54.53</v>
      </c>
      <c r="AM48" s="30">
        <v>52.32</v>
      </c>
      <c r="AN48" s="30">
        <v>52.39</v>
      </c>
      <c r="AO48" s="47">
        <f t="shared" si="7"/>
        <v>53.622500000000002</v>
      </c>
      <c r="AP48" s="30">
        <v>52.22</v>
      </c>
      <c r="AQ48" s="30">
        <v>53.11</v>
      </c>
      <c r="AR48" s="30">
        <v>53.26</v>
      </c>
      <c r="AS48" s="30">
        <v>53.45</v>
      </c>
      <c r="AT48" s="47">
        <f t="shared" si="8"/>
        <v>53.010000000000005</v>
      </c>
      <c r="AU48" s="30">
        <v>53.83</v>
      </c>
      <c r="AV48" s="30">
        <v>55.12</v>
      </c>
      <c r="AW48" s="30">
        <v>52.79</v>
      </c>
      <c r="AX48" s="30">
        <v>52.92</v>
      </c>
      <c r="AY48" s="47">
        <f t="shared" si="9"/>
        <v>53.664999999999992</v>
      </c>
      <c r="AZ48" s="30">
        <v>51.43</v>
      </c>
      <c r="BA48" s="30">
        <v>52.41</v>
      </c>
      <c r="BB48" s="30">
        <v>51.5</v>
      </c>
      <c r="BC48" s="30">
        <v>50.77</v>
      </c>
      <c r="BD48" s="47">
        <f t="shared" si="10"/>
        <v>51.527500000000003</v>
      </c>
      <c r="BE48" s="30">
        <v>51.93</v>
      </c>
      <c r="BF48" s="30">
        <v>51.01</v>
      </c>
      <c r="BG48" s="30">
        <v>51.22</v>
      </c>
      <c r="BH48" s="30">
        <v>51.66</v>
      </c>
      <c r="BI48" s="47">
        <f t="shared" si="11"/>
        <v>51.454999999999998</v>
      </c>
      <c r="BJ48" s="30">
        <v>51.53</v>
      </c>
      <c r="BK48" s="30">
        <v>50.24</v>
      </c>
      <c r="BL48" s="30">
        <v>49.92</v>
      </c>
      <c r="BM48" s="30">
        <v>50.8</v>
      </c>
      <c r="BN48" s="47">
        <f t="shared" si="12"/>
        <v>50.622500000000002</v>
      </c>
      <c r="BO48" s="30">
        <v>50.11</v>
      </c>
      <c r="BP48" s="30">
        <v>47.02</v>
      </c>
      <c r="BQ48" s="30">
        <v>47.4</v>
      </c>
      <c r="BR48" s="30">
        <v>48.58</v>
      </c>
      <c r="BS48" s="47">
        <f t="shared" si="13"/>
        <v>48.277500000000003</v>
      </c>
      <c r="BT48" s="30">
        <v>48.64</v>
      </c>
      <c r="BU48" s="30">
        <v>49.23</v>
      </c>
      <c r="BV48" s="30">
        <v>49.17</v>
      </c>
      <c r="BW48" s="30">
        <v>49.44</v>
      </c>
      <c r="BX48" s="47">
        <f t="shared" si="14"/>
        <v>49.120000000000005</v>
      </c>
      <c r="BY48" s="30">
        <v>50.1</v>
      </c>
      <c r="BZ48" s="30">
        <v>47.49</v>
      </c>
      <c r="CA48" s="30">
        <v>49.46</v>
      </c>
      <c r="CB48" s="30">
        <v>47.15</v>
      </c>
      <c r="CC48" s="47">
        <f t="shared" si="15"/>
        <v>48.550000000000004</v>
      </c>
      <c r="CD48" s="30">
        <v>44.32</v>
      </c>
      <c r="CE48" s="30">
        <v>42.65</v>
      </c>
      <c r="CF48" s="30">
        <v>41.69</v>
      </c>
      <c r="CG48" s="30">
        <v>40.909999999999997</v>
      </c>
      <c r="CH48" s="47">
        <f t="shared" si="16"/>
        <v>42.392499999999998</v>
      </c>
      <c r="CI48" s="30">
        <v>39.520000000000003</v>
      </c>
      <c r="CJ48" s="30">
        <v>42.56</v>
      </c>
      <c r="CK48" s="30">
        <v>40.79</v>
      </c>
      <c r="CL48" s="30">
        <v>39.700000000000003</v>
      </c>
      <c r="CM48" s="47">
        <f t="shared" si="17"/>
        <v>40.642499999999998</v>
      </c>
      <c r="CN48" s="30">
        <v>38.94</v>
      </c>
      <c r="CO48" s="30">
        <v>38.99</v>
      </c>
      <c r="CP48" s="30">
        <v>38.6</v>
      </c>
      <c r="CQ48" s="30">
        <v>37.159999999999997</v>
      </c>
      <c r="CR48" s="47">
        <f t="shared" si="18"/>
        <v>38.422499999999999</v>
      </c>
      <c r="CS48" s="30">
        <v>13.17</v>
      </c>
      <c r="CT48" s="30">
        <v>14.07</v>
      </c>
      <c r="CU48" s="30">
        <v>9.7100000000000009</v>
      </c>
      <c r="CV48" s="30">
        <v>13.2</v>
      </c>
      <c r="CW48" s="48">
        <f t="shared" si="19"/>
        <v>12.537500000000001</v>
      </c>
      <c r="CX48" s="30">
        <v>9.33</v>
      </c>
      <c r="CY48" s="30">
        <v>8.0500000000000007</v>
      </c>
      <c r="CZ48" s="30">
        <v>9.67</v>
      </c>
      <c r="DA48" s="30">
        <v>11.98</v>
      </c>
      <c r="DB48" s="48">
        <f t="shared" si="20"/>
        <v>9.7575000000000003</v>
      </c>
      <c r="DC48" s="30">
        <v>11.33</v>
      </c>
      <c r="DD48" s="30">
        <v>11.11</v>
      </c>
      <c r="DE48" s="30">
        <v>12.8</v>
      </c>
      <c r="DF48" s="30">
        <v>12.18</v>
      </c>
      <c r="DG48" s="48">
        <f t="shared" si="21"/>
        <v>11.854999999999999</v>
      </c>
      <c r="DH48" s="30">
        <v>13.94</v>
      </c>
      <c r="DI48" s="30">
        <v>14.24</v>
      </c>
      <c r="DJ48" s="30">
        <v>14.73</v>
      </c>
      <c r="DK48" s="30">
        <v>16.47</v>
      </c>
      <c r="DL48" s="48">
        <f t="shared" si="22"/>
        <v>14.844999999999999</v>
      </c>
      <c r="DM48" s="30">
        <v>12.89</v>
      </c>
      <c r="DN48" s="30">
        <v>14.52</v>
      </c>
      <c r="DO48" s="30">
        <v>18.600000000000001</v>
      </c>
      <c r="DP48" s="30">
        <v>14.51</v>
      </c>
      <c r="DQ48" s="48">
        <f t="shared" si="23"/>
        <v>15.13</v>
      </c>
      <c r="DR48" s="30">
        <v>13.68</v>
      </c>
      <c r="DS48" s="30">
        <v>13.67</v>
      </c>
      <c r="DT48" s="30">
        <v>19.11</v>
      </c>
      <c r="DU48" s="30">
        <v>21.06</v>
      </c>
      <c r="DV48" s="48">
        <f t="shared" si="24"/>
        <v>16.88</v>
      </c>
      <c r="DW48" s="30">
        <v>21.4</v>
      </c>
      <c r="DX48" s="30">
        <v>20.29</v>
      </c>
      <c r="DY48" s="30">
        <v>20.41</v>
      </c>
      <c r="DZ48" s="30">
        <v>22.73</v>
      </c>
      <c r="EA48" s="48">
        <f t="shared" si="25"/>
        <v>21.2075</v>
      </c>
      <c r="EB48" s="30">
        <v>22.86</v>
      </c>
      <c r="EC48" s="30">
        <v>20.12</v>
      </c>
      <c r="ED48" s="30">
        <v>20.9</v>
      </c>
      <c r="EE48" s="30">
        <v>20.12</v>
      </c>
      <c r="EF48" s="48">
        <f t="shared" si="26"/>
        <v>21</v>
      </c>
      <c r="EG48" s="30">
        <v>19.22</v>
      </c>
      <c r="EH48" s="30">
        <v>22.68</v>
      </c>
      <c r="EI48" s="30">
        <v>25.14</v>
      </c>
      <c r="EJ48" s="30">
        <v>22.8</v>
      </c>
      <c r="EK48" s="48">
        <f t="shared" si="27"/>
        <v>22.459999999999997</v>
      </c>
      <c r="EL48" s="30">
        <v>20.010000000000002</v>
      </c>
      <c r="EM48" s="30">
        <v>18.73</v>
      </c>
      <c r="EN48" s="30">
        <v>16.510000000000002</v>
      </c>
      <c r="EO48" s="30">
        <v>16.329999999999998</v>
      </c>
      <c r="EP48" s="48">
        <f t="shared" si="28"/>
        <v>17.895</v>
      </c>
      <c r="EQ48" s="30">
        <v>17.38</v>
      </c>
      <c r="ER48" s="30">
        <v>15.05</v>
      </c>
      <c r="ES48" s="30">
        <v>14.03</v>
      </c>
      <c r="ET48" s="30">
        <v>17.04</v>
      </c>
      <c r="EU48" s="48">
        <f t="shared" si="29"/>
        <v>15.875</v>
      </c>
      <c r="EV48" s="30">
        <v>14.49</v>
      </c>
      <c r="EW48" s="30">
        <v>13.28</v>
      </c>
      <c r="EX48" s="30">
        <v>12</v>
      </c>
      <c r="EY48" s="30">
        <v>11.11</v>
      </c>
      <c r="EZ48" s="48">
        <f t="shared" si="30"/>
        <v>12.719999999999999</v>
      </c>
      <c r="FA48" s="30">
        <v>11.75</v>
      </c>
      <c r="FB48" s="30">
        <v>10.210000000000001</v>
      </c>
      <c r="FC48" s="30">
        <v>8.3000000000000007</v>
      </c>
      <c r="FD48" s="30">
        <v>9.33</v>
      </c>
      <c r="FE48" s="48">
        <f t="shared" si="31"/>
        <v>9.8975000000000009</v>
      </c>
      <c r="FF48" s="30">
        <v>8.4499999999999993</v>
      </c>
      <c r="FG48" s="30">
        <v>7.33</v>
      </c>
      <c r="FH48" s="30">
        <v>7.61</v>
      </c>
      <c r="FI48" s="30">
        <v>9.8699999999999992</v>
      </c>
      <c r="FJ48" s="48">
        <f t="shared" si="32"/>
        <v>8.3149999999999995</v>
      </c>
      <c r="FK48" s="30">
        <v>8.99</v>
      </c>
      <c r="FL48" s="30">
        <v>6.44</v>
      </c>
      <c r="FM48" s="30">
        <v>6.87</v>
      </c>
      <c r="FN48" s="30">
        <v>7.99</v>
      </c>
      <c r="FO48" s="48">
        <f t="shared" si="33"/>
        <v>7.5724999999999998</v>
      </c>
      <c r="FP48" s="30">
        <v>9.67</v>
      </c>
      <c r="FQ48" s="30">
        <v>6.33</v>
      </c>
      <c r="FR48" s="30">
        <v>10.55</v>
      </c>
      <c r="FS48" s="30">
        <v>12.24</v>
      </c>
      <c r="FT48" s="48">
        <f t="shared" si="34"/>
        <v>9.6974999999999998</v>
      </c>
      <c r="FU48" s="30">
        <v>4.8499999999999996</v>
      </c>
      <c r="FV48" s="30">
        <v>5.56</v>
      </c>
      <c r="FW48" s="30">
        <v>6.47</v>
      </c>
      <c r="FX48" s="30">
        <v>12.62</v>
      </c>
      <c r="FY48" s="48">
        <f t="shared" si="35"/>
        <v>7.375</v>
      </c>
      <c r="FZ48" s="30">
        <v>9.8800000000000008</v>
      </c>
      <c r="GA48" s="30">
        <v>9.01</v>
      </c>
      <c r="GB48" s="30">
        <v>8.8000000000000007</v>
      </c>
      <c r="GC48" s="30">
        <v>11.8</v>
      </c>
      <c r="GD48" s="48">
        <f t="shared" si="36"/>
        <v>9.8725000000000005</v>
      </c>
      <c r="GE48" s="30">
        <v>8.77</v>
      </c>
      <c r="GF48" s="30">
        <v>11.47</v>
      </c>
      <c r="GG48" s="30">
        <v>9.9600000000000009</v>
      </c>
      <c r="GH48" s="30">
        <v>9.41</v>
      </c>
      <c r="GI48" s="48">
        <f t="shared" si="37"/>
        <v>9.9024999999999999</v>
      </c>
      <c r="GJ48" s="30">
        <v>47.4</v>
      </c>
      <c r="GK48" s="30">
        <v>45.37</v>
      </c>
      <c r="GL48" s="30">
        <v>46.44</v>
      </c>
      <c r="GM48" s="30">
        <v>47.44</v>
      </c>
      <c r="GN48" s="49">
        <f t="shared" si="38"/>
        <v>46.662499999999994</v>
      </c>
      <c r="GO48" s="30">
        <v>49.83</v>
      </c>
      <c r="GP48" s="30">
        <v>49.4</v>
      </c>
      <c r="GQ48" s="30">
        <v>50.38</v>
      </c>
      <c r="GR48" s="30">
        <v>49</v>
      </c>
      <c r="GS48" s="49">
        <f t="shared" si="39"/>
        <v>49.652499999999996</v>
      </c>
      <c r="GT48" s="30">
        <v>49.1</v>
      </c>
      <c r="GU48" s="30">
        <v>48.45</v>
      </c>
      <c r="GV48" s="30">
        <v>48.06</v>
      </c>
      <c r="GW48" s="30">
        <v>47.23</v>
      </c>
      <c r="GX48" s="49">
        <f t="shared" si="40"/>
        <v>48.21</v>
      </c>
      <c r="GY48" s="30">
        <v>45.64</v>
      </c>
      <c r="GZ48" s="30">
        <v>45.7</v>
      </c>
      <c r="HA48" s="30">
        <v>45.68</v>
      </c>
      <c r="HB48" s="30">
        <v>45.06</v>
      </c>
      <c r="HC48" s="49">
        <f t="shared" si="41"/>
        <v>45.52</v>
      </c>
      <c r="HD48" s="30">
        <v>46.59</v>
      </c>
      <c r="HE48" s="30">
        <v>45.64</v>
      </c>
      <c r="HF48" s="30">
        <v>44.22</v>
      </c>
      <c r="HG48" s="30">
        <v>44.17</v>
      </c>
      <c r="HH48" s="49">
        <f t="shared" si="42"/>
        <v>45.155000000000001</v>
      </c>
      <c r="HI48" s="30">
        <v>45.47</v>
      </c>
      <c r="HJ48" s="30">
        <v>44.52</v>
      </c>
      <c r="HK48" s="30">
        <v>44.02</v>
      </c>
      <c r="HL48" s="30">
        <v>41.83</v>
      </c>
      <c r="HM48" s="49">
        <f t="shared" si="43"/>
        <v>43.960000000000008</v>
      </c>
      <c r="HN48" s="30">
        <v>41.71</v>
      </c>
      <c r="HO48" s="30">
        <v>44.41</v>
      </c>
      <c r="HP48" s="30">
        <v>43.47</v>
      </c>
      <c r="HQ48" s="30">
        <v>41.93</v>
      </c>
      <c r="HR48" s="49">
        <f t="shared" si="44"/>
        <v>42.88</v>
      </c>
      <c r="HS48" s="30">
        <v>42.62</v>
      </c>
      <c r="HT48" s="30">
        <v>43.55</v>
      </c>
      <c r="HU48" s="30">
        <v>41.39</v>
      </c>
      <c r="HV48" s="30">
        <v>41.85</v>
      </c>
      <c r="HW48" s="49">
        <f t="shared" si="45"/>
        <v>42.352499999999999</v>
      </c>
      <c r="HX48" s="30">
        <v>42.18</v>
      </c>
      <c r="HY48" s="30">
        <v>41.06</v>
      </c>
      <c r="HZ48" s="30">
        <v>39.869999999999997</v>
      </c>
      <c r="IA48" s="30">
        <v>41.26</v>
      </c>
      <c r="IB48" s="49">
        <f t="shared" si="46"/>
        <v>41.092500000000001</v>
      </c>
      <c r="IC48" s="30">
        <v>43.06</v>
      </c>
      <c r="ID48" s="30">
        <v>44.8</v>
      </c>
      <c r="IE48" s="30">
        <v>44.07</v>
      </c>
      <c r="IF48" s="30">
        <v>44.28</v>
      </c>
      <c r="IG48" s="49">
        <f t="shared" si="47"/>
        <v>44.052500000000002</v>
      </c>
      <c r="IH48" s="30">
        <v>42.49</v>
      </c>
      <c r="II48" s="30">
        <v>44.53</v>
      </c>
      <c r="IJ48" s="30">
        <v>44.28</v>
      </c>
      <c r="IK48" s="30">
        <v>42.12</v>
      </c>
      <c r="IL48" s="49">
        <f t="shared" si="48"/>
        <v>43.355000000000004</v>
      </c>
      <c r="IM48" s="30">
        <v>44.4</v>
      </c>
      <c r="IN48" s="30">
        <v>44.23</v>
      </c>
      <c r="IO48" s="30">
        <v>45.07</v>
      </c>
      <c r="IP48" s="30">
        <v>45.92</v>
      </c>
      <c r="IQ48" s="49">
        <f t="shared" si="49"/>
        <v>44.905000000000001</v>
      </c>
      <c r="IR48" s="30">
        <v>45.48</v>
      </c>
      <c r="IS48" s="30">
        <v>45.11</v>
      </c>
      <c r="IT48" s="30">
        <v>45.78</v>
      </c>
      <c r="IU48" s="30">
        <v>46.06</v>
      </c>
      <c r="IV48" s="49">
        <f t="shared" si="50"/>
        <v>45.607500000000002</v>
      </c>
      <c r="IW48" s="30">
        <v>45.87</v>
      </c>
      <c r="IX48" s="30">
        <v>43.57</v>
      </c>
      <c r="IY48" s="30">
        <v>43.79</v>
      </c>
      <c r="IZ48" s="30">
        <v>43.79</v>
      </c>
      <c r="JA48" s="49">
        <f t="shared" si="51"/>
        <v>44.254999999999995</v>
      </c>
      <c r="JB48" s="30">
        <v>44.27</v>
      </c>
      <c r="JC48" s="30">
        <v>46.05</v>
      </c>
      <c r="JD48" s="30">
        <v>45.79</v>
      </c>
      <c r="JE48" s="30">
        <v>45.49</v>
      </c>
      <c r="JF48" s="49">
        <f t="shared" si="52"/>
        <v>45.4</v>
      </c>
      <c r="JG48" s="30">
        <v>45.25</v>
      </c>
      <c r="JH48" s="30">
        <v>44.49</v>
      </c>
      <c r="JI48" s="30">
        <v>44.24</v>
      </c>
      <c r="JJ48" s="30">
        <v>41.38</v>
      </c>
      <c r="JK48" s="49">
        <f t="shared" si="53"/>
        <v>43.84</v>
      </c>
      <c r="JL48" s="30">
        <v>42.17</v>
      </c>
      <c r="JM48" s="30">
        <v>40.28</v>
      </c>
      <c r="JN48" s="30">
        <v>38.99</v>
      </c>
      <c r="JO48" s="30">
        <v>35.75</v>
      </c>
      <c r="JP48" s="49">
        <f t="shared" si="54"/>
        <v>39.297499999999999</v>
      </c>
      <c r="JQ48" s="30">
        <v>35.61</v>
      </c>
      <c r="JR48" s="30">
        <v>38.72</v>
      </c>
      <c r="JS48" s="30">
        <v>37.200000000000003</v>
      </c>
      <c r="JT48" s="30">
        <v>35.020000000000003</v>
      </c>
      <c r="JU48" s="49">
        <f t="shared" si="55"/>
        <v>36.637500000000003</v>
      </c>
      <c r="JV48" s="30">
        <v>35.53</v>
      </c>
      <c r="JW48" s="30">
        <v>34.520000000000003</v>
      </c>
      <c r="JX48" s="30">
        <v>34.76</v>
      </c>
      <c r="JY48" s="30">
        <v>33.659999999999997</v>
      </c>
      <c r="JZ48" s="50">
        <f t="shared" si="56"/>
        <v>34.6175</v>
      </c>
    </row>
    <row r="49" spans="1:286" ht="29">
      <c r="A49" s="25" t="s">
        <v>284</v>
      </c>
      <c r="B49" s="30">
        <v>48.55</v>
      </c>
      <c r="C49" s="30">
        <v>44.3</v>
      </c>
      <c r="D49" s="30">
        <v>44</v>
      </c>
      <c r="E49" s="30">
        <v>46.51</v>
      </c>
      <c r="F49" s="47">
        <f t="shared" si="0"/>
        <v>45.839999999999996</v>
      </c>
      <c r="G49" s="30">
        <v>46.5</v>
      </c>
      <c r="H49" s="30">
        <v>46.62</v>
      </c>
      <c r="I49" s="30">
        <v>45.87</v>
      </c>
      <c r="J49" s="30">
        <v>45.32</v>
      </c>
      <c r="K49" s="47">
        <f t="shared" si="1"/>
        <v>46.077500000000001</v>
      </c>
      <c r="L49" s="30">
        <v>44.4</v>
      </c>
      <c r="M49" s="30">
        <v>47.03</v>
      </c>
      <c r="N49" s="30">
        <v>46.96</v>
      </c>
      <c r="O49" s="30">
        <v>46.04</v>
      </c>
      <c r="P49" s="47">
        <f t="shared" si="2"/>
        <v>46.107500000000002</v>
      </c>
      <c r="Q49" s="30">
        <v>46.91</v>
      </c>
      <c r="R49" s="30">
        <v>49.03</v>
      </c>
      <c r="S49" s="30">
        <v>47.59</v>
      </c>
      <c r="T49" s="30">
        <v>47.14</v>
      </c>
      <c r="U49" s="47">
        <f t="shared" si="3"/>
        <v>47.667500000000004</v>
      </c>
      <c r="V49" s="30">
        <v>44.5</v>
      </c>
      <c r="W49" s="30">
        <v>46.83</v>
      </c>
      <c r="X49" s="30">
        <v>46.68</v>
      </c>
      <c r="Y49" s="30">
        <v>44.94</v>
      </c>
      <c r="Z49" s="47">
        <f t="shared" si="4"/>
        <v>45.737499999999997</v>
      </c>
      <c r="AA49" s="30">
        <v>49.56</v>
      </c>
      <c r="AB49" s="30">
        <v>47.8</v>
      </c>
      <c r="AC49" s="30">
        <v>47.77</v>
      </c>
      <c r="AD49" s="30">
        <v>46.99</v>
      </c>
      <c r="AE49" s="47">
        <f t="shared" si="5"/>
        <v>48.03</v>
      </c>
      <c r="AF49" s="30">
        <v>46.85</v>
      </c>
      <c r="AG49" s="30">
        <v>48.51</v>
      </c>
      <c r="AH49" s="30">
        <v>48.46</v>
      </c>
      <c r="AI49" s="30">
        <v>47.62</v>
      </c>
      <c r="AJ49" s="47">
        <f t="shared" si="6"/>
        <v>47.86</v>
      </c>
      <c r="AK49" s="30">
        <v>50.57</v>
      </c>
      <c r="AL49" s="30">
        <v>48.1</v>
      </c>
      <c r="AM49" s="30">
        <v>46.75</v>
      </c>
      <c r="AN49" s="30">
        <v>49.47</v>
      </c>
      <c r="AO49" s="47">
        <f t="shared" si="7"/>
        <v>48.722500000000004</v>
      </c>
      <c r="AP49" s="30">
        <v>48.66</v>
      </c>
      <c r="AQ49" s="30">
        <v>48.04</v>
      </c>
      <c r="AR49" s="30">
        <v>49.64</v>
      </c>
      <c r="AS49" s="30">
        <v>49.98</v>
      </c>
      <c r="AT49" s="47">
        <f t="shared" si="8"/>
        <v>49.079999999999991</v>
      </c>
      <c r="AU49" s="30">
        <v>48.47</v>
      </c>
      <c r="AV49" s="30">
        <v>50.44</v>
      </c>
      <c r="AW49" s="30">
        <v>47.38</v>
      </c>
      <c r="AX49" s="30">
        <v>45.71</v>
      </c>
      <c r="AY49" s="47">
        <f t="shared" si="9"/>
        <v>48</v>
      </c>
      <c r="AZ49" s="30">
        <v>45.61</v>
      </c>
      <c r="BA49" s="30">
        <v>46.55</v>
      </c>
      <c r="BB49" s="30">
        <v>46.87</v>
      </c>
      <c r="BC49" s="30">
        <v>43.57</v>
      </c>
      <c r="BD49" s="47">
        <f t="shared" si="10"/>
        <v>45.65</v>
      </c>
      <c r="BE49" s="30">
        <v>43.85</v>
      </c>
      <c r="BF49" s="30">
        <v>45.44</v>
      </c>
      <c r="BG49" s="30">
        <v>43.29</v>
      </c>
      <c r="BH49" s="30">
        <v>42.37</v>
      </c>
      <c r="BI49" s="47">
        <f t="shared" si="11"/>
        <v>43.737499999999997</v>
      </c>
      <c r="BJ49" s="30">
        <v>44.4</v>
      </c>
      <c r="BK49" s="30">
        <v>42.17</v>
      </c>
      <c r="BL49" s="30">
        <v>40.11</v>
      </c>
      <c r="BM49" s="30">
        <v>41.73</v>
      </c>
      <c r="BN49" s="47">
        <f t="shared" si="12"/>
        <v>42.102499999999999</v>
      </c>
      <c r="BO49" s="30">
        <v>40.82</v>
      </c>
      <c r="BP49" s="30">
        <v>40.630000000000003</v>
      </c>
      <c r="BQ49" s="30">
        <v>41.33</v>
      </c>
      <c r="BR49" s="30">
        <v>40.64</v>
      </c>
      <c r="BS49" s="47">
        <f t="shared" si="13"/>
        <v>40.855000000000004</v>
      </c>
      <c r="BT49" s="30">
        <v>44.17</v>
      </c>
      <c r="BU49" s="30">
        <v>39.799999999999997</v>
      </c>
      <c r="BV49" s="30">
        <v>40.15</v>
      </c>
      <c r="BW49" s="30">
        <v>42.24</v>
      </c>
      <c r="BX49" s="47">
        <f t="shared" si="14"/>
        <v>41.59</v>
      </c>
      <c r="BY49" s="30">
        <v>42.44</v>
      </c>
      <c r="BZ49" s="30">
        <v>41.86</v>
      </c>
      <c r="CA49" s="30">
        <v>42.25</v>
      </c>
      <c r="CB49" s="30">
        <v>41.83</v>
      </c>
      <c r="CC49" s="47">
        <f t="shared" si="15"/>
        <v>42.094999999999999</v>
      </c>
      <c r="CD49" s="30">
        <v>44.24</v>
      </c>
      <c r="CE49" s="30">
        <v>42.92</v>
      </c>
      <c r="CF49" s="30">
        <v>43.37</v>
      </c>
      <c r="CG49" s="30">
        <v>41.65</v>
      </c>
      <c r="CH49" s="47">
        <f t="shared" si="16"/>
        <v>43.045000000000002</v>
      </c>
      <c r="CI49" s="30">
        <v>42.03</v>
      </c>
      <c r="CJ49" s="30">
        <v>41.8</v>
      </c>
      <c r="CK49" s="30">
        <v>41.37</v>
      </c>
      <c r="CL49" s="30">
        <v>40.99</v>
      </c>
      <c r="CM49" s="47">
        <f t="shared" si="17"/>
        <v>41.547499999999999</v>
      </c>
      <c r="CN49" s="30">
        <v>40.090000000000003</v>
      </c>
      <c r="CO49" s="30">
        <v>40.31</v>
      </c>
      <c r="CP49" s="30">
        <v>40.81</v>
      </c>
      <c r="CQ49" s="30">
        <v>37.57</v>
      </c>
      <c r="CR49" s="47">
        <f t="shared" si="18"/>
        <v>39.695</v>
      </c>
      <c r="CS49" s="30">
        <v>19.440000000000001</v>
      </c>
      <c r="CT49" s="30">
        <v>13.35</v>
      </c>
      <c r="CU49" s="30">
        <v>13.21</v>
      </c>
      <c r="CV49" s="30">
        <v>16.47</v>
      </c>
      <c r="CW49" s="48">
        <f t="shared" si="19"/>
        <v>15.6175</v>
      </c>
      <c r="CX49" s="30">
        <v>16.170000000000002</v>
      </c>
      <c r="CY49" s="30">
        <v>13.81</v>
      </c>
      <c r="CZ49" s="30">
        <v>16.98</v>
      </c>
      <c r="DA49" s="30">
        <v>15.52</v>
      </c>
      <c r="DB49" s="48">
        <f t="shared" si="20"/>
        <v>15.620000000000001</v>
      </c>
      <c r="DC49" s="30">
        <v>13.17</v>
      </c>
      <c r="DD49" s="30">
        <v>14.7</v>
      </c>
      <c r="DE49" s="30">
        <v>14.89</v>
      </c>
      <c r="DF49" s="30">
        <v>16.489999999999998</v>
      </c>
      <c r="DG49" s="48">
        <f t="shared" si="21"/>
        <v>14.8125</v>
      </c>
      <c r="DH49" s="30">
        <v>14.92</v>
      </c>
      <c r="DI49" s="30">
        <v>15.34</v>
      </c>
      <c r="DJ49" s="30">
        <v>17.55</v>
      </c>
      <c r="DK49" s="30">
        <v>19.36</v>
      </c>
      <c r="DL49" s="48">
        <f t="shared" si="22"/>
        <v>16.7925</v>
      </c>
      <c r="DM49" s="30">
        <v>16.78</v>
      </c>
      <c r="DN49" s="30">
        <v>17.760000000000002</v>
      </c>
      <c r="DO49" s="30">
        <v>19.940000000000001</v>
      </c>
      <c r="DP49" s="30">
        <v>19.149999999999999</v>
      </c>
      <c r="DQ49" s="48">
        <f t="shared" si="23"/>
        <v>18.407499999999999</v>
      </c>
      <c r="DR49" s="30">
        <v>20.13</v>
      </c>
      <c r="DS49" s="30">
        <v>15.7</v>
      </c>
      <c r="DT49" s="30">
        <v>20.12</v>
      </c>
      <c r="DU49" s="30">
        <v>24.51</v>
      </c>
      <c r="DV49" s="48">
        <f t="shared" si="24"/>
        <v>20.115000000000002</v>
      </c>
      <c r="DW49" s="30">
        <v>26.27</v>
      </c>
      <c r="DX49" s="30">
        <v>22.93</v>
      </c>
      <c r="DY49" s="30">
        <v>21.05</v>
      </c>
      <c r="DZ49" s="30">
        <v>22.79</v>
      </c>
      <c r="EA49" s="48">
        <f t="shared" si="25"/>
        <v>23.259999999999998</v>
      </c>
      <c r="EB49" s="30">
        <v>27.29</v>
      </c>
      <c r="EC49" s="30">
        <v>22.66</v>
      </c>
      <c r="ED49" s="30">
        <v>19.760000000000002</v>
      </c>
      <c r="EE49" s="30">
        <v>23.56</v>
      </c>
      <c r="EF49" s="48">
        <f t="shared" si="26"/>
        <v>23.317500000000003</v>
      </c>
      <c r="EG49" s="30">
        <v>23.96</v>
      </c>
      <c r="EH49" s="30">
        <v>21.57</v>
      </c>
      <c r="EI49" s="30">
        <v>23.07</v>
      </c>
      <c r="EJ49" s="30">
        <v>24.11</v>
      </c>
      <c r="EK49" s="48">
        <f t="shared" si="27"/>
        <v>23.177499999999998</v>
      </c>
      <c r="EL49" s="30">
        <v>19.96</v>
      </c>
      <c r="EM49" s="30">
        <v>17.79</v>
      </c>
      <c r="EN49" s="30">
        <v>17.27</v>
      </c>
      <c r="EO49" s="30">
        <v>18.61</v>
      </c>
      <c r="EP49" s="48">
        <f t="shared" si="28"/>
        <v>18.407499999999999</v>
      </c>
      <c r="EQ49" s="30">
        <v>16.14</v>
      </c>
      <c r="ER49" s="30">
        <v>16.489999999999998</v>
      </c>
      <c r="ES49" s="30">
        <v>18</v>
      </c>
      <c r="ET49" s="30">
        <v>18.61</v>
      </c>
      <c r="EU49" s="48">
        <f t="shared" si="29"/>
        <v>17.309999999999999</v>
      </c>
      <c r="EV49" s="30">
        <v>17.559999999999999</v>
      </c>
      <c r="EW49" s="30">
        <v>23.73</v>
      </c>
      <c r="EX49" s="30">
        <v>23.09</v>
      </c>
      <c r="EY49" s="30">
        <v>25.59</v>
      </c>
      <c r="EZ49" s="48">
        <f t="shared" si="30"/>
        <v>22.4925</v>
      </c>
      <c r="FA49" s="30">
        <v>25.68</v>
      </c>
      <c r="FB49" s="30">
        <v>18.809999999999999</v>
      </c>
      <c r="FC49" s="30">
        <v>17.86</v>
      </c>
      <c r="FD49" s="30">
        <v>14.15</v>
      </c>
      <c r="FE49" s="48">
        <f t="shared" si="31"/>
        <v>19.125</v>
      </c>
      <c r="FF49" s="30">
        <v>10.26</v>
      </c>
      <c r="FG49" s="30">
        <v>11.03</v>
      </c>
      <c r="FH49" s="30">
        <v>16.399999999999999</v>
      </c>
      <c r="FI49" s="30">
        <v>15.58</v>
      </c>
      <c r="FJ49" s="48">
        <f t="shared" si="32"/>
        <v>13.317499999999999</v>
      </c>
      <c r="FK49" s="30">
        <v>14.87</v>
      </c>
      <c r="FL49" s="30">
        <v>14.04</v>
      </c>
      <c r="FM49" s="30">
        <v>13.3</v>
      </c>
      <c r="FN49" s="30">
        <v>15.28</v>
      </c>
      <c r="FO49" s="48">
        <f t="shared" si="33"/>
        <v>14.372499999999999</v>
      </c>
      <c r="FP49" s="30">
        <v>14.87</v>
      </c>
      <c r="FQ49" s="30">
        <v>10.220000000000001</v>
      </c>
      <c r="FR49" s="30">
        <v>10.220000000000001</v>
      </c>
      <c r="FS49" s="30">
        <v>15.94</v>
      </c>
      <c r="FT49" s="48">
        <f t="shared" si="34"/>
        <v>12.8125</v>
      </c>
      <c r="FU49" s="30">
        <v>22.95</v>
      </c>
      <c r="FV49" s="30">
        <v>20.81</v>
      </c>
      <c r="FW49" s="30">
        <v>24.81</v>
      </c>
      <c r="FX49" s="30">
        <v>27.41</v>
      </c>
      <c r="FY49" s="48">
        <f t="shared" si="35"/>
        <v>23.994999999999997</v>
      </c>
      <c r="FZ49" s="30">
        <v>25.44</v>
      </c>
      <c r="GA49" s="30">
        <v>21.52</v>
      </c>
      <c r="GB49" s="30">
        <v>23.39</v>
      </c>
      <c r="GC49" s="30">
        <v>24.68</v>
      </c>
      <c r="GD49" s="48">
        <f t="shared" si="36"/>
        <v>23.7575</v>
      </c>
      <c r="GE49" s="30">
        <v>19.63</v>
      </c>
      <c r="GF49" s="30">
        <v>16.64</v>
      </c>
      <c r="GG49" s="30">
        <v>20.95</v>
      </c>
      <c r="GH49" s="30">
        <v>19.68</v>
      </c>
      <c r="GI49" s="48">
        <f t="shared" si="37"/>
        <v>19.225000000000001</v>
      </c>
      <c r="GJ49" s="30">
        <v>39.119999999999997</v>
      </c>
      <c r="GK49" s="30">
        <v>38.39</v>
      </c>
      <c r="GL49" s="30">
        <v>38.19</v>
      </c>
      <c r="GM49" s="30">
        <v>38.85</v>
      </c>
      <c r="GN49" s="49">
        <f t="shared" si="38"/>
        <v>38.637499999999996</v>
      </c>
      <c r="GO49" s="30">
        <v>38.979999999999997</v>
      </c>
      <c r="GP49" s="30">
        <v>40.18</v>
      </c>
      <c r="GQ49" s="30">
        <v>38.08</v>
      </c>
      <c r="GR49" s="30">
        <v>38.28</v>
      </c>
      <c r="GS49" s="49">
        <f t="shared" si="39"/>
        <v>38.879999999999995</v>
      </c>
      <c r="GT49" s="30">
        <v>38.549999999999997</v>
      </c>
      <c r="GU49" s="30">
        <v>40.119999999999997</v>
      </c>
      <c r="GV49" s="30">
        <v>39.97</v>
      </c>
      <c r="GW49" s="30">
        <v>38.450000000000003</v>
      </c>
      <c r="GX49" s="49">
        <f t="shared" si="40"/>
        <v>39.272499999999994</v>
      </c>
      <c r="GY49" s="30">
        <v>39.909999999999997</v>
      </c>
      <c r="GZ49" s="30">
        <v>41.51</v>
      </c>
      <c r="HA49" s="30">
        <v>39.24</v>
      </c>
      <c r="HB49" s="30">
        <v>38.01</v>
      </c>
      <c r="HC49" s="49">
        <f t="shared" si="41"/>
        <v>39.667499999999997</v>
      </c>
      <c r="HD49" s="30">
        <v>37.03</v>
      </c>
      <c r="HE49" s="30">
        <v>38.51</v>
      </c>
      <c r="HF49" s="30">
        <v>37.369999999999997</v>
      </c>
      <c r="HG49" s="30">
        <v>36.340000000000003</v>
      </c>
      <c r="HH49" s="49">
        <f t="shared" si="42"/>
        <v>37.3125</v>
      </c>
      <c r="HI49" s="30">
        <v>39.58</v>
      </c>
      <c r="HJ49" s="30">
        <v>40.299999999999997</v>
      </c>
      <c r="HK49" s="30">
        <v>38.159999999999997</v>
      </c>
      <c r="HL49" s="30">
        <v>35.47</v>
      </c>
      <c r="HM49" s="49">
        <f t="shared" si="43"/>
        <v>38.377499999999998</v>
      </c>
      <c r="HN49" s="30">
        <v>34.54</v>
      </c>
      <c r="HO49" s="30">
        <v>37.39</v>
      </c>
      <c r="HP49" s="30">
        <v>38.26</v>
      </c>
      <c r="HQ49" s="30">
        <v>36.770000000000003</v>
      </c>
      <c r="HR49" s="49">
        <f t="shared" si="44"/>
        <v>36.74</v>
      </c>
      <c r="HS49" s="30">
        <v>36.770000000000003</v>
      </c>
      <c r="HT49" s="30">
        <v>37.200000000000003</v>
      </c>
      <c r="HU49" s="30">
        <v>37.51</v>
      </c>
      <c r="HV49" s="30">
        <v>37.81</v>
      </c>
      <c r="HW49" s="49">
        <f t="shared" si="45"/>
        <v>37.322499999999998</v>
      </c>
      <c r="HX49" s="30">
        <v>37</v>
      </c>
      <c r="HY49" s="30">
        <v>37.68</v>
      </c>
      <c r="HZ49" s="30">
        <v>38.19</v>
      </c>
      <c r="IA49" s="30">
        <v>37.93</v>
      </c>
      <c r="IB49" s="49">
        <f t="shared" si="46"/>
        <v>37.700000000000003</v>
      </c>
      <c r="IC49" s="30">
        <v>38.79</v>
      </c>
      <c r="ID49" s="30">
        <v>41.46</v>
      </c>
      <c r="IE49" s="30">
        <v>39.19</v>
      </c>
      <c r="IF49" s="30">
        <v>37.21</v>
      </c>
      <c r="IG49" s="49">
        <f t="shared" si="47"/>
        <v>39.162500000000001</v>
      </c>
      <c r="IH49" s="30">
        <v>38.25</v>
      </c>
      <c r="II49" s="30">
        <v>38.869999999999997</v>
      </c>
      <c r="IJ49" s="30">
        <v>38.43</v>
      </c>
      <c r="IK49" s="30">
        <v>35.46</v>
      </c>
      <c r="IL49" s="49">
        <f t="shared" si="48"/>
        <v>37.752500000000005</v>
      </c>
      <c r="IM49" s="30">
        <v>36.15</v>
      </c>
      <c r="IN49" s="30">
        <v>34.659999999999997</v>
      </c>
      <c r="IO49" s="30">
        <v>33.29</v>
      </c>
      <c r="IP49" s="30">
        <v>31.53</v>
      </c>
      <c r="IQ49" s="49">
        <f t="shared" si="49"/>
        <v>33.907499999999999</v>
      </c>
      <c r="IR49" s="30">
        <v>33</v>
      </c>
      <c r="IS49" s="30">
        <v>34.24</v>
      </c>
      <c r="IT49" s="30">
        <v>32.94</v>
      </c>
      <c r="IU49" s="30">
        <v>35.82</v>
      </c>
      <c r="IV49" s="49">
        <f t="shared" si="50"/>
        <v>34</v>
      </c>
      <c r="IW49" s="30">
        <v>36.630000000000003</v>
      </c>
      <c r="IX49" s="30">
        <v>36.15</v>
      </c>
      <c r="IY49" s="30">
        <v>34.56</v>
      </c>
      <c r="IZ49" s="30">
        <v>34.31</v>
      </c>
      <c r="JA49" s="49">
        <f t="shared" si="51"/>
        <v>35.412500000000001</v>
      </c>
      <c r="JB49" s="30">
        <v>37.6</v>
      </c>
      <c r="JC49" s="30">
        <v>34.21</v>
      </c>
      <c r="JD49" s="30">
        <v>34.81</v>
      </c>
      <c r="JE49" s="30">
        <v>35.78</v>
      </c>
      <c r="JF49" s="49">
        <f t="shared" si="52"/>
        <v>35.6</v>
      </c>
      <c r="JG49" s="30">
        <v>36.130000000000003</v>
      </c>
      <c r="JH49" s="30">
        <v>37.590000000000003</v>
      </c>
      <c r="JI49" s="30">
        <v>37.94</v>
      </c>
      <c r="JJ49" s="30">
        <v>35.159999999999997</v>
      </c>
      <c r="JK49" s="49">
        <f t="shared" si="53"/>
        <v>36.704999999999998</v>
      </c>
      <c r="JL49" s="30">
        <v>34.090000000000003</v>
      </c>
      <c r="JM49" s="30">
        <v>33.979999999999997</v>
      </c>
      <c r="JN49" s="30">
        <v>32.61</v>
      </c>
      <c r="JO49" s="30">
        <v>30.23</v>
      </c>
      <c r="JP49" s="49">
        <f t="shared" si="54"/>
        <v>32.727499999999999</v>
      </c>
      <c r="JQ49" s="30">
        <v>31.34</v>
      </c>
      <c r="JR49" s="30">
        <v>32.81</v>
      </c>
      <c r="JS49" s="30">
        <v>31.69</v>
      </c>
      <c r="JT49" s="30">
        <v>30.87</v>
      </c>
      <c r="JU49" s="49">
        <f t="shared" si="55"/>
        <v>31.677500000000002</v>
      </c>
      <c r="JV49" s="30">
        <v>32.22</v>
      </c>
      <c r="JW49" s="30">
        <v>33.61</v>
      </c>
      <c r="JX49" s="30">
        <v>32.26</v>
      </c>
      <c r="JY49" s="30">
        <v>30.18</v>
      </c>
      <c r="JZ49" s="50">
        <f t="shared" si="56"/>
        <v>32.067500000000003</v>
      </c>
    </row>
    <row r="50" spans="1:286" ht="43">
      <c r="A50" s="25" t="s">
        <v>285</v>
      </c>
      <c r="B50" s="30">
        <v>53.69</v>
      </c>
      <c r="C50" s="30">
        <v>53.58</v>
      </c>
      <c r="D50" s="30">
        <v>47.93</v>
      </c>
      <c r="E50" s="30">
        <v>54.65</v>
      </c>
      <c r="F50" s="47">
        <f t="shared" si="0"/>
        <v>52.462499999999999</v>
      </c>
      <c r="G50" s="30">
        <v>55.05</v>
      </c>
      <c r="H50" s="30">
        <v>53.5</v>
      </c>
      <c r="I50" s="30">
        <v>54.19</v>
      </c>
      <c r="J50" s="30">
        <v>55.32</v>
      </c>
      <c r="K50" s="47">
        <f t="shared" si="1"/>
        <v>54.515000000000001</v>
      </c>
      <c r="L50" s="30">
        <v>54.92</v>
      </c>
      <c r="M50" s="30">
        <v>54.07</v>
      </c>
      <c r="N50" s="30">
        <v>54.38</v>
      </c>
      <c r="O50" s="30">
        <v>53.47</v>
      </c>
      <c r="P50" s="47">
        <f t="shared" si="2"/>
        <v>54.21</v>
      </c>
      <c r="Q50" s="30">
        <v>56.57</v>
      </c>
      <c r="R50" s="30">
        <v>55.06</v>
      </c>
      <c r="S50" s="30">
        <v>54.1</v>
      </c>
      <c r="T50" s="30">
        <v>56.2</v>
      </c>
      <c r="U50" s="47">
        <f t="shared" si="3"/>
        <v>55.482500000000002</v>
      </c>
      <c r="V50" s="30">
        <v>57.73</v>
      </c>
      <c r="W50" s="30">
        <v>58.11</v>
      </c>
      <c r="X50" s="30">
        <v>57.43</v>
      </c>
      <c r="Y50" s="30">
        <v>57.33</v>
      </c>
      <c r="Z50" s="47">
        <f t="shared" si="4"/>
        <v>57.650000000000006</v>
      </c>
      <c r="AA50" s="30">
        <v>57.44</v>
      </c>
      <c r="AB50" s="30">
        <v>57.53</v>
      </c>
      <c r="AC50" s="30">
        <v>57.74</v>
      </c>
      <c r="AD50" s="30">
        <v>56.66</v>
      </c>
      <c r="AE50" s="47">
        <f t="shared" si="5"/>
        <v>57.342500000000001</v>
      </c>
      <c r="AF50" s="30">
        <v>55.65</v>
      </c>
      <c r="AG50" s="30">
        <v>55.73</v>
      </c>
      <c r="AH50" s="30">
        <v>54.67</v>
      </c>
      <c r="AI50" s="30">
        <v>55.69</v>
      </c>
      <c r="AJ50" s="47">
        <f t="shared" si="6"/>
        <v>55.435000000000002</v>
      </c>
      <c r="AK50" s="30">
        <v>55.6</v>
      </c>
      <c r="AL50" s="30">
        <v>54.63</v>
      </c>
      <c r="AM50" s="30">
        <v>54.61</v>
      </c>
      <c r="AN50" s="30">
        <v>54.67</v>
      </c>
      <c r="AO50" s="47">
        <f t="shared" si="7"/>
        <v>54.877499999999998</v>
      </c>
      <c r="AP50" s="30">
        <v>55.62</v>
      </c>
      <c r="AQ50" s="30">
        <v>56.38</v>
      </c>
      <c r="AR50" s="30">
        <v>57.47</v>
      </c>
      <c r="AS50" s="30">
        <v>58.13</v>
      </c>
      <c r="AT50" s="47">
        <f t="shared" si="8"/>
        <v>56.9</v>
      </c>
      <c r="AU50" s="30">
        <v>55.75</v>
      </c>
      <c r="AV50" s="30">
        <v>56.35</v>
      </c>
      <c r="AW50" s="30">
        <v>56.92</v>
      </c>
      <c r="AX50" s="30">
        <v>54.92</v>
      </c>
      <c r="AY50" s="47">
        <f t="shared" si="9"/>
        <v>55.984999999999999</v>
      </c>
      <c r="AZ50" s="30">
        <v>54.96</v>
      </c>
      <c r="BA50" s="30">
        <v>53.89</v>
      </c>
      <c r="BB50" s="30">
        <v>52.53</v>
      </c>
      <c r="BC50" s="30">
        <v>52.94</v>
      </c>
      <c r="BD50" s="47">
        <f t="shared" si="10"/>
        <v>53.58</v>
      </c>
      <c r="BE50" s="30">
        <v>53.19</v>
      </c>
      <c r="BF50" s="30">
        <v>53.01</v>
      </c>
      <c r="BG50" s="30">
        <v>52.28</v>
      </c>
      <c r="BH50" s="30">
        <v>51.44</v>
      </c>
      <c r="BI50" s="47">
        <f t="shared" si="11"/>
        <v>52.48</v>
      </c>
      <c r="BJ50" s="30">
        <v>51.34</v>
      </c>
      <c r="BK50" s="30">
        <v>49.89</v>
      </c>
      <c r="BL50" s="30">
        <v>49.43</v>
      </c>
      <c r="BM50" s="30">
        <v>49.12</v>
      </c>
      <c r="BN50" s="47">
        <f t="shared" si="12"/>
        <v>49.945</v>
      </c>
      <c r="BO50" s="30">
        <v>49.68</v>
      </c>
      <c r="BP50" s="30">
        <v>49.67</v>
      </c>
      <c r="BQ50" s="30">
        <v>50.12</v>
      </c>
      <c r="BR50" s="30">
        <v>50.79</v>
      </c>
      <c r="BS50" s="47">
        <f t="shared" si="13"/>
        <v>50.064999999999998</v>
      </c>
      <c r="BT50" s="30">
        <v>49.81</v>
      </c>
      <c r="BU50" s="30">
        <v>48.83</v>
      </c>
      <c r="BV50" s="30">
        <v>48.85</v>
      </c>
      <c r="BW50" s="30">
        <v>46.99</v>
      </c>
      <c r="BX50" s="47">
        <f t="shared" si="14"/>
        <v>48.620000000000005</v>
      </c>
      <c r="BY50" s="30">
        <v>47.96</v>
      </c>
      <c r="BZ50" s="30">
        <v>48.13</v>
      </c>
      <c r="CA50" s="30">
        <v>46.92</v>
      </c>
      <c r="CB50" s="30">
        <v>46.55</v>
      </c>
      <c r="CC50" s="47">
        <f t="shared" si="15"/>
        <v>47.39</v>
      </c>
      <c r="CD50" s="30">
        <v>47.76</v>
      </c>
      <c r="CE50" s="30">
        <v>47.87</v>
      </c>
      <c r="CF50" s="30">
        <v>48.23</v>
      </c>
      <c r="CG50" s="30">
        <v>48.21</v>
      </c>
      <c r="CH50" s="47">
        <f t="shared" si="16"/>
        <v>48.017499999999998</v>
      </c>
      <c r="CI50" s="30">
        <v>47.56</v>
      </c>
      <c r="CJ50" s="30">
        <v>46.63</v>
      </c>
      <c r="CK50" s="30">
        <v>47.68</v>
      </c>
      <c r="CL50" s="30">
        <v>45.43</v>
      </c>
      <c r="CM50" s="47">
        <f t="shared" si="17"/>
        <v>46.825000000000003</v>
      </c>
      <c r="CN50" s="30">
        <v>45.92</v>
      </c>
      <c r="CO50" s="30">
        <v>44.52</v>
      </c>
      <c r="CP50" s="30">
        <v>44.83</v>
      </c>
      <c r="CQ50" s="30">
        <v>44.55</v>
      </c>
      <c r="CR50" s="47">
        <f t="shared" si="18"/>
        <v>44.954999999999998</v>
      </c>
      <c r="CS50" s="30">
        <v>26.39</v>
      </c>
      <c r="CT50" s="30">
        <v>27.89</v>
      </c>
      <c r="CU50" s="30">
        <v>23.01</v>
      </c>
      <c r="CV50" s="30">
        <v>20.78</v>
      </c>
      <c r="CW50" s="48">
        <f t="shared" si="19"/>
        <v>24.517500000000002</v>
      </c>
      <c r="CX50" s="30">
        <v>18.899999999999999</v>
      </c>
      <c r="CY50" s="30">
        <v>21.11</v>
      </c>
      <c r="CZ50" s="30">
        <v>18.66</v>
      </c>
      <c r="DA50" s="30">
        <v>21.26</v>
      </c>
      <c r="DB50" s="48">
        <f t="shared" si="20"/>
        <v>19.982500000000002</v>
      </c>
      <c r="DC50" s="30">
        <v>21.03</v>
      </c>
      <c r="DD50" s="30">
        <v>20.67</v>
      </c>
      <c r="DE50" s="30">
        <v>23.01</v>
      </c>
      <c r="DF50" s="30">
        <v>21.76</v>
      </c>
      <c r="DG50" s="48">
        <f t="shared" si="21"/>
        <v>21.617500000000003</v>
      </c>
      <c r="DH50" s="30">
        <v>25.6</v>
      </c>
      <c r="DI50" s="30">
        <v>23.25</v>
      </c>
      <c r="DJ50" s="30">
        <v>24.62</v>
      </c>
      <c r="DK50" s="30">
        <v>26.24</v>
      </c>
      <c r="DL50" s="48">
        <f t="shared" si="22"/>
        <v>24.927499999999998</v>
      </c>
      <c r="DM50" s="30">
        <v>25.64</v>
      </c>
      <c r="DN50" s="30">
        <v>26.11</v>
      </c>
      <c r="DO50" s="30">
        <v>28.45</v>
      </c>
      <c r="DP50" s="30">
        <v>27.73</v>
      </c>
      <c r="DQ50" s="48">
        <f t="shared" si="23"/>
        <v>26.982500000000002</v>
      </c>
      <c r="DR50" s="30">
        <v>25.38</v>
      </c>
      <c r="DS50" s="30">
        <v>28.01</v>
      </c>
      <c r="DT50" s="30">
        <v>30.33</v>
      </c>
      <c r="DU50" s="30">
        <v>29.58</v>
      </c>
      <c r="DV50" s="48">
        <f t="shared" si="24"/>
        <v>28.324999999999999</v>
      </c>
      <c r="DW50" s="30">
        <v>29.34</v>
      </c>
      <c r="DX50" s="30">
        <v>32.54</v>
      </c>
      <c r="DY50" s="30">
        <v>33.94</v>
      </c>
      <c r="DZ50" s="30">
        <v>33.67</v>
      </c>
      <c r="EA50" s="48">
        <f t="shared" si="25"/>
        <v>32.372500000000002</v>
      </c>
      <c r="EB50" s="30">
        <v>30.86</v>
      </c>
      <c r="EC50" s="30">
        <v>29.36</v>
      </c>
      <c r="ED50" s="30">
        <v>29.47</v>
      </c>
      <c r="EE50" s="30">
        <v>29.87</v>
      </c>
      <c r="EF50" s="48">
        <f t="shared" si="26"/>
        <v>29.89</v>
      </c>
      <c r="EG50" s="30">
        <v>29.25</v>
      </c>
      <c r="EH50" s="30">
        <v>30.76</v>
      </c>
      <c r="EI50" s="30">
        <v>29.33</v>
      </c>
      <c r="EJ50" s="30">
        <v>31.83</v>
      </c>
      <c r="EK50" s="48">
        <f t="shared" si="27"/>
        <v>30.2925</v>
      </c>
      <c r="EL50" s="30">
        <v>28.36</v>
      </c>
      <c r="EM50" s="30">
        <v>26.44</v>
      </c>
      <c r="EN50" s="30">
        <v>24.48</v>
      </c>
      <c r="EO50" s="30">
        <v>25.63</v>
      </c>
      <c r="EP50" s="48">
        <f t="shared" si="28"/>
        <v>26.227499999999999</v>
      </c>
      <c r="EQ50" s="30">
        <v>25.23</v>
      </c>
      <c r="ER50" s="30">
        <v>26.88</v>
      </c>
      <c r="ES50" s="30">
        <v>27.25</v>
      </c>
      <c r="ET50" s="30">
        <v>25.23</v>
      </c>
      <c r="EU50" s="48">
        <f t="shared" si="29"/>
        <v>26.147500000000001</v>
      </c>
      <c r="EV50" s="30">
        <v>22.89</v>
      </c>
      <c r="EW50" s="30">
        <v>23.17</v>
      </c>
      <c r="EX50" s="30">
        <v>24.14</v>
      </c>
      <c r="EY50" s="30">
        <v>24.56</v>
      </c>
      <c r="EZ50" s="48">
        <f t="shared" si="30"/>
        <v>23.69</v>
      </c>
      <c r="FA50" s="30">
        <v>22.03</v>
      </c>
      <c r="FB50" s="30">
        <v>16.920000000000002</v>
      </c>
      <c r="FC50" s="30">
        <v>15.03</v>
      </c>
      <c r="FD50" s="30">
        <v>13.62</v>
      </c>
      <c r="FE50" s="48">
        <f t="shared" si="31"/>
        <v>16.900000000000002</v>
      </c>
      <c r="FF50" s="30">
        <v>11.58</v>
      </c>
      <c r="FG50" s="30">
        <v>12.92</v>
      </c>
      <c r="FH50" s="30">
        <v>11.04</v>
      </c>
      <c r="FI50" s="30">
        <v>12.71</v>
      </c>
      <c r="FJ50" s="48">
        <f t="shared" si="32"/>
        <v>12.0625</v>
      </c>
      <c r="FK50" s="30">
        <v>13.7</v>
      </c>
      <c r="FL50" s="30">
        <v>12.66</v>
      </c>
      <c r="FM50" s="30">
        <v>15.47</v>
      </c>
      <c r="FN50" s="30">
        <v>14.94</v>
      </c>
      <c r="FO50" s="48">
        <f t="shared" si="33"/>
        <v>14.192499999999999</v>
      </c>
      <c r="FP50" s="30">
        <v>12.26</v>
      </c>
      <c r="FQ50" s="30">
        <v>13.1</v>
      </c>
      <c r="FR50" s="30">
        <v>13.63</v>
      </c>
      <c r="FS50" s="30">
        <v>14.07</v>
      </c>
      <c r="FT50" s="48">
        <f t="shared" si="34"/>
        <v>13.265000000000001</v>
      </c>
      <c r="FU50" s="30">
        <v>14.96</v>
      </c>
      <c r="FV50" s="30">
        <v>16.82</v>
      </c>
      <c r="FW50" s="30">
        <v>20.32</v>
      </c>
      <c r="FX50" s="30">
        <v>18.420000000000002</v>
      </c>
      <c r="FY50" s="48">
        <f t="shared" si="35"/>
        <v>17.630000000000003</v>
      </c>
      <c r="FZ50" s="30">
        <v>17.82</v>
      </c>
      <c r="GA50" s="30">
        <v>16.760000000000002</v>
      </c>
      <c r="GB50" s="30">
        <v>16.62</v>
      </c>
      <c r="GC50" s="30">
        <v>15.64</v>
      </c>
      <c r="GD50" s="48">
        <f t="shared" si="36"/>
        <v>16.71</v>
      </c>
      <c r="GE50" s="30">
        <v>16.059999999999999</v>
      </c>
      <c r="GF50" s="30">
        <v>15.32</v>
      </c>
      <c r="GG50" s="30">
        <v>15.77</v>
      </c>
      <c r="GH50" s="30">
        <v>15.3</v>
      </c>
      <c r="GI50" s="48">
        <f t="shared" si="37"/>
        <v>15.612500000000001</v>
      </c>
      <c r="GJ50" s="30">
        <v>39.520000000000003</v>
      </c>
      <c r="GK50" s="30">
        <v>38.64</v>
      </c>
      <c r="GL50" s="30">
        <v>36.9</v>
      </c>
      <c r="GM50" s="30">
        <v>43.29</v>
      </c>
      <c r="GN50" s="49">
        <f t="shared" si="38"/>
        <v>39.587499999999999</v>
      </c>
      <c r="GO50" s="30">
        <v>44.64</v>
      </c>
      <c r="GP50" s="30">
        <v>42.21</v>
      </c>
      <c r="GQ50" s="30">
        <v>44.08</v>
      </c>
      <c r="GR50" s="30">
        <v>43.56</v>
      </c>
      <c r="GS50" s="49">
        <f t="shared" si="39"/>
        <v>43.622500000000002</v>
      </c>
      <c r="GT50" s="30">
        <v>43.37</v>
      </c>
      <c r="GU50" s="30">
        <v>42.9</v>
      </c>
      <c r="GV50" s="30">
        <v>41.87</v>
      </c>
      <c r="GW50" s="30">
        <v>41.84</v>
      </c>
      <c r="GX50" s="49">
        <f t="shared" si="40"/>
        <v>42.494999999999997</v>
      </c>
      <c r="GY50" s="30">
        <v>42.09</v>
      </c>
      <c r="GZ50" s="30">
        <v>42.26</v>
      </c>
      <c r="HA50" s="30">
        <v>40.78</v>
      </c>
      <c r="HB50" s="30">
        <v>41.45</v>
      </c>
      <c r="HC50" s="49">
        <f t="shared" si="41"/>
        <v>41.644999999999996</v>
      </c>
      <c r="HD50" s="30">
        <v>42.93</v>
      </c>
      <c r="HE50" s="30">
        <v>42.94</v>
      </c>
      <c r="HF50" s="30">
        <v>41.09</v>
      </c>
      <c r="HG50" s="30">
        <v>41.44</v>
      </c>
      <c r="HH50" s="49">
        <f t="shared" si="42"/>
        <v>42.1</v>
      </c>
      <c r="HI50" s="30">
        <v>42.86</v>
      </c>
      <c r="HJ50" s="30">
        <v>41.42</v>
      </c>
      <c r="HK50" s="30">
        <v>40.229999999999997</v>
      </c>
      <c r="HL50" s="30">
        <v>39.9</v>
      </c>
      <c r="HM50" s="49">
        <f t="shared" si="43"/>
        <v>41.102499999999999</v>
      </c>
      <c r="HN50" s="30">
        <v>39.32</v>
      </c>
      <c r="HO50" s="30">
        <v>37.590000000000003</v>
      </c>
      <c r="HP50" s="30">
        <v>36.119999999999997</v>
      </c>
      <c r="HQ50" s="30">
        <v>36.93</v>
      </c>
      <c r="HR50" s="49">
        <f t="shared" si="44"/>
        <v>37.49</v>
      </c>
      <c r="HS50" s="30">
        <v>38.44</v>
      </c>
      <c r="HT50" s="30">
        <v>38.590000000000003</v>
      </c>
      <c r="HU50" s="30">
        <v>38.520000000000003</v>
      </c>
      <c r="HV50" s="30">
        <v>38.340000000000003</v>
      </c>
      <c r="HW50" s="49">
        <f t="shared" si="45"/>
        <v>38.472500000000004</v>
      </c>
      <c r="HX50" s="30">
        <v>39.35</v>
      </c>
      <c r="HY50" s="30">
        <v>39.04</v>
      </c>
      <c r="HZ50" s="30">
        <v>40.619999999999997</v>
      </c>
      <c r="IA50" s="30">
        <v>39.630000000000003</v>
      </c>
      <c r="IB50" s="49">
        <f t="shared" si="46"/>
        <v>39.659999999999997</v>
      </c>
      <c r="IC50" s="30">
        <v>39.94</v>
      </c>
      <c r="ID50" s="30">
        <v>41.45</v>
      </c>
      <c r="IE50" s="30">
        <v>42.99</v>
      </c>
      <c r="IF50" s="30">
        <v>40.840000000000003</v>
      </c>
      <c r="IG50" s="49">
        <f t="shared" si="47"/>
        <v>41.305</v>
      </c>
      <c r="IH50" s="30">
        <v>41.09</v>
      </c>
      <c r="II50" s="30">
        <v>39.4</v>
      </c>
      <c r="IJ50" s="30">
        <v>38.22</v>
      </c>
      <c r="IK50" s="30">
        <v>39.590000000000003</v>
      </c>
      <c r="IL50" s="49">
        <f t="shared" si="48"/>
        <v>39.575000000000003</v>
      </c>
      <c r="IM50" s="30">
        <v>41.02</v>
      </c>
      <c r="IN50" s="30">
        <v>40.729999999999997</v>
      </c>
      <c r="IO50" s="30">
        <v>39.659999999999997</v>
      </c>
      <c r="IP50" s="30">
        <v>38.81</v>
      </c>
      <c r="IQ50" s="49">
        <f t="shared" si="49"/>
        <v>40.055</v>
      </c>
      <c r="IR50" s="30">
        <v>40.03</v>
      </c>
      <c r="IS50" s="30">
        <v>41.45</v>
      </c>
      <c r="IT50" s="30">
        <v>42</v>
      </c>
      <c r="IU50" s="30">
        <v>42.43</v>
      </c>
      <c r="IV50" s="49">
        <f t="shared" si="50"/>
        <v>41.477499999999999</v>
      </c>
      <c r="IW50" s="30">
        <v>43.93</v>
      </c>
      <c r="IX50" s="30">
        <v>43.25</v>
      </c>
      <c r="IY50" s="30">
        <v>44.59</v>
      </c>
      <c r="IZ50" s="30">
        <v>44.33</v>
      </c>
      <c r="JA50" s="49">
        <f t="shared" si="51"/>
        <v>44.025000000000006</v>
      </c>
      <c r="JB50" s="30">
        <v>42.99</v>
      </c>
      <c r="JC50" s="30">
        <v>42.65</v>
      </c>
      <c r="JD50" s="30">
        <v>41.3</v>
      </c>
      <c r="JE50" s="30">
        <v>39.97</v>
      </c>
      <c r="JF50" s="49">
        <f t="shared" si="52"/>
        <v>41.727499999999999</v>
      </c>
      <c r="JG50" s="30">
        <v>42.08</v>
      </c>
      <c r="JH50" s="30">
        <v>41.82</v>
      </c>
      <c r="JI50" s="30">
        <v>40.520000000000003</v>
      </c>
      <c r="JJ50" s="30">
        <v>40</v>
      </c>
      <c r="JK50" s="49">
        <f t="shared" si="53"/>
        <v>41.105000000000004</v>
      </c>
      <c r="JL50" s="30">
        <v>40.619999999999997</v>
      </c>
      <c r="JM50" s="30">
        <v>39.82</v>
      </c>
      <c r="JN50" s="30">
        <v>38.43</v>
      </c>
      <c r="JO50" s="30">
        <v>39.33</v>
      </c>
      <c r="JP50" s="49">
        <f t="shared" si="54"/>
        <v>39.549999999999997</v>
      </c>
      <c r="JQ50" s="30">
        <v>39.08</v>
      </c>
      <c r="JR50" s="30">
        <v>38.81</v>
      </c>
      <c r="JS50" s="30">
        <v>39.76</v>
      </c>
      <c r="JT50" s="30">
        <v>38.32</v>
      </c>
      <c r="JU50" s="49">
        <f t="shared" si="55"/>
        <v>38.9925</v>
      </c>
      <c r="JV50" s="30">
        <v>38.54</v>
      </c>
      <c r="JW50" s="30">
        <v>37.700000000000003</v>
      </c>
      <c r="JX50" s="30">
        <v>37.76</v>
      </c>
      <c r="JY50" s="30">
        <v>37.74</v>
      </c>
      <c r="JZ50" s="50">
        <f t="shared" si="56"/>
        <v>37.935000000000002</v>
      </c>
    </row>
    <row r="51" spans="1:286" ht="29">
      <c r="A51" s="25" t="s">
        <v>286</v>
      </c>
      <c r="B51" s="30">
        <v>54.49</v>
      </c>
      <c r="C51" s="30">
        <v>52.53</v>
      </c>
      <c r="D51" s="30">
        <v>48.23</v>
      </c>
      <c r="E51" s="30">
        <v>52.01</v>
      </c>
      <c r="F51" s="47">
        <f t="shared" si="0"/>
        <v>51.814999999999998</v>
      </c>
      <c r="G51" s="30">
        <v>56.33</v>
      </c>
      <c r="H51" s="30">
        <v>53.28</v>
      </c>
      <c r="I51" s="30">
        <v>52.01</v>
      </c>
      <c r="J51" s="30">
        <v>48.25</v>
      </c>
      <c r="K51" s="47">
        <f t="shared" si="1"/>
        <v>52.467500000000001</v>
      </c>
      <c r="L51" s="30">
        <v>50.19</v>
      </c>
      <c r="M51" s="30">
        <v>50.58</v>
      </c>
      <c r="N51" s="30">
        <v>51.68</v>
      </c>
      <c r="O51" s="30">
        <v>49.56</v>
      </c>
      <c r="P51" s="47">
        <f t="shared" si="2"/>
        <v>50.502499999999998</v>
      </c>
      <c r="Q51" s="30">
        <v>51.72</v>
      </c>
      <c r="R51" s="30">
        <v>53.31</v>
      </c>
      <c r="S51" s="30">
        <v>54.37</v>
      </c>
      <c r="T51" s="30">
        <v>55.55</v>
      </c>
      <c r="U51" s="47">
        <f t="shared" si="3"/>
        <v>53.737499999999997</v>
      </c>
      <c r="V51" s="30">
        <v>54.39</v>
      </c>
      <c r="W51" s="30">
        <v>54.63</v>
      </c>
      <c r="X51" s="30">
        <v>53.92</v>
      </c>
      <c r="Y51" s="30">
        <v>53.04</v>
      </c>
      <c r="Z51" s="47">
        <f t="shared" si="4"/>
        <v>53.994999999999997</v>
      </c>
      <c r="AA51" s="30">
        <v>51.58</v>
      </c>
      <c r="AB51" s="30">
        <v>52.28</v>
      </c>
      <c r="AC51" s="30">
        <v>54.03</v>
      </c>
      <c r="AD51" s="30">
        <v>53.51</v>
      </c>
      <c r="AE51" s="47">
        <f t="shared" si="5"/>
        <v>52.849999999999994</v>
      </c>
      <c r="AF51" s="30">
        <v>51.44</v>
      </c>
      <c r="AG51" s="30">
        <v>52.1</v>
      </c>
      <c r="AH51" s="30">
        <v>52.77</v>
      </c>
      <c r="AI51" s="30">
        <v>51.58</v>
      </c>
      <c r="AJ51" s="47">
        <f t="shared" si="6"/>
        <v>51.972499999999997</v>
      </c>
      <c r="AK51" s="30">
        <v>53.16</v>
      </c>
      <c r="AL51" s="30">
        <v>51.36</v>
      </c>
      <c r="AM51" s="30">
        <v>51.93</v>
      </c>
      <c r="AN51" s="30">
        <v>50.6</v>
      </c>
      <c r="AO51" s="47">
        <f t="shared" si="7"/>
        <v>51.762499999999996</v>
      </c>
      <c r="AP51" s="30">
        <v>51.47</v>
      </c>
      <c r="AQ51" s="30">
        <v>50.26</v>
      </c>
      <c r="AR51" s="30">
        <v>48.42</v>
      </c>
      <c r="AS51" s="30">
        <v>51.49</v>
      </c>
      <c r="AT51" s="47">
        <f t="shared" si="8"/>
        <v>50.41</v>
      </c>
      <c r="AU51" s="30">
        <v>49.6</v>
      </c>
      <c r="AV51" s="30">
        <v>48.51</v>
      </c>
      <c r="AW51" s="30">
        <v>49.73</v>
      </c>
      <c r="AX51" s="30">
        <v>48.78</v>
      </c>
      <c r="AY51" s="47">
        <f t="shared" si="9"/>
        <v>49.155000000000001</v>
      </c>
      <c r="AZ51" s="30">
        <v>50.34</v>
      </c>
      <c r="BA51" s="30">
        <v>50.98</v>
      </c>
      <c r="BB51" s="30">
        <v>49.7</v>
      </c>
      <c r="BC51" s="30">
        <v>49.18</v>
      </c>
      <c r="BD51" s="47">
        <f t="shared" si="10"/>
        <v>50.05</v>
      </c>
      <c r="BE51" s="30">
        <v>47.53</v>
      </c>
      <c r="BF51" s="30">
        <v>47.25</v>
      </c>
      <c r="BG51" s="30">
        <v>46.24</v>
      </c>
      <c r="BH51" s="30">
        <v>46.47</v>
      </c>
      <c r="BI51" s="47">
        <f t="shared" si="11"/>
        <v>46.872500000000002</v>
      </c>
      <c r="BJ51" s="30">
        <v>47.33</v>
      </c>
      <c r="BK51" s="30">
        <v>48.7</v>
      </c>
      <c r="BL51" s="30">
        <v>47.19</v>
      </c>
      <c r="BM51" s="30">
        <v>47.08</v>
      </c>
      <c r="BN51" s="47">
        <f t="shared" si="12"/>
        <v>47.575000000000003</v>
      </c>
      <c r="BO51" s="30">
        <v>47.33</v>
      </c>
      <c r="BP51" s="30">
        <v>45.52</v>
      </c>
      <c r="BQ51" s="30">
        <v>46.02</v>
      </c>
      <c r="BR51" s="30">
        <v>46.76</v>
      </c>
      <c r="BS51" s="47">
        <f t="shared" si="13"/>
        <v>46.407499999999999</v>
      </c>
      <c r="BT51" s="30">
        <v>47.23</v>
      </c>
      <c r="BU51" s="30">
        <v>46.94</v>
      </c>
      <c r="BV51" s="30">
        <v>45.05</v>
      </c>
      <c r="BW51" s="30">
        <v>45.93</v>
      </c>
      <c r="BX51" s="47">
        <f t="shared" si="14"/>
        <v>46.287499999999994</v>
      </c>
      <c r="BY51" s="30">
        <v>45.84</v>
      </c>
      <c r="BZ51" s="30">
        <v>43.52</v>
      </c>
      <c r="CA51" s="30">
        <v>42.96</v>
      </c>
      <c r="CB51" s="30">
        <v>44.49</v>
      </c>
      <c r="CC51" s="47">
        <f t="shared" si="15"/>
        <v>44.202500000000008</v>
      </c>
      <c r="CD51" s="30">
        <v>45.26</v>
      </c>
      <c r="CE51" s="30">
        <v>42.89</v>
      </c>
      <c r="CF51" s="30">
        <v>41.35</v>
      </c>
      <c r="CG51" s="30">
        <v>40.5</v>
      </c>
      <c r="CH51" s="47">
        <f t="shared" si="16"/>
        <v>42.5</v>
      </c>
      <c r="CI51" s="30">
        <v>41.87</v>
      </c>
      <c r="CJ51" s="30">
        <v>41.1</v>
      </c>
      <c r="CK51" s="30">
        <v>38.68</v>
      </c>
      <c r="CL51" s="30">
        <v>38.43</v>
      </c>
      <c r="CM51" s="47">
        <f t="shared" si="17"/>
        <v>40.020000000000003</v>
      </c>
      <c r="CN51" s="30">
        <v>37.86</v>
      </c>
      <c r="CO51" s="30">
        <v>38.909999999999997</v>
      </c>
      <c r="CP51" s="30">
        <v>38.630000000000003</v>
      </c>
      <c r="CQ51" s="30">
        <v>37.909999999999997</v>
      </c>
      <c r="CR51" s="47">
        <f t="shared" si="18"/>
        <v>38.327500000000001</v>
      </c>
      <c r="CS51" s="30">
        <v>12.89</v>
      </c>
      <c r="CT51" s="30">
        <v>10.88</v>
      </c>
      <c r="CU51" s="30">
        <v>12.83</v>
      </c>
      <c r="CV51" s="30">
        <v>11.04</v>
      </c>
      <c r="CW51" s="48">
        <f t="shared" si="19"/>
        <v>11.91</v>
      </c>
      <c r="CX51" s="30">
        <v>12.12</v>
      </c>
      <c r="CY51" s="30">
        <v>9.99</v>
      </c>
      <c r="CZ51" s="30">
        <v>12.23</v>
      </c>
      <c r="DA51" s="30">
        <v>11.16</v>
      </c>
      <c r="DB51" s="48">
        <f t="shared" si="20"/>
        <v>11.375</v>
      </c>
      <c r="DC51" s="30">
        <v>11.23</v>
      </c>
      <c r="DD51" s="30">
        <v>11.92</v>
      </c>
      <c r="DE51" s="30">
        <v>17.399999999999999</v>
      </c>
      <c r="DF51" s="30">
        <v>17.600000000000001</v>
      </c>
      <c r="DG51" s="48">
        <f t="shared" si="21"/>
        <v>14.5375</v>
      </c>
      <c r="DH51" s="30">
        <v>18.39</v>
      </c>
      <c r="DI51" s="30">
        <v>13.94</v>
      </c>
      <c r="DJ51" s="30">
        <v>13.63</v>
      </c>
      <c r="DK51" s="30">
        <v>16.329999999999998</v>
      </c>
      <c r="DL51" s="48">
        <f t="shared" si="22"/>
        <v>15.5725</v>
      </c>
      <c r="DM51" s="30">
        <v>14.61</v>
      </c>
      <c r="DN51" s="30">
        <v>15.99</v>
      </c>
      <c r="DO51" s="30">
        <v>19.7</v>
      </c>
      <c r="DP51" s="30">
        <v>20.45</v>
      </c>
      <c r="DQ51" s="48">
        <f t="shared" si="23"/>
        <v>17.6875</v>
      </c>
      <c r="DR51" s="30">
        <v>21.94</v>
      </c>
      <c r="DS51" s="30">
        <v>19.420000000000002</v>
      </c>
      <c r="DT51" s="30">
        <v>17.52</v>
      </c>
      <c r="DU51" s="30">
        <v>17.62</v>
      </c>
      <c r="DV51" s="48">
        <f t="shared" si="24"/>
        <v>19.125</v>
      </c>
      <c r="DW51" s="30">
        <v>15.01</v>
      </c>
      <c r="DX51" s="30">
        <v>14.02</v>
      </c>
      <c r="DY51" s="30">
        <v>13.15</v>
      </c>
      <c r="DZ51" s="30">
        <v>16.55</v>
      </c>
      <c r="EA51" s="48">
        <f t="shared" si="25"/>
        <v>14.682500000000001</v>
      </c>
      <c r="EB51" s="30">
        <v>20.03</v>
      </c>
      <c r="EC51" s="30">
        <v>21.64</v>
      </c>
      <c r="ED51" s="30">
        <v>25.18</v>
      </c>
      <c r="EE51" s="30">
        <v>24.04</v>
      </c>
      <c r="EF51" s="48">
        <f t="shared" si="26"/>
        <v>22.722499999999997</v>
      </c>
      <c r="EG51" s="30">
        <v>23.32</v>
      </c>
      <c r="EH51" s="30">
        <v>22.04</v>
      </c>
      <c r="EI51" s="30">
        <v>25.02</v>
      </c>
      <c r="EJ51" s="30">
        <v>25</v>
      </c>
      <c r="EK51" s="48">
        <f t="shared" si="27"/>
        <v>23.844999999999999</v>
      </c>
      <c r="EL51" s="30">
        <v>18.59</v>
      </c>
      <c r="EM51" s="30">
        <v>15.55</v>
      </c>
      <c r="EN51" s="30">
        <v>14.41</v>
      </c>
      <c r="EO51" s="30">
        <v>15.76</v>
      </c>
      <c r="EP51" s="48">
        <f t="shared" si="28"/>
        <v>16.077500000000001</v>
      </c>
      <c r="EQ51" s="30">
        <v>14.24</v>
      </c>
      <c r="ER51" s="30">
        <v>15.67</v>
      </c>
      <c r="ES51" s="30">
        <v>17.77</v>
      </c>
      <c r="ET51" s="30">
        <v>14.5</v>
      </c>
      <c r="EU51" s="48">
        <f t="shared" si="29"/>
        <v>15.545</v>
      </c>
      <c r="EV51" s="30">
        <v>10.7</v>
      </c>
      <c r="EW51" s="30">
        <v>13.03</v>
      </c>
      <c r="EX51" s="30">
        <v>14.15</v>
      </c>
      <c r="EY51" s="30">
        <v>17.510000000000002</v>
      </c>
      <c r="EZ51" s="48">
        <f t="shared" si="30"/>
        <v>13.8475</v>
      </c>
      <c r="FA51" s="30">
        <v>12.18</v>
      </c>
      <c r="FB51" s="30">
        <v>12.67</v>
      </c>
      <c r="FC51" s="30">
        <v>13.9</v>
      </c>
      <c r="FD51" s="30">
        <v>16.23</v>
      </c>
      <c r="FE51" s="48">
        <f t="shared" si="31"/>
        <v>13.745000000000001</v>
      </c>
      <c r="FF51" s="30">
        <v>10.07</v>
      </c>
      <c r="FG51" s="30">
        <v>7.08</v>
      </c>
      <c r="FH51" s="30">
        <v>8.15</v>
      </c>
      <c r="FI51" s="30">
        <v>5.63</v>
      </c>
      <c r="FJ51" s="48">
        <f t="shared" si="32"/>
        <v>7.732499999999999</v>
      </c>
      <c r="FK51" s="30">
        <v>9.16</v>
      </c>
      <c r="FL51" s="30">
        <v>11.34</v>
      </c>
      <c r="FM51" s="30">
        <v>13.79</v>
      </c>
      <c r="FN51" s="30">
        <v>11.52</v>
      </c>
      <c r="FO51" s="48">
        <f t="shared" si="33"/>
        <v>11.452500000000001</v>
      </c>
      <c r="FP51" s="30">
        <v>7.48</v>
      </c>
      <c r="FQ51" s="30">
        <v>8.35</v>
      </c>
      <c r="FR51" s="30">
        <v>9.09</v>
      </c>
      <c r="FS51" s="30">
        <v>13.63</v>
      </c>
      <c r="FT51" s="48">
        <f t="shared" si="34"/>
        <v>9.6375000000000011</v>
      </c>
      <c r="FU51" s="30">
        <v>11.17</v>
      </c>
      <c r="FV51" s="30">
        <v>9.74</v>
      </c>
      <c r="FW51" s="30">
        <v>16.98</v>
      </c>
      <c r="FX51" s="30">
        <v>15.56</v>
      </c>
      <c r="FY51" s="48">
        <f t="shared" si="35"/>
        <v>13.362500000000001</v>
      </c>
      <c r="FZ51" s="30">
        <v>16.670000000000002</v>
      </c>
      <c r="GA51" s="30">
        <v>15.63</v>
      </c>
      <c r="GB51" s="30">
        <v>19.850000000000001</v>
      </c>
      <c r="GC51" s="30">
        <v>17.09</v>
      </c>
      <c r="GD51" s="48">
        <f t="shared" si="36"/>
        <v>17.310000000000002</v>
      </c>
      <c r="GE51" s="30">
        <v>17.66</v>
      </c>
      <c r="GF51" s="30">
        <v>16.510000000000002</v>
      </c>
      <c r="GG51" s="30">
        <v>14.82</v>
      </c>
      <c r="GH51" s="30">
        <v>16.420000000000002</v>
      </c>
      <c r="GI51" s="48">
        <f t="shared" si="37"/>
        <v>16.352499999999999</v>
      </c>
      <c r="GJ51" s="30">
        <v>47.46</v>
      </c>
      <c r="GK51" s="30">
        <v>46.82</v>
      </c>
      <c r="GL51" s="30">
        <v>42.04</v>
      </c>
      <c r="GM51" s="30">
        <v>46.27</v>
      </c>
      <c r="GN51" s="49">
        <f t="shared" si="38"/>
        <v>45.647500000000001</v>
      </c>
      <c r="GO51" s="30">
        <v>49.51</v>
      </c>
      <c r="GP51" s="30">
        <v>47.96</v>
      </c>
      <c r="GQ51" s="30">
        <v>45.65</v>
      </c>
      <c r="GR51" s="30">
        <v>42.87</v>
      </c>
      <c r="GS51" s="49">
        <f t="shared" si="39"/>
        <v>46.497500000000002</v>
      </c>
      <c r="GT51" s="30">
        <v>44.56</v>
      </c>
      <c r="GU51" s="30">
        <v>44.56</v>
      </c>
      <c r="GV51" s="30">
        <v>42.69</v>
      </c>
      <c r="GW51" s="30">
        <v>40.83</v>
      </c>
      <c r="GX51" s="49">
        <f t="shared" si="40"/>
        <v>43.16</v>
      </c>
      <c r="GY51" s="30">
        <v>42.21</v>
      </c>
      <c r="GZ51" s="30">
        <v>45.88</v>
      </c>
      <c r="HA51" s="30">
        <v>46.96</v>
      </c>
      <c r="HB51" s="30">
        <v>46.47</v>
      </c>
      <c r="HC51" s="49">
        <f t="shared" si="41"/>
        <v>45.38</v>
      </c>
      <c r="HD51" s="30">
        <v>46.44</v>
      </c>
      <c r="HE51" s="30">
        <v>45.9</v>
      </c>
      <c r="HF51" s="30">
        <v>43.29</v>
      </c>
      <c r="HG51" s="30">
        <v>42.19</v>
      </c>
      <c r="HH51" s="49">
        <f t="shared" si="42"/>
        <v>44.454999999999998</v>
      </c>
      <c r="HI51" s="30">
        <v>40.270000000000003</v>
      </c>
      <c r="HJ51" s="30">
        <v>42.13</v>
      </c>
      <c r="HK51" s="30">
        <v>44.56</v>
      </c>
      <c r="HL51" s="30">
        <v>44.08</v>
      </c>
      <c r="HM51" s="49">
        <f t="shared" si="43"/>
        <v>42.760000000000005</v>
      </c>
      <c r="HN51" s="30">
        <v>43.71</v>
      </c>
      <c r="HO51" s="30">
        <v>44.8</v>
      </c>
      <c r="HP51" s="30">
        <v>45.83</v>
      </c>
      <c r="HQ51" s="30">
        <v>43.05</v>
      </c>
      <c r="HR51" s="49">
        <f t="shared" si="44"/>
        <v>44.347499999999997</v>
      </c>
      <c r="HS51" s="30">
        <v>42.51</v>
      </c>
      <c r="HT51" s="30">
        <v>40.24</v>
      </c>
      <c r="HU51" s="30">
        <v>38.86</v>
      </c>
      <c r="HV51" s="30">
        <v>38.43</v>
      </c>
      <c r="HW51" s="49">
        <f t="shared" si="45"/>
        <v>40.01</v>
      </c>
      <c r="HX51" s="30">
        <v>39.46</v>
      </c>
      <c r="HY51" s="30">
        <v>39.18</v>
      </c>
      <c r="HZ51" s="30">
        <v>36.299999999999997</v>
      </c>
      <c r="IA51" s="30">
        <v>38.61</v>
      </c>
      <c r="IB51" s="49">
        <f t="shared" si="46"/>
        <v>38.387500000000003</v>
      </c>
      <c r="IC51" s="30">
        <v>40.380000000000003</v>
      </c>
      <c r="ID51" s="30">
        <v>40.96</v>
      </c>
      <c r="IE51" s="30">
        <v>42.56</v>
      </c>
      <c r="IF51" s="30">
        <v>41.09</v>
      </c>
      <c r="IG51" s="49">
        <f t="shared" si="47"/>
        <v>41.247500000000002</v>
      </c>
      <c r="IH51" s="30">
        <v>43.17</v>
      </c>
      <c r="II51" s="30">
        <v>42.99</v>
      </c>
      <c r="IJ51" s="30">
        <v>40.869999999999997</v>
      </c>
      <c r="IK51" s="30">
        <v>42.05</v>
      </c>
      <c r="IL51" s="49">
        <f t="shared" si="48"/>
        <v>42.269999999999996</v>
      </c>
      <c r="IM51" s="30">
        <v>42.44</v>
      </c>
      <c r="IN51" s="30">
        <v>41.09</v>
      </c>
      <c r="IO51" s="30">
        <v>39.700000000000003</v>
      </c>
      <c r="IP51" s="30">
        <v>38.340000000000003</v>
      </c>
      <c r="IQ51" s="49">
        <f t="shared" si="49"/>
        <v>40.392499999999998</v>
      </c>
      <c r="IR51" s="30">
        <v>41.56</v>
      </c>
      <c r="IS51" s="30">
        <v>42.53</v>
      </c>
      <c r="IT51" s="30">
        <v>40.630000000000003</v>
      </c>
      <c r="IU51" s="30">
        <v>39.44</v>
      </c>
      <c r="IV51" s="49">
        <f t="shared" si="50"/>
        <v>41.04</v>
      </c>
      <c r="IW51" s="30">
        <v>42.56</v>
      </c>
      <c r="IX51" s="30">
        <v>42.3</v>
      </c>
      <c r="IY51" s="30">
        <v>42.27</v>
      </c>
      <c r="IZ51" s="30">
        <v>44.13</v>
      </c>
      <c r="JA51" s="49">
        <f t="shared" si="51"/>
        <v>42.814999999999998</v>
      </c>
      <c r="JB51" s="30">
        <v>42.9</v>
      </c>
      <c r="JC51" s="30">
        <v>41.62</v>
      </c>
      <c r="JD51" s="30">
        <v>38.840000000000003</v>
      </c>
      <c r="JE51" s="30">
        <v>40.64</v>
      </c>
      <c r="JF51" s="49">
        <f t="shared" si="52"/>
        <v>41</v>
      </c>
      <c r="JG51" s="30">
        <v>42.41</v>
      </c>
      <c r="JH51" s="30">
        <v>39.89</v>
      </c>
      <c r="JI51" s="30">
        <v>39.049999999999997</v>
      </c>
      <c r="JJ51" s="30">
        <v>38.42</v>
      </c>
      <c r="JK51" s="49">
        <f t="shared" si="53"/>
        <v>39.942499999999995</v>
      </c>
      <c r="JL51" s="30">
        <v>40.200000000000003</v>
      </c>
      <c r="JM51" s="30">
        <v>38.71</v>
      </c>
      <c r="JN51" s="30">
        <v>34.33</v>
      </c>
      <c r="JO51" s="30">
        <v>34.19</v>
      </c>
      <c r="JP51" s="49">
        <f t="shared" si="54"/>
        <v>36.857500000000002</v>
      </c>
      <c r="JQ51" s="30">
        <v>34.89</v>
      </c>
      <c r="JR51" s="30">
        <v>34.67</v>
      </c>
      <c r="JS51" s="30">
        <v>31</v>
      </c>
      <c r="JT51" s="30">
        <v>31.86</v>
      </c>
      <c r="JU51" s="49">
        <f t="shared" si="55"/>
        <v>33.105000000000004</v>
      </c>
      <c r="JV51" s="30">
        <v>31.18</v>
      </c>
      <c r="JW51" s="30">
        <v>32.479999999999997</v>
      </c>
      <c r="JX51" s="30">
        <v>32.9</v>
      </c>
      <c r="JY51" s="30">
        <v>31.69</v>
      </c>
      <c r="JZ51" s="50">
        <f t="shared" si="56"/>
        <v>32.0625</v>
      </c>
    </row>
    <row r="52" spans="1:286" ht="29">
      <c r="A52" s="25" t="s">
        <v>287</v>
      </c>
      <c r="B52" s="30">
        <v>51.15</v>
      </c>
      <c r="C52" s="30">
        <v>49.89</v>
      </c>
      <c r="D52" s="30">
        <v>47.83</v>
      </c>
      <c r="E52" s="30">
        <v>53.13</v>
      </c>
      <c r="F52" s="47">
        <f t="shared" si="0"/>
        <v>50.5</v>
      </c>
      <c r="G52" s="30">
        <v>53.16</v>
      </c>
      <c r="H52" s="30">
        <v>53.04</v>
      </c>
      <c r="I52" s="30">
        <v>53.52</v>
      </c>
      <c r="J52" s="30">
        <v>53.1</v>
      </c>
      <c r="K52" s="47">
        <f t="shared" si="1"/>
        <v>53.204999999999998</v>
      </c>
      <c r="L52" s="30">
        <v>53.22</v>
      </c>
      <c r="M52" s="30">
        <v>52.72</v>
      </c>
      <c r="N52" s="30">
        <v>52.63</v>
      </c>
      <c r="O52" s="30">
        <v>52.46</v>
      </c>
      <c r="P52" s="47">
        <f t="shared" si="2"/>
        <v>52.7575</v>
      </c>
      <c r="Q52" s="30">
        <v>52.08</v>
      </c>
      <c r="R52" s="30">
        <v>52</v>
      </c>
      <c r="S52" s="30">
        <v>52.97</v>
      </c>
      <c r="T52" s="30">
        <v>52.9</v>
      </c>
      <c r="U52" s="47">
        <f t="shared" si="3"/>
        <v>52.487500000000004</v>
      </c>
      <c r="V52" s="30">
        <v>53.11</v>
      </c>
      <c r="W52" s="30">
        <v>52.13</v>
      </c>
      <c r="X52" s="30">
        <v>53.09</v>
      </c>
      <c r="Y52" s="30">
        <v>52.98</v>
      </c>
      <c r="Z52" s="47">
        <f t="shared" si="4"/>
        <v>52.827500000000001</v>
      </c>
      <c r="AA52" s="30">
        <v>54.53</v>
      </c>
      <c r="AB52" s="30">
        <v>53.42</v>
      </c>
      <c r="AC52" s="30">
        <v>54.05</v>
      </c>
      <c r="AD52" s="30">
        <v>54.19</v>
      </c>
      <c r="AE52" s="47">
        <f t="shared" si="5"/>
        <v>54.047499999999999</v>
      </c>
      <c r="AF52" s="30">
        <v>54.81</v>
      </c>
      <c r="AG52" s="30">
        <v>52.59</v>
      </c>
      <c r="AH52" s="30">
        <v>53.58</v>
      </c>
      <c r="AI52" s="30">
        <v>54.14</v>
      </c>
      <c r="AJ52" s="47">
        <f t="shared" si="6"/>
        <v>53.78</v>
      </c>
      <c r="AK52" s="30">
        <v>54.18</v>
      </c>
      <c r="AL52" s="30">
        <v>51.76</v>
      </c>
      <c r="AM52" s="30">
        <v>54.17</v>
      </c>
      <c r="AN52" s="30">
        <v>53.47</v>
      </c>
      <c r="AO52" s="47">
        <f t="shared" si="7"/>
        <v>53.395000000000003</v>
      </c>
      <c r="AP52" s="30">
        <v>52.98</v>
      </c>
      <c r="AQ52" s="30">
        <v>52.08</v>
      </c>
      <c r="AR52" s="30">
        <v>52.2</v>
      </c>
      <c r="AS52" s="30">
        <v>52.25</v>
      </c>
      <c r="AT52" s="47">
        <f t="shared" si="8"/>
        <v>52.377499999999998</v>
      </c>
      <c r="AU52" s="30">
        <v>51.33</v>
      </c>
      <c r="AV52" s="30">
        <v>51.04</v>
      </c>
      <c r="AW52" s="30">
        <v>51.4</v>
      </c>
      <c r="AX52" s="30">
        <v>51.37</v>
      </c>
      <c r="AY52" s="47">
        <f t="shared" si="9"/>
        <v>51.285000000000004</v>
      </c>
      <c r="AZ52" s="30">
        <v>50.77</v>
      </c>
      <c r="BA52" s="30">
        <v>50.04</v>
      </c>
      <c r="BB52" s="30">
        <v>50.8</v>
      </c>
      <c r="BC52" s="30">
        <v>50.08</v>
      </c>
      <c r="BD52" s="47">
        <f t="shared" si="10"/>
        <v>50.422499999999999</v>
      </c>
      <c r="BE52" s="30">
        <v>50.8</v>
      </c>
      <c r="BF52" s="30">
        <v>48.97</v>
      </c>
      <c r="BG52" s="30">
        <v>50.48</v>
      </c>
      <c r="BH52" s="30">
        <v>49.46</v>
      </c>
      <c r="BI52" s="47">
        <f t="shared" si="11"/>
        <v>49.927500000000002</v>
      </c>
      <c r="BJ52" s="30">
        <v>50.25</v>
      </c>
      <c r="BK52" s="30">
        <v>48.63</v>
      </c>
      <c r="BL52" s="30">
        <v>49.39</v>
      </c>
      <c r="BM52" s="30">
        <v>47.97</v>
      </c>
      <c r="BN52" s="47">
        <f t="shared" si="12"/>
        <v>49.059999999999995</v>
      </c>
      <c r="BO52" s="30">
        <v>48.31</v>
      </c>
      <c r="BP52" s="30">
        <v>47.52</v>
      </c>
      <c r="BQ52" s="30">
        <v>47.78</v>
      </c>
      <c r="BR52" s="30">
        <v>46.83</v>
      </c>
      <c r="BS52" s="47">
        <f t="shared" si="13"/>
        <v>47.61</v>
      </c>
      <c r="BT52" s="30">
        <v>47.54</v>
      </c>
      <c r="BU52" s="30">
        <v>45.48</v>
      </c>
      <c r="BV52" s="30">
        <v>46.08</v>
      </c>
      <c r="BW52" s="30">
        <v>45.18</v>
      </c>
      <c r="BX52" s="47">
        <f t="shared" si="14"/>
        <v>46.07</v>
      </c>
      <c r="BY52" s="30">
        <v>45.23</v>
      </c>
      <c r="BZ52" s="30">
        <v>43.89</v>
      </c>
      <c r="CA52" s="30">
        <v>44.34</v>
      </c>
      <c r="CB52" s="30">
        <v>44.01</v>
      </c>
      <c r="CC52" s="47">
        <f t="shared" si="15"/>
        <v>44.3675</v>
      </c>
      <c r="CD52" s="30">
        <v>44.57</v>
      </c>
      <c r="CE52" s="30">
        <v>44.34</v>
      </c>
      <c r="CF52" s="30">
        <v>44.01</v>
      </c>
      <c r="CG52" s="30">
        <v>43.17</v>
      </c>
      <c r="CH52" s="47">
        <f t="shared" si="16"/>
        <v>44.022499999999994</v>
      </c>
      <c r="CI52" s="30">
        <v>43.37</v>
      </c>
      <c r="CJ52" s="30">
        <v>41.94</v>
      </c>
      <c r="CK52" s="30">
        <v>42.53</v>
      </c>
      <c r="CL52" s="30">
        <v>41.7</v>
      </c>
      <c r="CM52" s="47">
        <f t="shared" si="17"/>
        <v>42.385000000000005</v>
      </c>
      <c r="CN52" s="30">
        <v>41.16</v>
      </c>
      <c r="CO52" s="30">
        <v>41.52</v>
      </c>
      <c r="CP52" s="30">
        <v>41.63</v>
      </c>
      <c r="CQ52" s="30">
        <v>40.479999999999997</v>
      </c>
      <c r="CR52" s="47">
        <f t="shared" si="18"/>
        <v>41.197499999999998</v>
      </c>
      <c r="CS52" s="30">
        <v>25.14</v>
      </c>
      <c r="CT52" s="30">
        <v>27.31</v>
      </c>
      <c r="CU52" s="30">
        <v>23.99</v>
      </c>
      <c r="CV52" s="30">
        <v>25.77</v>
      </c>
      <c r="CW52" s="48">
        <f t="shared" si="19"/>
        <v>25.552499999999998</v>
      </c>
      <c r="CX52" s="30">
        <v>22.12</v>
      </c>
      <c r="CY52" s="30">
        <v>25.09</v>
      </c>
      <c r="CZ52" s="30">
        <v>25.69</v>
      </c>
      <c r="DA52" s="30">
        <v>25.42</v>
      </c>
      <c r="DB52" s="48">
        <f t="shared" si="20"/>
        <v>24.580000000000002</v>
      </c>
      <c r="DC52" s="30">
        <v>24.79</v>
      </c>
      <c r="DD52" s="30">
        <v>25.56</v>
      </c>
      <c r="DE52" s="30">
        <v>25.13</v>
      </c>
      <c r="DF52" s="30">
        <v>27.15</v>
      </c>
      <c r="DG52" s="48">
        <f t="shared" si="21"/>
        <v>25.657499999999999</v>
      </c>
      <c r="DH52" s="30">
        <v>25.08</v>
      </c>
      <c r="DI52" s="30">
        <v>25.45</v>
      </c>
      <c r="DJ52" s="30">
        <v>26.59</v>
      </c>
      <c r="DK52" s="30">
        <v>29.09</v>
      </c>
      <c r="DL52" s="48">
        <f t="shared" si="22"/>
        <v>26.552500000000002</v>
      </c>
      <c r="DM52" s="30">
        <v>29.53</v>
      </c>
      <c r="DN52" s="30">
        <v>30.79</v>
      </c>
      <c r="DO52" s="30">
        <v>28.34</v>
      </c>
      <c r="DP52" s="30">
        <v>31.61</v>
      </c>
      <c r="DQ52" s="48">
        <f t="shared" si="23"/>
        <v>30.067499999999999</v>
      </c>
      <c r="DR52" s="30">
        <v>30.8</v>
      </c>
      <c r="DS52" s="30">
        <v>33.03</v>
      </c>
      <c r="DT52" s="30">
        <v>31.17</v>
      </c>
      <c r="DU52" s="30">
        <v>35.61</v>
      </c>
      <c r="DV52" s="48">
        <f t="shared" si="24"/>
        <v>32.652500000000003</v>
      </c>
      <c r="DW52" s="30">
        <v>34.57</v>
      </c>
      <c r="DX52" s="30">
        <v>36.31</v>
      </c>
      <c r="DY52" s="30">
        <v>33.729999999999997</v>
      </c>
      <c r="DZ52" s="30">
        <v>34.71</v>
      </c>
      <c r="EA52" s="48">
        <f t="shared" si="25"/>
        <v>34.83</v>
      </c>
      <c r="EB52" s="30">
        <v>38</v>
      </c>
      <c r="EC52" s="30">
        <v>35.01</v>
      </c>
      <c r="ED52" s="30">
        <v>34.700000000000003</v>
      </c>
      <c r="EE52" s="30">
        <v>35.31</v>
      </c>
      <c r="EF52" s="48">
        <f t="shared" si="26"/>
        <v>35.754999999999995</v>
      </c>
      <c r="EG52" s="30">
        <v>34.119999999999997</v>
      </c>
      <c r="EH52" s="30">
        <v>33.97</v>
      </c>
      <c r="EI52" s="30">
        <v>32.21</v>
      </c>
      <c r="EJ52" s="30">
        <v>30.66</v>
      </c>
      <c r="EK52" s="48">
        <f t="shared" si="27"/>
        <v>32.74</v>
      </c>
      <c r="EL52" s="30">
        <v>29.3</v>
      </c>
      <c r="EM52" s="30">
        <v>30</v>
      </c>
      <c r="EN52" s="30">
        <v>27.83</v>
      </c>
      <c r="EO52" s="30">
        <v>28.31</v>
      </c>
      <c r="EP52" s="48">
        <f t="shared" si="28"/>
        <v>28.86</v>
      </c>
      <c r="EQ52" s="30">
        <v>26.48</v>
      </c>
      <c r="ER52" s="30">
        <v>28.24</v>
      </c>
      <c r="ES52" s="30">
        <v>25.66</v>
      </c>
      <c r="ET52" s="30">
        <v>25.99</v>
      </c>
      <c r="EU52" s="48">
        <f t="shared" si="29"/>
        <v>26.592499999999998</v>
      </c>
      <c r="EV52" s="30">
        <v>27.02</v>
      </c>
      <c r="EW52" s="30">
        <v>25.54</v>
      </c>
      <c r="EX52" s="30">
        <v>23.03</v>
      </c>
      <c r="EY52" s="30">
        <v>23.69</v>
      </c>
      <c r="EZ52" s="48">
        <f t="shared" si="30"/>
        <v>24.82</v>
      </c>
      <c r="FA52" s="30">
        <v>21.92</v>
      </c>
      <c r="FB52" s="30">
        <v>20.149999999999999</v>
      </c>
      <c r="FC52" s="30">
        <v>16.3</v>
      </c>
      <c r="FD52" s="30">
        <v>18.399999999999999</v>
      </c>
      <c r="FE52" s="48">
        <f t="shared" si="31"/>
        <v>19.192500000000003</v>
      </c>
      <c r="FF52" s="30">
        <v>18.47</v>
      </c>
      <c r="FG52" s="30">
        <v>17.420000000000002</v>
      </c>
      <c r="FH52" s="30">
        <v>18.12</v>
      </c>
      <c r="FI52" s="30">
        <v>17.63</v>
      </c>
      <c r="FJ52" s="48">
        <f t="shared" si="32"/>
        <v>17.91</v>
      </c>
      <c r="FK52" s="30">
        <v>17.28</v>
      </c>
      <c r="FL52" s="30">
        <v>18.05</v>
      </c>
      <c r="FM52" s="30">
        <v>16.27</v>
      </c>
      <c r="FN52" s="30">
        <v>17.62</v>
      </c>
      <c r="FO52" s="48">
        <f t="shared" si="33"/>
        <v>17.305</v>
      </c>
      <c r="FP52" s="30">
        <v>18.010000000000002</v>
      </c>
      <c r="FQ52" s="30">
        <v>21.73</v>
      </c>
      <c r="FR52" s="30">
        <v>18.489999999999998</v>
      </c>
      <c r="FS52" s="30">
        <v>20.83</v>
      </c>
      <c r="FT52" s="48">
        <f t="shared" si="34"/>
        <v>19.765000000000001</v>
      </c>
      <c r="FU52" s="30">
        <v>22.56</v>
      </c>
      <c r="FV52" s="30">
        <v>24.3</v>
      </c>
      <c r="FW52" s="30">
        <v>25.07</v>
      </c>
      <c r="FX52" s="30">
        <v>22.99</v>
      </c>
      <c r="FY52" s="48">
        <f t="shared" si="35"/>
        <v>23.73</v>
      </c>
      <c r="FZ52" s="30">
        <v>23.43</v>
      </c>
      <c r="GA52" s="30">
        <v>25.48</v>
      </c>
      <c r="GB52" s="30">
        <v>25.24</v>
      </c>
      <c r="GC52" s="30">
        <v>26.74</v>
      </c>
      <c r="GD52" s="48">
        <f t="shared" si="36"/>
        <v>25.222499999999997</v>
      </c>
      <c r="GE52" s="30">
        <v>28.78</v>
      </c>
      <c r="GF52" s="30">
        <v>26.88</v>
      </c>
      <c r="GG52" s="30">
        <v>26.3</v>
      </c>
      <c r="GH52" s="30">
        <v>27.47</v>
      </c>
      <c r="GI52" s="48">
        <f t="shared" si="37"/>
        <v>27.357499999999998</v>
      </c>
      <c r="GJ52" s="30">
        <v>38.29</v>
      </c>
      <c r="GK52" s="30">
        <v>36.26</v>
      </c>
      <c r="GL52" s="30">
        <v>36.35</v>
      </c>
      <c r="GM52" s="30">
        <v>39.44</v>
      </c>
      <c r="GN52" s="49">
        <f t="shared" si="38"/>
        <v>37.585000000000001</v>
      </c>
      <c r="GO52" s="30">
        <v>41.4</v>
      </c>
      <c r="GP52" s="30">
        <v>39.74</v>
      </c>
      <c r="GQ52" s="30">
        <v>39.770000000000003</v>
      </c>
      <c r="GR52" s="30">
        <v>39.6</v>
      </c>
      <c r="GS52" s="49">
        <f t="shared" si="39"/>
        <v>40.127499999999998</v>
      </c>
      <c r="GT52" s="30">
        <v>40.03</v>
      </c>
      <c r="GU52" s="30">
        <v>39.24</v>
      </c>
      <c r="GV52" s="30">
        <v>39.4</v>
      </c>
      <c r="GW52" s="30">
        <v>38.21</v>
      </c>
      <c r="GX52" s="49">
        <f t="shared" si="40"/>
        <v>39.220000000000006</v>
      </c>
      <c r="GY52" s="30">
        <v>39.020000000000003</v>
      </c>
      <c r="GZ52" s="30">
        <v>38.770000000000003</v>
      </c>
      <c r="HA52" s="30">
        <v>38.89</v>
      </c>
      <c r="HB52" s="30">
        <v>37.51</v>
      </c>
      <c r="HC52" s="49">
        <f t="shared" si="41"/>
        <v>38.547499999999999</v>
      </c>
      <c r="HD52" s="30">
        <v>37.43</v>
      </c>
      <c r="HE52" s="30">
        <v>36.08</v>
      </c>
      <c r="HF52" s="30">
        <v>38.04</v>
      </c>
      <c r="HG52" s="30">
        <v>36.24</v>
      </c>
      <c r="HH52" s="49">
        <f t="shared" si="42"/>
        <v>36.947499999999998</v>
      </c>
      <c r="HI52" s="30">
        <v>37.74</v>
      </c>
      <c r="HJ52" s="30">
        <v>35.770000000000003</v>
      </c>
      <c r="HK52" s="30">
        <v>37.200000000000003</v>
      </c>
      <c r="HL52" s="30">
        <v>34.89</v>
      </c>
      <c r="HM52" s="49">
        <f t="shared" si="43"/>
        <v>36.400000000000006</v>
      </c>
      <c r="HN52" s="30">
        <v>35.86</v>
      </c>
      <c r="HO52" s="30">
        <v>33.49</v>
      </c>
      <c r="HP52" s="30">
        <v>35.51</v>
      </c>
      <c r="HQ52" s="30">
        <v>35.35</v>
      </c>
      <c r="HR52" s="49">
        <f t="shared" si="44"/>
        <v>35.052499999999995</v>
      </c>
      <c r="HS52" s="30">
        <v>33.590000000000003</v>
      </c>
      <c r="HT52" s="30">
        <v>33.64</v>
      </c>
      <c r="HU52" s="30">
        <v>35.369999999999997</v>
      </c>
      <c r="HV52" s="30">
        <v>34.590000000000003</v>
      </c>
      <c r="HW52" s="49">
        <f t="shared" si="45"/>
        <v>34.297499999999999</v>
      </c>
      <c r="HX52" s="30">
        <v>34.9</v>
      </c>
      <c r="HY52" s="30">
        <v>34.39</v>
      </c>
      <c r="HZ52" s="30">
        <v>35.39</v>
      </c>
      <c r="IA52" s="30">
        <v>36.229999999999997</v>
      </c>
      <c r="IB52" s="49">
        <f t="shared" si="46"/>
        <v>35.227499999999999</v>
      </c>
      <c r="IC52" s="30">
        <v>36.29</v>
      </c>
      <c r="ID52" s="30">
        <v>35.729999999999997</v>
      </c>
      <c r="IE52" s="30">
        <v>37.090000000000003</v>
      </c>
      <c r="IF52" s="30">
        <v>36.83</v>
      </c>
      <c r="IG52" s="49">
        <f t="shared" si="47"/>
        <v>36.484999999999999</v>
      </c>
      <c r="IH52" s="30">
        <v>37.33</v>
      </c>
      <c r="II52" s="30">
        <v>35.909999999999997</v>
      </c>
      <c r="IJ52" s="30">
        <v>37.76</v>
      </c>
      <c r="IK52" s="30">
        <v>37.07</v>
      </c>
      <c r="IL52" s="49">
        <f t="shared" si="48"/>
        <v>37.017499999999998</v>
      </c>
      <c r="IM52" s="30">
        <v>37.07</v>
      </c>
      <c r="IN52" s="30">
        <v>36.46</v>
      </c>
      <c r="IO52" s="30">
        <v>38.85</v>
      </c>
      <c r="IP52" s="30">
        <v>37.74</v>
      </c>
      <c r="IQ52" s="49">
        <f t="shared" si="49"/>
        <v>37.53</v>
      </c>
      <c r="IR52" s="30">
        <v>39.24</v>
      </c>
      <c r="IS52" s="30">
        <v>38.83</v>
      </c>
      <c r="IT52" s="30">
        <v>41.34</v>
      </c>
      <c r="IU52" s="30">
        <v>39.15</v>
      </c>
      <c r="IV52" s="49">
        <f t="shared" si="50"/>
        <v>39.64</v>
      </c>
      <c r="IW52" s="30">
        <v>39.39</v>
      </c>
      <c r="IX52" s="30">
        <v>39.24</v>
      </c>
      <c r="IY52" s="30">
        <v>39.119999999999997</v>
      </c>
      <c r="IZ52" s="30">
        <v>38.57</v>
      </c>
      <c r="JA52" s="49">
        <f t="shared" si="51"/>
        <v>39.08</v>
      </c>
      <c r="JB52" s="30">
        <v>39.32</v>
      </c>
      <c r="JC52" s="30">
        <v>37.270000000000003</v>
      </c>
      <c r="JD52" s="30">
        <v>38.58</v>
      </c>
      <c r="JE52" s="30">
        <v>37.22</v>
      </c>
      <c r="JF52" s="49">
        <f t="shared" si="52"/>
        <v>38.097499999999997</v>
      </c>
      <c r="JG52" s="30">
        <v>37.08</v>
      </c>
      <c r="JH52" s="30">
        <v>34.35</v>
      </c>
      <c r="JI52" s="30">
        <v>36.14</v>
      </c>
      <c r="JJ52" s="30">
        <v>34.840000000000003</v>
      </c>
      <c r="JK52" s="49">
        <f t="shared" si="53"/>
        <v>35.602500000000006</v>
      </c>
      <c r="JL52" s="30">
        <v>34.51</v>
      </c>
      <c r="JM52" s="30">
        <v>33.56</v>
      </c>
      <c r="JN52" s="30">
        <v>32.979999999999997</v>
      </c>
      <c r="JO52" s="30">
        <v>33.25</v>
      </c>
      <c r="JP52" s="49">
        <f t="shared" si="54"/>
        <v>33.574999999999996</v>
      </c>
      <c r="JQ52" s="30">
        <v>33.21</v>
      </c>
      <c r="JR52" s="30">
        <v>31.26</v>
      </c>
      <c r="JS52" s="30">
        <v>31.8</v>
      </c>
      <c r="JT52" s="30">
        <v>30.55</v>
      </c>
      <c r="JU52" s="49">
        <f t="shared" si="55"/>
        <v>31.704999999999998</v>
      </c>
      <c r="JV52" s="30">
        <v>29.32</v>
      </c>
      <c r="JW52" s="30">
        <v>30.36</v>
      </c>
      <c r="JX52" s="30">
        <v>30.68</v>
      </c>
      <c r="JY52" s="30">
        <v>29.36</v>
      </c>
      <c r="JZ52" s="50">
        <f t="shared" si="56"/>
        <v>29.93</v>
      </c>
    </row>
    <row r="53" spans="1:286">
      <c r="A53" s="25" t="s">
        <v>288</v>
      </c>
      <c r="B53" s="30">
        <v>52.87</v>
      </c>
      <c r="C53" s="30">
        <v>54.3</v>
      </c>
      <c r="D53" s="30">
        <v>49.92</v>
      </c>
      <c r="E53" s="30">
        <v>53.81</v>
      </c>
      <c r="F53" s="47">
        <f t="shared" si="0"/>
        <v>52.724999999999994</v>
      </c>
      <c r="G53" s="30">
        <v>53.61</v>
      </c>
      <c r="H53" s="30">
        <v>55.4</v>
      </c>
      <c r="I53" s="30">
        <v>53.08</v>
      </c>
      <c r="J53" s="30">
        <v>51.47</v>
      </c>
      <c r="K53" s="47">
        <f t="shared" si="1"/>
        <v>53.389999999999993</v>
      </c>
      <c r="L53" s="30">
        <v>50.89</v>
      </c>
      <c r="M53" s="30">
        <v>53.18</v>
      </c>
      <c r="N53" s="30">
        <v>53.41</v>
      </c>
      <c r="O53" s="30">
        <v>55.15</v>
      </c>
      <c r="P53" s="47">
        <f t="shared" si="2"/>
        <v>53.157499999999999</v>
      </c>
      <c r="Q53" s="30">
        <v>56.09</v>
      </c>
      <c r="R53" s="30">
        <v>53.06</v>
      </c>
      <c r="S53" s="30">
        <v>56.09</v>
      </c>
      <c r="T53" s="30">
        <v>51.62</v>
      </c>
      <c r="U53" s="47">
        <f t="shared" si="3"/>
        <v>54.215000000000003</v>
      </c>
      <c r="V53" s="30">
        <v>51.68</v>
      </c>
      <c r="W53" s="30">
        <v>47.96</v>
      </c>
      <c r="X53" s="30">
        <v>46.63</v>
      </c>
      <c r="Y53" s="30">
        <v>46.2</v>
      </c>
      <c r="Z53" s="47">
        <f t="shared" si="4"/>
        <v>48.117500000000007</v>
      </c>
      <c r="AA53" s="30">
        <v>49.32</v>
      </c>
      <c r="AB53" s="30">
        <v>48.25</v>
      </c>
      <c r="AC53" s="30">
        <v>49.82</v>
      </c>
      <c r="AD53" s="30">
        <v>50.81</v>
      </c>
      <c r="AE53" s="47">
        <f t="shared" si="5"/>
        <v>49.55</v>
      </c>
      <c r="AF53" s="30">
        <v>51.06</v>
      </c>
      <c r="AG53" s="30">
        <v>51.59</v>
      </c>
      <c r="AH53" s="30">
        <v>53.7</v>
      </c>
      <c r="AI53" s="30">
        <v>53.2</v>
      </c>
      <c r="AJ53" s="47">
        <f t="shared" si="6"/>
        <v>52.387500000000003</v>
      </c>
      <c r="AK53" s="30">
        <v>51.58</v>
      </c>
      <c r="AL53" s="30">
        <v>50.07</v>
      </c>
      <c r="AM53" s="30">
        <v>50.53</v>
      </c>
      <c r="AN53" s="30">
        <v>49.43</v>
      </c>
      <c r="AO53" s="47">
        <f t="shared" si="7"/>
        <v>50.402500000000003</v>
      </c>
      <c r="AP53" s="30">
        <v>52.17</v>
      </c>
      <c r="AQ53" s="30">
        <v>52.64</v>
      </c>
      <c r="AR53" s="30">
        <v>52.47</v>
      </c>
      <c r="AS53" s="30">
        <v>50.43</v>
      </c>
      <c r="AT53" s="47">
        <f t="shared" si="8"/>
        <v>51.927500000000002</v>
      </c>
      <c r="AU53" s="30">
        <v>52.42</v>
      </c>
      <c r="AV53" s="30">
        <v>53.56</v>
      </c>
      <c r="AW53" s="30">
        <v>52.01</v>
      </c>
      <c r="AX53" s="30">
        <v>52.05</v>
      </c>
      <c r="AY53" s="47">
        <f t="shared" si="9"/>
        <v>52.510000000000005</v>
      </c>
      <c r="AZ53" s="30">
        <v>50.93</v>
      </c>
      <c r="BA53" s="30">
        <v>49.6</v>
      </c>
      <c r="BB53" s="30">
        <v>49.51</v>
      </c>
      <c r="BC53" s="30">
        <v>47.69</v>
      </c>
      <c r="BD53" s="47">
        <f t="shared" si="10"/>
        <v>49.432499999999997</v>
      </c>
      <c r="BE53" s="30">
        <v>45.34</v>
      </c>
      <c r="BF53" s="30">
        <v>46.75</v>
      </c>
      <c r="BG53" s="30">
        <v>49.59</v>
      </c>
      <c r="BH53" s="30">
        <v>49.19</v>
      </c>
      <c r="BI53" s="47">
        <f t="shared" si="11"/>
        <v>47.717500000000001</v>
      </c>
      <c r="BJ53" s="30">
        <v>48.64</v>
      </c>
      <c r="BK53" s="30">
        <v>49.89</v>
      </c>
      <c r="BL53" s="30">
        <v>48.34</v>
      </c>
      <c r="BM53" s="30">
        <v>46.73</v>
      </c>
      <c r="BN53" s="47">
        <f t="shared" si="12"/>
        <v>48.4</v>
      </c>
      <c r="BO53" s="30">
        <v>45.71</v>
      </c>
      <c r="BP53" s="30">
        <v>46.46</v>
      </c>
      <c r="BQ53" s="30">
        <v>44.62</v>
      </c>
      <c r="BR53" s="30">
        <v>44.42</v>
      </c>
      <c r="BS53" s="47">
        <f t="shared" si="13"/>
        <v>45.302499999999995</v>
      </c>
      <c r="BT53" s="30">
        <v>43.98</v>
      </c>
      <c r="BU53" s="30">
        <v>42</v>
      </c>
      <c r="BV53" s="30">
        <v>42.14</v>
      </c>
      <c r="BW53" s="30">
        <v>42.03</v>
      </c>
      <c r="BX53" s="47">
        <f t="shared" si="14"/>
        <v>42.537500000000001</v>
      </c>
      <c r="BY53" s="30">
        <v>40.51</v>
      </c>
      <c r="BZ53" s="30">
        <v>41.31</v>
      </c>
      <c r="CA53" s="30">
        <v>42.14</v>
      </c>
      <c r="CB53" s="30">
        <v>40.479999999999997</v>
      </c>
      <c r="CC53" s="47">
        <f t="shared" si="15"/>
        <v>41.11</v>
      </c>
      <c r="CD53" s="30">
        <v>39.56</v>
      </c>
      <c r="CE53" s="30">
        <v>39.32</v>
      </c>
      <c r="CF53" s="30">
        <v>39.229999999999997</v>
      </c>
      <c r="CG53" s="30">
        <v>37.799999999999997</v>
      </c>
      <c r="CH53" s="47">
        <f t="shared" si="16"/>
        <v>38.977499999999992</v>
      </c>
      <c r="CI53" s="30">
        <v>39.659999999999997</v>
      </c>
      <c r="CJ53" s="30">
        <v>41.92</v>
      </c>
      <c r="CK53" s="30">
        <v>41.96</v>
      </c>
      <c r="CL53" s="30">
        <v>41.29</v>
      </c>
      <c r="CM53" s="47">
        <f t="shared" si="17"/>
        <v>41.207499999999996</v>
      </c>
      <c r="CN53" s="30">
        <v>39.57</v>
      </c>
      <c r="CO53" s="30">
        <v>41.21</v>
      </c>
      <c r="CP53" s="30">
        <v>37.479999999999997</v>
      </c>
      <c r="CQ53" s="30">
        <v>38.01</v>
      </c>
      <c r="CR53" s="47">
        <f t="shared" si="18"/>
        <v>39.067499999999995</v>
      </c>
      <c r="CS53" s="30">
        <v>8.6999999999999993</v>
      </c>
      <c r="CT53" s="30">
        <v>10.73</v>
      </c>
      <c r="CU53" s="30">
        <v>11.18</v>
      </c>
      <c r="CV53" s="30">
        <v>12.09</v>
      </c>
      <c r="CW53" s="48">
        <f t="shared" si="19"/>
        <v>10.675000000000001</v>
      </c>
      <c r="CX53" s="30">
        <v>9.66</v>
      </c>
      <c r="CY53" s="30">
        <v>8.35</v>
      </c>
      <c r="CZ53" s="30">
        <v>12.28</v>
      </c>
      <c r="DA53" s="30">
        <v>9.1199999999999992</v>
      </c>
      <c r="DB53" s="48">
        <f t="shared" si="20"/>
        <v>9.8524999999999991</v>
      </c>
      <c r="DC53" s="30">
        <v>5</v>
      </c>
      <c r="DD53" s="30">
        <v>9.4</v>
      </c>
      <c r="DE53" s="30">
        <v>11.19</v>
      </c>
      <c r="DF53" s="30">
        <v>11.08</v>
      </c>
      <c r="DG53" s="48">
        <f t="shared" si="21"/>
        <v>9.1675000000000004</v>
      </c>
      <c r="DH53" s="30">
        <v>10.68</v>
      </c>
      <c r="DI53" s="30">
        <v>9.0299999999999994</v>
      </c>
      <c r="DJ53" s="30">
        <v>14.36</v>
      </c>
      <c r="DK53" s="30">
        <v>15.63</v>
      </c>
      <c r="DL53" s="48">
        <f t="shared" si="22"/>
        <v>12.425000000000001</v>
      </c>
      <c r="DM53" s="30">
        <v>14.62</v>
      </c>
      <c r="DN53" s="30">
        <v>14.15</v>
      </c>
      <c r="DO53" s="30">
        <v>17.829999999999998</v>
      </c>
      <c r="DP53" s="30">
        <v>17.350000000000001</v>
      </c>
      <c r="DQ53" s="48">
        <f t="shared" si="23"/>
        <v>15.987499999999999</v>
      </c>
      <c r="DR53" s="30">
        <v>18.38</v>
      </c>
      <c r="DS53" s="30">
        <v>14.14</v>
      </c>
      <c r="DT53" s="30">
        <v>17.36</v>
      </c>
      <c r="DU53" s="30">
        <v>17.8</v>
      </c>
      <c r="DV53" s="48">
        <f t="shared" si="24"/>
        <v>16.919999999999998</v>
      </c>
      <c r="DW53" s="30">
        <v>20.95</v>
      </c>
      <c r="DX53" s="30">
        <v>21.55</v>
      </c>
      <c r="DY53" s="30">
        <v>20.38</v>
      </c>
      <c r="DZ53" s="30">
        <v>19.02</v>
      </c>
      <c r="EA53" s="48">
        <f t="shared" si="25"/>
        <v>20.474999999999998</v>
      </c>
      <c r="EB53" s="30">
        <v>17.93</v>
      </c>
      <c r="EC53" s="30">
        <v>16.39</v>
      </c>
      <c r="ED53" s="30">
        <v>16.079999999999998</v>
      </c>
      <c r="EE53" s="30">
        <v>16.2</v>
      </c>
      <c r="EF53" s="48">
        <f t="shared" si="26"/>
        <v>16.649999999999999</v>
      </c>
      <c r="EG53" s="30">
        <v>17.260000000000002</v>
      </c>
      <c r="EH53" s="30">
        <v>15.75</v>
      </c>
      <c r="EI53" s="30">
        <v>16.23</v>
      </c>
      <c r="EJ53" s="30">
        <v>16.95</v>
      </c>
      <c r="EK53" s="48">
        <f t="shared" si="27"/>
        <v>16.547500000000003</v>
      </c>
      <c r="EL53" s="30">
        <v>15.17</v>
      </c>
      <c r="EM53" s="30">
        <v>15.14</v>
      </c>
      <c r="EN53" s="30">
        <v>18.18</v>
      </c>
      <c r="EO53" s="30">
        <v>20.239999999999998</v>
      </c>
      <c r="EP53" s="48">
        <f t="shared" si="28"/>
        <v>17.182500000000001</v>
      </c>
      <c r="EQ53" s="30">
        <v>16.239999999999998</v>
      </c>
      <c r="ER53" s="30">
        <v>12.9</v>
      </c>
      <c r="ES53" s="30">
        <v>15.62</v>
      </c>
      <c r="ET53" s="30">
        <v>14.49</v>
      </c>
      <c r="EU53" s="48">
        <f t="shared" si="29"/>
        <v>14.8125</v>
      </c>
      <c r="EV53" s="30">
        <v>16.09</v>
      </c>
      <c r="EW53" s="30">
        <v>8.5399999999999991</v>
      </c>
      <c r="EX53" s="30">
        <v>10.44</v>
      </c>
      <c r="EY53" s="30">
        <v>16.920000000000002</v>
      </c>
      <c r="EZ53" s="48">
        <f t="shared" si="30"/>
        <v>12.9975</v>
      </c>
      <c r="FA53" s="30">
        <v>7.71</v>
      </c>
      <c r="FB53" s="30">
        <v>5.12</v>
      </c>
      <c r="FC53" s="30">
        <v>10.130000000000001</v>
      </c>
      <c r="FD53" s="30">
        <v>7.96</v>
      </c>
      <c r="FE53" s="48">
        <f t="shared" si="31"/>
        <v>7.73</v>
      </c>
      <c r="FF53" s="30">
        <v>8.07</v>
      </c>
      <c r="FG53" s="30">
        <v>8.52</v>
      </c>
      <c r="FH53" s="30">
        <v>6.56</v>
      </c>
      <c r="FI53" s="30">
        <v>8.01</v>
      </c>
      <c r="FJ53" s="48">
        <f t="shared" si="32"/>
        <v>7.7899999999999991</v>
      </c>
      <c r="FK53" s="30">
        <v>9.85</v>
      </c>
      <c r="FL53" s="30">
        <v>7.13</v>
      </c>
      <c r="FM53" s="30">
        <v>8.16</v>
      </c>
      <c r="FN53" s="30">
        <v>10.83</v>
      </c>
      <c r="FO53" s="48">
        <f t="shared" si="33"/>
        <v>8.9924999999999997</v>
      </c>
      <c r="FP53" s="30">
        <v>6.14</v>
      </c>
      <c r="FQ53" s="30">
        <v>5.93</v>
      </c>
      <c r="FR53" s="30">
        <v>10.69</v>
      </c>
      <c r="FS53" s="30">
        <v>12.42</v>
      </c>
      <c r="FT53" s="48">
        <f t="shared" si="34"/>
        <v>8.7949999999999999</v>
      </c>
      <c r="FU53" s="30">
        <v>6.01</v>
      </c>
      <c r="FV53" s="30">
        <v>7.54</v>
      </c>
      <c r="FW53" s="30">
        <v>10.72</v>
      </c>
      <c r="FX53" s="30">
        <v>7</v>
      </c>
      <c r="FY53" s="48">
        <f t="shared" si="35"/>
        <v>7.8175000000000008</v>
      </c>
      <c r="FZ53" s="30">
        <v>6.86</v>
      </c>
      <c r="GA53" s="30">
        <v>8.6</v>
      </c>
      <c r="GB53" s="30">
        <v>5.5</v>
      </c>
      <c r="GC53" s="30">
        <v>8.34</v>
      </c>
      <c r="GD53" s="48">
        <f t="shared" si="36"/>
        <v>7.3250000000000002</v>
      </c>
      <c r="GE53" s="30">
        <v>7.78</v>
      </c>
      <c r="GF53" s="30">
        <v>8.9600000000000009</v>
      </c>
      <c r="GG53" s="30">
        <v>7.03</v>
      </c>
      <c r="GH53" s="30">
        <v>8.35</v>
      </c>
      <c r="GI53" s="48">
        <f t="shared" si="37"/>
        <v>8.0300000000000011</v>
      </c>
      <c r="GJ53" s="30">
        <v>48.27</v>
      </c>
      <c r="GK53" s="30">
        <v>48.47</v>
      </c>
      <c r="GL53" s="30">
        <v>44.34</v>
      </c>
      <c r="GM53" s="30">
        <v>47.3</v>
      </c>
      <c r="GN53" s="49">
        <f t="shared" si="38"/>
        <v>47.094999999999999</v>
      </c>
      <c r="GO53" s="30">
        <v>48.43</v>
      </c>
      <c r="GP53" s="30">
        <v>50.77</v>
      </c>
      <c r="GQ53" s="30">
        <v>46.56</v>
      </c>
      <c r="GR53" s="30">
        <v>46.78</v>
      </c>
      <c r="GS53" s="49">
        <f t="shared" si="39"/>
        <v>48.134999999999998</v>
      </c>
      <c r="GT53" s="30">
        <v>48.34</v>
      </c>
      <c r="GU53" s="30">
        <v>48.18</v>
      </c>
      <c r="GV53" s="30">
        <v>47.43</v>
      </c>
      <c r="GW53" s="30">
        <v>49.04</v>
      </c>
      <c r="GX53" s="49">
        <f t="shared" si="40"/>
        <v>48.247500000000002</v>
      </c>
      <c r="GY53" s="30">
        <v>50.1</v>
      </c>
      <c r="GZ53" s="30">
        <v>48.27</v>
      </c>
      <c r="HA53" s="30">
        <v>48.04</v>
      </c>
      <c r="HB53" s="30">
        <v>43.56</v>
      </c>
      <c r="HC53" s="49">
        <f t="shared" si="41"/>
        <v>47.4925</v>
      </c>
      <c r="HD53" s="30">
        <v>44.12</v>
      </c>
      <c r="HE53" s="30">
        <v>41.18</v>
      </c>
      <c r="HF53" s="30">
        <v>38.32</v>
      </c>
      <c r="HG53" s="30">
        <v>38.18</v>
      </c>
      <c r="HH53" s="49">
        <f t="shared" si="42"/>
        <v>40.450000000000003</v>
      </c>
      <c r="HI53" s="30">
        <v>40.26</v>
      </c>
      <c r="HJ53" s="30">
        <v>41.43</v>
      </c>
      <c r="HK53" s="30">
        <v>41.17</v>
      </c>
      <c r="HL53" s="30">
        <v>41.77</v>
      </c>
      <c r="HM53" s="49">
        <f t="shared" si="43"/>
        <v>41.157499999999999</v>
      </c>
      <c r="HN53" s="30">
        <v>40.36</v>
      </c>
      <c r="HO53" s="30">
        <v>40.47</v>
      </c>
      <c r="HP53" s="30">
        <v>42.76</v>
      </c>
      <c r="HQ53" s="30">
        <v>43.08</v>
      </c>
      <c r="HR53" s="49">
        <f t="shared" si="44"/>
        <v>41.667500000000004</v>
      </c>
      <c r="HS53" s="30">
        <v>42.33</v>
      </c>
      <c r="HT53" s="30">
        <v>41.86</v>
      </c>
      <c r="HU53" s="30">
        <v>42.41</v>
      </c>
      <c r="HV53" s="30">
        <v>41.42</v>
      </c>
      <c r="HW53" s="49">
        <f t="shared" si="45"/>
        <v>42.004999999999995</v>
      </c>
      <c r="HX53" s="30">
        <v>43.17</v>
      </c>
      <c r="HY53" s="30">
        <v>44.35</v>
      </c>
      <c r="HZ53" s="30">
        <v>43.95</v>
      </c>
      <c r="IA53" s="30">
        <v>41.88</v>
      </c>
      <c r="IB53" s="49">
        <f t="shared" si="46"/>
        <v>43.337500000000006</v>
      </c>
      <c r="IC53" s="30">
        <v>44.46</v>
      </c>
      <c r="ID53" s="30">
        <v>45.45</v>
      </c>
      <c r="IE53" s="30">
        <v>42.56</v>
      </c>
      <c r="IF53" s="30">
        <v>41.51</v>
      </c>
      <c r="IG53" s="49">
        <f t="shared" si="47"/>
        <v>43.494999999999997</v>
      </c>
      <c r="IH53" s="30">
        <v>42.66</v>
      </c>
      <c r="II53" s="30">
        <v>43.2</v>
      </c>
      <c r="IJ53" s="30">
        <v>41.78</v>
      </c>
      <c r="IK53" s="30">
        <v>40.78</v>
      </c>
      <c r="IL53" s="49">
        <f t="shared" si="48"/>
        <v>42.105000000000004</v>
      </c>
      <c r="IM53" s="30">
        <v>38.04</v>
      </c>
      <c r="IN53" s="30">
        <v>42.76</v>
      </c>
      <c r="IO53" s="30">
        <v>44.41</v>
      </c>
      <c r="IP53" s="30">
        <v>40.86</v>
      </c>
      <c r="IQ53" s="49">
        <f t="shared" si="49"/>
        <v>41.517499999999998</v>
      </c>
      <c r="IR53" s="30">
        <v>44.89</v>
      </c>
      <c r="IS53" s="30">
        <v>47.33</v>
      </c>
      <c r="IT53" s="30">
        <v>43.44</v>
      </c>
      <c r="IU53" s="30">
        <v>43.01</v>
      </c>
      <c r="IV53" s="49">
        <f t="shared" si="50"/>
        <v>44.667499999999997</v>
      </c>
      <c r="IW53" s="30">
        <v>42.02</v>
      </c>
      <c r="IX53" s="30">
        <v>42.5</v>
      </c>
      <c r="IY53" s="30">
        <v>41.69</v>
      </c>
      <c r="IZ53" s="30">
        <v>40.86</v>
      </c>
      <c r="JA53" s="49">
        <f t="shared" si="51"/>
        <v>41.767499999999998</v>
      </c>
      <c r="JB53" s="30">
        <v>39.64</v>
      </c>
      <c r="JC53" s="30">
        <v>39</v>
      </c>
      <c r="JD53" s="30">
        <v>38.700000000000003</v>
      </c>
      <c r="JE53" s="30">
        <v>37.47</v>
      </c>
      <c r="JF53" s="49">
        <f t="shared" si="52"/>
        <v>38.702500000000001</v>
      </c>
      <c r="JG53" s="30">
        <v>38.020000000000003</v>
      </c>
      <c r="JH53" s="30">
        <v>38.86</v>
      </c>
      <c r="JI53" s="30">
        <v>37.64</v>
      </c>
      <c r="JJ53" s="30">
        <v>35.46</v>
      </c>
      <c r="JK53" s="49">
        <f t="shared" si="53"/>
        <v>37.494999999999997</v>
      </c>
      <c r="JL53" s="30">
        <v>37.18</v>
      </c>
      <c r="JM53" s="30">
        <v>36.36</v>
      </c>
      <c r="JN53" s="30">
        <v>35.03</v>
      </c>
      <c r="JO53" s="30">
        <v>35.159999999999997</v>
      </c>
      <c r="JP53" s="49">
        <f t="shared" si="54"/>
        <v>35.932499999999997</v>
      </c>
      <c r="JQ53" s="30">
        <v>36.94</v>
      </c>
      <c r="JR53" s="30">
        <v>38.31</v>
      </c>
      <c r="JS53" s="30">
        <v>39.65</v>
      </c>
      <c r="JT53" s="30">
        <v>37.85</v>
      </c>
      <c r="JU53" s="49">
        <f t="shared" si="55"/>
        <v>38.1875</v>
      </c>
      <c r="JV53" s="30">
        <v>36.49</v>
      </c>
      <c r="JW53" s="30">
        <v>37.520000000000003</v>
      </c>
      <c r="JX53" s="30">
        <v>34.85</v>
      </c>
      <c r="JY53" s="30">
        <v>34.840000000000003</v>
      </c>
      <c r="JZ53" s="50">
        <f t="shared" si="56"/>
        <v>35.925000000000004</v>
      </c>
    </row>
    <row r="54" spans="1:286" ht="29">
      <c r="A54" s="25" t="s">
        <v>289</v>
      </c>
      <c r="B54" s="30">
        <v>53</v>
      </c>
      <c r="C54" s="30">
        <v>52.99</v>
      </c>
      <c r="D54" s="30">
        <v>52.09</v>
      </c>
      <c r="E54" s="30">
        <v>53.2</v>
      </c>
      <c r="F54" s="47">
        <f t="shared" si="0"/>
        <v>52.820000000000007</v>
      </c>
      <c r="G54" s="30">
        <v>52.9</v>
      </c>
      <c r="H54" s="30">
        <v>54.11</v>
      </c>
      <c r="I54" s="30">
        <v>54.05</v>
      </c>
      <c r="J54" s="30">
        <v>52.46</v>
      </c>
      <c r="K54" s="47">
        <f t="shared" si="1"/>
        <v>53.38</v>
      </c>
      <c r="L54" s="30">
        <v>53.18</v>
      </c>
      <c r="M54" s="30">
        <v>55.07</v>
      </c>
      <c r="N54" s="30">
        <v>54.82</v>
      </c>
      <c r="O54" s="30">
        <v>55.73</v>
      </c>
      <c r="P54" s="47">
        <f t="shared" si="2"/>
        <v>54.699999999999996</v>
      </c>
      <c r="Q54" s="30">
        <v>55.15</v>
      </c>
      <c r="R54" s="30">
        <v>55.08</v>
      </c>
      <c r="S54" s="30">
        <v>56.08</v>
      </c>
      <c r="T54" s="30">
        <v>52.49</v>
      </c>
      <c r="U54" s="47">
        <f t="shared" si="3"/>
        <v>54.7</v>
      </c>
      <c r="V54" s="30">
        <v>51.54</v>
      </c>
      <c r="W54" s="30">
        <v>54.64</v>
      </c>
      <c r="X54" s="30">
        <v>54.72</v>
      </c>
      <c r="Y54" s="30">
        <v>54.7</v>
      </c>
      <c r="Z54" s="47">
        <f t="shared" si="4"/>
        <v>53.900000000000006</v>
      </c>
      <c r="AA54" s="30">
        <v>56.06</v>
      </c>
      <c r="AB54" s="30">
        <v>57.04</v>
      </c>
      <c r="AC54" s="30">
        <v>56.82</v>
      </c>
      <c r="AD54" s="30">
        <v>56.71</v>
      </c>
      <c r="AE54" s="47">
        <f t="shared" si="5"/>
        <v>56.657499999999999</v>
      </c>
      <c r="AF54" s="30">
        <v>55.57</v>
      </c>
      <c r="AG54" s="30">
        <v>57.7</v>
      </c>
      <c r="AH54" s="30">
        <v>56.87</v>
      </c>
      <c r="AI54" s="30">
        <v>53.89</v>
      </c>
      <c r="AJ54" s="47">
        <f t="shared" si="6"/>
        <v>56.007500000000007</v>
      </c>
      <c r="AK54" s="30">
        <v>55.23</v>
      </c>
      <c r="AL54" s="30">
        <v>57.08</v>
      </c>
      <c r="AM54" s="30">
        <v>55.88</v>
      </c>
      <c r="AN54" s="30">
        <v>55.98</v>
      </c>
      <c r="AO54" s="47">
        <f t="shared" si="7"/>
        <v>56.042499999999997</v>
      </c>
      <c r="AP54" s="30">
        <v>54.28</v>
      </c>
      <c r="AQ54" s="30">
        <v>54.67</v>
      </c>
      <c r="AR54" s="30">
        <v>54.89</v>
      </c>
      <c r="AS54" s="30">
        <v>56.92</v>
      </c>
      <c r="AT54" s="47">
        <f t="shared" si="8"/>
        <v>55.19</v>
      </c>
      <c r="AU54" s="30">
        <v>54.82</v>
      </c>
      <c r="AV54" s="30">
        <v>56.11</v>
      </c>
      <c r="AW54" s="30">
        <v>57.51</v>
      </c>
      <c r="AX54" s="30">
        <v>54.96</v>
      </c>
      <c r="AY54" s="47">
        <f t="shared" si="9"/>
        <v>55.85</v>
      </c>
      <c r="AZ54" s="30">
        <v>54.89</v>
      </c>
      <c r="BA54" s="30">
        <v>54.52</v>
      </c>
      <c r="BB54" s="30">
        <v>55.14</v>
      </c>
      <c r="BC54" s="30">
        <v>53.3</v>
      </c>
      <c r="BD54" s="47">
        <f t="shared" si="10"/>
        <v>54.462500000000006</v>
      </c>
      <c r="BE54" s="30">
        <v>52.9</v>
      </c>
      <c r="BF54" s="30">
        <v>53.98</v>
      </c>
      <c r="BG54" s="30">
        <v>52.59</v>
      </c>
      <c r="BH54" s="30">
        <v>53.63</v>
      </c>
      <c r="BI54" s="47">
        <f t="shared" si="11"/>
        <v>53.274999999999999</v>
      </c>
      <c r="BJ54" s="30">
        <v>53.34</v>
      </c>
      <c r="BK54" s="30">
        <v>51.63</v>
      </c>
      <c r="BL54" s="30">
        <v>52.7</v>
      </c>
      <c r="BM54" s="30">
        <v>52.35</v>
      </c>
      <c r="BN54" s="47">
        <f t="shared" si="12"/>
        <v>52.505000000000003</v>
      </c>
      <c r="BO54" s="30">
        <v>51.94</v>
      </c>
      <c r="BP54" s="30">
        <v>52.26</v>
      </c>
      <c r="BQ54" s="30">
        <v>51.18</v>
      </c>
      <c r="BR54" s="30">
        <v>50.57</v>
      </c>
      <c r="BS54" s="47">
        <f t="shared" si="13"/>
        <v>51.487499999999997</v>
      </c>
      <c r="BT54" s="30">
        <v>52.34</v>
      </c>
      <c r="BU54" s="30">
        <v>51.97</v>
      </c>
      <c r="BV54" s="30">
        <v>51.65</v>
      </c>
      <c r="BW54" s="30">
        <v>48.38</v>
      </c>
      <c r="BX54" s="47">
        <f t="shared" si="14"/>
        <v>51.085000000000001</v>
      </c>
      <c r="BY54" s="30">
        <v>48.48</v>
      </c>
      <c r="BZ54" s="30">
        <v>50.2</v>
      </c>
      <c r="CA54" s="30">
        <v>49.64</v>
      </c>
      <c r="CB54" s="30">
        <v>48.99</v>
      </c>
      <c r="CC54" s="47">
        <f t="shared" si="15"/>
        <v>49.327500000000001</v>
      </c>
      <c r="CD54" s="30">
        <v>47.45</v>
      </c>
      <c r="CE54" s="30">
        <v>52.96</v>
      </c>
      <c r="CF54" s="30">
        <v>50.99</v>
      </c>
      <c r="CG54" s="30">
        <v>49.28</v>
      </c>
      <c r="CH54" s="47">
        <f t="shared" si="16"/>
        <v>50.17</v>
      </c>
      <c r="CI54" s="30">
        <v>50.21</v>
      </c>
      <c r="CJ54" s="30">
        <v>52.39</v>
      </c>
      <c r="CK54" s="30">
        <v>49.8</v>
      </c>
      <c r="CL54" s="30">
        <v>47.75</v>
      </c>
      <c r="CM54" s="47">
        <f t="shared" si="17"/>
        <v>50.037499999999994</v>
      </c>
      <c r="CN54" s="30">
        <v>47.6</v>
      </c>
      <c r="CO54" s="30">
        <v>48.04</v>
      </c>
      <c r="CP54" s="30">
        <v>49.31</v>
      </c>
      <c r="CQ54" s="30">
        <v>48.89</v>
      </c>
      <c r="CR54" s="47">
        <f t="shared" si="18"/>
        <v>48.459999999999994</v>
      </c>
      <c r="CS54" s="30">
        <v>19.93</v>
      </c>
      <c r="CT54" s="30">
        <v>18.559999999999999</v>
      </c>
      <c r="CU54" s="30">
        <v>16.45</v>
      </c>
      <c r="CV54" s="30">
        <v>13.05</v>
      </c>
      <c r="CW54" s="48">
        <f t="shared" si="19"/>
        <v>16.997499999999999</v>
      </c>
      <c r="CX54" s="30">
        <v>11.53</v>
      </c>
      <c r="CY54" s="30">
        <v>11.98</v>
      </c>
      <c r="CZ54" s="30">
        <v>15.28</v>
      </c>
      <c r="DA54" s="30">
        <v>17.79</v>
      </c>
      <c r="DB54" s="48">
        <f t="shared" si="20"/>
        <v>14.145</v>
      </c>
      <c r="DC54" s="30">
        <v>17.73</v>
      </c>
      <c r="DD54" s="30">
        <v>14.8</v>
      </c>
      <c r="DE54" s="30">
        <v>15.88</v>
      </c>
      <c r="DF54" s="30">
        <v>17.09</v>
      </c>
      <c r="DG54" s="48">
        <f t="shared" si="21"/>
        <v>16.375</v>
      </c>
      <c r="DH54" s="30">
        <v>18.170000000000002</v>
      </c>
      <c r="DI54" s="30">
        <v>14.17</v>
      </c>
      <c r="DJ54" s="30">
        <v>14.85</v>
      </c>
      <c r="DK54" s="30">
        <v>21.06</v>
      </c>
      <c r="DL54" s="48">
        <f t="shared" si="22"/>
        <v>17.0625</v>
      </c>
      <c r="DM54" s="30">
        <v>18.559999999999999</v>
      </c>
      <c r="DN54" s="30">
        <v>18.350000000000001</v>
      </c>
      <c r="DO54" s="30">
        <v>22.29</v>
      </c>
      <c r="DP54" s="30">
        <v>23.26</v>
      </c>
      <c r="DQ54" s="48">
        <f t="shared" si="23"/>
        <v>20.614999999999998</v>
      </c>
      <c r="DR54" s="30">
        <v>24.23</v>
      </c>
      <c r="DS54" s="30">
        <v>21.3</v>
      </c>
      <c r="DT54" s="30">
        <v>22.16</v>
      </c>
      <c r="DU54" s="30">
        <v>24.8</v>
      </c>
      <c r="DV54" s="48">
        <f t="shared" si="24"/>
        <v>23.122499999999999</v>
      </c>
      <c r="DW54" s="30">
        <v>22.08</v>
      </c>
      <c r="DX54" s="30">
        <v>18.940000000000001</v>
      </c>
      <c r="DY54" s="30">
        <v>22.97</v>
      </c>
      <c r="DZ54" s="30">
        <v>27.2</v>
      </c>
      <c r="EA54" s="48">
        <f t="shared" si="25"/>
        <v>22.797499999999999</v>
      </c>
      <c r="EB54" s="30">
        <v>27.09</v>
      </c>
      <c r="EC54" s="30">
        <v>25.22</v>
      </c>
      <c r="ED54" s="30">
        <v>26.46</v>
      </c>
      <c r="EE54" s="30">
        <v>28.48</v>
      </c>
      <c r="EF54" s="48">
        <f t="shared" si="26"/>
        <v>26.812500000000004</v>
      </c>
      <c r="EG54" s="30">
        <v>26.29</v>
      </c>
      <c r="EH54" s="30">
        <v>25.46</v>
      </c>
      <c r="EI54" s="30">
        <v>21.39</v>
      </c>
      <c r="EJ54" s="30">
        <v>23.54</v>
      </c>
      <c r="EK54" s="48">
        <f t="shared" si="27"/>
        <v>24.17</v>
      </c>
      <c r="EL54" s="30">
        <v>21.75</v>
      </c>
      <c r="EM54" s="30">
        <v>19.7</v>
      </c>
      <c r="EN54" s="30">
        <v>18.52</v>
      </c>
      <c r="EO54" s="30">
        <v>19.54</v>
      </c>
      <c r="EP54" s="48">
        <f t="shared" si="28"/>
        <v>19.877499999999998</v>
      </c>
      <c r="EQ54" s="30">
        <v>18.98</v>
      </c>
      <c r="ER54" s="30">
        <v>15.29</v>
      </c>
      <c r="ES54" s="30">
        <v>15.3</v>
      </c>
      <c r="ET54" s="30">
        <v>17.03</v>
      </c>
      <c r="EU54" s="48">
        <f t="shared" si="29"/>
        <v>16.649999999999999</v>
      </c>
      <c r="EV54" s="30">
        <v>16.22</v>
      </c>
      <c r="EW54" s="30">
        <v>15.69</v>
      </c>
      <c r="EX54" s="30">
        <v>15.54</v>
      </c>
      <c r="EY54" s="30">
        <v>18.260000000000002</v>
      </c>
      <c r="EZ54" s="48">
        <f t="shared" si="30"/>
        <v>16.427499999999998</v>
      </c>
      <c r="FA54" s="30">
        <v>14.67</v>
      </c>
      <c r="FB54" s="30">
        <v>9.2899999999999991</v>
      </c>
      <c r="FC54" s="30">
        <v>8.44</v>
      </c>
      <c r="FD54" s="30">
        <v>6.19</v>
      </c>
      <c r="FE54" s="48">
        <f t="shared" si="31"/>
        <v>9.6474999999999991</v>
      </c>
      <c r="FF54" s="30">
        <v>7.6</v>
      </c>
      <c r="FG54" s="30">
        <v>6.62</v>
      </c>
      <c r="FH54" s="30">
        <v>7.28</v>
      </c>
      <c r="FI54" s="30">
        <v>9.23</v>
      </c>
      <c r="FJ54" s="48">
        <f t="shared" si="32"/>
        <v>7.6825000000000001</v>
      </c>
      <c r="FK54" s="30">
        <v>8.23</v>
      </c>
      <c r="FL54" s="30">
        <v>6.32</v>
      </c>
      <c r="FM54" s="30">
        <v>7.57</v>
      </c>
      <c r="FN54" s="30">
        <v>8.18</v>
      </c>
      <c r="FO54" s="48">
        <f t="shared" si="33"/>
        <v>7.5750000000000002</v>
      </c>
      <c r="FP54" s="30">
        <v>9.7799999999999994</v>
      </c>
      <c r="FQ54" s="30">
        <v>6.41</v>
      </c>
      <c r="FR54" s="30">
        <v>10.57</v>
      </c>
      <c r="FS54" s="30">
        <v>10.77</v>
      </c>
      <c r="FT54" s="48">
        <f t="shared" si="34"/>
        <v>9.3825000000000003</v>
      </c>
      <c r="FU54" s="30">
        <v>9.94</v>
      </c>
      <c r="FV54" s="30">
        <v>10.57</v>
      </c>
      <c r="FW54" s="30">
        <v>12.66</v>
      </c>
      <c r="FX54" s="30">
        <v>11.02</v>
      </c>
      <c r="FY54" s="48">
        <f t="shared" si="35"/>
        <v>11.047499999999999</v>
      </c>
      <c r="FZ54" s="30">
        <v>9.82</v>
      </c>
      <c r="GA54" s="30">
        <v>9.33</v>
      </c>
      <c r="GB54" s="30">
        <v>10.69</v>
      </c>
      <c r="GC54" s="30">
        <v>11.53</v>
      </c>
      <c r="GD54" s="48">
        <f t="shared" si="36"/>
        <v>10.342499999999999</v>
      </c>
      <c r="GE54" s="30">
        <v>10.82</v>
      </c>
      <c r="GF54" s="30">
        <v>9.8000000000000007</v>
      </c>
      <c r="GG54" s="30">
        <v>14.14</v>
      </c>
      <c r="GH54" s="30">
        <v>16.05</v>
      </c>
      <c r="GI54" s="48">
        <f t="shared" si="37"/>
        <v>12.702500000000001</v>
      </c>
      <c r="GJ54" s="30">
        <v>42.44</v>
      </c>
      <c r="GK54" s="30">
        <v>43.15</v>
      </c>
      <c r="GL54" s="30">
        <v>43.52</v>
      </c>
      <c r="GM54" s="30">
        <v>46.26</v>
      </c>
      <c r="GN54" s="49">
        <f t="shared" si="38"/>
        <v>43.842500000000001</v>
      </c>
      <c r="GO54" s="30">
        <v>46.8</v>
      </c>
      <c r="GP54" s="30">
        <v>47.63</v>
      </c>
      <c r="GQ54" s="30">
        <v>45.79</v>
      </c>
      <c r="GR54" s="30">
        <v>43.12</v>
      </c>
      <c r="GS54" s="49">
        <f t="shared" si="39"/>
        <v>45.835000000000001</v>
      </c>
      <c r="GT54" s="30">
        <v>43.76</v>
      </c>
      <c r="GU54" s="30">
        <v>46.92</v>
      </c>
      <c r="GV54" s="30">
        <v>46.12</v>
      </c>
      <c r="GW54" s="30">
        <v>46.2</v>
      </c>
      <c r="GX54" s="49">
        <f t="shared" si="40"/>
        <v>45.75</v>
      </c>
      <c r="GY54" s="30">
        <v>45.13</v>
      </c>
      <c r="GZ54" s="30">
        <v>47.27</v>
      </c>
      <c r="HA54" s="30">
        <v>47.76</v>
      </c>
      <c r="HB54" s="30">
        <v>41.44</v>
      </c>
      <c r="HC54" s="49">
        <f t="shared" si="41"/>
        <v>45.4</v>
      </c>
      <c r="HD54" s="30">
        <v>41.97</v>
      </c>
      <c r="HE54" s="30">
        <v>44.61</v>
      </c>
      <c r="HF54" s="30">
        <v>42.52</v>
      </c>
      <c r="HG54" s="30">
        <v>41.98</v>
      </c>
      <c r="HH54" s="49">
        <f t="shared" si="42"/>
        <v>42.769999999999996</v>
      </c>
      <c r="HI54" s="30">
        <v>42.48</v>
      </c>
      <c r="HJ54" s="30">
        <v>44.89</v>
      </c>
      <c r="HK54" s="30">
        <v>44.23</v>
      </c>
      <c r="HL54" s="30">
        <v>42.65</v>
      </c>
      <c r="HM54" s="49">
        <f t="shared" si="43"/>
        <v>43.5625</v>
      </c>
      <c r="HN54" s="30">
        <v>43.29</v>
      </c>
      <c r="HO54" s="30">
        <v>46.77</v>
      </c>
      <c r="HP54" s="30">
        <v>43.81</v>
      </c>
      <c r="HQ54" s="30">
        <v>39.24</v>
      </c>
      <c r="HR54" s="49">
        <f t="shared" si="44"/>
        <v>43.277500000000003</v>
      </c>
      <c r="HS54" s="30">
        <v>40.270000000000003</v>
      </c>
      <c r="HT54" s="30">
        <v>42.68</v>
      </c>
      <c r="HU54" s="30">
        <v>41.1</v>
      </c>
      <c r="HV54" s="30">
        <v>40.04</v>
      </c>
      <c r="HW54" s="49">
        <f t="shared" si="45"/>
        <v>41.022500000000001</v>
      </c>
      <c r="HX54" s="30">
        <v>40.01</v>
      </c>
      <c r="HY54" s="30">
        <v>40.75</v>
      </c>
      <c r="HZ54" s="30">
        <v>43.15</v>
      </c>
      <c r="IA54" s="30">
        <v>43.52</v>
      </c>
      <c r="IB54" s="49">
        <f t="shared" si="46"/>
        <v>41.857500000000002</v>
      </c>
      <c r="IC54" s="30">
        <v>42.89</v>
      </c>
      <c r="ID54" s="30">
        <v>45.05</v>
      </c>
      <c r="IE54" s="30">
        <v>46.86</v>
      </c>
      <c r="IF54" s="30">
        <v>44.22</v>
      </c>
      <c r="IG54" s="49">
        <f t="shared" si="47"/>
        <v>44.755000000000003</v>
      </c>
      <c r="IH54" s="30">
        <v>44.47</v>
      </c>
      <c r="II54" s="30">
        <v>46.19</v>
      </c>
      <c r="IJ54" s="30">
        <v>46.71</v>
      </c>
      <c r="IK54" s="30">
        <v>44.23</v>
      </c>
      <c r="IL54" s="49">
        <f t="shared" si="48"/>
        <v>45.4</v>
      </c>
      <c r="IM54" s="30">
        <v>44.32</v>
      </c>
      <c r="IN54" s="30">
        <v>45.51</v>
      </c>
      <c r="IO54" s="30">
        <v>44.42</v>
      </c>
      <c r="IP54" s="30">
        <v>43.84</v>
      </c>
      <c r="IQ54" s="49">
        <f t="shared" si="49"/>
        <v>44.522500000000001</v>
      </c>
      <c r="IR54" s="30">
        <v>45.52</v>
      </c>
      <c r="IS54" s="30">
        <v>46.83</v>
      </c>
      <c r="IT54" s="30">
        <v>48.25</v>
      </c>
      <c r="IU54" s="30">
        <v>49.11</v>
      </c>
      <c r="IV54" s="49">
        <f t="shared" si="50"/>
        <v>47.427499999999995</v>
      </c>
      <c r="IW54" s="30">
        <v>48</v>
      </c>
      <c r="IX54" s="30">
        <v>48.79</v>
      </c>
      <c r="IY54" s="30">
        <v>47.46</v>
      </c>
      <c r="IZ54" s="30">
        <v>45.9</v>
      </c>
      <c r="JA54" s="49">
        <f t="shared" si="51"/>
        <v>47.537500000000001</v>
      </c>
      <c r="JB54" s="30">
        <v>48.03</v>
      </c>
      <c r="JC54" s="30">
        <v>48.69</v>
      </c>
      <c r="JD54" s="30">
        <v>47.74</v>
      </c>
      <c r="JE54" s="30">
        <v>44.42</v>
      </c>
      <c r="JF54" s="49">
        <f t="shared" si="52"/>
        <v>47.22</v>
      </c>
      <c r="JG54" s="30">
        <v>43.73</v>
      </c>
      <c r="JH54" s="30">
        <v>46.99</v>
      </c>
      <c r="JI54" s="30">
        <v>44.39</v>
      </c>
      <c r="JJ54" s="30">
        <v>43.71</v>
      </c>
      <c r="JK54" s="49">
        <f t="shared" si="53"/>
        <v>44.705000000000005</v>
      </c>
      <c r="JL54" s="30">
        <v>42.73</v>
      </c>
      <c r="JM54" s="30">
        <v>47.36</v>
      </c>
      <c r="JN54" s="30">
        <v>44.54</v>
      </c>
      <c r="JO54" s="30">
        <v>43.85</v>
      </c>
      <c r="JP54" s="49">
        <f t="shared" si="54"/>
        <v>44.62</v>
      </c>
      <c r="JQ54" s="30">
        <v>45.28</v>
      </c>
      <c r="JR54" s="30">
        <v>47.5</v>
      </c>
      <c r="JS54" s="30">
        <v>44.47</v>
      </c>
      <c r="JT54" s="30">
        <v>42.25</v>
      </c>
      <c r="JU54" s="49">
        <f t="shared" si="55"/>
        <v>44.875</v>
      </c>
      <c r="JV54" s="30">
        <v>42.45</v>
      </c>
      <c r="JW54" s="30">
        <v>43.33</v>
      </c>
      <c r="JX54" s="30">
        <v>42.34</v>
      </c>
      <c r="JY54" s="30">
        <v>41.05</v>
      </c>
      <c r="JZ54" s="50">
        <f t="shared" si="56"/>
        <v>42.292500000000004</v>
      </c>
    </row>
    <row r="55" spans="1:286">
      <c r="A55" s="25" t="s">
        <v>290</v>
      </c>
      <c r="B55" s="30">
        <v>52.19</v>
      </c>
      <c r="C55" s="30">
        <v>51.82</v>
      </c>
      <c r="D55" s="30">
        <v>48.86</v>
      </c>
      <c r="E55" s="30">
        <v>51.17</v>
      </c>
      <c r="F55" s="47">
        <f t="shared" si="0"/>
        <v>51.010000000000005</v>
      </c>
      <c r="G55" s="30">
        <v>52.08</v>
      </c>
      <c r="H55" s="30">
        <v>51.34</v>
      </c>
      <c r="I55" s="30">
        <v>51.56</v>
      </c>
      <c r="J55" s="30">
        <v>48.81</v>
      </c>
      <c r="K55" s="47">
        <f t="shared" si="1"/>
        <v>50.947500000000005</v>
      </c>
      <c r="L55" s="30">
        <v>49.55</v>
      </c>
      <c r="M55" s="30">
        <v>51.18</v>
      </c>
      <c r="N55" s="30">
        <v>49.35</v>
      </c>
      <c r="O55" s="30">
        <v>47.37</v>
      </c>
      <c r="P55" s="47">
        <f t="shared" si="2"/>
        <v>49.362499999999997</v>
      </c>
      <c r="Q55" s="30">
        <v>48.37</v>
      </c>
      <c r="R55" s="30">
        <v>49.77</v>
      </c>
      <c r="S55" s="30">
        <v>50.19</v>
      </c>
      <c r="T55" s="30">
        <v>47.36</v>
      </c>
      <c r="U55" s="47">
        <f t="shared" si="3"/>
        <v>48.922499999999999</v>
      </c>
      <c r="V55" s="30">
        <v>49.77</v>
      </c>
      <c r="W55" s="30">
        <v>52.55</v>
      </c>
      <c r="X55" s="30">
        <v>50.95</v>
      </c>
      <c r="Y55" s="30">
        <v>52.22</v>
      </c>
      <c r="Z55" s="47">
        <f t="shared" si="4"/>
        <v>51.372499999999995</v>
      </c>
      <c r="AA55" s="30">
        <v>51.36</v>
      </c>
      <c r="AB55" s="30">
        <v>51.87</v>
      </c>
      <c r="AC55" s="30">
        <v>51.71</v>
      </c>
      <c r="AD55" s="30">
        <v>50.18</v>
      </c>
      <c r="AE55" s="47">
        <f t="shared" si="5"/>
        <v>51.28</v>
      </c>
      <c r="AF55" s="30">
        <v>47.51</v>
      </c>
      <c r="AG55" s="30">
        <v>47.89</v>
      </c>
      <c r="AH55" s="30">
        <v>48.76</v>
      </c>
      <c r="AI55" s="30">
        <v>46.42</v>
      </c>
      <c r="AJ55" s="47">
        <f t="shared" si="6"/>
        <v>47.644999999999996</v>
      </c>
      <c r="AK55" s="30">
        <v>45.38</v>
      </c>
      <c r="AL55" s="30">
        <v>46.39</v>
      </c>
      <c r="AM55" s="30">
        <v>47.12</v>
      </c>
      <c r="AN55" s="30">
        <v>44.98</v>
      </c>
      <c r="AO55" s="47">
        <f t="shared" si="7"/>
        <v>45.967500000000001</v>
      </c>
      <c r="AP55" s="30">
        <v>46.12</v>
      </c>
      <c r="AQ55" s="30">
        <v>48.15</v>
      </c>
      <c r="AR55" s="30">
        <v>48.17</v>
      </c>
      <c r="AS55" s="30">
        <v>47.36</v>
      </c>
      <c r="AT55" s="47">
        <f t="shared" si="8"/>
        <v>47.45</v>
      </c>
      <c r="AU55" s="30">
        <v>48.32</v>
      </c>
      <c r="AV55" s="30">
        <v>48.28</v>
      </c>
      <c r="AW55" s="30">
        <v>48.95</v>
      </c>
      <c r="AX55" s="30">
        <v>50.04</v>
      </c>
      <c r="AY55" s="47">
        <f t="shared" si="9"/>
        <v>48.897500000000001</v>
      </c>
      <c r="AZ55" s="30">
        <v>48.44</v>
      </c>
      <c r="BA55" s="30">
        <v>47.08</v>
      </c>
      <c r="BB55" s="30">
        <v>47.33</v>
      </c>
      <c r="BC55" s="30">
        <v>47.62</v>
      </c>
      <c r="BD55" s="47">
        <f t="shared" si="10"/>
        <v>47.6175</v>
      </c>
      <c r="BE55" s="30">
        <v>46.83</v>
      </c>
      <c r="BF55" s="30">
        <v>50.12</v>
      </c>
      <c r="BG55" s="30">
        <v>49.32</v>
      </c>
      <c r="BH55" s="30">
        <v>46.47</v>
      </c>
      <c r="BI55" s="47">
        <f t="shared" si="11"/>
        <v>48.184999999999995</v>
      </c>
      <c r="BJ55" s="30">
        <v>45.79</v>
      </c>
      <c r="BK55" s="30">
        <v>44.62</v>
      </c>
      <c r="BL55" s="30">
        <v>46.66</v>
      </c>
      <c r="BM55" s="30">
        <v>47.69</v>
      </c>
      <c r="BN55" s="47">
        <f t="shared" si="12"/>
        <v>46.19</v>
      </c>
      <c r="BO55" s="30">
        <v>46.92</v>
      </c>
      <c r="BP55" s="30">
        <v>44.25</v>
      </c>
      <c r="BQ55" s="30">
        <v>43.21</v>
      </c>
      <c r="BR55" s="30">
        <v>43.49</v>
      </c>
      <c r="BS55" s="47">
        <f t="shared" si="13"/>
        <v>44.467500000000001</v>
      </c>
      <c r="BT55" s="30">
        <v>43.3</v>
      </c>
      <c r="BU55" s="30">
        <v>45.32</v>
      </c>
      <c r="BV55" s="30">
        <v>43.3</v>
      </c>
      <c r="BW55" s="30">
        <v>43.71</v>
      </c>
      <c r="BX55" s="47">
        <f t="shared" si="14"/>
        <v>43.907500000000006</v>
      </c>
      <c r="BY55" s="30">
        <v>43.94</v>
      </c>
      <c r="BZ55" s="30">
        <v>43.68</v>
      </c>
      <c r="CA55" s="30">
        <v>42.02</v>
      </c>
      <c r="CB55" s="30">
        <v>38.11</v>
      </c>
      <c r="CC55" s="47">
        <f t="shared" si="15"/>
        <v>41.9375</v>
      </c>
      <c r="CD55" s="30">
        <v>34.950000000000003</v>
      </c>
      <c r="CE55" s="30">
        <v>34.6</v>
      </c>
      <c r="CF55" s="30">
        <v>32.68</v>
      </c>
      <c r="CG55" s="30">
        <v>32.729999999999997</v>
      </c>
      <c r="CH55" s="47">
        <f t="shared" si="16"/>
        <v>33.74</v>
      </c>
      <c r="CI55" s="30">
        <v>32.93</v>
      </c>
      <c r="CJ55" s="30">
        <v>33.51</v>
      </c>
      <c r="CK55" s="30">
        <v>32.270000000000003</v>
      </c>
      <c r="CL55" s="30">
        <v>29.19</v>
      </c>
      <c r="CM55" s="47">
        <f t="shared" si="17"/>
        <v>31.975000000000001</v>
      </c>
      <c r="CN55" s="30">
        <v>31.57</v>
      </c>
      <c r="CO55" s="30">
        <v>31.15</v>
      </c>
      <c r="CP55" s="30">
        <v>31.93</v>
      </c>
      <c r="CQ55" s="30">
        <v>32.130000000000003</v>
      </c>
      <c r="CR55" s="47">
        <f t="shared" si="18"/>
        <v>31.695</v>
      </c>
      <c r="CS55" s="30">
        <v>10.42</v>
      </c>
      <c r="CT55" s="30">
        <v>11.59</v>
      </c>
      <c r="CU55" s="30">
        <v>12.2</v>
      </c>
      <c r="CV55" s="30">
        <v>11.66</v>
      </c>
      <c r="CW55" s="48">
        <f t="shared" si="19"/>
        <v>11.467499999999998</v>
      </c>
      <c r="CX55" s="30">
        <v>10.09</v>
      </c>
      <c r="CY55" s="30">
        <v>10.83</v>
      </c>
      <c r="CZ55" s="30">
        <v>13.53</v>
      </c>
      <c r="DA55" s="30">
        <v>11.88</v>
      </c>
      <c r="DB55" s="48">
        <f t="shared" si="20"/>
        <v>11.582500000000001</v>
      </c>
      <c r="DC55" s="30">
        <v>9.3000000000000007</v>
      </c>
      <c r="DD55" s="30">
        <v>10.81</v>
      </c>
      <c r="DE55" s="30">
        <v>9.9499999999999993</v>
      </c>
      <c r="DF55" s="30">
        <v>13.18</v>
      </c>
      <c r="DG55" s="48">
        <f t="shared" si="21"/>
        <v>10.809999999999999</v>
      </c>
      <c r="DH55" s="30">
        <v>13.7</v>
      </c>
      <c r="DI55" s="30">
        <v>13.09</v>
      </c>
      <c r="DJ55" s="30">
        <v>18.690000000000001</v>
      </c>
      <c r="DK55" s="30">
        <v>19.579999999999998</v>
      </c>
      <c r="DL55" s="48">
        <f t="shared" si="22"/>
        <v>16.265000000000001</v>
      </c>
      <c r="DM55" s="30">
        <v>16.73</v>
      </c>
      <c r="DN55" s="30">
        <v>18.440000000000001</v>
      </c>
      <c r="DO55" s="30">
        <v>17.739999999999998</v>
      </c>
      <c r="DP55" s="30">
        <v>18.62</v>
      </c>
      <c r="DQ55" s="48">
        <f t="shared" si="23"/>
        <v>17.8825</v>
      </c>
      <c r="DR55" s="30">
        <v>18.18</v>
      </c>
      <c r="DS55" s="30">
        <v>18.72</v>
      </c>
      <c r="DT55" s="30">
        <v>22.05</v>
      </c>
      <c r="DU55" s="30">
        <v>26.47</v>
      </c>
      <c r="DV55" s="48">
        <f t="shared" si="24"/>
        <v>21.355</v>
      </c>
      <c r="DW55" s="30">
        <v>23.44</v>
      </c>
      <c r="DX55" s="30">
        <v>23.22</v>
      </c>
      <c r="DY55" s="30">
        <v>23.65</v>
      </c>
      <c r="DZ55" s="30">
        <v>22.1</v>
      </c>
      <c r="EA55" s="48">
        <f t="shared" si="25"/>
        <v>23.102499999999999</v>
      </c>
      <c r="EB55" s="30">
        <v>21.66</v>
      </c>
      <c r="EC55" s="30">
        <v>20.84</v>
      </c>
      <c r="ED55" s="30">
        <v>22.47</v>
      </c>
      <c r="EE55" s="30">
        <v>20.78</v>
      </c>
      <c r="EF55" s="48">
        <f t="shared" si="26"/>
        <v>21.4375</v>
      </c>
      <c r="EG55" s="30">
        <v>21.99</v>
      </c>
      <c r="EH55" s="30">
        <v>20.010000000000002</v>
      </c>
      <c r="EI55" s="30">
        <v>19.47</v>
      </c>
      <c r="EJ55" s="30">
        <v>17.05</v>
      </c>
      <c r="EK55" s="48">
        <f t="shared" si="27"/>
        <v>19.63</v>
      </c>
      <c r="EL55" s="30">
        <v>14.43</v>
      </c>
      <c r="EM55" s="30">
        <v>15.46</v>
      </c>
      <c r="EN55" s="30">
        <v>17.95</v>
      </c>
      <c r="EO55" s="30">
        <v>15.39</v>
      </c>
      <c r="EP55" s="48">
        <f t="shared" si="28"/>
        <v>15.807500000000001</v>
      </c>
      <c r="EQ55" s="30">
        <v>13.19</v>
      </c>
      <c r="ER55" s="30">
        <v>15.68</v>
      </c>
      <c r="ES55" s="30">
        <v>9.82</v>
      </c>
      <c r="ET55" s="30">
        <v>10.039999999999999</v>
      </c>
      <c r="EU55" s="48">
        <f t="shared" si="29"/>
        <v>12.182499999999999</v>
      </c>
      <c r="EV55" s="30">
        <v>7.14</v>
      </c>
      <c r="EW55" s="30">
        <v>8.35</v>
      </c>
      <c r="EX55" s="30">
        <v>11.9</v>
      </c>
      <c r="EY55" s="30">
        <v>11.38</v>
      </c>
      <c r="EZ55" s="48">
        <f t="shared" si="30"/>
        <v>9.6925000000000008</v>
      </c>
      <c r="FA55" s="30">
        <v>7.62</v>
      </c>
      <c r="FB55" s="30">
        <v>6.72</v>
      </c>
      <c r="FC55" s="30">
        <v>9.8000000000000007</v>
      </c>
      <c r="FD55" s="30">
        <v>7.78</v>
      </c>
      <c r="FE55" s="48">
        <f t="shared" si="31"/>
        <v>7.98</v>
      </c>
      <c r="FF55" s="30">
        <v>6.45</v>
      </c>
      <c r="FG55" s="30">
        <v>6.87</v>
      </c>
      <c r="FH55" s="30">
        <v>6.65</v>
      </c>
      <c r="FI55" s="30">
        <v>7.52</v>
      </c>
      <c r="FJ55" s="48">
        <f t="shared" si="32"/>
        <v>6.8724999999999996</v>
      </c>
      <c r="FK55" s="30">
        <v>5.84</v>
      </c>
      <c r="FL55" s="30">
        <v>6.69</v>
      </c>
      <c r="FM55" s="30">
        <v>7.21</v>
      </c>
      <c r="FN55" s="30">
        <v>7.31</v>
      </c>
      <c r="FO55" s="48">
        <f t="shared" si="33"/>
        <v>6.7625000000000002</v>
      </c>
      <c r="FP55" s="30">
        <v>7.69</v>
      </c>
      <c r="FQ55" s="30">
        <v>8.58</v>
      </c>
      <c r="FR55" s="30">
        <v>10.85</v>
      </c>
      <c r="FS55" s="30">
        <v>7.98</v>
      </c>
      <c r="FT55" s="48">
        <f t="shared" si="34"/>
        <v>8.7749999999999986</v>
      </c>
      <c r="FU55" s="30">
        <v>10.64</v>
      </c>
      <c r="FV55" s="30">
        <v>7.72</v>
      </c>
      <c r="FW55" s="30">
        <v>5.21</v>
      </c>
      <c r="FX55" s="30">
        <v>5.73</v>
      </c>
      <c r="FY55" s="48">
        <f t="shared" si="35"/>
        <v>7.3250000000000002</v>
      </c>
      <c r="FZ55" s="30">
        <v>12.26</v>
      </c>
      <c r="GA55" s="30">
        <v>5.94</v>
      </c>
      <c r="GB55" s="30">
        <v>8.11</v>
      </c>
      <c r="GC55" s="30">
        <v>9.58</v>
      </c>
      <c r="GD55" s="48">
        <f t="shared" si="36"/>
        <v>8.9725000000000001</v>
      </c>
      <c r="GE55" s="30">
        <v>14</v>
      </c>
      <c r="GF55" s="30">
        <v>8.77</v>
      </c>
      <c r="GG55" s="30">
        <v>9.89</v>
      </c>
      <c r="GH55" s="30">
        <v>8.6199999999999992</v>
      </c>
      <c r="GI55" s="48">
        <f t="shared" si="37"/>
        <v>10.319999999999999</v>
      </c>
      <c r="GJ55" s="30">
        <v>46.75</v>
      </c>
      <c r="GK55" s="30">
        <v>45.81</v>
      </c>
      <c r="GL55" s="30">
        <v>42.9</v>
      </c>
      <c r="GM55" s="30">
        <v>45.21</v>
      </c>
      <c r="GN55" s="49">
        <f t="shared" si="38"/>
        <v>45.167500000000004</v>
      </c>
      <c r="GO55" s="30">
        <v>46.82</v>
      </c>
      <c r="GP55" s="30">
        <v>45.78</v>
      </c>
      <c r="GQ55" s="30">
        <v>44.58</v>
      </c>
      <c r="GR55" s="30">
        <v>43.01</v>
      </c>
      <c r="GS55" s="49">
        <f t="shared" si="39"/>
        <v>45.047499999999999</v>
      </c>
      <c r="GT55" s="30">
        <v>44.95</v>
      </c>
      <c r="GU55" s="30">
        <v>45.65</v>
      </c>
      <c r="GV55" s="30">
        <v>44.43</v>
      </c>
      <c r="GW55" s="30">
        <v>41.13</v>
      </c>
      <c r="GX55" s="49">
        <f t="shared" si="40"/>
        <v>44.04</v>
      </c>
      <c r="GY55" s="30">
        <v>41.74</v>
      </c>
      <c r="GZ55" s="30">
        <v>43.26</v>
      </c>
      <c r="HA55" s="30">
        <v>40.81</v>
      </c>
      <c r="HB55" s="30">
        <v>38.08</v>
      </c>
      <c r="HC55" s="49">
        <f t="shared" si="41"/>
        <v>40.972499999999997</v>
      </c>
      <c r="HD55" s="30">
        <v>41.44</v>
      </c>
      <c r="HE55" s="30">
        <v>42.86</v>
      </c>
      <c r="HF55" s="30">
        <v>41.91</v>
      </c>
      <c r="HG55" s="30">
        <v>42.49</v>
      </c>
      <c r="HH55" s="49">
        <f t="shared" si="42"/>
        <v>42.174999999999997</v>
      </c>
      <c r="HI55" s="30">
        <v>42.02</v>
      </c>
      <c r="HJ55" s="30">
        <v>42.16</v>
      </c>
      <c r="HK55" s="30">
        <v>40.31</v>
      </c>
      <c r="HL55" s="30">
        <v>36.9</v>
      </c>
      <c r="HM55" s="49">
        <f t="shared" si="43"/>
        <v>40.347500000000004</v>
      </c>
      <c r="HN55" s="30">
        <v>36.380000000000003</v>
      </c>
      <c r="HO55" s="30">
        <v>36.770000000000003</v>
      </c>
      <c r="HP55" s="30">
        <v>37.229999999999997</v>
      </c>
      <c r="HQ55" s="30">
        <v>36.159999999999997</v>
      </c>
      <c r="HR55" s="49">
        <f t="shared" si="44"/>
        <v>36.634999999999998</v>
      </c>
      <c r="HS55" s="30">
        <v>35.549999999999997</v>
      </c>
      <c r="HT55" s="30">
        <v>36.72</v>
      </c>
      <c r="HU55" s="30">
        <v>36.53</v>
      </c>
      <c r="HV55" s="30">
        <v>35.630000000000003</v>
      </c>
      <c r="HW55" s="49">
        <f t="shared" si="45"/>
        <v>36.107500000000002</v>
      </c>
      <c r="HX55" s="30">
        <v>35.979999999999997</v>
      </c>
      <c r="HY55" s="30">
        <v>38.520000000000003</v>
      </c>
      <c r="HZ55" s="30">
        <v>38.79</v>
      </c>
      <c r="IA55" s="30">
        <v>39.28</v>
      </c>
      <c r="IB55" s="49">
        <f t="shared" si="46"/>
        <v>38.142499999999998</v>
      </c>
      <c r="IC55" s="30">
        <v>41.35</v>
      </c>
      <c r="ID55" s="30">
        <v>40.81</v>
      </c>
      <c r="IE55" s="30">
        <v>40.17</v>
      </c>
      <c r="IF55" s="30">
        <v>42.34</v>
      </c>
      <c r="IG55" s="49">
        <f t="shared" si="47"/>
        <v>41.167500000000004</v>
      </c>
      <c r="IH55" s="30">
        <v>42.05</v>
      </c>
      <c r="II55" s="30">
        <v>39.700000000000003</v>
      </c>
      <c r="IJ55" s="30">
        <v>42.68</v>
      </c>
      <c r="IK55" s="30">
        <v>42.84</v>
      </c>
      <c r="IL55" s="49">
        <f t="shared" si="48"/>
        <v>41.817500000000003</v>
      </c>
      <c r="IM55" s="30">
        <v>43.49</v>
      </c>
      <c r="IN55" s="30">
        <v>45.93</v>
      </c>
      <c r="IO55" s="30">
        <v>43.45</v>
      </c>
      <c r="IP55" s="30">
        <v>41.18</v>
      </c>
      <c r="IQ55" s="49">
        <f t="shared" si="49"/>
        <v>43.512500000000003</v>
      </c>
      <c r="IR55" s="30">
        <v>42.3</v>
      </c>
      <c r="IS55" s="30">
        <v>41.62</v>
      </c>
      <c r="IT55" s="30">
        <v>42.08</v>
      </c>
      <c r="IU55" s="30">
        <v>43.98</v>
      </c>
      <c r="IV55" s="49">
        <f t="shared" si="50"/>
        <v>42.494999999999997</v>
      </c>
      <c r="IW55" s="30">
        <v>43.9</v>
      </c>
      <c r="IX55" s="30">
        <v>41.21</v>
      </c>
      <c r="IY55" s="30">
        <v>40.340000000000003</v>
      </c>
      <c r="IZ55" s="30">
        <v>40.22</v>
      </c>
      <c r="JA55" s="49">
        <f t="shared" si="51"/>
        <v>41.417500000000004</v>
      </c>
      <c r="JB55" s="30">
        <v>40.770000000000003</v>
      </c>
      <c r="JC55" s="30">
        <v>42.29</v>
      </c>
      <c r="JD55" s="30">
        <v>40.18</v>
      </c>
      <c r="JE55" s="30">
        <v>40.51</v>
      </c>
      <c r="JF55" s="49">
        <f t="shared" si="52"/>
        <v>40.9375</v>
      </c>
      <c r="JG55" s="30">
        <v>40.56</v>
      </c>
      <c r="JH55" s="30">
        <v>39.93</v>
      </c>
      <c r="JI55" s="30">
        <v>37.46</v>
      </c>
      <c r="JJ55" s="30">
        <v>35.07</v>
      </c>
      <c r="JK55" s="49">
        <f t="shared" si="53"/>
        <v>38.255000000000003</v>
      </c>
      <c r="JL55" s="30">
        <v>31.23</v>
      </c>
      <c r="JM55" s="30">
        <v>31.92</v>
      </c>
      <c r="JN55" s="30">
        <v>30.98</v>
      </c>
      <c r="JO55" s="30">
        <v>30.85</v>
      </c>
      <c r="JP55" s="49">
        <f t="shared" si="54"/>
        <v>31.245000000000005</v>
      </c>
      <c r="JQ55" s="30">
        <v>28.89</v>
      </c>
      <c r="JR55" s="30">
        <v>31.52</v>
      </c>
      <c r="JS55" s="30">
        <v>29.65</v>
      </c>
      <c r="JT55" s="30">
        <v>26.39</v>
      </c>
      <c r="JU55" s="49">
        <f t="shared" si="55"/>
        <v>29.112500000000001</v>
      </c>
      <c r="JV55" s="30">
        <v>27.15</v>
      </c>
      <c r="JW55" s="30">
        <v>28.42</v>
      </c>
      <c r="JX55" s="30">
        <v>28.77</v>
      </c>
      <c r="JY55" s="30">
        <v>29.36</v>
      </c>
      <c r="JZ55" s="50">
        <f t="shared" si="56"/>
        <v>28.425000000000001</v>
      </c>
    </row>
    <row r="56" spans="1:286" ht="29">
      <c r="A56" s="25" t="s">
        <v>291</v>
      </c>
      <c r="B56" s="30">
        <v>54.52</v>
      </c>
      <c r="C56" s="30">
        <v>52.18</v>
      </c>
      <c r="D56" s="30">
        <v>48.19</v>
      </c>
      <c r="E56" s="30">
        <v>52.45</v>
      </c>
      <c r="F56" s="47">
        <f t="shared" si="0"/>
        <v>51.834999999999994</v>
      </c>
      <c r="G56" s="30">
        <v>52.43</v>
      </c>
      <c r="H56" s="30">
        <v>51.57</v>
      </c>
      <c r="I56" s="30">
        <v>51.59</v>
      </c>
      <c r="J56" s="30">
        <v>52.42</v>
      </c>
      <c r="K56" s="47">
        <f t="shared" si="1"/>
        <v>52.002499999999998</v>
      </c>
      <c r="L56" s="30">
        <v>52.26</v>
      </c>
      <c r="M56" s="30">
        <v>51.68</v>
      </c>
      <c r="N56" s="30">
        <v>51.48</v>
      </c>
      <c r="O56" s="30">
        <v>51.49</v>
      </c>
      <c r="P56" s="47">
        <f t="shared" si="2"/>
        <v>51.727499999999999</v>
      </c>
      <c r="Q56" s="30">
        <v>52.91</v>
      </c>
      <c r="R56" s="30">
        <v>51.14</v>
      </c>
      <c r="S56" s="30">
        <v>51.89</v>
      </c>
      <c r="T56" s="30">
        <v>53.37</v>
      </c>
      <c r="U56" s="47">
        <f t="shared" si="3"/>
        <v>52.327500000000001</v>
      </c>
      <c r="V56" s="30">
        <v>53.21</v>
      </c>
      <c r="W56" s="30">
        <v>52.32</v>
      </c>
      <c r="X56" s="30">
        <v>52.63</v>
      </c>
      <c r="Y56" s="30">
        <v>51.92</v>
      </c>
      <c r="Z56" s="47">
        <f t="shared" si="4"/>
        <v>52.519999999999996</v>
      </c>
      <c r="AA56" s="30">
        <v>52.78</v>
      </c>
      <c r="AB56" s="30">
        <v>52.26</v>
      </c>
      <c r="AC56" s="30">
        <v>51.32</v>
      </c>
      <c r="AD56" s="30">
        <v>51.95</v>
      </c>
      <c r="AE56" s="47">
        <f t="shared" si="5"/>
        <v>52.077500000000001</v>
      </c>
      <c r="AF56" s="30">
        <v>52.86</v>
      </c>
      <c r="AG56" s="30">
        <v>52.03</v>
      </c>
      <c r="AH56" s="30">
        <v>53.13</v>
      </c>
      <c r="AI56" s="30">
        <v>54.44</v>
      </c>
      <c r="AJ56" s="47">
        <f t="shared" si="6"/>
        <v>53.115000000000002</v>
      </c>
      <c r="AK56" s="30">
        <v>54.02</v>
      </c>
      <c r="AL56" s="30">
        <v>55.17</v>
      </c>
      <c r="AM56" s="30">
        <v>55.36</v>
      </c>
      <c r="AN56" s="30">
        <v>54.42</v>
      </c>
      <c r="AO56" s="47">
        <f t="shared" si="7"/>
        <v>54.742500000000007</v>
      </c>
      <c r="AP56" s="30">
        <v>55.23</v>
      </c>
      <c r="AQ56" s="30">
        <v>54.32</v>
      </c>
      <c r="AR56" s="30">
        <v>55.23</v>
      </c>
      <c r="AS56" s="30">
        <v>55.11</v>
      </c>
      <c r="AT56" s="47">
        <f t="shared" si="8"/>
        <v>54.972499999999997</v>
      </c>
      <c r="AU56" s="30">
        <v>53.98</v>
      </c>
      <c r="AV56" s="30">
        <v>53.98</v>
      </c>
      <c r="AW56" s="30">
        <v>54.18</v>
      </c>
      <c r="AX56" s="30">
        <v>50.83</v>
      </c>
      <c r="AY56" s="47">
        <f t="shared" si="9"/>
        <v>53.242499999999993</v>
      </c>
      <c r="AZ56" s="30">
        <v>49.12</v>
      </c>
      <c r="BA56" s="30">
        <v>47.52</v>
      </c>
      <c r="BB56" s="30">
        <v>48.26</v>
      </c>
      <c r="BC56" s="30">
        <v>50.67</v>
      </c>
      <c r="BD56" s="47">
        <f t="shared" si="10"/>
        <v>48.892499999999998</v>
      </c>
      <c r="BE56" s="30">
        <v>50.31</v>
      </c>
      <c r="BF56" s="30">
        <v>49.52</v>
      </c>
      <c r="BG56" s="30">
        <v>50.15</v>
      </c>
      <c r="BH56" s="30">
        <v>48.48</v>
      </c>
      <c r="BI56" s="47">
        <f t="shared" si="11"/>
        <v>49.615000000000002</v>
      </c>
      <c r="BJ56" s="30">
        <v>47.88</v>
      </c>
      <c r="BK56" s="30">
        <v>47.2</v>
      </c>
      <c r="BL56" s="30">
        <v>49.11</v>
      </c>
      <c r="BM56" s="30">
        <v>47.6</v>
      </c>
      <c r="BN56" s="47">
        <f t="shared" si="12"/>
        <v>47.947499999999998</v>
      </c>
      <c r="BO56" s="30">
        <v>47.82</v>
      </c>
      <c r="BP56" s="30">
        <v>45.93</v>
      </c>
      <c r="BQ56" s="30">
        <v>45.06</v>
      </c>
      <c r="BR56" s="30">
        <v>44.49</v>
      </c>
      <c r="BS56" s="47">
        <f t="shared" si="13"/>
        <v>45.825000000000003</v>
      </c>
      <c r="BT56" s="30">
        <v>44.07</v>
      </c>
      <c r="BU56" s="30">
        <v>43.27</v>
      </c>
      <c r="BV56" s="30">
        <v>42.94</v>
      </c>
      <c r="BW56" s="30">
        <v>42.8</v>
      </c>
      <c r="BX56" s="47">
        <f t="shared" si="14"/>
        <v>43.269999999999996</v>
      </c>
      <c r="BY56" s="30">
        <v>42.75</v>
      </c>
      <c r="BZ56" s="30">
        <v>41.31</v>
      </c>
      <c r="CA56" s="30">
        <v>42.67</v>
      </c>
      <c r="CB56" s="30">
        <v>38.96</v>
      </c>
      <c r="CC56" s="47">
        <f t="shared" si="15"/>
        <v>41.422499999999999</v>
      </c>
      <c r="CD56" s="30">
        <v>42.33</v>
      </c>
      <c r="CE56" s="30">
        <v>40.01</v>
      </c>
      <c r="CF56" s="30">
        <v>39.85</v>
      </c>
      <c r="CG56" s="30">
        <v>40.229999999999997</v>
      </c>
      <c r="CH56" s="47">
        <f t="shared" si="16"/>
        <v>40.604999999999997</v>
      </c>
      <c r="CI56" s="30">
        <v>40.4</v>
      </c>
      <c r="CJ56" s="30">
        <v>39.270000000000003</v>
      </c>
      <c r="CK56" s="30">
        <v>39.89</v>
      </c>
      <c r="CL56" s="30">
        <v>39</v>
      </c>
      <c r="CM56" s="47">
        <f t="shared" si="17"/>
        <v>39.64</v>
      </c>
      <c r="CN56" s="30">
        <v>39.619999999999997</v>
      </c>
      <c r="CO56" s="30">
        <v>39.880000000000003</v>
      </c>
      <c r="CP56" s="30">
        <v>37.39</v>
      </c>
      <c r="CQ56" s="30">
        <v>37.479999999999997</v>
      </c>
      <c r="CR56" s="47">
        <f t="shared" si="18"/>
        <v>38.592500000000001</v>
      </c>
      <c r="CS56" s="30">
        <v>27.32</v>
      </c>
      <c r="CT56" s="30">
        <v>26.04</v>
      </c>
      <c r="CU56" s="30">
        <v>19.66</v>
      </c>
      <c r="CV56" s="30">
        <v>25.78</v>
      </c>
      <c r="CW56" s="48">
        <f t="shared" si="19"/>
        <v>24.7</v>
      </c>
      <c r="CX56" s="30">
        <v>21.4</v>
      </c>
      <c r="CY56" s="30">
        <v>21.05</v>
      </c>
      <c r="CZ56" s="30">
        <v>23.86</v>
      </c>
      <c r="DA56" s="30">
        <v>22.77</v>
      </c>
      <c r="DB56" s="48">
        <f t="shared" si="20"/>
        <v>22.27</v>
      </c>
      <c r="DC56" s="30">
        <v>24.69</v>
      </c>
      <c r="DD56" s="30">
        <v>25.25</v>
      </c>
      <c r="DE56" s="30">
        <v>30.06</v>
      </c>
      <c r="DF56" s="30">
        <v>30.37</v>
      </c>
      <c r="DG56" s="48">
        <f t="shared" si="21"/>
        <v>27.592500000000001</v>
      </c>
      <c r="DH56" s="30">
        <v>27.46</v>
      </c>
      <c r="DI56" s="30">
        <v>24.68</v>
      </c>
      <c r="DJ56" s="30">
        <v>28.15</v>
      </c>
      <c r="DK56" s="30">
        <v>28.98</v>
      </c>
      <c r="DL56" s="48">
        <f t="shared" si="22"/>
        <v>27.317499999999999</v>
      </c>
      <c r="DM56" s="30">
        <v>29.59</v>
      </c>
      <c r="DN56" s="30">
        <v>29.71</v>
      </c>
      <c r="DO56" s="30">
        <v>32.81</v>
      </c>
      <c r="DP56" s="30">
        <v>33.58</v>
      </c>
      <c r="DQ56" s="48">
        <f t="shared" si="23"/>
        <v>31.422499999999999</v>
      </c>
      <c r="DR56" s="30">
        <v>33.54</v>
      </c>
      <c r="DS56" s="30">
        <v>30.13</v>
      </c>
      <c r="DT56" s="30">
        <v>36.69</v>
      </c>
      <c r="DU56" s="30">
        <v>35.18</v>
      </c>
      <c r="DV56" s="48">
        <f t="shared" si="24"/>
        <v>33.884999999999998</v>
      </c>
      <c r="DW56" s="30">
        <v>35.11</v>
      </c>
      <c r="DX56" s="30">
        <v>34.770000000000003</v>
      </c>
      <c r="DY56" s="30">
        <v>34.729999999999997</v>
      </c>
      <c r="DZ56" s="30">
        <v>37.67</v>
      </c>
      <c r="EA56" s="48">
        <f t="shared" si="25"/>
        <v>35.569999999999993</v>
      </c>
      <c r="EB56" s="30">
        <v>33.25</v>
      </c>
      <c r="EC56" s="30">
        <v>33.32</v>
      </c>
      <c r="ED56" s="30">
        <v>34.630000000000003</v>
      </c>
      <c r="EE56" s="30">
        <v>35.17</v>
      </c>
      <c r="EF56" s="48">
        <f t="shared" si="26"/>
        <v>34.092500000000001</v>
      </c>
      <c r="EG56" s="30">
        <v>35.369999999999997</v>
      </c>
      <c r="EH56" s="30">
        <v>31.08</v>
      </c>
      <c r="EI56" s="30">
        <v>31.83</v>
      </c>
      <c r="EJ56" s="30">
        <v>31.14</v>
      </c>
      <c r="EK56" s="48">
        <f t="shared" si="27"/>
        <v>32.354999999999997</v>
      </c>
      <c r="EL56" s="30">
        <v>27.91</v>
      </c>
      <c r="EM56" s="30">
        <v>25.52</v>
      </c>
      <c r="EN56" s="30">
        <v>27.84</v>
      </c>
      <c r="EO56" s="30">
        <v>27.49</v>
      </c>
      <c r="EP56" s="48">
        <f t="shared" si="28"/>
        <v>27.189999999999998</v>
      </c>
      <c r="EQ56" s="30">
        <v>27.38</v>
      </c>
      <c r="ER56" s="30">
        <v>24.4</v>
      </c>
      <c r="ES56" s="30">
        <v>22.5</v>
      </c>
      <c r="ET56" s="30">
        <v>25.09</v>
      </c>
      <c r="EU56" s="48">
        <f t="shared" si="29"/>
        <v>24.842500000000001</v>
      </c>
      <c r="EV56" s="30">
        <v>22.99</v>
      </c>
      <c r="EW56" s="30">
        <v>22.42</v>
      </c>
      <c r="EX56" s="30">
        <v>24.35</v>
      </c>
      <c r="EY56" s="30">
        <v>20.78</v>
      </c>
      <c r="EZ56" s="48">
        <f t="shared" si="30"/>
        <v>22.634999999999998</v>
      </c>
      <c r="FA56" s="30">
        <v>17.78</v>
      </c>
      <c r="FB56" s="30">
        <v>14.49</v>
      </c>
      <c r="FC56" s="30">
        <v>15.58</v>
      </c>
      <c r="FD56" s="30">
        <v>13.49</v>
      </c>
      <c r="FE56" s="48">
        <f t="shared" si="31"/>
        <v>15.335000000000001</v>
      </c>
      <c r="FF56" s="30">
        <v>10.92</v>
      </c>
      <c r="FG56" s="30">
        <v>10</v>
      </c>
      <c r="FH56" s="30">
        <v>10.39</v>
      </c>
      <c r="FI56" s="30">
        <v>11.46</v>
      </c>
      <c r="FJ56" s="48">
        <f t="shared" si="32"/>
        <v>10.692500000000001</v>
      </c>
      <c r="FK56" s="30">
        <v>13.6</v>
      </c>
      <c r="FL56" s="30">
        <v>13.75</v>
      </c>
      <c r="FM56" s="30">
        <v>14.49</v>
      </c>
      <c r="FN56" s="30">
        <v>17.82</v>
      </c>
      <c r="FO56" s="48">
        <f t="shared" si="33"/>
        <v>14.915000000000001</v>
      </c>
      <c r="FP56" s="30">
        <v>16.47</v>
      </c>
      <c r="FQ56" s="30">
        <v>15.24</v>
      </c>
      <c r="FR56" s="30">
        <v>19.510000000000002</v>
      </c>
      <c r="FS56" s="30">
        <v>17</v>
      </c>
      <c r="FT56" s="48">
        <f t="shared" si="34"/>
        <v>17.055</v>
      </c>
      <c r="FU56" s="30">
        <v>18.010000000000002</v>
      </c>
      <c r="FV56" s="30">
        <v>16.66</v>
      </c>
      <c r="FW56" s="30">
        <v>20.38</v>
      </c>
      <c r="FX56" s="30">
        <v>22.25</v>
      </c>
      <c r="FY56" s="48">
        <f t="shared" si="35"/>
        <v>19.324999999999999</v>
      </c>
      <c r="FZ56" s="30">
        <v>19.489999999999998</v>
      </c>
      <c r="GA56" s="30">
        <v>20.05</v>
      </c>
      <c r="GB56" s="30">
        <v>19.920000000000002</v>
      </c>
      <c r="GC56" s="30">
        <v>20.27</v>
      </c>
      <c r="GD56" s="48">
        <f t="shared" si="36"/>
        <v>19.932500000000001</v>
      </c>
      <c r="GE56" s="30">
        <v>20.72</v>
      </c>
      <c r="GF56" s="30">
        <v>19.420000000000002</v>
      </c>
      <c r="GG56" s="30">
        <v>18.61</v>
      </c>
      <c r="GH56" s="30">
        <v>20.59</v>
      </c>
      <c r="GI56" s="48">
        <f t="shared" si="37"/>
        <v>19.835000000000001</v>
      </c>
      <c r="GJ56" s="30">
        <v>39.630000000000003</v>
      </c>
      <c r="GK56" s="30">
        <v>38.590000000000003</v>
      </c>
      <c r="GL56" s="30">
        <v>38.72</v>
      </c>
      <c r="GM56" s="30">
        <v>38.93</v>
      </c>
      <c r="GN56" s="49">
        <f t="shared" si="38"/>
        <v>38.967500000000001</v>
      </c>
      <c r="GO56" s="30">
        <v>41.21</v>
      </c>
      <c r="GP56" s="30">
        <v>40.71</v>
      </c>
      <c r="GQ56" s="30">
        <v>39.28</v>
      </c>
      <c r="GR56" s="30">
        <v>40.479999999999997</v>
      </c>
      <c r="GS56" s="49">
        <f t="shared" si="39"/>
        <v>40.42</v>
      </c>
      <c r="GT56" s="30">
        <v>39.36</v>
      </c>
      <c r="GU56" s="30">
        <v>38.630000000000003</v>
      </c>
      <c r="GV56" s="30">
        <v>36</v>
      </c>
      <c r="GW56" s="30">
        <v>35.85</v>
      </c>
      <c r="GX56" s="49">
        <f t="shared" si="40"/>
        <v>37.46</v>
      </c>
      <c r="GY56" s="30">
        <v>38.380000000000003</v>
      </c>
      <c r="GZ56" s="30">
        <v>38.520000000000003</v>
      </c>
      <c r="HA56" s="30">
        <v>37.28</v>
      </c>
      <c r="HB56" s="30">
        <v>37.9</v>
      </c>
      <c r="HC56" s="49">
        <f t="shared" si="41"/>
        <v>38.020000000000003</v>
      </c>
      <c r="HD56" s="30">
        <v>37.46</v>
      </c>
      <c r="HE56" s="30">
        <v>36.78</v>
      </c>
      <c r="HF56" s="30">
        <v>35.36</v>
      </c>
      <c r="HG56" s="30">
        <v>34.49</v>
      </c>
      <c r="HH56" s="49">
        <f t="shared" si="42"/>
        <v>36.022500000000001</v>
      </c>
      <c r="HI56" s="30">
        <v>35.08</v>
      </c>
      <c r="HJ56" s="30">
        <v>36.51</v>
      </c>
      <c r="HK56" s="30">
        <v>32.49</v>
      </c>
      <c r="HL56" s="30">
        <v>33.67</v>
      </c>
      <c r="HM56" s="49">
        <f t="shared" si="43"/>
        <v>34.4375</v>
      </c>
      <c r="HN56" s="30">
        <v>34.299999999999997</v>
      </c>
      <c r="HO56" s="30">
        <v>33.94</v>
      </c>
      <c r="HP56" s="30">
        <v>34.67</v>
      </c>
      <c r="HQ56" s="30">
        <v>33.93</v>
      </c>
      <c r="HR56" s="49">
        <f t="shared" si="44"/>
        <v>34.21</v>
      </c>
      <c r="HS56" s="30">
        <v>36.06</v>
      </c>
      <c r="HT56" s="30">
        <v>36.78</v>
      </c>
      <c r="HU56" s="30">
        <v>36.19</v>
      </c>
      <c r="HV56" s="30">
        <v>35.28</v>
      </c>
      <c r="HW56" s="49">
        <f t="shared" si="45"/>
        <v>36.077500000000001</v>
      </c>
      <c r="HX56" s="30">
        <v>35.69</v>
      </c>
      <c r="HY56" s="30">
        <v>37.44</v>
      </c>
      <c r="HZ56" s="30">
        <v>37.65</v>
      </c>
      <c r="IA56" s="30">
        <v>37.950000000000003</v>
      </c>
      <c r="IB56" s="49">
        <f t="shared" si="46"/>
        <v>37.182500000000005</v>
      </c>
      <c r="IC56" s="30">
        <v>38.92</v>
      </c>
      <c r="ID56" s="30">
        <v>40.21</v>
      </c>
      <c r="IE56" s="30">
        <v>39.1</v>
      </c>
      <c r="IF56" s="30">
        <v>36.86</v>
      </c>
      <c r="IG56" s="49">
        <f t="shared" si="47"/>
        <v>38.772499999999994</v>
      </c>
      <c r="IH56" s="30">
        <v>35.67</v>
      </c>
      <c r="II56" s="30">
        <v>35.92</v>
      </c>
      <c r="IJ56" s="30">
        <v>37.4</v>
      </c>
      <c r="IK56" s="30">
        <v>37.96</v>
      </c>
      <c r="IL56" s="49">
        <f t="shared" si="48"/>
        <v>36.737500000000004</v>
      </c>
      <c r="IM56" s="30">
        <v>38.75</v>
      </c>
      <c r="IN56" s="30">
        <v>38.409999999999997</v>
      </c>
      <c r="IO56" s="30">
        <v>37.93</v>
      </c>
      <c r="IP56" s="30">
        <v>38.409999999999997</v>
      </c>
      <c r="IQ56" s="49">
        <f t="shared" si="49"/>
        <v>38.375</v>
      </c>
      <c r="IR56" s="30">
        <v>39.369999999999997</v>
      </c>
      <c r="IS56" s="30">
        <v>40.36</v>
      </c>
      <c r="IT56" s="30">
        <v>41.46</v>
      </c>
      <c r="IU56" s="30">
        <v>41.18</v>
      </c>
      <c r="IV56" s="49">
        <f t="shared" si="50"/>
        <v>40.592500000000001</v>
      </c>
      <c r="IW56" s="30">
        <v>42.6</v>
      </c>
      <c r="IX56" s="30">
        <v>41.34</v>
      </c>
      <c r="IY56" s="30">
        <v>40.380000000000003</v>
      </c>
      <c r="IZ56" s="30">
        <v>39.39</v>
      </c>
      <c r="JA56" s="49">
        <f t="shared" si="51"/>
        <v>40.927499999999995</v>
      </c>
      <c r="JB56" s="30">
        <v>38.07</v>
      </c>
      <c r="JC56" s="30">
        <v>37.32</v>
      </c>
      <c r="JD56" s="30">
        <v>36.72</v>
      </c>
      <c r="JE56" s="30">
        <v>35.17</v>
      </c>
      <c r="JF56" s="49">
        <f t="shared" si="52"/>
        <v>36.82</v>
      </c>
      <c r="JG56" s="30">
        <v>35.71</v>
      </c>
      <c r="JH56" s="30">
        <v>35.01</v>
      </c>
      <c r="JI56" s="30">
        <v>34.340000000000003</v>
      </c>
      <c r="JJ56" s="30">
        <v>32.340000000000003</v>
      </c>
      <c r="JK56" s="49">
        <f t="shared" si="53"/>
        <v>34.35</v>
      </c>
      <c r="JL56" s="30">
        <v>34.71</v>
      </c>
      <c r="JM56" s="30">
        <v>33.340000000000003</v>
      </c>
      <c r="JN56" s="30">
        <v>31.73</v>
      </c>
      <c r="JO56" s="30">
        <v>31.28</v>
      </c>
      <c r="JP56" s="49">
        <f t="shared" si="54"/>
        <v>32.765000000000001</v>
      </c>
      <c r="JQ56" s="30">
        <v>32.520000000000003</v>
      </c>
      <c r="JR56" s="30">
        <v>31.4</v>
      </c>
      <c r="JS56" s="30">
        <v>31.95</v>
      </c>
      <c r="JT56" s="30">
        <v>31.09</v>
      </c>
      <c r="JU56" s="49">
        <f t="shared" si="55"/>
        <v>31.740000000000002</v>
      </c>
      <c r="JV56" s="30">
        <v>31.41</v>
      </c>
      <c r="JW56" s="30">
        <v>32.14</v>
      </c>
      <c r="JX56" s="30">
        <v>30.43</v>
      </c>
      <c r="JY56" s="30">
        <v>29.76</v>
      </c>
      <c r="JZ56" s="50">
        <f t="shared" si="56"/>
        <v>30.934999999999999</v>
      </c>
    </row>
    <row r="57" spans="1:286" ht="43">
      <c r="A57" s="25" t="s">
        <v>292</v>
      </c>
      <c r="B57" s="30">
        <v>53.39</v>
      </c>
      <c r="C57" s="30">
        <v>53.52</v>
      </c>
      <c r="D57" s="30">
        <v>50.51</v>
      </c>
      <c r="E57" s="30">
        <v>52.22</v>
      </c>
      <c r="F57" s="47">
        <f t="shared" si="0"/>
        <v>52.41</v>
      </c>
      <c r="G57" s="30">
        <v>51.54</v>
      </c>
      <c r="H57" s="30">
        <v>51.84</v>
      </c>
      <c r="I57" s="30">
        <v>52.38</v>
      </c>
      <c r="J57" s="30">
        <v>52.77</v>
      </c>
      <c r="K57" s="47">
        <f t="shared" si="1"/>
        <v>52.1325</v>
      </c>
      <c r="L57" s="30">
        <v>52.98</v>
      </c>
      <c r="M57" s="30">
        <v>53.17</v>
      </c>
      <c r="N57" s="30">
        <v>54.04</v>
      </c>
      <c r="O57" s="30">
        <v>53.12</v>
      </c>
      <c r="P57" s="47">
        <f t="shared" si="2"/>
        <v>53.327500000000001</v>
      </c>
      <c r="Q57" s="30">
        <v>54.34</v>
      </c>
      <c r="R57" s="30">
        <v>53.36</v>
      </c>
      <c r="S57" s="30">
        <v>53.57</v>
      </c>
      <c r="T57" s="30">
        <v>54.27</v>
      </c>
      <c r="U57" s="47">
        <f t="shared" si="3"/>
        <v>53.885000000000005</v>
      </c>
      <c r="V57" s="30">
        <v>55.65</v>
      </c>
      <c r="W57" s="30">
        <v>54.01</v>
      </c>
      <c r="X57" s="30">
        <v>54.64</v>
      </c>
      <c r="Y57" s="30">
        <v>54.3</v>
      </c>
      <c r="Z57" s="47">
        <f t="shared" si="4"/>
        <v>54.650000000000006</v>
      </c>
      <c r="AA57" s="30">
        <v>54.1</v>
      </c>
      <c r="AB57" s="30">
        <v>53.86</v>
      </c>
      <c r="AC57" s="30">
        <v>53.87</v>
      </c>
      <c r="AD57" s="30">
        <v>53.82</v>
      </c>
      <c r="AE57" s="47">
        <f t="shared" si="5"/>
        <v>53.912500000000001</v>
      </c>
      <c r="AF57" s="30">
        <v>53.27</v>
      </c>
      <c r="AG57" s="30">
        <v>52.23</v>
      </c>
      <c r="AH57" s="30">
        <v>53.3</v>
      </c>
      <c r="AI57" s="30">
        <v>54.47</v>
      </c>
      <c r="AJ57" s="47">
        <f t="shared" si="6"/>
        <v>53.317500000000003</v>
      </c>
      <c r="AK57" s="30">
        <v>54.5</v>
      </c>
      <c r="AL57" s="30">
        <v>53.79</v>
      </c>
      <c r="AM57" s="30">
        <v>54.98</v>
      </c>
      <c r="AN57" s="30">
        <v>54.77</v>
      </c>
      <c r="AO57" s="47">
        <f t="shared" si="7"/>
        <v>54.51</v>
      </c>
      <c r="AP57" s="30">
        <v>55.36</v>
      </c>
      <c r="AQ57" s="30">
        <v>54.32</v>
      </c>
      <c r="AR57" s="30">
        <v>54.62</v>
      </c>
      <c r="AS57" s="30">
        <v>54.39</v>
      </c>
      <c r="AT57" s="47">
        <f t="shared" si="8"/>
        <v>54.672499999999999</v>
      </c>
      <c r="AU57" s="30">
        <v>55.13</v>
      </c>
      <c r="AV57" s="30">
        <v>54.83</v>
      </c>
      <c r="AW57" s="30">
        <v>54.48</v>
      </c>
      <c r="AX57" s="30">
        <v>54.14</v>
      </c>
      <c r="AY57" s="47">
        <f t="shared" si="9"/>
        <v>54.644999999999996</v>
      </c>
      <c r="AZ57" s="30">
        <v>53.43</v>
      </c>
      <c r="BA57" s="30">
        <v>52.84</v>
      </c>
      <c r="BB57" s="30">
        <v>53.73</v>
      </c>
      <c r="BC57" s="30">
        <v>53.26</v>
      </c>
      <c r="BD57" s="47">
        <f t="shared" si="10"/>
        <v>53.314999999999998</v>
      </c>
      <c r="BE57" s="30">
        <v>53.26</v>
      </c>
      <c r="BF57" s="30">
        <v>51.93</v>
      </c>
      <c r="BG57" s="30">
        <v>53.37</v>
      </c>
      <c r="BH57" s="30">
        <v>52.45</v>
      </c>
      <c r="BI57" s="47">
        <f t="shared" si="11"/>
        <v>52.752499999999998</v>
      </c>
      <c r="BJ57" s="30">
        <v>52.39</v>
      </c>
      <c r="BK57" s="30">
        <v>50.72</v>
      </c>
      <c r="BL57" s="30">
        <v>51.71</v>
      </c>
      <c r="BM57" s="30">
        <v>52.88</v>
      </c>
      <c r="BN57" s="47">
        <f t="shared" si="12"/>
        <v>51.924999999999997</v>
      </c>
      <c r="BO57" s="30">
        <v>52.06</v>
      </c>
      <c r="BP57" s="30">
        <v>51.08</v>
      </c>
      <c r="BQ57" s="30">
        <v>51.19</v>
      </c>
      <c r="BR57" s="30">
        <v>51.31</v>
      </c>
      <c r="BS57" s="47">
        <f t="shared" si="13"/>
        <v>51.41</v>
      </c>
      <c r="BT57" s="30">
        <v>51.23</v>
      </c>
      <c r="BU57" s="30">
        <v>48.54</v>
      </c>
      <c r="BV57" s="30">
        <v>49</v>
      </c>
      <c r="BW57" s="30">
        <v>48.9</v>
      </c>
      <c r="BX57" s="47">
        <f t="shared" si="14"/>
        <v>49.417499999999997</v>
      </c>
      <c r="BY57" s="30">
        <v>48.45</v>
      </c>
      <c r="BZ57" s="30">
        <v>46.95</v>
      </c>
      <c r="CA57" s="30">
        <v>47.83</v>
      </c>
      <c r="CB57" s="30">
        <v>48.34</v>
      </c>
      <c r="CC57" s="47">
        <f t="shared" si="15"/>
        <v>47.892500000000005</v>
      </c>
      <c r="CD57" s="30">
        <v>48.99</v>
      </c>
      <c r="CE57" s="30">
        <v>47.46</v>
      </c>
      <c r="CF57" s="30">
        <v>47.59</v>
      </c>
      <c r="CG57" s="30">
        <v>46.9</v>
      </c>
      <c r="CH57" s="47">
        <f t="shared" si="16"/>
        <v>47.735000000000007</v>
      </c>
      <c r="CI57" s="30">
        <v>46.67</v>
      </c>
      <c r="CJ57" s="30">
        <v>46.03</v>
      </c>
      <c r="CK57" s="30">
        <v>47.34</v>
      </c>
      <c r="CL57" s="30">
        <v>46.6</v>
      </c>
      <c r="CM57" s="47">
        <f t="shared" si="17"/>
        <v>46.660000000000004</v>
      </c>
      <c r="CN57" s="30">
        <v>46.58</v>
      </c>
      <c r="CO57" s="30">
        <v>45.37</v>
      </c>
      <c r="CP57" s="30">
        <v>45.24</v>
      </c>
      <c r="CQ57" s="30">
        <v>44.95</v>
      </c>
      <c r="CR57" s="47">
        <f t="shared" si="18"/>
        <v>45.534999999999997</v>
      </c>
      <c r="CS57" s="30">
        <v>16.59</v>
      </c>
      <c r="CT57" s="30">
        <v>18.850000000000001</v>
      </c>
      <c r="CU57" s="30">
        <v>18.14</v>
      </c>
      <c r="CV57" s="30">
        <v>15.7</v>
      </c>
      <c r="CW57" s="48">
        <f t="shared" si="19"/>
        <v>17.32</v>
      </c>
      <c r="CX57" s="30">
        <v>15.24</v>
      </c>
      <c r="CY57" s="30">
        <v>16.66</v>
      </c>
      <c r="CZ57" s="30">
        <v>16.32</v>
      </c>
      <c r="DA57" s="30">
        <v>15.86</v>
      </c>
      <c r="DB57" s="48">
        <f t="shared" si="20"/>
        <v>16.02</v>
      </c>
      <c r="DC57" s="30">
        <v>16.11</v>
      </c>
      <c r="DD57" s="30">
        <v>18.21</v>
      </c>
      <c r="DE57" s="30">
        <v>17.96</v>
      </c>
      <c r="DF57" s="30">
        <v>17.579999999999998</v>
      </c>
      <c r="DG57" s="48">
        <f t="shared" si="21"/>
        <v>17.465</v>
      </c>
      <c r="DH57" s="30">
        <v>18.98</v>
      </c>
      <c r="DI57" s="30">
        <v>19.86</v>
      </c>
      <c r="DJ57" s="30">
        <v>21.57</v>
      </c>
      <c r="DK57" s="30">
        <v>21.47</v>
      </c>
      <c r="DL57" s="48">
        <f t="shared" si="22"/>
        <v>20.47</v>
      </c>
      <c r="DM57" s="30">
        <v>22.7</v>
      </c>
      <c r="DN57" s="30">
        <v>23.65</v>
      </c>
      <c r="DO57" s="30">
        <v>22.88</v>
      </c>
      <c r="DP57" s="30">
        <v>20.95</v>
      </c>
      <c r="DQ57" s="48">
        <f t="shared" si="23"/>
        <v>22.544999999999998</v>
      </c>
      <c r="DR57" s="30">
        <v>22.06</v>
      </c>
      <c r="DS57" s="30">
        <v>23.02</v>
      </c>
      <c r="DT57" s="30">
        <v>22.16</v>
      </c>
      <c r="DU57" s="30">
        <v>23.97</v>
      </c>
      <c r="DV57" s="48">
        <f t="shared" si="24"/>
        <v>22.802499999999998</v>
      </c>
      <c r="DW57" s="30">
        <v>23.15</v>
      </c>
      <c r="DX57" s="30">
        <v>25.73</v>
      </c>
      <c r="DY57" s="30">
        <v>26.31</v>
      </c>
      <c r="DZ57" s="30">
        <v>27.51</v>
      </c>
      <c r="EA57" s="48">
        <f t="shared" si="25"/>
        <v>25.675000000000001</v>
      </c>
      <c r="EB57" s="30">
        <v>24.85</v>
      </c>
      <c r="EC57" s="30">
        <v>26.71</v>
      </c>
      <c r="ED57" s="30">
        <v>28.93</v>
      </c>
      <c r="EE57" s="30">
        <v>28.09</v>
      </c>
      <c r="EF57" s="48">
        <f t="shared" si="26"/>
        <v>27.145000000000003</v>
      </c>
      <c r="EG57" s="30">
        <v>26.52</v>
      </c>
      <c r="EH57" s="30">
        <v>27.44</v>
      </c>
      <c r="EI57" s="30">
        <v>24.92</v>
      </c>
      <c r="EJ57" s="30">
        <v>23.74</v>
      </c>
      <c r="EK57" s="48">
        <f t="shared" si="27"/>
        <v>25.654999999999998</v>
      </c>
      <c r="EL57" s="30">
        <v>23.7</v>
      </c>
      <c r="EM57" s="30">
        <v>24.62</v>
      </c>
      <c r="EN57" s="30">
        <v>24.14</v>
      </c>
      <c r="EO57" s="30">
        <v>24.76</v>
      </c>
      <c r="EP57" s="48">
        <f t="shared" si="28"/>
        <v>24.305000000000003</v>
      </c>
      <c r="EQ57" s="30">
        <v>21.57</v>
      </c>
      <c r="ER57" s="30">
        <v>20.84</v>
      </c>
      <c r="ES57" s="30">
        <v>23.5</v>
      </c>
      <c r="ET57" s="30">
        <v>20.6</v>
      </c>
      <c r="EU57" s="48">
        <f t="shared" si="29"/>
        <v>21.627499999999998</v>
      </c>
      <c r="EV57" s="30">
        <v>20.16</v>
      </c>
      <c r="EW57" s="30">
        <v>19.940000000000001</v>
      </c>
      <c r="EX57" s="30">
        <v>20.43</v>
      </c>
      <c r="EY57" s="30">
        <v>17.03</v>
      </c>
      <c r="EZ57" s="48">
        <f t="shared" si="30"/>
        <v>19.39</v>
      </c>
      <c r="FA57" s="30">
        <v>13.57</v>
      </c>
      <c r="FB57" s="30">
        <v>12.94</v>
      </c>
      <c r="FC57" s="30">
        <v>11.81</v>
      </c>
      <c r="FD57" s="30">
        <v>11.75</v>
      </c>
      <c r="FE57" s="48">
        <f t="shared" si="31"/>
        <v>12.5175</v>
      </c>
      <c r="FF57" s="30">
        <v>9.42</v>
      </c>
      <c r="FG57" s="30">
        <v>11.65</v>
      </c>
      <c r="FH57" s="30">
        <v>9.91</v>
      </c>
      <c r="FI57" s="30">
        <v>10.210000000000001</v>
      </c>
      <c r="FJ57" s="48">
        <f t="shared" si="32"/>
        <v>10.297499999999999</v>
      </c>
      <c r="FK57" s="30">
        <v>9.83</v>
      </c>
      <c r="FL57" s="30">
        <v>10.66</v>
      </c>
      <c r="FM57" s="30">
        <v>9.64</v>
      </c>
      <c r="FN57" s="30">
        <v>10.75</v>
      </c>
      <c r="FO57" s="48">
        <f t="shared" si="33"/>
        <v>10.220000000000001</v>
      </c>
      <c r="FP57" s="30">
        <v>8.57</v>
      </c>
      <c r="FQ57" s="30">
        <v>11.19</v>
      </c>
      <c r="FR57" s="30">
        <v>11.69</v>
      </c>
      <c r="FS57" s="30">
        <v>13.31</v>
      </c>
      <c r="FT57" s="48">
        <f t="shared" si="34"/>
        <v>11.19</v>
      </c>
      <c r="FU57" s="30">
        <v>13.97</v>
      </c>
      <c r="FV57" s="30">
        <v>15.75</v>
      </c>
      <c r="FW57" s="30">
        <v>13.4</v>
      </c>
      <c r="FX57" s="30">
        <v>13.59</v>
      </c>
      <c r="FY57" s="48">
        <f t="shared" si="35"/>
        <v>14.177499999999998</v>
      </c>
      <c r="FZ57" s="30">
        <v>14.23</v>
      </c>
      <c r="GA57" s="30">
        <v>17.03</v>
      </c>
      <c r="GB57" s="30">
        <v>15.73</v>
      </c>
      <c r="GC57" s="30">
        <v>16.3</v>
      </c>
      <c r="GD57" s="48">
        <f t="shared" si="36"/>
        <v>15.822500000000002</v>
      </c>
      <c r="GE57" s="30">
        <v>14.26</v>
      </c>
      <c r="GF57" s="30">
        <v>18</v>
      </c>
      <c r="GG57" s="30">
        <v>16.71</v>
      </c>
      <c r="GH57" s="30">
        <v>15.37</v>
      </c>
      <c r="GI57" s="48">
        <f t="shared" si="37"/>
        <v>16.085000000000001</v>
      </c>
      <c r="GJ57" s="30">
        <v>44.53</v>
      </c>
      <c r="GK57" s="30">
        <v>43.43</v>
      </c>
      <c r="GL57" s="30">
        <v>41.35</v>
      </c>
      <c r="GM57" s="30">
        <v>44.02</v>
      </c>
      <c r="GN57" s="49">
        <f t="shared" si="38"/>
        <v>43.332500000000003</v>
      </c>
      <c r="GO57" s="30">
        <v>43.68</v>
      </c>
      <c r="GP57" s="30">
        <v>43.2</v>
      </c>
      <c r="GQ57" s="30">
        <v>43.83</v>
      </c>
      <c r="GR57" s="30">
        <v>44.4</v>
      </c>
      <c r="GS57" s="49">
        <f t="shared" si="39"/>
        <v>43.777499999999996</v>
      </c>
      <c r="GT57" s="30">
        <v>44.44</v>
      </c>
      <c r="GU57" s="30">
        <v>43.49</v>
      </c>
      <c r="GV57" s="30">
        <v>44.34</v>
      </c>
      <c r="GW57" s="30">
        <v>43.78</v>
      </c>
      <c r="GX57" s="49">
        <f t="shared" si="40"/>
        <v>44.012500000000003</v>
      </c>
      <c r="GY57" s="30">
        <v>44.02</v>
      </c>
      <c r="GZ57" s="30">
        <v>42.76</v>
      </c>
      <c r="HA57" s="30">
        <v>42.02</v>
      </c>
      <c r="HB57" s="30">
        <v>42.61</v>
      </c>
      <c r="HC57" s="49">
        <f t="shared" si="41"/>
        <v>42.852500000000006</v>
      </c>
      <c r="HD57" s="30">
        <v>43.02</v>
      </c>
      <c r="HE57" s="30">
        <v>41.24</v>
      </c>
      <c r="HF57" s="30">
        <v>42.14</v>
      </c>
      <c r="HG57" s="30">
        <v>42.93</v>
      </c>
      <c r="HH57" s="49">
        <f t="shared" si="42"/>
        <v>42.332500000000003</v>
      </c>
      <c r="HI57" s="30">
        <v>42.16</v>
      </c>
      <c r="HJ57" s="30">
        <v>41.46</v>
      </c>
      <c r="HK57" s="30">
        <v>41.93</v>
      </c>
      <c r="HL57" s="30">
        <v>40.92</v>
      </c>
      <c r="HM57" s="49">
        <f t="shared" si="43"/>
        <v>41.617500000000007</v>
      </c>
      <c r="HN57" s="30">
        <v>40.94</v>
      </c>
      <c r="HO57" s="30">
        <v>38.79</v>
      </c>
      <c r="HP57" s="30">
        <v>39.28</v>
      </c>
      <c r="HQ57" s="30">
        <v>39.479999999999997</v>
      </c>
      <c r="HR57" s="49">
        <f t="shared" si="44"/>
        <v>39.622499999999995</v>
      </c>
      <c r="HS57" s="30">
        <v>40.96</v>
      </c>
      <c r="HT57" s="30">
        <v>39.42</v>
      </c>
      <c r="HU57" s="30">
        <v>39.07</v>
      </c>
      <c r="HV57" s="30">
        <v>39.380000000000003</v>
      </c>
      <c r="HW57" s="49">
        <f t="shared" si="45"/>
        <v>39.707499999999996</v>
      </c>
      <c r="HX57" s="30">
        <v>40.68</v>
      </c>
      <c r="HY57" s="30">
        <v>39.409999999999997</v>
      </c>
      <c r="HZ57" s="30">
        <v>41.01</v>
      </c>
      <c r="IA57" s="30">
        <v>41.48</v>
      </c>
      <c r="IB57" s="49">
        <f t="shared" si="46"/>
        <v>40.644999999999996</v>
      </c>
      <c r="IC57" s="30">
        <v>42.07</v>
      </c>
      <c r="ID57" s="30">
        <v>41.33</v>
      </c>
      <c r="IE57" s="30">
        <v>41.33</v>
      </c>
      <c r="IF57" s="30">
        <v>40.74</v>
      </c>
      <c r="IG57" s="49">
        <f t="shared" si="47"/>
        <v>41.3675</v>
      </c>
      <c r="IH57" s="30">
        <v>41.9</v>
      </c>
      <c r="II57" s="30">
        <v>41.82</v>
      </c>
      <c r="IJ57" s="30">
        <v>41.1</v>
      </c>
      <c r="IK57" s="30">
        <v>42.28</v>
      </c>
      <c r="IL57" s="49">
        <f t="shared" si="48"/>
        <v>41.774999999999999</v>
      </c>
      <c r="IM57" s="30">
        <v>42.52</v>
      </c>
      <c r="IN57" s="30">
        <v>41.57</v>
      </c>
      <c r="IO57" s="30">
        <v>42.47</v>
      </c>
      <c r="IP57" s="30">
        <v>43.52</v>
      </c>
      <c r="IQ57" s="49">
        <f t="shared" si="49"/>
        <v>42.52</v>
      </c>
      <c r="IR57" s="30">
        <v>45.28</v>
      </c>
      <c r="IS57" s="30">
        <v>44.15</v>
      </c>
      <c r="IT57" s="30">
        <v>45.61</v>
      </c>
      <c r="IU57" s="30">
        <v>46.66</v>
      </c>
      <c r="IV57" s="49">
        <f t="shared" si="50"/>
        <v>45.425000000000004</v>
      </c>
      <c r="IW57" s="30">
        <v>47.16</v>
      </c>
      <c r="IX57" s="30">
        <v>45.13</v>
      </c>
      <c r="IY57" s="30">
        <v>46.12</v>
      </c>
      <c r="IZ57" s="30">
        <v>46.08</v>
      </c>
      <c r="JA57" s="49">
        <f t="shared" si="51"/>
        <v>46.122500000000002</v>
      </c>
      <c r="JB57" s="30">
        <v>46.19</v>
      </c>
      <c r="JC57" s="30">
        <v>43.37</v>
      </c>
      <c r="JD57" s="30">
        <v>44.28</v>
      </c>
      <c r="JE57" s="30">
        <v>43.64</v>
      </c>
      <c r="JF57" s="49">
        <f t="shared" si="52"/>
        <v>44.370000000000005</v>
      </c>
      <c r="JG57" s="30">
        <v>44.29</v>
      </c>
      <c r="JH57" s="30">
        <v>41.7</v>
      </c>
      <c r="JI57" s="30">
        <v>42.23</v>
      </c>
      <c r="JJ57" s="30">
        <v>41.91</v>
      </c>
      <c r="JK57" s="49">
        <f t="shared" si="53"/>
        <v>42.532499999999999</v>
      </c>
      <c r="JL57" s="30">
        <v>42.14</v>
      </c>
      <c r="JM57" s="30">
        <v>39.99</v>
      </c>
      <c r="JN57" s="30">
        <v>41.22</v>
      </c>
      <c r="JO57" s="30">
        <v>40.53</v>
      </c>
      <c r="JP57" s="49">
        <f t="shared" si="54"/>
        <v>40.97</v>
      </c>
      <c r="JQ57" s="30">
        <v>40.03</v>
      </c>
      <c r="JR57" s="30">
        <v>38.19</v>
      </c>
      <c r="JS57" s="30">
        <v>39.9</v>
      </c>
      <c r="JT57" s="30">
        <v>39.01</v>
      </c>
      <c r="JU57" s="49">
        <f t="shared" si="55"/>
        <v>39.282499999999999</v>
      </c>
      <c r="JV57" s="30">
        <v>39.94</v>
      </c>
      <c r="JW57" s="30">
        <v>37.200000000000003</v>
      </c>
      <c r="JX57" s="30">
        <v>37.68</v>
      </c>
      <c r="JY57" s="30">
        <v>38.04</v>
      </c>
      <c r="JZ57" s="50">
        <f t="shared" si="56"/>
        <v>38.214999999999996</v>
      </c>
    </row>
    <row r="58" spans="1:286" ht="29">
      <c r="A58" s="25" t="s">
        <v>293</v>
      </c>
      <c r="B58" s="30">
        <v>51.57</v>
      </c>
      <c r="C58" s="30">
        <v>51.55</v>
      </c>
      <c r="D58" s="30">
        <v>47.19</v>
      </c>
      <c r="E58" s="30">
        <v>53.07</v>
      </c>
      <c r="F58" s="47">
        <f t="shared" si="0"/>
        <v>50.844999999999999</v>
      </c>
      <c r="G58" s="30">
        <v>52.93</v>
      </c>
      <c r="H58" s="30">
        <v>52.09</v>
      </c>
      <c r="I58" s="30">
        <v>52.42</v>
      </c>
      <c r="J58" s="30">
        <v>52.04</v>
      </c>
      <c r="K58" s="47">
        <f t="shared" si="1"/>
        <v>52.37</v>
      </c>
      <c r="L58" s="30">
        <v>53.55</v>
      </c>
      <c r="M58" s="30">
        <v>52.16</v>
      </c>
      <c r="N58" s="30">
        <v>51.93</v>
      </c>
      <c r="O58" s="30">
        <v>51.69</v>
      </c>
      <c r="P58" s="47">
        <f t="shared" si="2"/>
        <v>52.332499999999996</v>
      </c>
      <c r="Q58" s="30">
        <v>52.59</v>
      </c>
      <c r="R58" s="30">
        <v>51.12</v>
      </c>
      <c r="S58" s="30">
        <v>51.54</v>
      </c>
      <c r="T58" s="30">
        <v>51.02</v>
      </c>
      <c r="U58" s="47">
        <f t="shared" si="3"/>
        <v>51.567500000000003</v>
      </c>
      <c r="V58" s="30">
        <v>51.58</v>
      </c>
      <c r="W58" s="30">
        <v>50.33</v>
      </c>
      <c r="X58" s="30">
        <v>51.06</v>
      </c>
      <c r="Y58" s="30">
        <v>52.11</v>
      </c>
      <c r="Z58" s="47">
        <f t="shared" si="4"/>
        <v>51.269999999999996</v>
      </c>
      <c r="AA58" s="30">
        <v>52.2</v>
      </c>
      <c r="AB58" s="30">
        <v>51.87</v>
      </c>
      <c r="AC58" s="30">
        <v>51.6</v>
      </c>
      <c r="AD58" s="30">
        <v>50.41</v>
      </c>
      <c r="AE58" s="47">
        <f t="shared" si="5"/>
        <v>51.519999999999996</v>
      </c>
      <c r="AF58" s="30">
        <v>50.98</v>
      </c>
      <c r="AG58" s="30">
        <v>49.87</v>
      </c>
      <c r="AH58" s="30">
        <v>50.31</v>
      </c>
      <c r="AI58" s="30">
        <v>50.7</v>
      </c>
      <c r="AJ58" s="47">
        <f t="shared" si="6"/>
        <v>50.465000000000003</v>
      </c>
      <c r="AK58" s="30">
        <v>51.05</v>
      </c>
      <c r="AL58" s="30">
        <v>50.89</v>
      </c>
      <c r="AM58" s="30">
        <v>53.27</v>
      </c>
      <c r="AN58" s="30">
        <v>53.13</v>
      </c>
      <c r="AO58" s="47">
        <f t="shared" si="7"/>
        <v>52.085000000000001</v>
      </c>
      <c r="AP58" s="30">
        <v>52.13</v>
      </c>
      <c r="AQ58" s="30">
        <v>53.5</v>
      </c>
      <c r="AR58" s="30">
        <v>53.04</v>
      </c>
      <c r="AS58" s="30">
        <v>52.42</v>
      </c>
      <c r="AT58" s="47">
        <f t="shared" si="8"/>
        <v>52.772499999999994</v>
      </c>
      <c r="AU58" s="30">
        <v>53.59</v>
      </c>
      <c r="AV58" s="30">
        <v>53.52</v>
      </c>
      <c r="AW58" s="30">
        <v>52.39</v>
      </c>
      <c r="AX58" s="30">
        <v>51.9</v>
      </c>
      <c r="AY58" s="47">
        <f t="shared" si="9"/>
        <v>52.85</v>
      </c>
      <c r="AZ58" s="30">
        <v>50.94</v>
      </c>
      <c r="BA58" s="30">
        <v>51.65</v>
      </c>
      <c r="BB58" s="30">
        <v>52.01</v>
      </c>
      <c r="BC58" s="30">
        <v>50.87</v>
      </c>
      <c r="BD58" s="47">
        <f t="shared" si="10"/>
        <v>51.3675</v>
      </c>
      <c r="BE58" s="30">
        <v>52.65</v>
      </c>
      <c r="BF58" s="30">
        <v>51.44</v>
      </c>
      <c r="BG58" s="30">
        <v>51.99</v>
      </c>
      <c r="BH58" s="30">
        <v>51.18</v>
      </c>
      <c r="BI58" s="47">
        <f t="shared" si="11"/>
        <v>51.815000000000005</v>
      </c>
      <c r="BJ58" s="30">
        <v>50.89</v>
      </c>
      <c r="BK58" s="30">
        <v>50.53</v>
      </c>
      <c r="BL58" s="30">
        <v>49.93</v>
      </c>
      <c r="BM58" s="30">
        <v>49.79</v>
      </c>
      <c r="BN58" s="47">
        <f t="shared" si="12"/>
        <v>50.284999999999997</v>
      </c>
      <c r="BO58" s="30">
        <v>49.01</v>
      </c>
      <c r="BP58" s="30">
        <v>48.45</v>
      </c>
      <c r="BQ58" s="30">
        <v>48.19</v>
      </c>
      <c r="BR58" s="30">
        <v>48.58</v>
      </c>
      <c r="BS58" s="47">
        <f t="shared" si="13"/>
        <v>48.557500000000005</v>
      </c>
      <c r="BT58" s="30">
        <v>47.5</v>
      </c>
      <c r="BU58" s="30">
        <v>48.88</v>
      </c>
      <c r="BV58" s="30">
        <v>48.01</v>
      </c>
      <c r="BW58" s="30">
        <v>47.12</v>
      </c>
      <c r="BX58" s="47">
        <f t="shared" si="14"/>
        <v>47.877499999999998</v>
      </c>
      <c r="BY58" s="30">
        <v>47.15</v>
      </c>
      <c r="BZ58" s="30">
        <v>45.3</v>
      </c>
      <c r="CA58" s="30">
        <v>43.75</v>
      </c>
      <c r="CB58" s="30">
        <v>42.95</v>
      </c>
      <c r="CC58" s="47">
        <f t="shared" si="15"/>
        <v>44.787499999999994</v>
      </c>
      <c r="CD58" s="30">
        <v>44.26</v>
      </c>
      <c r="CE58" s="30">
        <v>44.6</v>
      </c>
      <c r="CF58" s="30">
        <v>42.92</v>
      </c>
      <c r="CG58" s="30">
        <v>42.83</v>
      </c>
      <c r="CH58" s="47">
        <f t="shared" si="16"/>
        <v>43.652500000000003</v>
      </c>
      <c r="CI58" s="30">
        <v>42.96</v>
      </c>
      <c r="CJ58" s="30">
        <v>44.7</v>
      </c>
      <c r="CK58" s="30">
        <v>45.94</v>
      </c>
      <c r="CL58" s="30">
        <v>45.57</v>
      </c>
      <c r="CM58" s="47">
        <f t="shared" si="17"/>
        <v>44.792499999999997</v>
      </c>
      <c r="CN58" s="30">
        <v>43.98</v>
      </c>
      <c r="CO58" s="30">
        <v>43.52</v>
      </c>
      <c r="CP58" s="30">
        <v>43.35</v>
      </c>
      <c r="CQ58" s="30">
        <v>42.29</v>
      </c>
      <c r="CR58" s="47">
        <f t="shared" si="18"/>
        <v>43.284999999999997</v>
      </c>
      <c r="CS58" s="30">
        <v>13.73</v>
      </c>
      <c r="CT58" s="30">
        <v>12.65</v>
      </c>
      <c r="CU58" s="30">
        <v>9.64</v>
      </c>
      <c r="CV58" s="30">
        <v>10.41</v>
      </c>
      <c r="CW58" s="48">
        <f t="shared" si="19"/>
        <v>11.607500000000002</v>
      </c>
      <c r="CX58" s="30">
        <v>11.8</v>
      </c>
      <c r="CY58" s="30">
        <v>13.81</v>
      </c>
      <c r="CZ58" s="30">
        <v>11.03</v>
      </c>
      <c r="DA58" s="30">
        <v>12.34</v>
      </c>
      <c r="DB58" s="48">
        <f t="shared" si="20"/>
        <v>12.245000000000001</v>
      </c>
      <c r="DC58" s="30">
        <v>11.66</v>
      </c>
      <c r="DD58" s="30">
        <v>10.61</v>
      </c>
      <c r="DE58" s="30">
        <v>12.98</v>
      </c>
      <c r="DF58" s="30">
        <v>14.12</v>
      </c>
      <c r="DG58" s="48">
        <f t="shared" si="21"/>
        <v>12.342499999999999</v>
      </c>
      <c r="DH58" s="30">
        <v>15.68</v>
      </c>
      <c r="DI58" s="30">
        <v>16.09</v>
      </c>
      <c r="DJ58" s="30">
        <v>15.21</v>
      </c>
      <c r="DK58" s="30">
        <v>13.2</v>
      </c>
      <c r="DL58" s="48">
        <f t="shared" si="22"/>
        <v>15.045000000000002</v>
      </c>
      <c r="DM58" s="30">
        <v>13.84</v>
      </c>
      <c r="DN58" s="30">
        <v>13.45</v>
      </c>
      <c r="DO58" s="30">
        <v>15.19</v>
      </c>
      <c r="DP58" s="30">
        <v>16.21</v>
      </c>
      <c r="DQ58" s="48">
        <f t="shared" si="23"/>
        <v>14.672499999999999</v>
      </c>
      <c r="DR58" s="30">
        <v>17.27</v>
      </c>
      <c r="DS58" s="30">
        <v>18.600000000000001</v>
      </c>
      <c r="DT58" s="30">
        <v>20</v>
      </c>
      <c r="DU58" s="30">
        <v>19.21</v>
      </c>
      <c r="DV58" s="48">
        <f t="shared" si="24"/>
        <v>18.770000000000003</v>
      </c>
      <c r="DW58" s="30">
        <v>19.72</v>
      </c>
      <c r="DX58" s="30">
        <v>17.63</v>
      </c>
      <c r="DY58" s="30">
        <v>21.02</v>
      </c>
      <c r="DZ58" s="30">
        <v>20.239999999999998</v>
      </c>
      <c r="EA58" s="48">
        <f t="shared" si="25"/>
        <v>19.652499999999996</v>
      </c>
      <c r="EB58" s="30">
        <v>22.24</v>
      </c>
      <c r="EC58" s="30">
        <v>21.89</v>
      </c>
      <c r="ED58" s="30">
        <v>20.32</v>
      </c>
      <c r="EE58" s="30">
        <v>20.190000000000001</v>
      </c>
      <c r="EF58" s="48">
        <f t="shared" si="26"/>
        <v>21.159999999999997</v>
      </c>
      <c r="EG58" s="30">
        <v>19.579999999999998</v>
      </c>
      <c r="EH58" s="30">
        <v>20.56</v>
      </c>
      <c r="EI58" s="30">
        <v>19.11</v>
      </c>
      <c r="EJ58" s="30">
        <v>18.440000000000001</v>
      </c>
      <c r="EK58" s="48">
        <f t="shared" si="27"/>
        <v>19.422499999999999</v>
      </c>
      <c r="EL58" s="30">
        <v>18.32</v>
      </c>
      <c r="EM58" s="30">
        <v>18.78</v>
      </c>
      <c r="EN58" s="30">
        <v>18.329999999999998</v>
      </c>
      <c r="EO58" s="30">
        <v>16.86</v>
      </c>
      <c r="EP58" s="48">
        <f t="shared" si="28"/>
        <v>18.072499999999998</v>
      </c>
      <c r="EQ58" s="30">
        <v>15.55</v>
      </c>
      <c r="ER58" s="30">
        <v>16.920000000000002</v>
      </c>
      <c r="ES58" s="30">
        <v>19.89</v>
      </c>
      <c r="ET58" s="30">
        <v>15.69</v>
      </c>
      <c r="EU58" s="48">
        <f t="shared" si="29"/>
        <v>17.012499999999999</v>
      </c>
      <c r="EV58" s="30">
        <v>13.5</v>
      </c>
      <c r="EW58" s="30">
        <v>12.57</v>
      </c>
      <c r="EX58" s="30">
        <v>12.69</v>
      </c>
      <c r="EY58" s="30">
        <v>12.08</v>
      </c>
      <c r="EZ58" s="48">
        <f t="shared" si="30"/>
        <v>12.709999999999999</v>
      </c>
      <c r="FA58" s="30">
        <v>9.61</v>
      </c>
      <c r="FB58" s="30">
        <v>9.7100000000000009</v>
      </c>
      <c r="FC58" s="30">
        <v>11.02</v>
      </c>
      <c r="FD58" s="30">
        <v>12.26</v>
      </c>
      <c r="FE58" s="48">
        <f t="shared" si="31"/>
        <v>10.65</v>
      </c>
      <c r="FF58" s="30">
        <v>10.130000000000001</v>
      </c>
      <c r="FG58" s="30">
        <v>9.0500000000000007</v>
      </c>
      <c r="FH58" s="30">
        <v>11.11</v>
      </c>
      <c r="FI58" s="30">
        <v>9.75</v>
      </c>
      <c r="FJ58" s="48">
        <f t="shared" si="32"/>
        <v>10.01</v>
      </c>
      <c r="FK58" s="30">
        <v>10.85</v>
      </c>
      <c r="FL58" s="30">
        <v>9.69</v>
      </c>
      <c r="FM58" s="30">
        <v>12.6</v>
      </c>
      <c r="FN58" s="30">
        <v>13.33</v>
      </c>
      <c r="FO58" s="48">
        <f t="shared" si="33"/>
        <v>11.6175</v>
      </c>
      <c r="FP58" s="30">
        <v>11.24</v>
      </c>
      <c r="FQ58" s="30">
        <v>11.41</v>
      </c>
      <c r="FR58" s="30">
        <v>13.4</v>
      </c>
      <c r="FS58" s="30">
        <v>16.850000000000001</v>
      </c>
      <c r="FT58" s="48">
        <f t="shared" si="34"/>
        <v>13.225</v>
      </c>
      <c r="FU58" s="30">
        <v>23.69</v>
      </c>
      <c r="FV58" s="30">
        <v>19.850000000000001</v>
      </c>
      <c r="FW58" s="30">
        <v>19.55</v>
      </c>
      <c r="FX58" s="30">
        <v>21.5</v>
      </c>
      <c r="FY58" s="48">
        <f t="shared" si="35"/>
        <v>21.147500000000001</v>
      </c>
      <c r="FZ58" s="30">
        <v>21.18</v>
      </c>
      <c r="GA58" s="30">
        <v>19.87</v>
      </c>
      <c r="GB58" s="30">
        <v>19.86</v>
      </c>
      <c r="GC58" s="30">
        <v>21.48</v>
      </c>
      <c r="GD58" s="48">
        <f t="shared" si="36"/>
        <v>20.5975</v>
      </c>
      <c r="GE58" s="30">
        <v>18.2</v>
      </c>
      <c r="GF58" s="30">
        <v>20.29</v>
      </c>
      <c r="GG58" s="30">
        <v>22.43</v>
      </c>
      <c r="GH58" s="30">
        <v>23.33</v>
      </c>
      <c r="GI58" s="48">
        <f t="shared" si="37"/>
        <v>21.0625</v>
      </c>
      <c r="GJ58" s="30">
        <v>44.49</v>
      </c>
      <c r="GK58" s="30">
        <v>45.03</v>
      </c>
      <c r="GL58" s="30">
        <v>42.64</v>
      </c>
      <c r="GM58" s="30">
        <v>47.54</v>
      </c>
      <c r="GN58" s="49">
        <f t="shared" si="38"/>
        <v>44.925000000000004</v>
      </c>
      <c r="GO58" s="30">
        <v>46.68</v>
      </c>
      <c r="GP58" s="30">
        <v>44.9</v>
      </c>
      <c r="GQ58" s="30">
        <v>46.63</v>
      </c>
      <c r="GR58" s="30">
        <v>45.62</v>
      </c>
      <c r="GS58" s="49">
        <f t="shared" si="39"/>
        <v>45.957500000000003</v>
      </c>
      <c r="GT58" s="30">
        <v>47.31</v>
      </c>
      <c r="GU58" s="30">
        <v>46.62</v>
      </c>
      <c r="GV58" s="30">
        <v>45.18</v>
      </c>
      <c r="GW58" s="30">
        <v>44.4</v>
      </c>
      <c r="GX58" s="49">
        <f t="shared" si="40"/>
        <v>45.877500000000005</v>
      </c>
      <c r="GY58" s="30">
        <v>44.35</v>
      </c>
      <c r="GZ58" s="30">
        <v>42.89</v>
      </c>
      <c r="HA58" s="30">
        <v>43.7</v>
      </c>
      <c r="HB58" s="30">
        <v>44.28</v>
      </c>
      <c r="HC58" s="49">
        <f t="shared" si="41"/>
        <v>43.805</v>
      </c>
      <c r="HD58" s="30">
        <v>44.44</v>
      </c>
      <c r="HE58" s="30">
        <v>43.56</v>
      </c>
      <c r="HF58" s="30">
        <v>43.3</v>
      </c>
      <c r="HG58" s="30">
        <v>43.66</v>
      </c>
      <c r="HH58" s="49">
        <f t="shared" si="42"/>
        <v>43.74</v>
      </c>
      <c r="HI58" s="30">
        <v>43.19</v>
      </c>
      <c r="HJ58" s="30">
        <v>42.22</v>
      </c>
      <c r="HK58" s="30">
        <v>41.28</v>
      </c>
      <c r="HL58" s="30">
        <v>40.729999999999997</v>
      </c>
      <c r="HM58" s="49">
        <f t="shared" si="43"/>
        <v>41.854999999999997</v>
      </c>
      <c r="HN58" s="30">
        <v>40.93</v>
      </c>
      <c r="HO58" s="30">
        <v>41.08</v>
      </c>
      <c r="HP58" s="30">
        <v>39.74</v>
      </c>
      <c r="HQ58" s="30">
        <v>40.44</v>
      </c>
      <c r="HR58" s="49">
        <f t="shared" si="44"/>
        <v>40.547499999999999</v>
      </c>
      <c r="HS58" s="30">
        <v>39.700000000000003</v>
      </c>
      <c r="HT58" s="30">
        <v>39.75</v>
      </c>
      <c r="HU58" s="30">
        <v>42.45</v>
      </c>
      <c r="HV58" s="30">
        <v>42.4</v>
      </c>
      <c r="HW58" s="49">
        <f t="shared" si="45"/>
        <v>41.075000000000003</v>
      </c>
      <c r="HX58" s="30">
        <v>41.92</v>
      </c>
      <c r="HY58" s="30">
        <v>42.5</v>
      </c>
      <c r="HZ58" s="30">
        <v>42.9</v>
      </c>
      <c r="IA58" s="30">
        <v>42.75</v>
      </c>
      <c r="IB58" s="49">
        <f t="shared" si="46"/>
        <v>42.517499999999998</v>
      </c>
      <c r="IC58" s="30">
        <v>43.78</v>
      </c>
      <c r="ID58" s="30">
        <v>43.47</v>
      </c>
      <c r="IE58" s="30">
        <v>42.78</v>
      </c>
      <c r="IF58" s="30">
        <v>43.15</v>
      </c>
      <c r="IG58" s="49">
        <f t="shared" si="47"/>
        <v>43.295000000000002</v>
      </c>
      <c r="IH58" s="30">
        <v>43.02</v>
      </c>
      <c r="II58" s="30">
        <v>42.91</v>
      </c>
      <c r="IJ58" s="30">
        <v>41.67</v>
      </c>
      <c r="IK58" s="30">
        <v>42.89</v>
      </c>
      <c r="IL58" s="49">
        <f t="shared" si="48"/>
        <v>42.622500000000002</v>
      </c>
      <c r="IM58" s="30">
        <v>45.54</v>
      </c>
      <c r="IN58" s="30">
        <v>44.97</v>
      </c>
      <c r="IO58" s="30">
        <v>45.39</v>
      </c>
      <c r="IP58" s="30">
        <v>45</v>
      </c>
      <c r="IQ58" s="49">
        <f t="shared" si="49"/>
        <v>45.224999999999994</v>
      </c>
      <c r="IR58" s="30">
        <v>46</v>
      </c>
      <c r="IS58" s="30">
        <v>45.62</v>
      </c>
      <c r="IT58" s="30">
        <v>44.43</v>
      </c>
      <c r="IU58" s="30">
        <v>43.68</v>
      </c>
      <c r="IV58" s="49">
        <f t="shared" si="50"/>
        <v>44.932500000000005</v>
      </c>
      <c r="IW58" s="30">
        <v>44.04</v>
      </c>
      <c r="IX58" s="30">
        <v>44.06</v>
      </c>
      <c r="IY58" s="30">
        <v>42.83</v>
      </c>
      <c r="IZ58" s="30">
        <v>43.84</v>
      </c>
      <c r="JA58" s="49">
        <f t="shared" si="51"/>
        <v>43.692500000000003</v>
      </c>
      <c r="JB58" s="30">
        <v>42.34</v>
      </c>
      <c r="JC58" s="30">
        <v>44.15</v>
      </c>
      <c r="JD58" s="30">
        <v>41.96</v>
      </c>
      <c r="JE58" s="30">
        <v>40.840000000000003</v>
      </c>
      <c r="JF58" s="49">
        <f t="shared" si="52"/>
        <v>42.322500000000005</v>
      </c>
      <c r="JG58" s="30">
        <v>41.85</v>
      </c>
      <c r="JH58" s="30">
        <v>40.130000000000003</v>
      </c>
      <c r="JI58" s="30">
        <v>37.89</v>
      </c>
      <c r="JJ58" s="30">
        <v>35.71</v>
      </c>
      <c r="JK58" s="49">
        <f t="shared" si="53"/>
        <v>38.895000000000003</v>
      </c>
      <c r="JL58" s="30">
        <v>33.770000000000003</v>
      </c>
      <c r="JM58" s="30">
        <v>35.75</v>
      </c>
      <c r="JN58" s="30">
        <v>34.53</v>
      </c>
      <c r="JO58" s="30">
        <v>33.619999999999997</v>
      </c>
      <c r="JP58" s="49">
        <f t="shared" si="54"/>
        <v>34.417500000000004</v>
      </c>
      <c r="JQ58" s="30">
        <v>33.86</v>
      </c>
      <c r="JR58" s="30">
        <v>35.82</v>
      </c>
      <c r="JS58" s="30">
        <v>36.82</v>
      </c>
      <c r="JT58" s="30">
        <v>35.78</v>
      </c>
      <c r="JU58" s="49">
        <f t="shared" si="55"/>
        <v>35.57</v>
      </c>
      <c r="JV58" s="30">
        <v>35.97</v>
      </c>
      <c r="JW58" s="30">
        <v>34.69</v>
      </c>
      <c r="JX58" s="30">
        <v>33.619999999999997</v>
      </c>
      <c r="JY58" s="30">
        <v>32.42</v>
      </c>
      <c r="JZ58" s="50">
        <f t="shared" si="56"/>
        <v>34.174999999999997</v>
      </c>
    </row>
    <row r="59" spans="1:286" ht="29">
      <c r="A59" s="25" t="s">
        <v>294</v>
      </c>
      <c r="B59" s="30">
        <v>45.15</v>
      </c>
      <c r="C59" s="30">
        <v>46.83</v>
      </c>
      <c r="D59" s="30">
        <v>41.28</v>
      </c>
      <c r="E59" s="30">
        <v>45.48</v>
      </c>
      <c r="F59" s="47">
        <f t="shared" si="0"/>
        <v>44.684999999999995</v>
      </c>
      <c r="G59" s="30">
        <v>44.94</v>
      </c>
      <c r="H59" s="30">
        <v>45.66</v>
      </c>
      <c r="I59" s="30">
        <v>45.66</v>
      </c>
      <c r="J59" s="30">
        <v>43.8</v>
      </c>
      <c r="K59" s="47">
        <f t="shared" si="1"/>
        <v>45.015000000000001</v>
      </c>
      <c r="L59" s="30">
        <v>42.65</v>
      </c>
      <c r="M59" s="30">
        <v>43.99</v>
      </c>
      <c r="N59" s="30">
        <v>42.63</v>
      </c>
      <c r="O59" s="30">
        <v>41.85</v>
      </c>
      <c r="P59" s="47">
        <f t="shared" si="2"/>
        <v>42.78</v>
      </c>
      <c r="Q59" s="30">
        <v>45.42</v>
      </c>
      <c r="R59" s="30">
        <v>44.55</v>
      </c>
      <c r="S59" s="30">
        <v>46.1</v>
      </c>
      <c r="T59" s="30">
        <v>47.15</v>
      </c>
      <c r="U59" s="47">
        <f t="shared" si="3"/>
        <v>45.805</v>
      </c>
      <c r="V59" s="30">
        <v>48.82</v>
      </c>
      <c r="W59" s="30">
        <v>46.93</v>
      </c>
      <c r="X59" s="30">
        <v>45.22</v>
      </c>
      <c r="Y59" s="30">
        <v>45.71</v>
      </c>
      <c r="Z59" s="47">
        <f t="shared" si="4"/>
        <v>46.67</v>
      </c>
      <c r="AA59" s="30">
        <v>46.13</v>
      </c>
      <c r="AB59" s="30">
        <v>42.24</v>
      </c>
      <c r="AC59" s="30">
        <v>44.3</v>
      </c>
      <c r="AD59" s="30">
        <v>46.26</v>
      </c>
      <c r="AE59" s="47">
        <f t="shared" si="5"/>
        <v>44.732500000000002</v>
      </c>
      <c r="AF59" s="30">
        <v>46.19</v>
      </c>
      <c r="AG59" s="30">
        <v>46.11</v>
      </c>
      <c r="AH59" s="30">
        <v>44.79</v>
      </c>
      <c r="AI59" s="30">
        <v>44.21</v>
      </c>
      <c r="AJ59" s="47">
        <f t="shared" si="6"/>
        <v>45.325000000000003</v>
      </c>
      <c r="AK59" s="30">
        <v>41.96</v>
      </c>
      <c r="AL59" s="30">
        <v>41.53</v>
      </c>
      <c r="AM59" s="30">
        <v>40.9</v>
      </c>
      <c r="AN59" s="30">
        <v>38.93</v>
      </c>
      <c r="AO59" s="47">
        <f t="shared" si="7"/>
        <v>40.830000000000005</v>
      </c>
      <c r="AP59" s="30">
        <v>38.71</v>
      </c>
      <c r="AQ59" s="30">
        <v>39.200000000000003</v>
      </c>
      <c r="AR59" s="30">
        <v>38.880000000000003</v>
      </c>
      <c r="AS59" s="30">
        <v>37.92</v>
      </c>
      <c r="AT59" s="47">
        <f t="shared" si="8"/>
        <v>38.677499999999995</v>
      </c>
      <c r="AU59" s="30">
        <v>37.21</v>
      </c>
      <c r="AV59" s="30">
        <v>39.67</v>
      </c>
      <c r="AW59" s="30">
        <v>37.729999999999997</v>
      </c>
      <c r="AX59" s="30">
        <v>40.22</v>
      </c>
      <c r="AY59" s="47">
        <f t="shared" si="9"/>
        <v>38.707499999999996</v>
      </c>
      <c r="AZ59" s="30">
        <v>39.53</v>
      </c>
      <c r="BA59" s="30">
        <v>40.619999999999997</v>
      </c>
      <c r="BB59" s="30">
        <v>38.64</v>
      </c>
      <c r="BC59" s="30">
        <v>36.270000000000003</v>
      </c>
      <c r="BD59" s="47">
        <f t="shared" si="10"/>
        <v>38.765000000000001</v>
      </c>
      <c r="BE59" s="30">
        <v>36.229999999999997</v>
      </c>
      <c r="BF59" s="30">
        <v>33.950000000000003</v>
      </c>
      <c r="BG59" s="30">
        <v>38.880000000000003</v>
      </c>
      <c r="BH59" s="30">
        <v>37.15</v>
      </c>
      <c r="BI59" s="47">
        <f t="shared" si="11"/>
        <v>36.552500000000002</v>
      </c>
      <c r="BJ59" s="30">
        <v>37.950000000000003</v>
      </c>
      <c r="BK59" s="30">
        <v>38.96</v>
      </c>
      <c r="BL59" s="30">
        <v>36.76</v>
      </c>
      <c r="BM59" s="30">
        <v>35.07</v>
      </c>
      <c r="BN59" s="47">
        <f t="shared" si="12"/>
        <v>37.184999999999995</v>
      </c>
      <c r="BO59" s="30">
        <v>36.729999999999997</v>
      </c>
      <c r="BP59" s="30">
        <v>37.11</v>
      </c>
      <c r="BQ59" s="30">
        <v>35.659999999999997</v>
      </c>
      <c r="BR59" s="30">
        <v>35.03</v>
      </c>
      <c r="BS59" s="47">
        <f t="shared" si="13"/>
        <v>36.1325</v>
      </c>
      <c r="BT59" s="30">
        <v>36.270000000000003</v>
      </c>
      <c r="BU59" s="30">
        <v>38.229999999999997</v>
      </c>
      <c r="BV59" s="30">
        <v>36.18</v>
      </c>
      <c r="BW59" s="30">
        <v>33.79</v>
      </c>
      <c r="BX59" s="47">
        <f t="shared" si="14"/>
        <v>36.1175</v>
      </c>
      <c r="BY59" s="30">
        <v>34.18</v>
      </c>
      <c r="BZ59" s="30">
        <v>36.42</v>
      </c>
      <c r="CA59" s="30">
        <v>35.25</v>
      </c>
      <c r="CB59" s="30">
        <v>33.74</v>
      </c>
      <c r="CC59" s="47">
        <f t="shared" si="15"/>
        <v>34.897500000000001</v>
      </c>
      <c r="CD59" s="30">
        <v>32.46</v>
      </c>
      <c r="CE59" s="30">
        <v>33.33</v>
      </c>
      <c r="CF59" s="30">
        <v>31.24</v>
      </c>
      <c r="CG59" s="30">
        <v>29.89</v>
      </c>
      <c r="CH59" s="47">
        <f t="shared" si="16"/>
        <v>31.729999999999997</v>
      </c>
      <c r="CI59" s="30">
        <v>28.52</v>
      </c>
      <c r="CJ59" s="30">
        <v>28.84</v>
      </c>
      <c r="CK59" s="30">
        <v>27.97</v>
      </c>
      <c r="CL59" s="30">
        <v>27.16</v>
      </c>
      <c r="CM59" s="47">
        <f t="shared" si="17"/>
        <v>28.122499999999999</v>
      </c>
      <c r="CN59" s="30">
        <v>24.89</v>
      </c>
      <c r="CO59" s="30">
        <v>25.2</v>
      </c>
      <c r="CP59" s="30">
        <v>25.84</v>
      </c>
      <c r="CQ59" s="30">
        <v>25.33</v>
      </c>
      <c r="CR59" s="47">
        <f t="shared" si="18"/>
        <v>25.315000000000001</v>
      </c>
      <c r="CS59" s="30">
        <v>16.03</v>
      </c>
      <c r="CT59" s="30">
        <v>13.32</v>
      </c>
      <c r="CU59" s="30">
        <v>15.32</v>
      </c>
      <c r="CV59" s="30">
        <v>16.079999999999998</v>
      </c>
      <c r="CW59" s="48">
        <f t="shared" si="19"/>
        <v>15.1875</v>
      </c>
      <c r="CX59" s="30">
        <v>17.5</v>
      </c>
      <c r="CY59" s="30">
        <v>14.46</v>
      </c>
      <c r="CZ59" s="30">
        <v>16.86</v>
      </c>
      <c r="DA59" s="30">
        <v>16.78</v>
      </c>
      <c r="DB59" s="48">
        <f t="shared" si="20"/>
        <v>16.399999999999999</v>
      </c>
      <c r="DC59" s="30">
        <v>17.66</v>
      </c>
      <c r="DD59" s="30">
        <v>21</v>
      </c>
      <c r="DE59" s="30">
        <v>21.75</v>
      </c>
      <c r="DF59" s="30">
        <v>23.89</v>
      </c>
      <c r="DG59" s="48">
        <f t="shared" si="21"/>
        <v>21.074999999999999</v>
      </c>
      <c r="DH59" s="30">
        <v>21.69</v>
      </c>
      <c r="DI59" s="30">
        <v>19.95</v>
      </c>
      <c r="DJ59" s="30">
        <v>20.59</v>
      </c>
      <c r="DK59" s="30">
        <v>19.87</v>
      </c>
      <c r="DL59" s="48">
        <f t="shared" si="22"/>
        <v>20.525000000000002</v>
      </c>
      <c r="DM59" s="30">
        <v>22.98</v>
      </c>
      <c r="DN59" s="30">
        <v>24.99</v>
      </c>
      <c r="DO59" s="30">
        <v>24.35</v>
      </c>
      <c r="DP59" s="30">
        <v>25.36</v>
      </c>
      <c r="DQ59" s="48">
        <f t="shared" si="23"/>
        <v>24.419999999999998</v>
      </c>
      <c r="DR59" s="30">
        <v>25.2</v>
      </c>
      <c r="DS59" s="30">
        <v>23.67</v>
      </c>
      <c r="DT59" s="30">
        <v>27.74</v>
      </c>
      <c r="DU59" s="30">
        <v>30.81</v>
      </c>
      <c r="DV59" s="48">
        <f t="shared" si="24"/>
        <v>26.855</v>
      </c>
      <c r="DW59" s="30">
        <v>28.64</v>
      </c>
      <c r="DX59" s="30">
        <v>28.66</v>
      </c>
      <c r="DY59" s="30">
        <v>28.22</v>
      </c>
      <c r="DZ59" s="30">
        <v>26.19</v>
      </c>
      <c r="EA59" s="48">
        <f t="shared" si="25"/>
        <v>27.927499999999998</v>
      </c>
      <c r="EB59" s="30">
        <v>23.21</v>
      </c>
      <c r="EC59" s="30">
        <v>30.26</v>
      </c>
      <c r="ED59" s="30">
        <v>27.45</v>
      </c>
      <c r="EE59" s="30">
        <v>29.69</v>
      </c>
      <c r="EF59" s="48">
        <f t="shared" si="26"/>
        <v>27.6525</v>
      </c>
      <c r="EG59" s="30">
        <v>27.83</v>
      </c>
      <c r="EH59" s="30">
        <v>27.45</v>
      </c>
      <c r="EI59" s="30">
        <v>24.21</v>
      </c>
      <c r="EJ59" s="30">
        <v>19.670000000000002</v>
      </c>
      <c r="EK59" s="48">
        <f t="shared" si="27"/>
        <v>24.790000000000003</v>
      </c>
      <c r="EL59" s="30">
        <v>19.71</v>
      </c>
      <c r="EM59" s="30">
        <v>19.850000000000001</v>
      </c>
      <c r="EN59" s="30">
        <v>20.27</v>
      </c>
      <c r="EO59" s="30">
        <v>24.54</v>
      </c>
      <c r="EP59" s="48">
        <f t="shared" si="28"/>
        <v>21.092500000000001</v>
      </c>
      <c r="EQ59" s="30">
        <v>22.61</v>
      </c>
      <c r="ER59" s="30">
        <v>19.22</v>
      </c>
      <c r="ES59" s="30">
        <v>18.940000000000001</v>
      </c>
      <c r="ET59" s="30">
        <v>17.48</v>
      </c>
      <c r="EU59" s="48">
        <f t="shared" si="29"/>
        <v>19.5625</v>
      </c>
      <c r="EV59" s="30">
        <v>18.89</v>
      </c>
      <c r="EW59" s="30">
        <v>16.78</v>
      </c>
      <c r="EX59" s="30">
        <v>23.07</v>
      </c>
      <c r="EY59" s="30">
        <v>19.489999999999998</v>
      </c>
      <c r="EZ59" s="48">
        <f t="shared" si="30"/>
        <v>19.557500000000001</v>
      </c>
      <c r="FA59" s="30">
        <v>16.97</v>
      </c>
      <c r="FB59" s="30">
        <v>16.3</v>
      </c>
      <c r="FC59" s="30">
        <v>13.62</v>
      </c>
      <c r="FD59" s="30">
        <v>16.510000000000002</v>
      </c>
      <c r="FE59" s="48">
        <f t="shared" si="31"/>
        <v>15.849999999999998</v>
      </c>
      <c r="FF59" s="30">
        <v>15.16</v>
      </c>
      <c r="FG59" s="30">
        <v>12.51</v>
      </c>
      <c r="FH59" s="30">
        <v>14.46</v>
      </c>
      <c r="FI59" s="30">
        <v>15.03</v>
      </c>
      <c r="FJ59" s="48">
        <f t="shared" si="32"/>
        <v>14.290000000000001</v>
      </c>
      <c r="FK59" s="30">
        <v>16.21</v>
      </c>
      <c r="FL59" s="30">
        <v>16.38</v>
      </c>
      <c r="FM59" s="30">
        <v>15.8</v>
      </c>
      <c r="FN59" s="30">
        <v>15.54</v>
      </c>
      <c r="FO59" s="48">
        <f t="shared" si="33"/>
        <v>15.9825</v>
      </c>
      <c r="FP59" s="30">
        <v>17.71</v>
      </c>
      <c r="FQ59" s="30">
        <v>20.09</v>
      </c>
      <c r="FR59" s="30">
        <v>16.920000000000002</v>
      </c>
      <c r="FS59" s="30">
        <v>14.04</v>
      </c>
      <c r="FT59" s="48">
        <f t="shared" si="34"/>
        <v>17.189999999999998</v>
      </c>
      <c r="FU59" s="30">
        <v>17.75</v>
      </c>
      <c r="FV59" s="30">
        <v>19.89</v>
      </c>
      <c r="FW59" s="30">
        <v>16.57</v>
      </c>
      <c r="FX59" s="30">
        <v>20.61</v>
      </c>
      <c r="FY59" s="48">
        <f t="shared" si="35"/>
        <v>18.704999999999998</v>
      </c>
      <c r="FZ59" s="30">
        <v>24.07</v>
      </c>
      <c r="GA59" s="30">
        <v>24.64</v>
      </c>
      <c r="GB59" s="30">
        <v>26.25</v>
      </c>
      <c r="GC59" s="30">
        <v>22.88</v>
      </c>
      <c r="GD59" s="48">
        <f t="shared" si="36"/>
        <v>24.46</v>
      </c>
      <c r="GE59" s="30">
        <v>13.38</v>
      </c>
      <c r="GF59" s="30">
        <v>14.64</v>
      </c>
      <c r="GG59" s="30">
        <v>17.899999999999999</v>
      </c>
      <c r="GH59" s="30">
        <v>17.07</v>
      </c>
      <c r="GI59" s="48">
        <f t="shared" si="37"/>
        <v>15.7475</v>
      </c>
      <c r="GJ59" s="30">
        <v>37.909999999999997</v>
      </c>
      <c r="GK59" s="30">
        <v>40.590000000000003</v>
      </c>
      <c r="GL59" s="30">
        <v>34.950000000000003</v>
      </c>
      <c r="GM59" s="30">
        <v>38.17</v>
      </c>
      <c r="GN59" s="49">
        <f t="shared" si="38"/>
        <v>37.905000000000001</v>
      </c>
      <c r="GO59" s="30">
        <v>37.07</v>
      </c>
      <c r="GP59" s="30">
        <v>39.06</v>
      </c>
      <c r="GQ59" s="30">
        <v>37.96</v>
      </c>
      <c r="GR59" s="30">
        <v>36.450000000000003</v>
      </c>
      <c r="GS59" s="49">
        <f t="shared" si="39"/>
        <v>37.635000000000005</v>
      </c>
      <c r="GT59" s="30">
        <v>35.119999999999997</v>
      </c>
      <c r="GU59" s="30">
        <v>34.75</v>
      </c>
      <c r="GV59" s="30">
        <v>33.36</v>
      </c>
      <c r="GW59" s="30">
        <v>31.86</v>
      </c>
      <c r="GX59" s="49">
        <f t="shared" si="40"/>
        <v>33.772500000000001</v>
      </c>
      <c r="GY59" s="30">
        <v>35.57</v>
      </c>
      <c r="GZ59" s="30">
        <v>35.659999999999997</v>
      </c>
      <c r="HA59" s="30">
        <v>36.61</v>
      </c>
      <c r="HB59" s="30">
        <v>37.78</v>
      </c>
      <c r="HC59" s="49">
        <f t="shared" si="41"/>
        <v>36.405000000000001</v>
      </c>
      <c r="HD59" s="30">
        <v>37.6</v>
      </c>
      <c r="HE59" s="30">
        <v>35.200000000000003</v>
      </c>
      <c r="HF59" s="30">
        <v>34.21</v>
      </c>
      <c r="HG59" s="30">
        <v>34.119999999999997</v>
      </c>
      <c r="HH59" s="49">
        <f t="shared" si="42"/>
        <v>35.282500000000006</v>
      </c>
      <c r="HI59" s="30">
        <v>34.51</v>
      </c>
      <c r="HJ59" s="30">
        <v>32.24</v>
      </c>
      <c r="HK59" s="30">
        <v>32.01</v>
      </c>
      <c r="HL59" s="30">
        <v>32.01</v>
      </c>
      <c r="HM59" s="49">
        <f t="shared" si="43"/>
        <v>32.692499999999995</v>
      </c>
      <c r="HN59" s="30">
        <v>32.96</v>
      </c>
      <c r="HO59" s="30">
        <v>32.89</v>
      </c>
      <c r="HP59" s="30">
        <v>32.15</v>
      </c>
      <c r="HQ59" s="30">
        <v>32.630000000000003</v>
      </c>
      <c r="HR59" s="49">
        <f t="shared" si="44"/>
        <v>32.657499999999999</v>
      </c>
      <c r="HS59" s="30">
        <v>32.22</v>
      </c>
      <c r="HT59" s="30">
        <v>28.96</v>
      </c>
      <c r="HU59" s="30">
        <v>29.67</v>
      </c>
      <c r="HV59" s="30">
        <v>27.37</v>
      </c>
      <c r="HW59" s="49">
        <f t="shared" si="45"/>
        <v>29.555</v>
      </c>
      <c r="HX59" s="30">
        <v>27.94</v>
      </c>
      <c r="HY59" s="30">
        <v>28.44</v>
      </c>
      <c r="HZ59" s="30">
        <v>29.47</v>
      </c>
      <c r="IA59" s="30">
        <v>30.46</v>
      </c>
      <c r="IB59" s="49">
        <f t="shared" si="46"/>
        <v>29.077500000000001</v>
      </c>
      <c r="IC59" s="30">
        <v>29.88</v>
      </c>
      <c r="ID59" s="30">
        <v>31.8</v>
      </c>
      <c r="IE59" s="30">
        <v>30.09</v>
      </c>
      <c r="IF59" s="30">
        <v>30.35</v>
      </c>
      <c r="IG59" s="49">
        <f t="shared" si="47"/>
        <v>30.53</v>
      </c>
      <c r="IH59" s="30">
        <v>30.59</v>
      </c>
      <c r="II59" s="30">
        <v>32.81</v>
      </c>
      <c r="IJ59" s="30">
        <v>31.32</v>
      </c>
      <c r="IK59" s="30">
        <v>29.93</v>
      </c>
      <c r="IL59" s="49">
        <f t="shared" si="48"/>
        <v>31.162500000000001</v>
      </c>
      <c r="IM59" s="30">
        <v>29.38</v>
      </c>
      <c r="IN59" s="30">
        <v>28.26</v>
      </c>
      <c r="IO59" s="30">
        <v>29.91</v>
      </c>
      <c r="IP59" s="30">
        <v>29.91</v>
      </c>
      <c r="IQ59" s="49">
        <f t="shared" si="49"/>
        <v>29.364999999999998</v>
      </c>
      <c r="IR59" s="30">
        <v>31.51</v>
      </c>
      <c r="IS59" s="30">
        <v>32.61</v>
      </c>
      <c r="IT59" s="30">
        <v>31.75</v>
      </c>
      <c r="IU59" s="30">
        <v>29.28</v>
      </c>
      <c r="IV59" s="49">
        <f t="shared" si="50"/>
        <v>31.287500000000001</v>
      </c>
      <c r="IW59" s="30">
        <v>31.16</v>
      </c>
      <c r="IX59" s="30">
        <v>32.47</v>
      </c>
      <c r="IY59" s="30">
        <v>30.51</v>
      </c>
      <c r="IZ59" s="30">
        <v>29.76</v>
      </c>
      <c r="JA59" s="49">
        <f t="shared" si="51"/>
        <v>30.975000000000001</v>
      </c>
      <c r="JB59" s="30">
        <v>30.39</v>
      </c>
      <c r="JC59" s="30">
        <v>31.97</v>
      </c>
      <c r="JD59" s="30">
        <v>30.47</v>
      </c>
      <c r="JE59" s="30">
        <v>28.54</v>
      </c>
      <c r="JF59" s="49">
        <f t="shared" si="52"/>
        <v>30.342500000000001</v>
      </c>
      <c r="JG59" s="30">
        <v>28.13</v>
      </c>
      <c r="JH59" s="30">
        <v>29.1</v>
      </c>
      <c r="JI59" s="30">
        <v>29.28</v>
      </c>
      <c r="JJ59" s="30">
        <v>29</v>
      </c>
      <c r="JK59" s="49">
        <f t="shared" si="53"/>
        <v>28.877500000000001</v>
      </c>
      <c r="JL59" s="30">
        <v>26.7</v>
      </c>
      <c r="JM59" s="30">
        <v>26.7</v>
      </c>
      <c r="JN59" s="30">
        <v>26.06</v>
      </c>
      <c r="JO59" s="30">
        <v>23.73</v>
      </c>
      <c r="JP59" s="49">
        <f t="shared" si="54"/>
        <v>25.797499999999999</v>
      </c>
      <c r="JQ59" s="30">
        <v>21.65</v>
      </c>
      <c r="JR59" s="30">
        <v>21.74</v>
      </c>
      <c r="JS59" s="30">
        <v>20.63</v>
      </c>
      <c r="JT59" s="30">
        <v>20.95</v>
      </c>
      <c r="JU59" s="49">
        <f t="shared" si="55"/>
        <v>21.2425</v>
      </c>
      <c r="JV59" s="30">
        <v>21.56</v>
      </c>
      <c r="JW59" s="30">
        <v>21.51</v>
      </c>
      <c r="JX59" s="30">
        <v>21.22</v>
      </c>
      <c r="JY59" s="30">
        <v>21.01</v>
      </c>
      <c r="JZ59" s="50">
        <f t="shared" si="56"/>
        <v>21.324999999999999</v>
      </c>
    </row>
    <row r="60" spans="1:286" ht="29">
      <c r="A60" s="25" t="s">
        <v>295</v>
      </c>
      <c r="B60" s="30">
        <v>54.38</v>
      </c>
      <c r="C60" s="30">
        <v>53.68</v>
      </c>
      <c r="D60" s="30">
        <v>52.76</v>
      </c>
      <c r="E60" s="30">
        <v>54.02</v>
      </c>
      <c r="F60" s="47">
        <f t="shared" si="0"/>
        <v>53.71</v>
      </c>
      <c r="G60" s="30">
        <v>53.81</v>
      </c>
      <c r="H60" s="30">
        <v>53.82</v>
      </c>
      <c r="I60" s="30">
        <v>53.91</v>
      </c>
      <c r="J60" s="30">
        <v>53.41</v>
      </c>
      <c r="K60" s="47">
        <f t="shared" si="1"/>
        <v>53.737499999999997</v>
      </c>
      <c r="L60" s="30">
        <v>54.41</v>
      </c>
      <c r="M60" s="30">
        <v>53.57</v>
      </c>
      <c r="N60" s="30">
        <v>53.79</v>
      </c>
      <c r="O60" s="30">
        <v>53.26</v>
      </c>
      <c r="P60" s="47">
        <f t="shared" si="2"/>
        <v>53.757499999999993</v>
      </c>
      <c r="Q60" s="30">
        <v>53.58</v>
      </c>
      <c r="R60" s="30">
        <v>52.16</v>
      </c>
      <c r="S60" s="30">
        <v>54.15</v>
      </c>
      <c r="T60" s="30">
        <v>53.92</v>
      </c>
      <c r="U60" s="47">
        <f t="shared" si="3"/>
        <v>53.452500000000001</v>
      </c>
      <c r="V60" s="30">
        <v>53.59</v>
      </c>
      <c r="W60" s="30">
        <v>53.62</v>
      </c>
      <c r="X60" s="30">
        <v>54.88</v>
      </c>
      <c r="Y60" s="30">
        <v>53.84</v>
      </c>
      <c r="Z60" s="47">
        <f t="shared" si="4"/>
        <v>53.982500000000002</v>
      </c>
      <c r="AA60" s="30">
        <v>52.43</v>
      </c>
      <c r="AB60" s="30">
        <v>52.51</v>
      </c>
      <c r="AC60" s="30">
        <v>52.65</v>
      </c>
      <c r="AD60" s="30">
        <v>52.47</v>
      </c>
      <c r="AE60" s="47">
        <f t="shared" si="5"/>
        <v>52.515000000000001</v>
      </c>
      <c r="AF60" s="30">
        <v>52.99</v>
      </c>
      <c r="AG60" s="30">
        <v>53.3</v>
      </c>
      <c r="AH60" s="30">
        <v>53.89</v>
      </c>
      <c r="AI60" s="30">
        <v>54.48</v>
      </c>
      <c r="AJ60" s="47">
        <f t="shared" si="6"/>
        <v>53.664999999999999</v>
      </c>
      <c r="AK60" s="30">
        <v>54.48</v>
      </c>
      <c r="AL60" s="30">
        <v>55.26</v>
      </c>
      <c r="AM60" s="30">
        <v>54.6</v>
      </c>
      <c r="AN60" s="30">
        <v>54.39</v>
      </c>
      <c r="AO60" s="47">
        <f t="shared" si="7"/>
        <v>54.682500000000005</v>
      </c>
      <c r="AP60" s="30">
        <v>55.79</v>
      </c>
      <c r="AQ60" s="30">
        <v>55.19</v>
      </c>
      <c r="AR60" s="30">
        <v>54.27</v>
      </c>
      <c r="AS60" s="30">
        <v>53.6</v>
      </c>
      <c r="AT60" s="47">
        <f t="shared" si="8"/>
        <v>54.712499999999999</v>
      </c>
      <c r="AU60" s="30">
        <v>53.22</v>
      </c>
      <c r="AV60" s="30">
        <v>52.46</v>
      </c>
      <c r="AW60" s="30">
        <v>52.37</v>
      </c>
      <c r="AX60" s="30">
        <v>51.74</v>
      </c>
      <c r="AY60" s="47">
        <f t="shared" si="9"/>
        <v>52.447500000000005</v>
      </c>
      <c r="AZ60" s="30">
        <v>52.03</v>
      </c>
      <c r="BA60" s="30">
        <v>51.41</v>
      </c>
      <c r="BB60" s="30">
        <v>51.22</v>
      </c>
      <c r="BC60" s="30">
        <v>52.46</v>
      </c>
      <c r="BD60" s="47">
        <f t="shared" si="10"/>
        <v>51.78</v>
      </c>
      <c r="BE60" s="30">
        <v>51.72</v>
      </c>
      <c r="BF60" s="30">
        <v>52.46</v>
      </c>
      <c r="BG60" s="30">
        <v>52.09</v>
      </c>
      <c r="BH60" s="30">
        <v>52.27</v>
      </c>
      <c r="BI60" s="47">
        <f t="shared" si="11"/>
        <v>52.135000000000005</v>
      </c>
      <c r="BJ60" s="30">
        <v>53</v>
      </c>
      <c r="BK60" s="30">
        <v>52.07</v>
      </c>
      <c r="BL60" s="30">
        <v>51.04</v>
      </c>
      <c r="BM60" s="30">
        <v>51.65</v>
      </c>
      <c r="BN60" s="47">
        <f t="shared" si="12"/>
        <v>51.94</v>
      </c>
      <c r="BO60" s="30">
        <v>52.28</v>
      </c>
      <c r="BP60" s="30">
        <v>52.93</v>
      </c>
      <c r="BQ60" s="30">
        <v>53.1</v>
      </c>
      <c r="BR60" s="30">
        <v>51.07</v>
      </c>
      <c r="BS60" s="47">
        <f t="shared" si="13"/>
        <v>52.344999999999999</v>
      </c>
      <c r="BT60" s="30">
        <v>49.72</v>
      </c>
      <c r="BU60" s="30">
        <v>48.14</v>
      </c>
      <c r="BV60" s="30">
        <v>46.96</v>
      </c>
      <c r="BW60" s="30">
        <v>46.37</v>
      </c>
      <c r="BX60" s="47">
        <f t="shared" si="14"/>
        <v>47.797499999999999</v>
      </c>
      <c r="BY60" s="30">
        <v>46.02</v>
      </c>
      <c r="BZ60" s="30">
        <v>46.09</v>
      </c>
      <c r="CA60" s="30">
        <v>47.75</v>
      </c>
      <c r="CB60" s="30">
        <v>47.24</v>
      </c>
      <c r="CC60" s="47">
        <f t="shared" si="15"/>
        <v>46.775000000000006</v>
      </c>
      <c r="CD60" s="30">
        <v>45</v>
      </c>
      <c r="CE60" s="30">
        <v>45.11</v>
      </c>
      <c r="CF60" s="30">
        <v>44.55</v>
      </c>
      <c r="CG60" s="30">
        <v>44.62</v>
      </c>
      <c r="CH60" s="47">
        <f t="shared" si="16"/>
        <v>44.82</v>
      </c>
      <c r="CI60" s="30">
        <v>44.13</v>
      </c>
      <c r="CJ60" s="30">
        <v>42.3</v>
      </c>
      <c r="CK60" s="30">
        <v>43.08</v>
      </c>
      <c r="CL60" s="30">
        <v>42.55</v>
      </c>
      <c r="CM60" s="47">
        <f t="shared" si="17"/>
        <v>43.015000000000001</v>
      </c>
      <c r="CN60" s="30">
        <v>41.06</v>
      </c>
      <c r="CO60" s="30">
        <v>39.99</v>
      </c>
      <c r="CP60" s="30">
        <v>39.29</v>
      </c>
      <c r="CQ60" s="30">
        <v>38.42</v>
      </c>
      <c r="CR60" s="47">
        <f t="shared" si="18"/>
        <v>39.69</v>
      </c>
      <c r="CS60" s="30">
        <v>16.22</v>
      </c>
      <c r="CT60" s="30">
        <v>14.35</v>
      </c>
      <c r="CU60" s="30">
        <v>13.96</v>
      </c>
      <c r="CV60" s="30">
        <v>12.25</v>
      </c>
      <c r="CW60" s="48">
        <f t="shared" si="19"/>
        <v>14.195</v>
      </c>
      <c r="CX60" s="30">
        <v>11.89</v>
      </c>
      <c r="CY60" s="30">
        <v>11.22</v>
      </c>
      <c r="CZ60" s="30">
        <v>11.87</v>
      </c>
      <c r="DA60" s="30">
        <v>12.62</v>
      </c>
      <c r="DB60" s="48">
        <f t="shared" si="20"/>
        <v>11.899999999999999</v>
      </c>
      <c r="DC60" s="30">
        <v>13.35</v>
      </c>
      <c r="DD60" s="30">
        <v>12.62</v>
      </c>
      <c r="DE60" s="30">
        <v>10.76</v>
      </c>
      <c r="DF60" s="30">
        <v>12.84</v>
      </c>
      <c r="DG60" s="48">
        <f t="shared" si="21"/>
        <v>12.392499999999998</v>
      </c>
      <c r="DH60" s="30">
        <v>15.13</v>
      </c>
      <c r="DI60" s="30">
        <v>14.91</v>
      </c>
      <c r="DJ60" s="30">
        <v>15.11</v>
      </c>
      <c r="DK60" s="30">
        <v>16.57</v>
      </c>
      <c r="DL60" s="48">
        <f t="shared" si="22"/>
        <v>15.43</v>
      </c>
      <c r="DM60" s="30">
        <v>16.399999999999999</v>
      </c>
      <c r="DN60" s="30">
        <v>19.47</v>
      </c>
      <c r="DO60" s="30">
        <v>18.91</v>
      </c>
      <c r="DP60" s="30">
        <v>19.489999999999998</v>
      </c>
      <c r="DQ60" s="48">
        <f t="shared" si="23"/>
        <v>18.567499999999999</v>
      </c>
      <c r="DR60" s="30">
        <v>18.420000000000002</v>
      </c>
      <c r="DS60" s="30">
        <v>18</v>
      </c>
      <c r="DT60" s="30">
        <v>21.32</v>
      </c>
      <c r="DU60" s="30">
        <v>22.35</v>
      </c>
      <c r="DV60" s="48">
        <f t="shared" si="24"/>
        <v>20.022500000000001</v>
      </c>
      <c r="DW60" s="30">
        <v>23.28</v>
      </c>
      <c r="DX60" s="30">
        <v>22.19</v>
      </c>
      <c r="DY60" s="30">
        <v>22.61</v>
      </c>
      <c r="DZ60" s="30">
        <v>25.01</v>
      </c>
      <c r="EA60" s="48">
        <f t="shared" si="25"/>
        <v>23.272500000000001</v>
      </c>
      <c r="EB60" s="30">
        <v>21.48</v>
      </c>
      <c r="EC60" s="30">
        <v>23.17</v>
      </c>
      <c r="ED60" s="30">
        <v>25.59</v>
      </c>
      <c r="EE60" s="30">
        <v>24.51</v>
      </c>
      <c r="EF60" s="48">
        <f t="shared" si="26"/>
        <v>23.687500000000004</v>
      </c>
      <c r="EG60" s="30">
        <v>21.89</v>
      </c>
      <c r="EH60" s="30">
        <v>20.85</v>
      </c>
      <c r="EI60" s="30">
        <v>20.239999999999998</v>
      </c>
      <c r="EJ60" s="30">
        <v>19.809999999999999</v>
      </c>
      <c r="EK60" s="48">
        <f t="shared" si="27"/>
        <v>20.697500000000002</v>
      </c>
      <c r="EL60" s="30">
        <v>17.04</v>
      </c>
      <c r="EM60" s="30">
        <v>17.420000000000002</v>
      </c>
      <c r="EN60" s="30">
        <v>18.47</v>
      </c>
      <c r="EO60" s="30">
        <v>18.920000000000002</v>
      </c>
      <c r="EP60" s="48">
        <f t="shared" si="28"/>
        <v>17.962499999999999</v>
      </c>
      <c r="EQ60" s="30">
        <v>18.64</v>
      </c>
      <c r="ER60" s="30">
        <v>14.16</v>
      </c>
      <c r="ES60" s="30">
        <v>16.62</v>
      </c>
      <c r="ET60" s="30">
        <v>17.059999999999999</v>
      </c>
      <c r="EU60" s="48">
        <f t="shared" si="29"/>
        <v>16.62</v>
      </c>
      <c r="EV60" s="30">
        <v>12.45</v>
      </c>
      <c r="EW60" s="30">
        <v>12.06</v>
      </c>
      <c r="EX60" s="30">
        <v>12.23</v>
      </c>
      <c r="EY60" s="30">
        <v>13.77</v>
      </c>
      <c r="EZ60" s="48">
        <f t="shared" si="30"/>
        <v>12.627499999999998</v>
      </c>
      <c r="FA60" s="30">
        <v>10.199999999999999</v>
      </c>
      <c r="FB60" s="30">
        <v>7.8</v>
      </c>
      <c r="FC60" s="30">
        <v>8.94</v>
      </c>
      <c r="FD60" s="30">
        <v>7.13</v>
      </c>
      <c r="FE60" s="48">
        <f t="shared" si="31"/>
        <v>8.5175000000000001</v>
      </c>
      <c r="FF60" s="30">
        <v>6.45</v>
      </c>
      <c r="FG60" s="30">
        <v>6.69</v>
      </c>
      <c r="FH60" s="30">
        <v>7.96</v>
      </c>
      <c r="FI60" s="30">
        <v>8.64</v>
      </c>
      <c r="FJ60" s="48">
        <f t="shared" si="32"/>
        <v>7.4350000000000005</v>
      </c>
      <c r="FK60" s="30">
        <v>6.67</v>
      </c>
      <c r="FL60" s="30">
        <v>7.28</v>
      </c>
      <c r="FM60" s="30">
        <v>8.64</v>
      </c>
      <c r="FN60" s="30">
        <v>9.0399999999999991</v>
      </c>
      <c r="FO60" s="48">
        <f t="shared" si="33"/>
        <v>7.9074999999999998</v>
      </c>
      <c r="FP60" s="30">
        <v>8.24</v>
      </c>
      <c r="FQ60" s="30">
        <v>7.12</v>
      </c>
      <c r="FR60" s="30">
        <v>9.5500000000000007</v>
      </c>
      <c r="FS60" s="30">
        <v>8.15</v>
      </c>
      <c r="FT60" s="48">
        <f t="shared" si="34"/>
        <v>8.2650000000000006</v>
      </c>
      <c r="FU60" s="30">
        <v>7.32</v>
      </c>
      <c r="FV60" s="30">
        <v>7.06</v>
      </c>
      <c r="FW60" s="30">
        <v>8.2899999999999991</v>
      </c>
      <c r="FX60" s="30">
        <v>10.89</v>
      </c>
      <c r="FY60" s="48">
        <f t="shared" si="35"/>
        <v>8.39</v>
      </c>
      <c r="FZ60" s="30">
        <v>10.33</v>
      </c>
      <c r="GA60" s="30">
        <v>8.15</v>
      </c>
      <c r="GB60" s="30">
        <v>12.07</v>
      </c>
      <c r="GC60" s="30">
        <v>12.12</v>
      </c>
      <c r="GD60" s="48">
        <f t="shared" si="36"/>
        <v>10.6675</v>
      </c>
      <c r="GE60" s="30">
        <v>11.28</v>
      </c>
      <c r="GF60" s="30">
        <v>9.82</v>
      </c>
      <c r="GG60" s="30">
        <v>10</v>
      </c>
      <c r="GH60" s="30">
        <v>8.07</v>
      </c>
      <c r="GI60" s="48">
        <f t="shared" si="37"/>
        <v>9.7925000000000004</v>
      </c>
      <c r="GJ60" s="30">
        <v>45.56</v>
      </c>
      <c r="GK60" s="30">
        <v>45.98</v>
      </c>
      <c r="GL60" s="30">
        <v>45.4</v>
      </c>
      <c r="GM60" s="30">
        <v>47.4</v>
      </c>
      <c r="GN60" s="49">
        <f t="shared" si="38"/>
        <v>46.085000000000001</v>
      </c>
      <c r="GO60" s="30">
        <v>47.41</v>
      </c>
      <c r="GP60" s="30">
        <v>47.78</v>
      </c>
      <c r="GQ60" s="30">
        <v>47.51</v>
      </c>
      <c r="GR60" s="30">
        <v>46.67</v>
      </c>
      <c r="GS60" s="49">
        <f t="shared" si="39"/>
        <v>47.342500000000001</v>
      </c>
      <c r="GT60" s="30">
        <v>47.14</v>
      </c>
      <c r="GU60" s="30">
        <v>46.81</v>
      </c>
      <c r="GV60" s="30">
        <v>48</v>
      </c>
      <c r="GW60" s="30">
        <v>46.42</v>
      </c>
      <c r="GX60" s="49">
        <f t="shared" si="40"/>
        <v>47.092500000000001</v>
      </c>
      <c r="GY60" s="30">
        <v>45.47</v>
      </c>
      <c r="GZ60" s="30">
        <v>44.38</v>
      </c>
      <c r="HA60" s="30">
        <v>45.97</v>
      </c>
      <c r="HB60" s="30">
        <v>44.99</v>
      </c>
      <c r="HC60" s="49">
        <f t="shared" si="41"/>
        <v>45.202500000000001</v>
      </c>
      <c r="HD60" s="30">
        <v>44.8</v>
      </c>
      <c r="HE60" s="30">
        <v>43.18</v>
      </c>
      <c r="HF60" s="30">
        <v>44.51</v>
      </c>
      <c r="HG60" s="30">
        <v>43.35</v>
      </c>
      <c r="HH60" s="49">
        <f t="shared" si="42"/>
        <v>43.959999999999994</v>
      </c>
      <c r="HI60" s="30">
        <v>42.77</v>
      </c>
      <c r="HJ60" s="30">
        <v>43.06</v>
      </c>
      <c r="HK60" s="30">
        <v>41.43</v>
      </c>
      <c r="HL60" s="30">
        <v>40.74</v>
      </c>
      <c r="HM60" s="49">
        <f t="shared" si="43"/>
        <v>42.000000000000007</v>
      </c>
      <c r="HN60" s="30">
        <v>40.65</v>
      </c>
      <c r="HO60" s="30">
        <v>41.47</v>
      </c>
      <c r="HP60" s="30">
        <v>41.7</v>
      </c>
      <c r="HQ60" s="30">
        <v>40.85</v>
      </c>
      <c r="HR60" s="49">
        <f t="shared" si="44"/>
        <v>41.167500000000004</v>
      </c>
      <c r="HS60" s="30">
        <v>42.78</v>
      </c>
      <c r="HT60" s="30">
        <v>42.46</v>
      </c>
      <c r="HU60" s="30">
        <v>40.630000000000003</v>
      </c>
      <c r="HV60" s="30">
        <v>41.06</v>
      </c>
      <c r="HW60" s="49">
        <f t="shared" si="45"/>
        <v>41.732500000000002</v>
      </c>
      <c r="HX60" s="30">
        <v>43.57</v>
      </c>
      <c r="HY60" s="30">
        <v>43.69</v>
      </c>
      <c r="HZ60" s="30">
        <v>43.29</v>
      </c>
      <c r="IA60" s="30">
        <v>42.99</v>
      </c>
      <c r="IB60" s="49">
        <f t="shared" si="46"/>
        <v>43.384999999999998</v>
      </c>
      <c r="IC60" s="30">
        <v>44.15</v>
      </c>
      <c r="ID60" s="30">
        <v>43.32</v>
      </c>
      <c r="IE60" s="30">
        <v>42.7</v>
      </c>
      <c r="IF60" s="30">
        <v>41.96</v>
      </c>
      <c r="IG60" s="49">
        <f t="shared" si="47"/>
        <v>43.032500000000006</v>
      </c>
      <c r="IH60" s="30">
        <v>42.33</v>
      </c>
      <c r="II60" s="30">
        <v>44.13</v>
      </c>
      <c r="IJ60" s="30">
        <v>42.71</v>
      </c>
      <c r="IK60" s="30">
        <v>43.51</v>
      </c>
      <c r="IL60" s="49">
        <f t="shared" si="48"/>
        <v>43.17</v>
      </c>
      <c r="IM60" s="30">
        <v>45.28</v>
      </c>
      <c r="IN60" s="30">
        <v>46.13</v>
      </c>
      <c r="IO60" s="30">
        <v>45.72</v>
      </c>
      <c r="IP60" s="30">
        <v>45.08</v>
      </c>
      <c r="IQ60" s="49">
        <f t="shared" si="49"/>
        <v>45.552499999999995</v>
      </c>
      <c r="IR60" s="30">
        <v>47.59</v>
      </c>
      <c r="IS60" s="30">
        <v>48.01</v>
      </c>
      <c r="IT60" s="30">
        <v>46.48</v>
      </c>
      <c r="IU60" s="30">
        <v>47.97</v>
      </c>
      <c r="IV60" s="49">
        <f t="shared" si="50"/>
        <v>47.512499999999996</v>
      </c>
      <c r="IW60" s="30">
        <v>48.91</v>
      </c>
      <c r="IX60" s="30">
        <v>49.39</v>
      </c>
      <c r="IY60" s="30">
        <v>48.88</v>
      </c>
      <c r="IZ60" s="30">
        <v>46.66</v>
      </c>
      <c r="JA60" s="49">
        <f t="shared" si="51"/>
        <v>48.46</v>
      </c>
      <c r="JB60" s="30">
        <v>46.41</v>
      </c>
      <c r="JC60" s="30">
        <v>44.64</v>
      </c>
      <c r="JD60" s="30">
        <v>42.91</v>
      </c>
      <c r="JE60" s="30">
        <v>42.18</v>
      </c>
      <c r="JF60" s="49">
        <f t="shared" si="52"/>
        <v>44.034999999999997</v>
      </c>
      <c r="JG60" s="30">
        <v>42.23</v>
      </c>
      <c r="JH60" s="30">
        <v>42.81</v>
      </c>
      <c r="JI60" s="30">
        <v>43.19</v>
      </c>
      <c r="JJ60" s="30">
        <v>43.39</v>
      </c>
      <c r="JK60" s="49">
        <f t="shared" si="53"/>
        <v>42.905000000000001</v>
      </c>
      <c r="JL60" s="30">
        <v>41.71</v>
      </c>
      <c r="JM60" s="30">
        <v>41.93</v>
      </c>
      <c r="JN60" s="30">
        <v>40.86</v>
      </c>
      <c r="JO60" s="30">
        <v>39.76</v>
      </c>
      <c r="JP60" s="49">
        <f t="shared" si="54"/>
        <v>41.064999999999998</v>
      </c>
      <c r="JQ60" s="30">
        <v>39.57</v>
      </c>
      <c r="JR60" s="30">
        <v>38.85</v>
      </c>
      <c r="JS60" s="30">
        <v>37.880000000000003</v>
      </c>
      <c r="JT60" s="30">
        <v>37.39</v>
      </c>
      <c r="JU60" s="49">
        <f t="shared" si="55"/>
        <v>38.422499999999999</v>
      </c>
      <c r="JV60" s="30">
        <v>36.43</v>
      </c>
      <c r="JW60" s="30">
        <v>36.06</v>
      </c>
      <c r="JX60" s="30">
        <v>35.36</v>
      </c>
      <c r="JY60" s="30">
        <v>35.32</v>
      </c>
      <c r="JZ60" s="50">
        <f t="shared" si="56"/>
        <v>35.792500000000004</v>
      </c>
    </row>
    <row r="61" spans="1:286">
      <c r="A61" s="25" t="s">
        <v>296</v>
      </c>
      <c r="B61" s="30">
        <v>49.6</v>
      </c>
      <c r="C61" s="30">
        <v>48.08</v>
      </c>
      <c r="D61" s="30">
        <v>44.47</v>
      </c>
      <c r="E61" s="30">
        <v>49.64</v>
      </c>
      <c r="F61" s="47">
        <f t="shared" si="0"/>
        <v>47.947500000000005</v>
      </c>
      <c r="G61" s="30">
        <v>48.88</v>
      </c>
      <c r="H61" s="30">
        <v>49.49</v>
      </c>
      <c r="I61" s="30">
        <v>46.93</v>
      </c>
      <c r="J61" s="30">
        <v>49.91</v>
      </c>
      <c r="K61" s="47">
        <f t="shared" si="1"/>
        <v>48.802500000000002</v>
      </c>
      <c r="L61" s="30">
        <v>47.3</v>
      </c>
      <c r="M61" s="30">
        <v>53.83</v>
      </c>
      <c r="N61" s="30">
        <v>54.54</v>
      </c>
      <c r="O61" s="30">
        <v>53.14</v>
      </c>
      <c r="P61" s="47">
        <f t="shared" si="2"/>
        <v>52.202500000000001</v>
      </c>
      <c r="Q61" s="30">
        <v>49.41</v>
      </c>
      <c r="R61" s="30">
        <v>47.97</v>
      </c>
      <c r="S61" s="30">
        <v>44.83</v>
      </c>
      <c r="T61" s="30">
        <v>48.43</v>
      </c>
      <c r="U61" s="47">
        <f t="shared" si="3"/>
        <v>47.66</v>
      </c>
      <c r="V61" s="30">
        <v>46.6</v>
      </c>
      <c r="W61" s="30">
        <v>47.32</v>
      </c>
      <c r="X61" s="30">
        <v>46.48</v>
      </c>
      <c r="Y61" s="30">
        <v>49.49</v>
      </c>
      <c r="Z61" s="47">
        <f t="shared" si="4"/>
        <v>47.472500000000004</v>
      </c>
      <c r="AA61" s="30">
        <v>44.41</v>
      </c>
      <c r="AB61" s="30">
        <v>51.16</v>
      </c>
      <c r="AC61" s="30">
        <v>46.38</v>
      </c>
      <c r="AD61" s="30">
        <v>46.38</v>
      </c>
      <c r="AE61" s="47">
        <f t="shared" si="5"/>
        <v>47.082499999999996</v>
      </c>
      <c r="AF61" s="30">
        <v>49.39</v>
      </c>
      <c r="AG61" s="30">
        <v>48.83</v>
      </c>
      <c r="AH61" s="30">
        <v>49.31</v>
      </c>
      <c r="AI61" s="30">
        <v>46.74</v>
      </c>
      <c r="AJ61" s="47">
        <f t="shared" si="6"/>
        <v>48.567500000000003</v>
      </c>
      <c r="AK61" s="30">
        <v>50.11</v>
      </c>
      <c r="AL61" s="30">
        <v>47.84</v>
      </c>
      <c r="AM61" s="30">
        <v>47.94</v>
      </c>
      <c r="AN61" s="30">
        <v>53.16</v>
      </c>
      <c r="AO61" s="47">
        <f t="shared" si="7"/>
        <v>49.762499999999996</v>
      </c>
      <c r="AP61" s="30">
        <v>47.26</v>
      </c>
      <c r="AQ61" s="30">
        <v>53.56</v>
      </c>
      <c r="AR61" s="30">
        <v>50.88</v>
      </c>
      <c r="AS61" s="30">
        <v>50.63</v>
      </c>
      <c r="AT61" s="47">
        <f t="shared" si="8"/>
        <v>50.582499999999996</v>
      </c>
      <c r="AU61" s="30">
        <v>51.92</v>
      </c>
      <c r="AV61" s="30">
        <v>42.95</v>
      </c>
      <c r="AW61" s="30">
        <v>45.18</v>
      </c>
      <c r="AX61" s="30">
        <v>44.17</v>
      </c>
      <c r="AY61" s="47">
        <f t="shared" si="9"/>
        <v>46.055000000000007</v>
      </c>
      <c r="AZ61" s="30">
        <v>44.23</v>
      </c>
      <c r="BA61" s="30">
        <v>41.39</v>
      </c>
      <c r="BB61" s="30">
        <v>42.23</v>
      </c>
      <c r="BC61" s="30">
        <v>43.83</v>
      </c>
      <c r="BD61" s="47">
        <f t="shared" si="10"/>
        <v>42.92</v>
      </c>
      <c r="BE61" s="30">
        <v>42.45</v>
      </c>
      <c r="BF61" s="30">
        <v>47.18</v>
      </c>
      <c r="BG61" s="30">
        <v>45.09</v>
      </c>
      <c r="BH61" s="30">
        <v>48.19</v>
      </c>
      <c r="BI61" s="47">
        <f t="shared" si="11"/>
        <v>45.727499999999999</v>
      </c>
      <c r="BJ61" s="30">
        <v>46.82</v>
      </c>
      <c r="BK61" s="30">
        <v>41.81</v>
      </c>
      <c r="BL61" s="30">
        <v>40.35</v>
      </c>
      <c r="BM61" s="30">
        <v>39.39</v>
      </c>
      <c r="BN61" s="47">
        <f t="shared" si="12"/>
        <v>42.092500000000001</v>
      </c>
      <c r="BO61" s="30">
        <v>42.02</v>
      </c>
      <c r="BP61" s="30">
        <v>36.880000000000003</v>
      </c>
      <c r="BQ61" s="30">
        <v>37.99</v>
      </c>
      <c r="BR61" s="30">
        <v>38.5</v>
      </c>
      <c r="BS61" s="47">
        <f t="shared" si="13"/>
        <v>38.847500000000004</v>
      </c>
      <c r="BT61" s="30">
        <v>37.75</v>
      </c>
      <c r="BU61" s="30">
        <v>43.76</v>
      </c>
      <c r="BV61" s="30">
        <v>41.89</v>
      </c>
      <c r="BW61" s="30">
        <v>43.1</v>
      </c>
      <c r="BX61" s="47">
        <f t="shared" si="14"/>
        <v>41.625</v>
      </c>
      <c r="BY61" s="30">
        <v>44.35</v>
      </c>
      <c r="BZ61" s="30">
        <v>42.43</v>
      </c>
      <c r="CA61" s="30">
        <v>44.16</v>
      </c>
      <c r="CB61" s="30">
        <v>44.67</v>
      </c>
      <c r="CC61" s="47">
        <f t="shared" si="15"/>
        <v>43.902500000000003</v>
      </c>
      <c r="CD61" s="30">
        <v>30.05</v>
      </c>
      <c r="CE61" s="30">
        <v>28.3</v>
      </c>
      <c r="CF61" s="30">
        <v>31.31</v>
      </c>
      <c r="CG61" s="30">
        <v>32.229999999999997</v>
      </c>
      <c r="CH61" s="47">
        <f t="shared" si="16"/>
        <v>30.472499999999997</v>
      </c>
      <c r="CI61" s="30">
        <v>30.17</v>
      </c>
      <c r="CJ61" s="30">
        <v>29.1</v>
      </c>
      <c r="CK61" s="30">
        <v>30.44</v>
      </c>
      <c r="CL61" s="30">
        <v>29.46</v>
      </c>
      <c r="CM61" s="47">
        <f t="shared" si="17"/>
        <v>29.792500000000004</v>
      </c>
      <c r="CN61" s="30">
        <v>28.24</v>
      </c>
      <c r="CO61" s="30">
        <v>30.72</v>
      </c>
      <c r="CP61" s="30">
        <v>31.07</v>
      </c>
      <c r="CQ61" s="30">
        <v>27.33</v>
      </c>
      <c r="CR61" s="47">
        <f t="shared" si="18"/>
        <v>29.34</v>
      </c>
      <c r="CS61" s="30">
        <v>30.4</v>
      </c>
      <c r="CT61" s="30">
        <v>31.53</v>
      </c>
      <c r="CU61" s="30">
        <v>24.29</v>
      </c>
      <c r="CV61" s="30">
        <v>26.47</v>
      </c>
      <c r="CW61" s="48">
        <f t="shared" si="19"/>
        <v>28.172499999999999</v>
      </c>
      <c r="CX61" s="30">
        <v>30.96</v>
      </c>
      <c r="CY61" s="30">
        <v>32.54</v>
      </c>
      <c r="CZ61" s="30">
        <v>27.34</v>
      </c>
      <c r="DA61" s="30">
        <v>27.82</v>
      </c>
      <c r="DB61" s="48">
        <f t="shared" si="20"/>
        <v>29.664999999999999</v>
      </c>
      <c r="DC61" s="30">
        <v>30.53</v>
      </c>
      <c r="DD61" s="30">
        <v>39.79</v>
      </c>
      <c r="DE61" s="30">
        <v>35.61</v>
      </c>
      <c r="DF61" s="30">
        <v>38.770000000000003</v>
      </c>
      <c r="DG61" s="48">
        <f t="shared" si="21"/>
        <v>36.174999999999997</v>
      </c>
      <c r="DH61" s="30">
        <v>33.54</v>
      </c>
      <c r="DI61" s="30">
        <v>32.64</v>
      </c>
      <c r="DJ61" s="30">
        <v>24.36</v>
      </c>
      <c r="DK61" s="30">
        <v>27.15</v>
      </c>
      <c r="DL61" s="48">
        <f t="shared" si="22"/>
        <v>29.422499999999999</v>
      </c>
      <c r="DM61" s="30">
        <v>27.28</v>
      </c>
      <c r="DN61" s="30">
        <v>34.619999999999997</v>
      </c>
      <c r="DO61" s="30">
        <v>31.93</v>
      </c>
      <c r="DP61" s="30">
        <v>33.880000000000003</v>
      </c>
      <c r="DQ61" s="48">
        <f t="shared" si="23"/>
        <v>31.927500000000002</v>
      </c>
      <c r="DR61" s="30">
        <v>31.34</v>
      </c>
      <c r="DS61" s="30">
        <v>40.869999999999997</v>
      </c>
      <c r="DT61" s="30">
        <v>32</v>
      </c>
      <c r="DU61" s="30">
        <v>41.36</v>
      </c>
      <c r="DV61" s="48">
        <f t="shared" si="24"/>
        <v>36.392499999999998</v>
      </c>
      <c r="DW61" s="30">
        <v>38.950000000000003</v>
      </c>
      <c r="DX61" s="30">
        <v>35.68</v>
      </c>
      <c r="DY61" s="30">
        <v>36.96</v>
      </c>
      <c r="DZ61" s="30">
        <v>33.76</v>
      </c>
      <c r="EA61" s="48">
        <f t="shared" si="25"/>
        <v>36.337499999999999</v>
      </c>
      <c r="EB61" s="30">
        <v>43.07</v>
      </c>
      <c r="EC61" s="30">
        <v>42.31</v>
      </c>
      <c r="ED61" s="30">
        <v>42.05</v>
      </c>
      <c r="EE61" s="30">
        <v>47.59</v>
      </c>
      <c r="EF61" s="48">
        <f t="shared" si="26"/>
        <v>43.754999999999995</v>
      </c>
      <c r="EG61" s="30">
        <v>50.03</v>
      </c>
      <c r="EH61" s="30">
        <v>55.28</v>
      </c>
      <c r="EI61" s="30">
        <v>44.17</v>
      </c>
      <c r="EJ61" s="30">
        <v>42.22</v>
      </c>
      <c r="EK61" s="48">
        <f t="shared" si="27"/>
        <v>47.925000000000004</v>
      </c>
      <c r="EL61" s="30">
        <v>37.97</v>
      </c>
      <c r="EM61" s="30">
        <v>41.26</v>
      </c>
      <c r="EN61" s="30">
        <v>35.78</v>
      </c>
      <c r="EO61" s="30">
        <v>32.450000000000003</v>
      </c>
      <c r="EP61" s="48">
        <f t="shared" si="28"/>
        <v>36.864999999999995</v>
      </c>
      <c r="EQ61" s="30">
        <v>36.159999999999997</v>
      </c>
      <c r="ER61" s="30">
        <v>23</v>
      </c>
      <c r="ES61" s="30">
        <v>28.2</v>
      </c>
      <c r="ET61" s="30">
        <v>26.02</v>
      </c>
      <c r="EU61" s="48">
        <f t="shared" si="29"/>
        <v>28.344999999999999</v>
      </c>
      <c r="EV61" s="30">
        <v>34.96</v>
      </c>
      <c r="EW61" s="30">
        <v>30.05</v>
      </c>
      <c r="EX61" s="30">
        <v>23.58</v>
      </c>
      <c r="EY61" s="30">
        <v>21.51</v>
      </c>
      <c r="EZ61" s="48">
        <f t="shared" si="30"/>
        <v>27.525000000000002</v>
      </c>
      <c r="FA61" s="30">
        <v>26.12</v>
      </c>
      <c r="FB61" s="30">
        <v>25.54</v>
      </c>
      <c r="FC61" s="30">
        <v>29.24</v>
      </c>
      <c r="FD61" s="30">
        <v>22.98</v>
      </c>
      <c r="FE61" s="48">
        <f t="shared" si="31"/>
        <v>25.97</v>
      </c>
      <c r="FF61" s="30">
        <v>29.96</v>
      </c>
      <c r="FG61" s="30">
        <v>31.81</v>
      </c>
      <c r="FH61" s="30">
        <v>29.13</v>
      </c>
      <c r="FI61" s="30">
        <v>29.4</v>
      </c>
      <c r="FJ61" s="48">
        <f t="shared" si="32"/>
        <v>30.074999999999996</v>
      </c>
      <c r="FK61" s="30">
        <v>24.2</v>
      </c>
      <c r="FL61" s="30">
        <v>30.93</v>
      </c>
      <c r="FM61" s="30">
        <v>29.91</v>
      </c>
      <c r="FN61" s="30">
        <v>32.43</v>
      </c>
      <c r="FO61" s="48">
        <f t="shared" si="33"/>
        <v>29.3675</v>
      </c>
      <c r="FP61" s="30">
        <v>27.87</v>
      </c>
      <c r="FQ61" s="30">
        <v>25.8</v>
      </c>
      <c r="FR61" s="30">
        <v>34.92</v>
      </c>
      <c r="FS61" s="30">
        <v>24.97</v>
      </c>
      <c r="FT61" s="48">
        <f t="shared" si="34"/>
        <v>28.39</v>
      </c>
      <c r="FU61" s="30">
        <v>7.49</v>
      </c>
      <c r="FV61" s="30">
        <v>10.32</v>
      </c>
      <c r="FW61" s="30">
        <v>20.25</v>
      </c>
      <c r="FX61" s="30">
        <v>25.61</v>
      </c>
      <c r="FY61" s="48">
        <f t="shared" si="35"/>
        <v>15.9175</v>
      </c>
      <c r="FZ61" s="30">
        <v>13.78</v>
      </c>
      <c r="GA61" s="30">
        <v>12.11</v>
      </c>
      <c r="GB61" s="30">
        <v>14.04</v>
      </c>
      <c r="GC61" s="30">
        <v>17.899999999999999</v>
      </c>
      <c r="GD61" s="48">
        <f t="shared" si="36"/>
        <v>14.4575</v>
      </c>
      <c r="GE61" s="30">
        <v>12.69</v>
      </c>
      <c r="GF61" s="30">
        <v>12.79</v>
      </c>
      <c r="GG61" s="30">
        <v>9.24</v>
      </c>
      <c r="GH61" s="30">
        <v>12.12</v>
      </c>
      <c r="GI61" s="48">
        <f t="shared" si="37"/>
        <v>11.709999999999999</v>
      </c>
      <c r="GJ61" s="30">
        <v>34.520000000000003</v>
      </c>
      <c r="GK61" s="30">
        <v>32.92</v>
      </c>
      <c r="GL61" s="30">
        <v>33.659999999999997</v>
      </c>
      <c r="GM61" s="30">
        <v>36.5</v>
      </c>
      <c r="GN61" s="49">
        <f t="shared" si="38"/>
        <v>34.4</v>
      </c>
      <c r="GO61" s="30">
        <v>33.74</v>
      </c>
      <c r="GP61" s="30">
        <v>33.39</v>
      </c>
      <c r="GQ61" s="30">
        <v>34.1</v>
      </c>
      <c r="GR61" s="30">
        <v>36.03</v>
      </c>
      <c r="GS61" s="49">
        <f t="shared" si="39"/>
        <v>34.314999999999998</v>
      </c>
      <c r="GT61" s="30">
        <v>32.86</v>
      </c>
      <c r="GU61" s="30">
        <v>32.42</v>
      </c>
      <c r="GV61" s="30">
        <v>35.119999999999997</v>
      </c>
      <c r="GW61" s="30">
        <v>32.53</v>
      </c>
      <c r="GX61" s="49">
        <f t="shared" si="40"/>
        <v>33.232500000000002</v>
      </c>
      <c r="GY61" s="30">
        <v>32.83</v>
      </c>
      <c r="GZ61" s="30">
        <v>32.31</v>
      </c>
      <c r="HA61" s="30">
        <v>33.909999999999997</v>
      </c>
      <c r="HB61" s="30">
        <v>35.28</v>
      </c>
      <c r="HC61" s="49">
        <f t="shared" si="41"/>
        <v>33.582499999999996</v>
      </c>
      <c r="HD61" s="30">
        <v>33.89</v>
      </c>
      <c r="HE61" s="30">
        <v>30.93</v>
      </c>
      <c r="HF61" s="30">
        <v>31.64</v>
      </c>
      <c r="HG61" s="30">
        <v>32.729999999999997</v>
      </c>
      <c r="HH61" s="49">
        <f t="shared" si="42"/>
        <v>32.297499999999999</v>
      </c>
      <c r="HI61" s="30">
        <v>30.49</v>
      </c>
      <c r="HJ61" s="30">
        <v>30.25</v>
      </c>
      <c r="HK61" s="30">
        <v>31.54</v>
      </c>
      <c r="HL61" s="30">
        <v>27.19</v>
      </c>
      <c r="HM61" s="49">
        <f t="shared" si="43"/>
        <v>29.8675</v>
      </c>
      <c r="HN61" s="30">
        <v>30.15</v>
      </c>
      <c r="HO61" s="30">
        <v>31.41</v>
      </c>
      <c r="HP61" s="30">
        <v>31.09</v>
      </c>
      <c r="HQ61" s="30">
        <v>30.96</v>
      </c>
      <c r="HR61" s="49">
        <f t="shared" si="44"/>
        <v>30.902500000000003</v>
      </c>
      <c r="HS61" s="30">
        <v>28.53</v>
      </c>
      <c r="HT61" s="30">
        <v>27.6</v>
      </c>
      <c r="HU61" s="30">
        <v>27.78</v>
      </c>
      <c r="HV61" s="30">
        <v>27.86</v>
      </c>
      <c r="HW61" s="49">
        <f t="shared" si="45"/>
        <v>27.942499999999999</v>
      </c>
      <c r="HX61" s="30">
        <v>23.61</v>
      </c>
      <c r="HY61" s="30">
        <v>23.95</v>
      </c>
      <c r="HZ61" s="30">
        <v>28.41</v>
      </c>
      <c r="IA61" s="30">
        <v>29.25</v>
      </c>
      <c r="IB61" s="49">
        <f t="shared" si="46"/>
        <v>26.305</v>
      </c>
      <c r="IC61" s="30">
        <v>32.21</v>
      </c>
      <c r="ID61" s="30">
        <v>25.23</v>
      </c>
      <c r="IE61" s="30">
        <v>29.01</v>
      </c>
      <c r="IF61" s="30">
        <v>29.83</v>
      </c>
      <c r="IG61" s="49">
        <f t="shared" si="47"/>
        <v>29.07</v>
      </c>
      <c r="IH61" s="30">
        <v>28.23</v>
      </c>
      <c r="II61" s="30">
        <v>31.87</v>
      </c>
      <c r="IJ61" s="30">
        <v>30.32</v>
      </c>
      <c r="IK61" s="30">
        <v>32.42</v>
      </c>
      <c r="IL61" s="49">
        <f t="shared" si="48"/>
        <v>30.71</v>
      </c>
      <c r="IM61" s="30">
        <v>27.61</v>
      </c>
      <c r="IN61" s="30">
        <v>33</v>
      </c>
      <c r="IO61" s="30">
        <v>34.46</v>
      </c>
      <c r="IP61" s="30">
        <v>37.82</v>
      </c>
      <c r="IQ61" s="49">
        <f t="shared" si="49"/>
        <v>33.222499999999997</v>
      </c>
      <c r="IR61" s="30">
        <v>34.590000000000003</v>
      </c>
      <c r="IS61" s="30">
        <v>31.13</v>
      </c>
      <c r="IT61" s="30">
        <v>28.55</v>
      </c>
      <c r="IU61" s="30">
        <v>30.34</v>
      </c>
      <c r="IV61" s="49">
        <f t="shared" si="50"/>
        <v>31.1525</v>
      </c>
      <c r="IW61" s="30">
        <v>29.43</v>
      </c>
      <c r="IX61" s="30">
        <v>25.15</v>
      </c>
      <c r="IY61" s="30">
        <v>26.92</v>
      </c>
      <c r="IZ61" s="30">
        <v>27.18</v>
      </c>
      <c r="JA61" s="49">
        <f t="shared" si="51"/>
        <v>27.17</v>
      </c>
      <c r="JB61" s="30">
        <v>28.62</v>
      </c>
      <c r="JC61" s="30">
        <v>30.22</v>
      </c>
      <c r="JD61" s="30">
        <v>29.36</v>
      </c>
      <c r="JE61" s="30">
        <v>29.12</v>
      </c>
      <c r="JF61" s="49">
        <f t="shared" si="52"/>
        <v>29.330000000000002</v>
      </c>
      <c r="JG61" s="30">
        <v>31.99</v>
      </c>
      <c r="JH61" s="30">
        <v>31.49</v>
      </c>
      <c r="JI61" s="30">
        <v>28.74</v>
      </c>
      <c r="JJ61" s="30">
        <v>33.51</v>
      </c>
      <c r="JK61" s="49">
        <f t="shared" si="53"/>
        <v>31.432499999999997</v>
      </c>
      <c r="JL61" s="30">
        <v>27.8</v>
      </c>
      <c r="JM61" s="30">
        <v>25.38</v>
      </c>
      <c r="JN61" s="30">
        <v>24.97</v>
      </c>
      <c r="JO61" s="30">
        <v>23.98</v>
      </c>
      <c r="JP61" s="49">
        <f t="shared" si="54"/>
        <v>25.532500000000002</v>
      </c>
      <c r="JQ61" s="30">
        <v>26.02</v>
      </c>
      <c r="JR61" s="30">
        <v>25.57</v>
      </c>
      <c r="JS61" s="30">
        <v>26.17</v>
      </c>
      <c r="JT61" s="30">
        <v>24.18</v>
      </c>
      <c r="JU61" s="49">
        <f t="shared" si="55"/>
        <v>25.484999999999999</v>
      </c>
      <c r="JV61" s="30">
        <v>24.66</v>
      </c>
      <c r="JW61" s="30">
        <v>26.79</v>
      </c>
      <c r="JX61" s="30">
        <v>28.2</v>
      </c>
      <c r="JY61" s="30">
        <v>24.02</v>
      </c>
      <c r="JZ61" s="50">
        <f t="shared" si="56"/>
        <v>25.9175</v>
      </c>
    </row>
    <row r="62" spans="1:286" ht="29">
      <c r="A62" s="25" t="s">
        <v>297</v>
      </c>
      <c r="B62" s="30">
        <v>58.17</v>
      </c>
      <c r="C62" s="30">
        <v>56.26</v>
      </c>
      <c r="D62" s="30">
        <v>54.82</v>
      </c>
      <c r="E62" s="30">
        <v>52.71</v>
      </c>
      <c r="F62" s="47">
        <f t="shared" si="0"/>
        <v>55.49</v>
      </c>
      <c r="G62" s="30">
        <v>52.77</v>
      </c>
      <c r="H62" s="30">
        <v>53.08</v>
      </c>
      <c r="I62" s="30">
        <v>54.39</v>
      </c>
      <c r="J62" s="30">
        <v>54.81</v>
      </c>
      <c r="K62" s="47">
        <f t="shared" si="1"/>
        <v>53.762500000000003</v>
      </c>
      <c r="L62" s="30">
        <v>54.14</v>
      </c>
      <c r="M62" s="30">
        <v>55.68</v>
      </c>
      <c r="N62" s="30">
        <v>56.36</v>
      </c>
      <c r="O62" s="30">
        <v>51.8</v>
      </c>
      <c r="P62" s="47">
        <f t="shared" si="2"/>
        <v>54.495000000000005</v>
      </c>
      <c r="Q62" s="30">
        <v>50.54</v>
      </c>
      <c r="R62" s="30">
        <v>49.84</v>
      </c>
      <c r="S62" s="30">
        <v>48.88</v>
      </c>
      <c r="T62" s="30">
        <v>47.71</v>
      </c>
      <c r="U62" s="47">
        <f t="shared" si="3"/>
        <v>49.2425</v>
      </c>
      <c r="V62" s="30">
        <v>48.84</v>
      </c>
      <c r="W62" s="30">
        <v>47.97</v>
      </c>
      <c r="X62" s="30">
        <v>43.92</v>
      </c>
      <c r="Y62" s="30">
        <v>44.5</v>
      </c>
      <c r="Z62" s="47">
        <f t="shared" si="4"/>
        <v>46.307500000000005</v>
      </c>
      <c r="AA62" s="30">
        <v>44.2</v>
      </c>
      <c r="AB62" s="30">
        <v>47.72</v>
      </c>
      <c r="AC62" s="30">
        <v>46.71</v>
      </c>
      <c r="AD62" s="30">
        <v>50.07</v>
      </c>
      <c r="AE62" s="47">
        <f t="shared" si="5"/>
        <v>47.174999999999997</v>
      </c>
      <c r="AF62" s="30">
        <v>47.48</v>
      </c>
      <c r="AG62" s="30">
        <v>46.41</v>
      </c>
      <c r="AH62" s="30">
        <v>46.12</v>
      </c>
      <c r="AI62" s="30">
        <v>45.65</v>
      </c>
      <c r="AJ62" s="47">
        <f t="shared" si="6"/>
        <v>46.414999999999999</v>
      </c>
      <c r="AK62" s="30">
        <v>47.53</v>
      </c>
      <c r="AL62" s="30">
        <v>51.38</v>
      </c>
      <c r="AM62" s="30">
        <v>51.64</v>
      </c>
      <c r="AN62" s="30">
        <v>47.42</v>
      </c>
      <c r="AO62" s="47">
        <f t="shared" si="7"/>
        <v>49.492500000000007</v>
      </c>
      <c r="AP62" s="30">
        <v>47.52</v>
      </c>
      <c r="AQ62" s="30">
        <v>49.63</v>
      </c>
      <c r="AR62" s="30">
        <v>45.26</v>
      </c>
      <c r="AS62" s="30">
        <v>41.46</v>
      </c>
      <c r="AT62" s="47">
        <f t="shared" si="8"/>
        <v>45.967500000000001</v>
      </c>
      <c r="AU62" s="30">
        <v>44.02</v>
      </c>
      <c r="AV62" s="30">
        <v>44.52</v>
      </c>
      <c r="AW62" s="30">
        <v>45.56</v>
      </c>
      <c r="AX62" s="30">
        <v>49.64</v>
      </c>
      <c r="AY62" s="47">
        <f t="shared" si="9"/>
        <v>45.935000000000002</v>
      </c>
      <c r="AZ62" s="30">
        <v>44.38</v>
      </c>
      <c r="BA62" s="30">
        <v>43.74</v>
      </c>
      <c r="BB62" s="30">
        <v>40.49</v>
      </c>
      <c r="BC62" s="30">
        <v>40.78</v>
      </c>
      <c r="BD62" s="47">
        <f t="shared" si="10"/>
        <v>42.347500000000004</v>
      </c>
      <c r="BE62" s="30">
        <v>43.54</v>
      </c>
      <c r="BF62" s="30">
        <v>41.83</v>
      </c>
      <c r="BG62" s="30">
        <v>44.08</v>
      </c>
      <c r="BH62" s="30">
        <v>40.56</v>
      </c>
      <c r="BI62" s="47">
        <f t="shared" si="11"/>
        <v>42.502499999999998</v>
      </c>
      <c r="BJ62" s="30">
        <v>34.340000000000003</v>
      </c>
      <c r="BK62" s="30">
        <v>40.35</v>
      </c>
      <c r="BL62" s="30">
        <v>37.86</v>
      </c>
      <c r="BM62" s="30">
        <v>39.93</v>
      </c>
      <c r="BN62" s="47">
        <f t="shared" si="12"/>
        <v>38.119999999999997</v>
      </c>
      <c r="BO62" s="30">
        <v>43.63</v>
      </c>
      <c r="BP62" s="30">
        <v>42.96</v>
      </c>
      <c r="BQ62" s="30">
        <v>44.07</v>
      </c>
      <c r="BR62" s="30">
        <v>38.96</v>
      </c>
      <c r="BS62" s="47">
        <f t="shared" si="13"/>
        <v>42.405000000000001</v>
      </c>
      <c r="BT62" s="30">
        <v>38.78</v>
      </c>
      <c r="BU62" s="30">
        <v>41.19</v>
      </c>
      <c r="BV62" s="30">
        <v>37.01</v>
      </c>
      <c r="BW62" s="30">
        <v>41.4</v>
      </c>
      <c r="BX62" s="47">
        <f t="shared" si="14"/>
        <v>39.594999999999999</v>
      </c>
      <c r="BY62" s="30">
        <v>40.159999999999997</v>
      </c>
      <c r="BZ62" s="30">
        <v>38.94</v>
      </c>
      <c r="CA62" s="30">
        <v>40.54</v>
      </c>
      <c r="CB62" s="30">
        <v>40.82</v>
      </c>
      <c r="CC62" s="47">
        <f t="shared" si="15"/>
        <v>40.114999999999995</v>
      </c>
      <c r="CD62" s="30">
        <v>41.26</v>
      </c>
      <c r="CE62" s="30">
        <v>48.5</v>
      </c>
      <c r="CF62" s="30">
        <v>46.44</v>
      </c>
      <c r="CG62" s="30">
        <v>46.98</v>
      </c>
      <c r="CH62" s="47">
        <f t="shared" si="16"/>
        <v>45.794999999999995</v>
      </c>
      <c r="CI62" s="30">
        <v>45.12</v>
      </c>
      <c r="CJ62" s="30">
        <v>33.75</v>
      </c>
      <c r="CK62" s="30">
        <v>33.450000000000003</v>
      </c>
      <c r="CL62" s="30">
        <v>31.17</v>
      </c>
      <c r="CM62" s="47">
        <f t="shared" si="17"/>
        <v>35.872500000000002</v>
      </c>
      <c r="CN62" s="30">
        <v>30.62</v>
      </c>
      <c r="CO62" s="30">
        <v>32.25</v>
      </c>
      <c r="CP62" s="30">
        <v>30.4</v>
      </c>
      <c r="CQ62" s="30">
        <v>33.44</v>
      </c>
      <c r="CR62" s="47">
        <f t="shared" si="18"/>
        <v>31.677500000000002</v>
      </c>
      <c r="CS62" s="30">
        <v>28.33</v>
      </c>
      <c r="CT62" s="30">
        <v>28.62</v>
      </c>
      <c r="CU62" s="30">
        <v>26.55</v>
      </c>
      <c r="CV62" s="30">
        <v>25.25</v>
      </c>
      <c r="CW62" s="48">
        <f t="shared" si="19"/>
        <v>27.1875</v>
      </c>
      <c r="CX62" s="30">
        <v>33.200000000000003</v>
      </c>
      <c r="CY62" s="30">
        <v>36.76</v>
      </c>
      <c r="CZ62" s="30">
        <v>30.9</v>
      </c>
      <c r="DA62" s="30">
        <v>30.01</v>
      </c>
      <c r="DB62" s="48">
        <f t="shared" si="20"/>
        <v>32.717500000000001</v>
      </c>
      <c r="DC62" s="30">
        <v>27.99</v>
      </c>
      <c r="DD62" s="30">
        <v>32.119999999999997</v>
      </c>
      <c r="DE62" s="30">
        <v>33.22</v>
      </c>
      <c r="DF62" s="30">
        <v>32.94</v>
      </c>
      <c r="DG62" s="48">
        <f t="shared" si="21"/>
        <v>31.567499999999999</v>
      </c>
      <c r="DH62" s="30">
        <v>30.67</v>
      </c>
      <c r="DI62" s="30">
        <v>36.270000000000003</v>
      </c>
      <c r="DJ62" s="30">
        <v>41.19</v>
      </c>
      <c r="DK62" s="30">
        <v>42.1</v>
      </c>
      <c r="DL62" s="48">
        <f t="shared" si="22"/>
        <v>37.557499999999997</v>
      </c>
      <c r="DM62" s="30">
        <v>35.32</v>
      </c>
      <c r="DN62" s="30">
        <v>41.04</v>
      </c>
      <c r="DO62" s="30">
        <v>40.03</v>
      </c>
      <c r="DP62" s="30">
        <v>34.200000000000003</v>
      </c>
      <c r="DQ62" s="48">
        <f t="shared" si="23"/>
        <v>37.647500000000001</v>
      </c>
      <c r="DR62" s="30">
        <v>38.18</v>
      </c>
      <c r="DS62" s="30">
        <v>36.24</v>
      </c>
      <c r="DT62" s="30">
        <v>41.96</v>
      </c>
      <c r="DU62" s="30">
        <v>43.71</v>
      </c>
      <c r="DV62" s="48">
        <f t="shared" si="24"/>
        <v>40.022500000000001</v>
      </c>
      <c r="DW62" s="30">
        <v>39.869999999999997</v>
      </c>
      <c r="DX62" s="30">
        <v>40.880000000000003</v>
      </c>
      <c r="DY62" s="30">
        <v>33.76</v>
      </c>
      <c r="DZ62" s="30">
        <v>26.74</v>
      </c>
      <c r="EA62" s="48">
        <f t="shared" si="25"/>
        <v>35.3125</v>
      </c>
      <c r="EB62" s="30">
        <v>32.86</v>
      </c>
      <c r="EC62" s="30">
        <v>38.19</v>
      </c>
      <c r="ED62" s="30">
        <v>26.26</v>
      </c>
      <c r="EE62" s="30">
        <v>29.41</v>
      </c>
      <c r="EF62" s="48">
        <f t="shared" si="26"/>
        <v>31.68</v>
      </c>
      <c r="EG62" s="30">
        <v>30.26</v>
      </c>
      <c r="EH62" s="30">
        <v>33.69</v>
      </c>
      <c r="EI62" s="30">
        <v>35.340000000000003</v>
      </c>
      <c r="EJ62" s="30">
        <v>34.549999999999997</v>
      </c>
      <c r="EK62" s="48">
        <f t="shared" si="27"/>
        <v>33.46</v>
      </c>
      <c r="EL62" s="30">
        <v>36.22</v>
      </c>
      <c r="EM62" s="30">
        <v>26.47</v>
      </c>
      <c r="EN62" s="30">
        <v>23.42</v>
      </c>
      <c r="EO62" s="30">
        <v>23.45</v>
      </c>
      <c r="EP62" s="48">
        <f t="shared" si="28"/>
        <v>27.39</v>
      </c>
      <c r="EQ62" s="30">
        <v>30.65</v>
      </c>
      <c r="ER62" s="30">
        <v>31.09</v>
      </c>
      <c r="ES62" s="30">
        <v>28.64</v>
      </c>
      <c r="ET62" s="30">
        <v>30.75</v>
      </c>
      <c r="EU62" s="48">
        <f t="shared" si="29"/>
        <v>30.282499999999999</v>
      </c>
      <c r="EV62" s="30">
        <v>29.88</v>
      </c>
      <c r="EW62" s="30">
        <v>32.99</v>
      </c>
      <c r="EX62" s="30">
        <v>30.17</v>
      </c>
      <c r="EY62" s="30">
        <v>35.9</v>
      </c>
      <c r="EZ62" s="48">
        <f t="shared" si="30"/>
        <v>32.234999999999999</v>
      </c>
      <c r="FA62" s="30">
        <v>19.93</v>
      </c>
      <c r="FB62" s="30">
        <v>31.6</v>
      </c>
      <c r="FC62" s="30">
        <v>25.95</v>
      </c>
      <c r="FD62" s="30">
        <v>35.82</v>
      </c>
      <c r="FE62" s="48">
        <f t="shared" si="31"/>
        <v>28.325000000000003</v>
      </c>
      <c r="FF62" s="30">
        <v>29.22</v>
      </c>
      <c r="FG62" s="30">
        <v>28.19</v>
      </c>
      <c r="FH62" s="30">
        <v>29.57</v>
      </c>
      <c r="FI62" s="30">
        <v>22.7</v>
      </c>
      <c r="FJ62" s="48">
        <f t="shared" si="32"/>
        <v>27.419999999999998</v>
      </c>
      <c r="FK62" s="30">
        <v>15.98</v>
      </c>
      <c r="FL62" s="30">
        <v>22.8</v>
      </c>
      <c r="FM62" s="30">
        <v>22.57</v>
      </c>
      <c r="FN62" s="30">
        <v>26.62</v>
      </c>
      <c r="FO62" s="48">
        <f t="shared" si="33"/>
        <v>21.9925</v>
      </c>
      <c r="FP62" s="30">
        <v>23.07</v>
      </c>
      <c r="FQ62" s="30">
        <v>21.31</v>
      </c>
      <c r="FR62" s="30">
        <v>21.59</v>
      </c>
      <c r="FS62" s="30">
        <v>29.52</v>
      </c>
      <c r="FT62" s="48">
        <f t="shared" si="34"/>
        <v>23.872499999999999</v>
      </c>
      <c r="FU62" s="30">
        <v>15.47</v>
      </c>
      <c r="FV62" s="30">
        <v>28.59</v>
      </c>
      <c r="FW62" s="30">
        <v>25.69</v>
      </c>
      <c r="FX62" s="30">
        <v>30.66</v>
      </c>
      <c r="FY62" s="48">
        <f t="shared" si="35"/>
        <v>25.102499999999999</v>
      </c>
      <c r="FZ62" s="30">
        <v>24.12</v>
      </c>
      <c r="GA62" s="30">
        <v>5.27</v>
      </c>
      <c r="GB62" s="30">
        <v>7.22</v>
      </c>
      <c r="GC62" s="30">
        <v>3.44</v>
      </c>
      <c r="GD62" s="48">
        <f t="shared" si="36"/>
        <v>10.012499999999999</v>
      </c>
      <c r="GE62" s="30">
        <v>3.21</v>
      </c>
      <c r="GF62" s="30">
        <v>2.23</v>
      </c>
      <c r="GG62" s="30">
        <v>1.21</v>
      </c>
      <c r="GH62" s="30">
        <v>18.12</v>
      </c>
      <c r="GI62" s="48">
        <f t="shared" si="37"/>
        <v>6.1924999999999999</v>
      </c>
      <c r="GJ62" s="30">
        <v>41.69</v>
      </c>
      <c r="GK62" s="30">
        <v>40.159999999999997</v>
      </c>
      <c r="GL62" s="30">
        <v>40.270000000000003</v>
      </c>
      <c r="GM62" s="30">
        <v>39.4</v>
      </c>
      <c r="GN62" s="49">
        <f t="shared" si="38"/>
        <v>40.380000000000003</v>
      </c>
      <c r="GO62" s="30">
        <v>35.25</v>
      </c>
      <c r="GP62" s="30">
        <v>33.57</v>
      </c>
      <c r="GQ62" s="30">
        <v>37.590000000000003</v>
      </c>
      <c r="GR62" s="30">
        <v>38.369999999999997</v>
      </c>
      <c r="GS62" s="49">
        <f t="shared" si="39"/>
        <v>36.195</v>
      </c>
      <c r="GT62" s="30">
        <v>38.99</v>
      </c>
      <c r="GU62" s="30">
        <v>37.79</v>
      </c>
      <c r="GV62" s="30">
        <v>37.630000000000003</v>
      </c>
      <c r="GW62" s="30">
        <v>34.74</v>
      </c>
      <c r="GX62" s="49">
        <f t="shared" si="40"/>
        <v>37.287500000000001</v>
      </c>
      <c r="GY62" s="30">
        <v>35.04</v>
      </c>
      <c r="GZ62" s="30">
        <v>31.76</v>
      </c>
      <c r="HA62" s="30">
        <v>28.74</v>
      </c>
      <c r="HB62" s="30">
        <v>27.62</v>
      </c>
      <c r="HC62" s="49">
        <f t="shared" si="41"/>
        <v>30.79</v>
      </c>
      <c r="HD62" s="30">
        <v>31.59</v>
      </c>
      <c r="HE62" s="30">
        <v>28.28</v>
      </c>
      <c r="HF62" s="30">
        <v>26.34</v>
      </c>
      <c r="HG62" s="30">
        <v>29.28</v>
      </c>
      <c r="HH62" s="49">
        <f t="shared" si="42"/>
        <v>28.872500000000002</v>
      </c>
      <c r="HI62" s="30">
        <v>27.32</v>
      </c>
      <c r="HJ62" s="30">
        <v>30.42</v>
      </c>
      <c r="HK62" s="30">
        <v>27.11</v>
      </c>
      <c r="HL62" s="30">
        <v>28.19</v>
      </c>
      <c r="HM62" s="49">
        <f t="shared" si="43"/>
        <v>28.259999999999998</v>
      </c>
      <c r="HN62" s="30">
        <v>28.55</v>
      </c>
      <c r="HO62" s="30">
        <v>27.43</v>
      </c>
      <c r="HP62" s="30">
        <v>30.55</v>
      </c>
      <c r="HQ62" s="30">
        <v>33.44</v>
      </c>
      <c r="HR62" s="49">
        <f t="shared" si="44"/>
        <v>29.9925</v>
      </c>
      <c r="HS62" s="30">
        <v>31.91</v>
      </c>
      <c r="HT62" s="30">
        <v>31.76</v>
      </c>
      <c r="HU62" s="30">
        <v>38.08</v>
      </c>
      <c r="HV62" s="30">
        <v>33.479999999999997</v>
      </c>
      <c r="HW62" s="49">
        <f t="shared" si="45"/>
        <v>33.807499999999997</v>
      </c>
      <c r="HX62" s="30">
        <v>33.14</v>
      </c>
      <c r="HY62" s="30">
        <v>32.909999999999997</v>
      </c>
      <c r="HZ62" s="30">
        <v>29.27</v>
      </c>
      <c r="IA62" s="30">
        <v>27.13</v>
      </c>
      <c r="IB62" s="49">
        <f t="shared" si="46"/>
        <v>30.612499999999997</v>
      </c>
      <c r="IC62" s="30">
        <v>28.08</v>
      </c>
      <c r="ID62" s="30">
        <v>32.74</v>
      </c>
      <c r="IE62" s="30">
        <v>34.89</v>
      </c>
      <c r="IF62" s="30">
        <v>38</v>
      </c>
      <c r="IG62" s="49">
        <f t="shared" si="47"/>
        <v>33.427500000000002</v>
      </c>
      <c r="IH62" s="30">
        <v>30.78</v>
      </c>
      <c r="II62" s="30">
        <v>30.14</v>
      </c>
      <c r="IJ62" s="30">
        <v>28.89</v>
      </c>
      <c r="IK62" s="30">
        <v>28.24</v>
      </c>
      <c r="IL62" s="49">
        <f t="shared" si="48"/>
        <v>29.512499999999999</v>
      </c>
      <c r="IM62" s="30">
        <v>30.53</v>
      </c>
      <c r="IN62" s="30">
        <v>28.03</v>
      </c>
      <c r="IO62" s="30">
        <v>30.78</v>
      </c>
      <c r="IP62" s="30">
        <v>26</v>
      </c>
      <c r="IQ62" s="49">
        <f t="shared" si="49"/>
        <v>28.835000000000001</v>
      </c>
      <c r="IR62" s="30">
        <v>27.49</v>
      </c>
      <c r="IS62" s="30">
        <v>27.6</v>
      </c>
      <c r="IT62" s="30">
        <v>28.03</v>
      </c>
      <c r="IU62" s="30">
        <v>25.63</v>
      </c>
      <c r="IV62" s="49">
        <f t="shared" si="50"/>
        <v>27.1875</v>
      </c>
      <c r="IW62" s="30">
        <v>30.88</v>
      </c>
      <c r="IX62" s="30">
        <v>30.85</v>
      </c>
      <c r="IY62" s="30">
        <v>31.04</v>
      </c>
      <c r="IZ62" s="30">
        <v>30.12</v>
      </c>
      <c r="JA62" s="49">
        <f t="shared" si="51"/>
        <v>30.722500000000004</v>
      </c>
      <c r="JB62" s="30">
        <v>32.58</v>
      </c>
      <c r="JC62" s="30">
        <v>31.8</v>
      </c>
      <c r="JD62" s="30">
        <v>28.65</v>
      </c>
      <c r="JE62" s="30">
        <v>30.38</v>
      </c>
      <c r="JF62" s="49">
        <f t="shared" si="52"/>
        <v>30.852499999999999</v>
      </c>
      <c r="JG62" s="30">
        <v>30.9</v>
      </c>
      <c r="JH62" s="30">
        <v>30.64</v>
      </c>
      <c r="JI62" s="30">
        <v>31.79</v>
      </c>
      <c r="JJ62" s="30">
        <v>28.77</v>
      </c>
      <c r="JK62" s="49">
        <f t="shared" si="53"/>
        <v>30.524999999999999</v>
      </c>
      <c r="JL62" s="30">
        <v>34.880000000000003</v>
      </c>
      <c r="JM62" s="30">
        <v>34.64</v>
      </c>
      <c r="JN62" s="30">
        <v>34.51</v>
      </c>
      <c r="JO62" s="30">
        <v>32.58</v>
      </c>
      <c r="JP62" s="49">
        <f t="shared" si="54"/>
        <v>34.152500000000003</v>
      </c>
      <c r="JQ62" s="30">
        <v>34.229999999999997</v>
      </c>
      <c r="JR62" s="30">
        <v>31.97</v>
      </c>
      <c r="JS62" s="30">
        <v>31.04</v>
      </c>
      <c r="JT62" s="30">
        <v>30.09</v>
      </c>
      <c r="JU62" s="49">
        <f t="shared" si="55"/>
        <v>31.832499999999996</v>
      </c>
      <c r="JV62" s="30">
        <v>29.64</v>
      </c>
      <c r="JW62" s="30">
        <v>31.53</v>
      </c>
      <c r="JX62" s="30">
        <v>30.03</v>
      </c>
      <c r="JY62" s="30">
        <v>27.38</v>
      </c>
      <c r="JZ62" s="50">
        <f t="shared" si="56"/>
        <v>29.645</v>
      </c>
    </row>
    <row r="65" spans="1:20">
      <c r="A65" s="23" t="s">
        <v>136</v>
      </c>
    </row>
    <row r="66" spans="1:20">
      <c r="A66" t="s">
        <v>299</v>
      </c>
    </row>
    <row r="67" spans="1:20">
      <c r="A67" t="s">
        <v>300</v>
      </c>
    </row>
    <row r="70" spans="1:20">
      <c r="A70" s="51" t="s">
        <v>301</v>
      </c>
      <c r="B70" s="1">
        <v>2002</v>
      </c>
      <c r="C70" s="1">
        <v>2003</v>
      </c>
      <c r="D70" s="1">
        <v>2004</v>
      </c>
      <c r="E70" s="1">
        <v>2005</v>
      </c>
      <c r="F70" s="1">
        <v>2006</v>
      </c>
      <c r="G70" s="1">
        <v>2007</v>
      </c>
      <c r="H70" s="1">
        <v>2008</v>
      </c>
      <c r="I70" s="1">
        <v>2009</v>
      </c>
      <c r="J70" s="1">
        <v>2010</v>
      </c>
      <c r="K70" s="1">
        <v>2011</v>
      </c>
      <c r="L70" s="1">
        <v>2012</v>
      </c>
      <c r="M70" s="1">
        <v>2013</v>
      </c>
      <c r="N70" s="1">
        <v>2014</v>
      </c>
      <c r="O70" s="1">
        <v>2015</v>
      </c>
      <c r="P70" s="1">
        <v>2016</v>
      </c>
      <c r="Q70" s="1">
        <v>2017</v>
      </c>
      <c r="R70" s="1">
        <v>2018</v>
      </c>
      <c r="S70" s="1">
        <v>2019</v>
      </c>
      <c r="T70" s="1">
        <v>2020</v>
      </c>
    </row>
    <row r="71" spans="1:20" ht="29">
      <c r="A71" s="25" t="s">
        <v>246</v>
      </c>
      <c r="B71">
        <v>37.394999999999996</v>
      </c>
      <c r="C71">
        <v>38.987500000000004</v>
      </c>
      <c r="D71">
        <v>41.3125</v>
      </c>
      <c r="E71">
        <v>43.237499999999997</v>
      </c>
      <c r="F71">
        <v>42.045000000000002</v>
      </c>
      <c r="G71">
        <v>47.842500000000001</v>
      </c>
      <c r="H71">
        <v>50.055</v>
      </c>
      <c r="I71">
        <v>49.555</v>
      </c>
      <c r="J71">
        <v>49.86</v>
      </c>
      <c r="K71">
        <v>52.922499999999999</v>
      </c>
      <c r="L71">
        <v>50.295000000000002</v>
      </c>
      <c r="M71">
        <v>51.5625</v>
      </c>
      <c r="N71">
        <v>50.972500000000004</v>
      </c>
      <c r="O71">
        <v>51.847499999999997</v>
      </c>
      <c r="P71">
        <v>51.5625</v>
      </c>
      <c r="Q71">
        <v>52.552500000000002</v>
      </c>
      <c r="R71">
        <v>51.827500000000001</v>
      </c>
      <c r="S71">
        <v>48.642499999999998</v>
      </c>
      <c r="T71">
        <v>50.542500000000004</v>
      </c>
    </row>
    <row r="72" spans="1:20" ht="43">
      <c r="A72" s="25" t="s">
        <v>247</v>
      </c>
      <c r="B72">
        <v>43.18</v>
      </c>
      <c r="C72">
        <v>44.147500000000001</v>
      </c>
      <c r="D72">
        <v>47.397499999999994</v>
      </c>
      <c r="E72">
        <v>46.132500000000007</v>
      </c>
      <c r="F72">
        <v>47.915000000000006</v>
      </c>
      <c r="G72">
        <v>47.877499999999998</v>
      </c>
      <c r="H72">
        <v>50.244999999999997</v>
      </c>
      <c r="I72">
        <v>52.074999999999996</v>
      </c>
      <c r="J72">
        <v>51.087499999999999</v>
      </c>
      <c r="K72">
        <v>50.65</v>
      </c>
      <c r="L72">
        <v>49.857500000000002</v>
      </c>
      <c r="M72">
        <v>51.395000000000003</v>
      </c>
      <c r="N72">
        <v>51.325000000000003</v>
      </c>
      <c r="O72">
        <v>52.447499999999998</v>
      </c>
      <c r="P72">
        <v>53.702500000000001</v>
      </c>
      <c r="Q72">
        <v>53.07</v>
      </c>
      <c r="R72">
        <v>51.362499999999997</v>
      </c>
      <c r="S72">
        <v>52.077500000000001</v>
      </c>
      <c r="T72">
        <v>49.58</v>
      </c>
    </row>
    <row r="73" spans="1:20" ht="29">
      <c r="A73" s="25" t="s">
        <v>248</v>
      </c>
      <c r="B73">
        <v>45.112499999999997</v>
      </c>
      <c r="C73">
        <v>46.947499999999998</v>
      </c>
      <c r="D73">
        <v>49.005000000000003</v>
      </c>
      <c r="E73">
        <v>50.747499999999995</v>
      </c>
      <c r="F73">
        <v>53.367500000000007</v>
      </c>
      <c r="G73">
        <v>50.377500000000005</v>
      </c>
      <c r="H73">
        <v>50.682500000000005</v>
      </c>
      <c r="I73">
        <v>56.567499999999995</v>
      </c>
      <c r="J73">
        <v>57.582499999999996</v>
      </c>
      <c r="K73">
        <v>57.225000000000001</v>
      </c>
      <c r="L73">
        <v>57.377500000000005</v>
      </c>
      <c r="M73">
        <v>55.34</v>
      </c>
      <c r="N73">
        <v>55.052500000000002</v>
      </c>
      <c r="O73">
        <v>53.89</v>
      </c>
      <c r="P73">
        <v>52.984999999999999</v>
      </c>
      <c r="Q73">
        <v>52.93</v>
      </c>
      <c r="R73">
        <v>51.44</v>
      </c>
      <c r="S73">
        <v>52.327500000000001</v>
      </c>
      <c r="T73">
        <v>50.45</v>
      </c>
    </row>
    <row r="74" spans="1:20" ht="43">
      <c r="A74" s="25" t="s">
        <v>249</v>
      </c>
      <c r="B74">
        <v>48.432500000000005</v>
      </c>
      <c r="C74">
        <v>50.767499999999991</v>
      </c>
      <c r="D74">
        <v>54.287500000000001</v>
      </c>
      <c r="E74">
        <v>50.155000000000001</v>
      </c>
      <c r="F74">
        <v>50.929999999999993</v>
      </c>
      <c r="G74">
        <v>50.024999999999999</v>
      </c>
      <c r="H74">
        <v>52.83</v>
      </c>
      <c r="I74">
        <v>54.367499999999993</v>
      </c>
      <c r="J74">
        <v>53.482500000000002</v>
      </c>
      <c r="K74">
        <v>52.752500000000005</v>
      </c>
      <c r="L74">
        <v>53.824999999999996</v>
      </c>
      <c r="M74">
        <v>55.052499999999995</v>
      </c>
      <c r="N74">
        <v>56.317500000000003</v>
      </c>
      <c r="O74">
        <v>55.197499999999998</v>
      </c>
      <c r="P74">
        <v>54.292499999999997</v>
      </c>
      <c r="Q74">
        <v>52.69</v>
      </c>
      <c r="R74">
        <v>52.342500000000001</v>
      </c>
      <c r="S74">
        <v>54.234999999999999</v>
      </c>
      <c r="T74">
        <v>50.907499999999999</v>
      </c>
    </row>
    <row r="75" spans="1:20" ht="29">
      <c r="A75" s="25" t="s">
        <v>250</v>
      </c>
      <c r="B75">
        <v>33.045000000000002</v>
      </c>
      <c r="C75">
        <v>36.01</v>
      </c>
      <c r="D75">
        <v>36.377499999999998</v>
      </c>
      <c r="E75">
        <v>38.28</v>
      </c>
      <c r="F75">
        <v>41.010000000000005</v>
      </c>
      <c r="G75">
        <v>42.480000000000004</v>
      </c>
      <c r="H75">
        <v>45.25</v>
      </c>
      <c r="I75">
        <v>45.342500000000001</v>
      </c>
      <c r="J75">
        <v>45.484999999999999</v>
      </c>
      <c r="K75">
        <v>46.105000000000004</v>
      </c>
      <c r="L75">
        <v>46.38</v>
      </c>
      <c r="M75">
        <v>47.062500000000007</v>
      </c>
      <c r="N75">
        <v>47.2575</v>
      </c>
      <c r="O75">
        <v>46.827500000000001</v>
      </c>
      <c r="P75">
        <v>47.392499999999998</v>
      </c>
      <c r="Q75">
        <v>46.592500000000001</v>
      </c>
      <c r="R75">
        <v>46.922499999999999</v>
      </c>
      <c r="S75">
        <v>46.91</v>
      </c>
      <c r="T75">
        <v>46.232500000000009</v>
      </c>
    </row>
    <row r="76" spans="1:20">
      <c r="A76" s="25" t="s">
        <v>251</v>
      </c>
      <c r="B76">
        <v>30.585000000000001</v>
      </c>
      <c r="C76">
        <v>31.102500000000003</v>
      </c>
      <c r="D76">
        <v>33.697499999999998</v>
      </c>
      <c r="E76">
        <v>35.75</v>
      </c>
      <c r="F76">
        <v>37.64</v>
      </c>
      <c r="G76">
        <v>40.314999999999998</v>
      </c>
      <c r="H76">
        <v>43.217500000000001</v>
      </c>
      <c r="I76">
        <v>42.225000000000001</v>
      </c>
      <c r="J76">
        <v>41.817499999999995</v>
      </c>
      <c r="K76">
        <v>43.917500000000004</v>
      </c>
      <c r="L76">
        <v>45.052500000000002</v>
      </c>
      <c r="M76">
        <v>46.232499999999995</v>
      </c>
      <c r="N76">
        <v>45.717499999999994</v>
      </c>
      <c r="O76">
        <v>47.557499999999997</v>
      </c>
      <c r="P76">
        <v>50.222499999999997</v>
      </c>
      <c r="Q76">
        <v>49.524999999999999</v>
      </c>
      <c r="R76">
        <v>47.092500000000001</v>
      </c>
      <c r="S76">
        <v>45.982500000000002</v>
      </c>
      <c r="T76">
        <v>47.677499999999995</v>
      </c>
    </row>
    <row r="77" spans="1:20" ht="29">
      <c r="A77" s="25" t="s">
        <v>252</v>
      </c>
      <c r="B77">
        <v>35.335000000000001</v>
      </c>
      <c r="C77">
        <v>36.9</v>
      </c>
      <c r="D77">
        <v>37.657499999999999</v>
      </c>
      <c r="E77">
        <v>39.14</v>
      </c>
      <c r="F77">
        <v>39.122499999999995</v>
      </c>
      <c r="G77">
        <v>42.672499999999999</v>
      </c>
      <c r="H77">
        <v>43.252500000000005</v>
      </c>
      <c r="I77">
        <v>45.475000000000009</v>
      </c>
      <c r="J77">
        <v>47.277500000000003</v>
      </c>
      <c r="K77">
        <v>46.819999999999993</v>
      </c>
      <c r="L77">
        <v>47.902500000000003</v>
      </c>
      <c r="M77">
        <v>49.657499999999999</v>
      </c>
      <c r="N77">
        <v>47.204999999999998</v>
      </c>
      <c r="O77">
        <v>47.322499999999998</v>
      </c>
      <c r="P77">
        <v>48.515000000000001</v>
      </c>
      <c r="Q77">
        <v>48.512499999999996</v>
      </c>
      <c r="R77">
        <v>48.787499999999994</v>
      </c>
      <c r="S77">
        <v>49.600000000000009</v>
      </c>
      <c r="T77">
        <v>49.072500000000005</v>
      </c>
    </row>
    <row r="78" spans="1:20" ht="43">
      <c r="A78" s="25" t="s">
        <v>253</v>
      </c>
      <c r="B78">
        <v>49.972500000000004</v>
      </c>
      <c r="C78">
        <v>52.865000000000002</v>
      </c>
      <c r="D78">
        <v>53.672499999999999</v>
      </c>
      <c r="E78">
        <v>53.787500000000001</v>
      </c>
      <c r="F78">
        <v>55.012499999999996</v>
      </c>
      <c r="G78">
        <v>54.885000000000005</v>
      </c>
      <c r="H78">
        <v>56.534999999999997</v>
      </c>
      <c r="I78">
        <v>58.347500000000004</v>
      </c>
      <c r="J78">
        <v>59.754999999999995</v>
      </c>
      <c r="K78">
        <v>59.422499999999999</v>
      </c>
      <c r="L78">
        <v>61.417500000000004</v>
      </c>
      <c r="M78">
        <v>60.037500000000001</v>
      </c>
      <c r="N78">
        <v>59.067499999999995</v>
      </c>
      <c r="O78">
        <v>60.717500000000001</v>
      </c>
      <c r="P78">
        <v>60.064999999999998</v>
      </c>
      <c r="Q78">
        <v>58.142499999999998</v>
      </c>
      <c r="R78">
        <v>59.054999999999993</v>
      </c>
      <c r="S78">
        <v>59.39</v>
      </c>
      <c r="T78">
        <v>56.915000000000006</v>
      </c>
    </row>
    <row r="79" spans="1:20" ht="29">
      <c r="A79" s="25" t="s">
        <v>254</v>
      </c>
      <c r="B79">
        <v>48.127500000000005</v>
      </c>
      <c r="C79">
        <v>50.252499999999998</v>
      </c>
      <c r="D79">
        <v>51.677499999999995</v>
      </c>
      <c r="E79">
        <v>52.147499999999994</v>
      </c>
      <c r="F79">
        <v>53.524999999999999</v>
      </c>
      <c r="G79">
        <v>54.53</v>
      </c>
      <c r="H79">
        <v>55.870000000000005</v>
      </c>
      <c r="I79">
        <v>56.35</v>
      </c>
      <c r="J79">
        <v>56.987499999999997</v>
      </c>
      <c r="K79">
        <v>57.875</v>
      </c>
      <c r="L79">
        <v>57.717500000000001</v>
      </c>
      <c r="M79">
        <v>57.537499999999994</v>
      </c>
      <c r="N79">
        <v>57.692499999999995</v>
      </c>
      <c r="O79">
        <v>57.010000000000005</v>
      </c>
      <c r="P79">
        <v>57.807500000000005</v>
      </c>
      <c r="Q79">
        <v>57.324999999999996</v>
      </c>
      <c r="R79">
        <v>56.467500000000008</v>
      </c>
      <c r="S79">
        <v>57.277499999999996</v>
      </c>
      <c r="T79">
        <v>56.055</v>
      </c>
    </row>
    <row r="80" spans="1:20" ht="29">
      <c r="A80" s="25" t="s">
        <v>255</v>
      </c>
      <c r="B80">
        <v>42.962500000000006</v>
      </c>
      <c r="C80">
        <v>43.862499999999997</v>
      </c>
      <c r="D80">
        <v>44.335000000000008</v>
      </c>
      <c r="E80">
        <v>45.932499999999997</v>
      </c>
      <c r="F80">
        <v>48.317500000000003</v>
      </c>
      <c r="G80">
        <v>47.922499999999999</v>
      </c>
      <c r="H80">
        <v>48.472499999999997</v>
      </c>
      <c r="I80">
        <v>49.002499999999998</v>
      </c>
      <c r="J80">
        <v>50.332499999999996</v>
      </c>
      <c r="K80">
        <v>52.805</v>
      </c>
      <c r="L80">
        <v>52.377499999999998</v>
      </c>
      <c r="M80">
        <v>51.577500000000001</v>
      </c>
      <c r="N80">
        <v>50.94</v>
      </c>
      <c r="O80">
        <v>50.042500000000004</v>
      </c>
      <c r="P80">
        <v>51.472499999999997</v>
      </c>
      <c r="Q80">
        <v>51.977499999999999</v>
      </c>
      <c r="R80">
        <v>51.735000000000007</v>
      </c>
      <c r="S80">
        <v>51.842500000000001</v>
      </c>
      <c r="T80">
        <v>50.98</v>
      </c>
    </row>
    <row r="81" spans="1:20" ht="29">
      <c r="A81" s="25" t="s">
        <v>256</v>
      </c>
      <c r="B81">
        <v>41.372500000000002</v>
      </c>
      <c r="C81">
        <v>43.535000000000004</v>
      </c>
      <c r="D81">
        <v>43.335000000000008</v>
      </c>
      <c r="E81">
        <v>44.72</v>
      </c>
      <c r="F81">
        <v>45.877499999999998</v>
      </c>
      <c r="G81">
        <v>46.487499999999997</v>
      </c>
      <c r="H81">
        <v>50.427500000000002</v>
      </c>
      <c r="I81">
        <v>49.102499999999999</v>
      </c>
      <c r="J81">
        <v>50.3</v>
      </c>
      <c r="K81">
        <v>50.099999999999994</v>
      </c>
      <c r="L81">
        <v>50.152499999999996</v>
      </c>
      <c r="M81">
        <v>51.220000000000006</v>
      </c>
      <c r="N81">
        <v>53.475000000000001</v>
      </c>
      <c r="O81">
        <v>50.17</v>
      </c>
      <c r="P81">
        <v>53.309999999999995</v>
      </c>
      <c r="Q81">
        <v>50.587500000000006</v>
      </c>
      <c r="R81">
        <v>52.265000000000001</v>
      </c>
      <c r="S81">
        <v>51.679999999999993</v>
      </c>
      <c r="T81">
        <v>51.435000000000002</v>
      </c>
    </row>
    <row r="82" spans="1:20" ht="29">
      <c r="A82" s="25" t="s">
        <v>257</v>
      </c>
      <c r="B82">
        <v>37.380000000000003</v>
      </c>
      <c r="C82">
        <v>38.585000000000001</v>
      </c>
      <c r="D82">
        <v>38.932500000000005</v>
      </c>
      <c r="E82">
        <v>40.864999999999995</v>
      </c>
      <c r="F82">
        <v>41.037499999999994</v>
      </c>
      <c r="G82">
        <v>40.9925</v>
      </c>
      <c r="H82">
        <v>41.277499999999996</v>
      </c>
      <c r="I82">
        <v>41.567500000000003</v>
      </c>
      <c r="J82">
        <v>41.300000000000004</v>
      </c>
      <c r="K82">
        <v>42.91</v>
      </c>
      <c r="L82">
        <v>45.215000000000003</v>
      </c>
      <c r="M82">
        <v>48.442500000000003</v>
      </c>
      <c r="N82">
        <v>48.342499999999994</v>
      </c>
      <c r="O82">
        <v>47.827500000000001</v>
      </c>
      <c r="P82">
        <v>46.292500000000004</v>
      </c>
      <c r="Q82">
        <v>46.405000000000001</v>
      </c>
      <c r="R82">
        <v>47.125</v>
      </c>
      <c r="S82">
        <v>47.927499999999995</v>
      </c>
      <c r="T82">
        <v>48.842500000000001</v>
      </c>
    </row>
    <row r="83" spans="1:20">
      <c r="A83" s="25" t="s">
        <v>258</v>
      </c>
      <c r="B83">
        <v>40.519999999999996</v>
      </c>
      <c r="C83">
        <v>38.769999999999996</v>
      </c>
      <c r="D83">
        <v>39.502499999999998</v>
      </c>
      <c r="E83">
        <v>40.557499999999997</v>
      </c>
      <c r="F83">
        <v>41.342499999999994</v>
      </c>
      <c r="G83">
        <v>42.942499999999995</v>
      </c>
      <c r="H83">
        <v>44.302499999999995</v>
      </c>
      <c r="I83">
        <v>45.6325</v>
      </c>
      <c r="J83">
        <v>48.617500000000007</v>
      </c>
      <c r="K83">
        <v>48.93</v>
      </c>
      <c r="L83">
        <v>50.532499999999999</v>
      </c>
      <c r="M83">
        <v>49.889999999999993</v>
      </c>
      <c r="N83">
        <v>51.027500000000003</v>
      </c>
      <c r="O83">
        <v>50.502499999999998</v>
      </c>
      <c r="P83">
        <v>48.365000000000002</v>
      </c>
      <c r="Q83">
        <v>48.004999999999995</v>
      </c>
      <c r="R83">
        <v>47.59</v>
      </c>
      <c r="S83">
        <v>47.172499999999999</v>
      </c>
      <c r="T83">
        <v>45.154999999999994</v>
      </c>
    </row>
    <row r="84" spans="1:20" ht="29">
      <c r="A84" s="25" t="s">
        <v>259</v>
      </c>
      <c r="B84">
        <v>37.9925</v>
      </c>
      <c r="C84">
        <v>40.335000000000001</v>
      </c>
      <c r="D84">
        <v>41.597499999999997</v>
      </c>
      <c r="E84">
        <v>43.915000000000006</v>
      </c>
      <c r="F84">
        <v>45.822500000000005</v>
      </c>
      <c r="G84">
        <v>47.164999999999999</v>
      </c>
      <c r="H84">
        <v>48.29</v>
      </c>
      <c r="I84">
        <v>49.357500000000002</v>
      </c>
      <c r="J84">
        <v>48.575000000000003</v>
      </c>
      <c r="K84">
        <v>49.005000000000003</v>
      </c>
      <c r="L84">
        <v>50.320000000000007</v>
      </c>
      <c r="M84">
        <v>49.83</v>
      </c>
      <c r="N84">
        <v>50.25</v>
      </c>
      <c r="O84">
        <v>50.262500000000003</v>
      </c>
      <c r="P84">
        <v>50.657499999999999</v>
      </c>
      <c r="Q84">
        <v>50.97</v>
      </c>
      <c r="R84">
        <v>49.24</v>
      </c>
      <c r="S84">
        <v>49.332499999999996</v>
      </c>
      <c r="T84">
        <v>48.737500000000004</v>
      </c>
    </row>
    <row r="85" spans="1:20" ht="43">
      <c r="A85" s="25" t="s">
        <v>260</v>
      </c>
      <c r="B85">
        <v>44.302499999999995</v>
      </c>
      <c r="C85">
        <v>45.814999999999998</v>
      </c>
      <c r="D85">
        <v>46.69</v>
      </c>
      <c r="E85">
        <v>50.224999999999994</v>
      </c>
      <c r="F85">
        <v>49.962499999999999</v>
      </c>
      <c r="G85">
        <v>50.612499999999997</v>
      </c>
      <c r="H85">
        <v>53.252499999999998</v>
      </c>
      <c r="I85">
        <v>53.712499999999999</v>
      </c>
      <c r="J85">
        <v>53.374999999999993</v>
      </c>
      <c r="K85">
        <v>52.572499999999998</v>
      </c>
      <c r="L85">
        <v>52.5</v>
      </c>
      <c r="M85">
        <v>53.582500000000003</v>
      </c>
      <c r="N85">
        <v>53.989999999999995</v>
      </c>
      <c r="O85">
        <v>52.797499999999999</v>
      </c>
      <c r="P85">
        <v>51.342500000000001</v>
      </c>
      <c r="Q85">
        <v>49.984999999999999</v>
      </c>
      <c r="R85">
        <v>52.217500000000001</v>
      </c>
      <c r="S85">
        <v>52.024999999999999</v>
      </c>
      <c r="T85">
        <v>52.777500000000003</v>
      </c>
    </row>
    <row r="86" spans="1:20" ht="43">
      <c r="A86" s="25" t="s">
        <v>261</v>
      </c>
      <c r="B86">
        <v>32.704999999999998</v>
      </c>
      <c r="C86">
        <v>36.122500000000002</v>
      </c>
      <c r="D86">
        <v>34.702500000000001</v>
      </c>
      <c r="E86">
        <v>38.744999999999997</v>
      </c>
      <c r="F86">
        <v>39.467500000000001</v>
      </c>
      <c r="G86">
        <v>39.33</v>
      </c>
      <c r="H86">
        <v>42.192499999999995</v>
      </c>
      <c r="I86">
        <v>44.134999999999998</v>
      </c>
      <c r="J86">
        <v>45.252499999999998</v>
      </c>
      <c r="K86">
        <v>45.239999999999995</v>
      </c>
      <c r="L86">
        <v>46.167500000000004</v>
      </c>
      <c r="M86">
        <v>46.232500000000002</v>
      </c>
      <c r="N86">
        <v>47.834999999999994</v>
      </c>
      <c r="O86">
        <v>47.227499999999992</v>
      </c>
      <c r="P86">
        <v>46.215000000000003</v>
      </c>
      <c r="Q86">
        <v>47.444999999999993</v>
      </c>
      <c r="R86">
        <v>47.462499999999999</v>
      </c>
      <c r="S86">
        <v>49.047499999999999</v>
      </c>
      <c r="T86">
        <v>45.845000000000006</v>
      </c>
    </row>
    <row r="87" spans="1:20" ht="29">
      <c r="A87" s="25" t="s">
        <v>262</v>
      </c>
      <c r="B87">
        <v>36.397500000000001</v>
      </c>
      <c r="C87">
        <v>38.447499999999998</v>
      </c>
      <c r="D87">
        <v>41.492499999999993</v>
      </c>
      <c r="E87">
        <v>38.967500000000001</v>
      </c>
      <c r="F87">
        <v>42.307499999999997</v>
      </c>
      <c r="G87">
        <v>43.092500000000001</v>
      </c>
      <c r="H87">
        <v>45.685000000000002</v>
      </c>
      <c r="I87">
        <v>48.757500000000007</v>
      </c>
      <c r="J87">
        <v>49.704999999999998</v>
      </c>
      <c r="K87">
        <v>50.585000000000008</v>
      </c>
      <c r="L87">
        <v>50.857500000000002</v>
      </c>
      <c r="M87">
        <v>50.32</v>
      </c>
      <c r="N87">
        <v>48.77</v>
      </c>
      <c r="O87">
        <v>50.037500000000001</v>
      </c>
      <c r="P87">
        <v>50.577500000000001</v>
      </c>
      <c r="Q87">
        <v>49.819999999999993</v>
      </c>
      <c r="R87">
        <v>49.565000000000005</v>
      </c>
      <c r="S87">
        <v>49.652499999999996</v>
      </c>
      <c r="T87">
        <v>49.012500000000003</v>
      </c>
    </row>
    <row r="88" spans="1:20" ht="29">
      <c r="A88" s="25" t="s">
        <v>263</v>
      </c>
      <c r="B88">
        <v>40.997500000000002</v>
      </c>
      <c r="C88">
        <v>44.14</v>
      </c>
      <c r="D88">
        <v>45.36</v>
      </c>
      <c r="E88">
        <v>46.282500000000006</v>
      </c>
      <c r="F88">
        <v>46.849999999999994</v>
      </c>
      <c r="G88">
        <v>46.260000000000005</v>
      </c>
      <c r="H88">
        <v>47.537499999999994</v>
      </c>
      <c r="I88">
        <v>50.459999999999994</v>
      </c>
      <c r="J88">
        <v>48.877499999999998</v>
      </c>
      <c r="K88">
        <v>50.472500000000004</v>
      </c>
      <c r="L88">
        <v>51.192499999999995</v>
      </c>
      <c r="M88">
        <v>50.25</v>
      </c>
      <c r="N88">
        <v>50.22</v>
      </c>
      <c r="O88">
        <v>49.81</v>
      </c>
      <c r="P88">
        <v>50.344999999999999</v>
      </c>
      <c r="Q88">
        <v>50.54</v>
      </c>
      <c r="R88">
        <v>50.8</v>
      </c>
      <c r="S88">
        <v>50.597499999999997</v>
      </c>
      <c r="T88">
        <v>48.715000000000003</v>
      </c>
    </row>
    <row r="89" spans="1:20" ht="29">
      <c r="A89" s="25" t="s">
        <v>264</v>
      </c>
      <c r="B89">
        <v>31.454999999999998</v>
      </c>
      <c r="C89">
        <v>31.2</v>
      </c>
      <c r="D89">
        <v>30.705000000000002</v>
      </c>
      <c r="E89">
        <v>32.474999999999994</v>
      </c>
      <c r="F89">
        <v>35.029999999999994</v>
      </c>
      <c r="G89">
        <v>37.035000000000004</v>
      </c>
      <c r="H89">
        <v>38.417499999999997</v>
      </c>
      <c r="I89">
        <v>39.487499999999997</v>
      </c>
      <c r="J89">
        <v>42.144999999999996</v>
      </c>
      <c r="K89">
        <v>41.837499999999999</v>
      </c>
      <c r="L89">
        <v>43.237499999999997</v>
      </c>
      <c r="M89">
        <v>44.564999999999998</v>
      </c>
      <c r="N89">
        <v>44.934999999999995</v>
      </c>
      <c r="O89">
        <v>44.569999999999993</v>
      </c>
      <c r="P89">
        <v>46.122499999999995</v>
      </c>
      <c r="Q89">
        <v>46.192499999999995</v>
      </c>
      <c r="R89">
        <v>47.574999999999996</v>
      </c>
      <c r="S89">
        <v>48.677500000000002</v>
      </c>
      <c r="T89">
        <v>44.374999999999993</v>
      </c>
    </row>
    <row r="90" spans="1:20" ht="29">
      <c r="A90" s="25" t="s">
        <v>265</v>
      </c>
      <c r="B90">
        <v>45.117500000000007</v>
      </c>
      <c r="C90">
        <v>46.442499999999995</v>
      </c>
      <c r="D90">
        <v>46.58</v>
      </c>
      <c r="E90">
        <v>49.04</v>
      </c>
      <c r="F90">
        <v>50.232500000000002</v>
      </c>
      <c r="G90">
        <v>51.007500000000007</v>
      </c>
      <c r="H90">
        <v>51.487499999999997</v>
      </c>
      <c r="I90">
        <v>51.517499999999998</v>
      </c>
      <c r="J90">
        <v>51.4</v>
      </c>
      <c r="K90">
        <v>53.61</v>
      </c>
      <c r="L90">
        <v>51.334999999999994</v>
      </c>
      <c r="M90">
        <v>50.5625</v>
      </c>
      <c r="N90">
        <v>50.552499999999995</v>
      </c>
      <c r="O90">
        <v>52.122499999999995</v>
      </c>
      <c r="P90">
        <v>51.04</v>
      </c>
      <c r="Q90">
        <v>48.564999999999998</v>
      </c>
      <c r="R90">
        <v>51.082499999999996</v>
      </c>
      <c r="S90">
        <v>51.694999999999993</v>
      </c>
      <c r="T90">
        <v>52.374999999999993</v>
      </c>
    </row>
    <row r="91" spans="1:20" ht="29">
      <c r="A91" s="25" t="s">
        <v>266</v>
      </c>
      <c r="B91">
        <v>49.954999999999998</v>
      </c>
      <c r="C91">
        <v>53.280000000000008</v>
      </c>
      <c r="D91">
        <v>56.272500000000001</v>
      </c>
      <c r="E91">
        <v>56.190000000000005</v>
      </c>
      <c r="F91">
        <v>56.477499999999999</v>
      </c>
      <c r="G91">
        <v>55.652499999999996</v>
      </c>
      <c r="H91">
        <v>54.862499999999997</v>
      </c>
      <c r="I91">
        <v>55.997500000000002</v>
      </c>
      <c r="J91">
        <v>58.067499999999995</v>
      </c>
      <c r="K91">
        <v>59.472499999999997</v>
      </c>
      <c r="L91">
        <v>59.617499999999993</v>
      </c>
      <c r="M91">
        <v>59.875</v>
      </c>
      <c r="N91">
        <v>59.452500000000001</v>
      </c>
      <c r="O91">
        <v>58.11</v>
      </c>
      <c r="P91">
        <v>58.522499999999994</v>
      </c>
      <c r="Q91">
        <v>57.805</v>
      </c>
      <c r="R91">
        <v>57.144999999999996</v>
      </c>
      <c r="S91">
        <v>58.637500000000003</v>
      </c>
      <c r="T91">
        <v>56.622500000000002</v>
      </c>
    </row>
    <row r="92" spans="1:20" ht="29">
      <c r="A92" s="25" t="s">
        <v>267</v>
      </c>
      <c r="B92">
        <v>38.369999999999997</v>
      </c>
      <c r="C92">
        <v>39.992500000000007</v>
      </c>
      <c r="D92">
        <v>37.914999999999999</v>
      </c>
      <c r="E92">
        <v>40.157499999999999</v>
      </c>
      <c r="F92">
        <v>41.55</v>
      </c>
      <c r="G92">
        <v>43.892500000000005</v>
      </c>
      <c r="H92">
        <v>46.457500000000003</v>
      </c>
      <c r="I92">
        <v>47.760000000000005</v>
      </c>
      <c r="J92">
        <v>48.8125</v>
      </c>
      <c r="K92">
        <v>48.944999999999993</v>
      </c>
      <c r="L92">
        <v>51.635000000000005</v>
      </c>
      <c r="M92">
        <v>53.16</v>
      </c>
      <c r="N92">
        <v>52.004999999999995</v>
      </c>
      <c r="O92">
        <v>51.185000000000002</v>
      </c>
      <c r="P92">
        <v>52.964999999999996</v>
      </c>
      <c r="Q92">
        <v>52.647500000000001</v>
      </c>
      <c r="R92">
        <v>50.255000000000003</v>
      </c>
      <c r="S92">
        <v>48.814999999999998</v>
      </c>
      <c r="T92">
        <v>46.86</v>
      </c>
    </row>
    <row r="93" spans="1:20" ht="43">
      <c r="A93" s="25" t="s">
        <v>268</v>
      </c>
      <c r="B93">
        <v>38.087500000000006</v>
      </c>
      <c r="C93">
        <v>41.83</v>
      </c>
      <c r="D93">
        <v>44.267499999999998</v>
      </c>
      <c r="E93">
        <v>47.019999999999996</v>
      </c>
      <c r="F93">
        <v>49.225000000000001</v>
      </c>
      <c r="G93">
        <v>49.412500000000001</v>
      </c>
      <c r="H93">
        <v>51.789999999999992</v>
      </c>
      <c r="I93">
        <v>51.827499999999993</v>
      </c>
      <c r="J93">
        <v>52.262500000000003</v>
      </c>
      <c r="K93">
        <v>56.464999999999996</v>
      </c>
      <c r="L93">
        <v>58.255000000000003</v>
      </c>
      <c r="M93">
        <v>58.887500000000003</v>
      </c>
      <c r="N93">
        <v>60.037500000000001</v>
      </c>
      <c r="O93">
        <v>62.097500000000004</v>
      </c>
      <c r="P93">
        <v>59.625</v>
      </c>
      <c r="Q93">
        <v>58.97</v>
      </c>
      <c r="R93">
        <v>61.244999999999997</v>
      </c>
      <c r="S93">
        <v>61.965000000000003</v>
      </c>
      <c r="T93">
        <v>56.384999999999998</v>
      </c>
    </row>
    <row r="94" spans="1:20" ht="29">
      <c r="A94" s="25" t="s">
        <v>269</v>
      </c>
      <c r="B94">
        <v>39.4</v>
      </c>
      <c r="C94">
        <v>39.982500000000002</v>
      </c>
      <c r="D94">
        <v>36.674999999999997</v>
      </c>
      <c r="E94">
        <v>37.817500000000003</v>
      </c>
      <c r="F94">
        <v>40.035000000000004</v>
      </c>
      <c r="G94">
        <v>45.697500000000005</v>
      </c>
      <c r="H94">
        <v>46.85</v>
      </c>
      <c r="I94">
        <v>49.057499999999997</v>
      </c>
      <c r="J94">
        <v>50.704999999999998</v>
      </c>
      <c r="K94">
        <v>51.28</v>
      </c>
      <c r="L94">
        <v>52.817499999999995</v>
      </c>
      <c r="M94">
        <v>52.247499999999995</v>
      </c>
      <c r="N94">
        <v>50.997500000000002</v>
      </c>
      <c r="O94">
        <v>51.427499999999995</v>
      </c>
      <c r="P94">
        <v>49.342499999999994</v>
      </c>
      <c r="Q94">
        <v>48.400000000000006</v>
      </c>
      <c r="R94">
        <v>49.157499999999999</v>
      </c>
      <c r="S94">
        <v>51.867500000000007</v>
      </c>
      <c r="T94">
        <v>47.064999999999998</v>
      </c>
    </row>
    <row r="95" spans="1:20" ht="29">
      <c r="A95" s="25" t="s">
        <v>270</v>
      </c>
      <c r="B95">
        <v>37.650000000000006</v>
      </c>
      <c r="C95">
        <v>40.512500000000003</v>
      </c>
      <c r="D95">
        <v>43.227500000000006</v>
      </c>
      <c r="E95">
        <v>46.610000000000007</v>
      </c>
      <c r="F95">
        <v>46.0075</v>
      </c>
      <c r="G95">
        <v>45.785000000000004</v>
      </c>
      <c r="H95">
        <v>50.1875</v>
      </c>
      <c r="I95">
        <v>49.827500000000001</v>
      </c>
      <c r="J95">
        <v>50.577500000000001</v>
      </c>
      <c r="K95">
        <v>51.192499999999995</v>
      </c>
      <c r="L95">
        <v>51.839999999999996</v>
      </c>
      <c r="M95">
        <v>49.760000000000005</v>
      </c>
      <c r="N95">
        <v>52.632499999999993</v>
      </c>
      <c r="O95">
        <v>53.997500000000002</v>
      </c>
      <c r="P95">
        <v>53.805000000000007</v>
      </c>
      <c r="Q95">
        <v>52.102499999999992</v>
      </c>
      <c r="R95">
        <v>51.842500000000001</v>
      </c>
      <c r="S95">
        <v>51.957500000000003</v>
      </c>
      <c r="T95">
        <v>51.09</v>
      </c>
    </row>
    <row r="96" spans="1:20">
      <c r="A96" s="25" t="s">
        <v>271</v>
      </c>
      <c r="B96">
        <v>33.674999999999997</v>
      </c>
      <c r="C96">
        <v>35.704999999999998</v>
      </c>
      <c r="D96">
        <v>37.927500000000002</v>
      </c>
      <c r="E96">
        <v>35.172499999999999</v>
      </c>
      <c r="F96">
        <v>35.225000000000001</v>
      </c>
      <c r="G96">
        <v>37.157500000000006</v>
      </c>
      <c r="H96">
        <v>40.767499999999998</v>
      </c>
      <c r="I96">
        <v>42.347500000000004</v>
      </c>
      <c r="J96">
        <v>44.5075</v>
      </c>
      <c r="K96">
        <v>44.927500000000002</v>
      </c>
      <c r="L96">
        <v>46.017499999999998</v>
      </c>
      <c r="M96">
        <v>48.545000000000002</v>
      </c>
      <c r="N96">
        <v>46.767499999999998</v>
      </c>
      <c r="O96">
        <v>48.644999999999996</v>
      </c>
      <c r="P96">
        <v>46.887499999999996</v>
      </c>
      <c r="Q96">
        <v>47.145000000000003</v>
      </c>
      <c r="R96">
        <v>45.965000000000003</v>
      </c>
      <c r="S96">
        <v>45.285000000000004</v>
      </c>
      <c r="T96">
        <v>43.857500000000002</v>
      </c>
    </row>
    <row r="97" spans="1:20">
      <c r="A97" s="25" t="s">
        <v>272</v>
      </c>
      <c r="B97">
        <v>32.534999999999997</v>
      </c>
      <c r="C97">
        <v>32.784999999999997</v>
      </c>
      <c r="D97">
        <v>33.527499999999996</v>
      </c>
      <c r="E97">
        <v>39.765000000000001</v>
      </c>
      <c r="F97">
        <v>40.432499999999997</v>
      </c>
      <c r="G97">
        <v>42.674999999999997</v>
      </c>
      <c r="H97">
        <v>42.477499999999999</v>
      </c>
      <c r="I97">
        <v>44.055</v>
      </c>
      <c r="J97">
        <v>45.127499999999998</v>
      </c>
      <c r="K97">
        <v>45.057499999999997</v>
      </c>
      <c r="L97">
        <v>44.48</v>
      </c>
      <c r="M97">
        <v>46.392499999999998</v>
      </c>
      <c r="N97">
        <v>45.94</v>
      </c>
      <c r="O97">
        <v>45.277500000000003</v>
      </c>
      <c r="P97">
        <v>45.82</v>
      </c>
      <c r="Q97">
        <v>44.945</v>
      </c>
      <c r="R97">
        <v>45.642499999999998</v>
      </c>
      <c r="S97">
        <v>47.059999999999995</v>
      </c>
      <c r="T97">
        <v>45.295000000000002</v>
      </c>
    </row>
    <row r="98" spans="1:20">
      <c r="A98" s="25" t="s">
        <v>273</v>
      </c>
      <c r="B98">
        <v>41.2</v>
      </c>
      <c r="C98">
        <v>41.53</v>
      </c>
      <c r="D98">
        <v>44.15</v>
      </c>
      <c r="E98">
        <v>48.854999999999997</v>
      </c>
      <c r="F98">
        <v>49.884999999999998</v>
      </c>
      <c r="G98">
        <v>49.650000000000006</v>
      </c>
      <c r="H98">
        <v>54.117499999999993</v>
      </c>
      <c r="I98">
        <v>53.737499999999997</v>
      </c>
      <c r="J98">
        <v>52.0625</v>
      </c>
      <c r="K98">
        <v>54.672499999999999</v>
      </c>
      <c r="L98">
        <v>55.252499999999998</v>
      </c>
      <c r="M98">
        <v>56.627499999999998</v>
      </c>
      <c r="N98">
        <v>54.669999999999995</v>
      </c>
      <c r="O98">
        <v>56.347500000000004</v>
      </c>
      <c r="P98">
        <v>53.547499999999999</v>
      </c>
      <c r="Q98">
        <v>53.52</v>
      </c>
      <c r="R98">
        <v>54.839999999999996</v>
      </c>
      <c r="S98">
        <v>56.924999999999997</v>
      </c>
      <c r="T98">
        <v>56.934999999999995</v>
      </c>
    </row>
    <row r="99" spans="1:20">
      <c r="A99" s="25" t="s">
        <v>274</v>
      </c>
      <c r="B99">
        <v>41.355000000000004</v>
      </c>
      <c r="C99">
        <v>42.245000000000005</v>
      </c>
      <c r="D99">
        <v>42.402500000000003</v>
      </c>
      <c r="E99">
        <v>39.402500000000003</v>
      </c>
      <c r="F99">
        <v>42.552499999999995</v>
      </c>
      <c r="G99">
        <v>42.644999999999996</v>
      </c>
      <c r="H99">
        <v>44.305</v>
      </c>
      <c r="I99">
        <v>44.04</v>
      </c>
      <c r="J99">
        <v>46.085000000000001</v>
      </c>
      <c r="K99">
        <v>46.989999999999995</v>
      </c>
      <c r="L99">
        <v>46.962499999999999</v>
      </c>
      <c r="M99">
        <v>47.577500000000001</v>
      </c>
      <c r="N99">
        <v>47.347500000000004</v>
      </c>
      <c r="O99">
        <v>47.827499999999993</v>
      </c>
      <c r="P99">
        <v>47.827500000000001</v>
      </c>
      <c r="Q99">
        <v>46.722499999999997</v>
      </c>
      <c r="R99">
        <v>48.04</v>
      </c>
      <c r="S99">
        <v>47.7</v>
      </c>
      <c r="T99">
        <v>47.472499999999997</v>
      </c>
    </row>
    <row r="100" spans="1:20" ht="29">
      <c r="A100" s="25" t="s">
        <v>275</v>
      </c>
      <c r="B100">
        <v>47.855000000000004</v>
      </c>
      <c r="C100">
        <v>48.665000000000006</v>
      </c>
      <c r="D100">
        <v>50.817500000000003</v>
      </c>
      <c r="E100">
        <v>54.234999999999999</v>
      </c>
      <c r="F100">
        <v>55.745000000000005</v>
      </c>
      <c r="G100">
        <v>56.592500000000001</v>
      </c>
      <c r="H100">
        <v>57.707500000000003</v>
      </c>
      <c r="I100">
        <v>58.685000000000002</v>
      </c>
      <c r="J100">
        <v>59.814999999999998</v>
      </c>
      <c r="K100">
        <v>59.075000000000003</v>
      </c>
      <c r="L100">
        <v>59.952500000000001</v>
      </c>
      <c r="M100">
        <v>59.29</v>
      </c>
      <c r="N100">
        <v>58.58</v>
      </c>
      <c r="O100">
        <v>59.2425</v>
      </c>
      <c r="P100">
        <v>58.855000000000004</v>
      </c>
      <c r="Q100">
        <v>58.05</v>
      </c>
      <c r="R100">
        <v>57.930000000000007</v>
      </c>
      <c r="S100">
        <v>58.36</v>
      </c>
      <c r="T100">
        <v>58.129999999999995</v>
      </c>
    </row>
    <row r="101" spans="1:20" ht="29">
      <c r="A101" s="25" t="s">
        <v>276</v>
      </c>
      <c r="B101">
        <v>38.202500000000001</v>
      </c>
      <c r="C101">
        <v>40.010000000000005</v>
      </c>
      <c r="D101">
        <v>40.950000000000003</v>
      </c>
      <c r="E101">
        <v>44.582499999999996</v>
      </c>
      <c r="F101">
        <v>44.8125</v>
      </c>
      <c r="G101">
        <v>46.9925</v>
      </c>
      <c r="H101">
        <v>49.377499999999998</v>
      </c>
      <c r="I101">
        <v>50.252500000000005</v>
      </c>
      <c r="J101">
        <v>51.15</v>
      </c>
      <c r="K101">
        <v>51.454999999999998</v>
      </c>
      <c r="L101">
        <v>54.21</v>
      </c>
      <c r="M101">
        <v>53.097500000000004</v>
      </c>
      <c r="N101">
        <v>53.792500000000004</v>
      </c>
      <c r="O101">
        <v>54.337500000000006</v>
      </c>
      <c r="P101">
        <v>52.662500000000001</v>
      </c>
      <c r="Q101">
        <v>50.66</v>
      </c>
      <c r="R101">
        <v>50.372500000000002</v>
      </c>
      <c r="S101">
        <v>51.612499999999997</v>
      </c>
      <c r="T101">
        <v>51.335000000000001</v>
      </c>
    </row>
    <row r="102" spans="1:20" ht="29">
      <c r="A102" s="25" t="s">
        <v>277</v>
      </c>
      <c r="B102">
        <v>42.04</v>
      </c>
      <c r="C102">
        <v>43.722499999999997</v>
      </c>
      <c r="D102">
        <v>45.354999999999997</v>
      </c>
      <c r="E102">
        <v>45.01</v>
      </c>
      <c r="F102">
        <v>47.104999999999997</v>
      </c>
      <c r="G102">
        <v>48.220000000000006</v>
      </c>
      <c r="H102">
        <v>51.097499999999997</v>
      </c>
      <c r="I102">
        <v>51.620000000000005</v>
      </c>
      <c r="J102">
        <v>52.990000000000009</v>
      </c>
      <c r="K102">
        <v>52.994999999999997</v>
      </c>
      <c r="L102">
        <v>54.2425</v>
      </c>
      <c r="M102">
        <v>53.347500000000004</v>
      </c>
      <c r="N102">
        <v>53.682499999999997</v>
      </c>
      <c r="O102">
        <v>51.39</v>
      </c>
      <c r="P102">
        <v>51.055</v>
      </c>
      <c r="Q102">
        <v>52.392499999999998</v>
      </c>
      <c r="R102">
        <v>52.217500000000001</v>
      </c>
      <c r="S102">
        <v>51.935000000000002</v>
      </c>
      <c r="T102">
        <v>51.379999999999995</v>
      </c>
    </row>
    <row r="103" spans="1:20" ht="29">
      <c r="A103" s="25" t="s">
        <v>278</v>
      </c>
      <c r="B103">
        <v>44.785000000000004</v>
      </c>
      <c r="C103">
        <v>46.07</v>
      </c>
      <c r="D103">
        <v>46.397500000000001</v>
      </c>
      <c r="E103">
        <v>50.314999999999998</v>
      </c>
      <c r="F103">
        <v>51.407499999999999</v>
      </c>
      <c r="G103">
        <v>51.355000000000004</v>
      </c>
      <c r="H103">
        <v>52.807500000000005</v>
      </c>
      <c r="I103">
        <v>52.78</v>
      </c>
      <c r="J103">
        <v>53.6</v>
      </c>
      <c r="K103">
        <v>54.81</v>
      </c>
      <c r="L103">
        <v>54.702500000000001</v>
      </c>
      <c r="M103">
        <v>53.809999999999995</v>
      </c>
      <c r="N103">
        <v>54.089999999999996</v>
      </c>
      <c r="O103">
        <v>53.652499999999996</v>
      </c>
      <c r="P103">
        <v>53.805</v>
      </c>
      <c r="Q103">
        <v>53.857500000000002</v>
      </c>
      <c r="R103">
        <v>54.875</v>
      </c>
      <c r="S103">
        <v>53.942500000000003</v>
      </c>
      <c r="T103">
        <v>51.959999999999994</v>
      </c>
    </row>
    <row r="104" spans="1:20" ht="29">
      <c r="A104" s="25" t="s">
        <v>279</v>
      </c>
      <c r="B104">
        <v>37.172499999999999</v>
      </c>
      <c r="C104">
        <v>36.4375</v>
      </c>
      <c r="D104">
        <v>38.892499999999998</v>
      </c>
      <c r="E104">
        <v>39.072499999999998</v>
      </c>
      <c r="F104">
        <v>42.1325</v>
      </c>
      <c r="G104">
        <v>42.017499999999998</v>
      </c>
      <c r="H104">
        <v>42.832499999999996</v>
      </c>
      <c r="I104">
        <v>42.532499999999999</v>
      </c>
      <c r="J104">
        <v>43.002500000000005</v>
      </c>
      <c r="K104">
        <v>44.317499999999995</v>
      </c>
      <c r="L104">
        <v>44.087500000000006</v>
      </c>
      <c r="M104">
        <v>43.347499999999997</v>
      </c>
      <c r="N104">
        <v>43.9375</v>
      </c>
      <c r="O104">
        <v>45.142499999999998</v>
      </c>
      <c r="P104">
        <v>44.714999999999996</v>
      </c>
      <c r="Q104">
        <v>44.11</v>
      </c>
      <c r="R104">
        <v>44.707499999999996</v>
      </c>
      <c r="S104">
        <v>44.06</v>
      </c>
      <c r="T104">
        <v>43.155000000000001</v>
      </c>
    </row>
    <row r="105" spans="1:20" ht="29">
      <c r="A105" s="25" t="s">
        <v>280</v>
      </c>
      <c r="B105">
        <v>31.8825</v>
      </c>
      <c r="C105">
        <v>34.934999999999995</v>
      </c>
      <c r="D105">
        <v>36.9925</v>
      </c>
      <c r="E105">
        <v>40.424999999999997</v>
      </c>
      <c r="F105">
        <v>41.4925</v>
      </c>
      <c r="G105">
        <v>41.475000000000001</v>
      </c>
      <c r="H105">
        <v>41.842500000000001</v>
      </c>
      <c r="I105">
        <v>45.102499999999999</v>
      </c>
      <c r="J105">
        <v>48.467500000000001</v>
      </c>
      <c r="K105">
        <v>47.427500000000002</v>
      </c>
      <c r="L105">
        <v>46.692500000000003</v>
      </c>
      <c r="M105">
        <v>48.494999999999997</v>
      </c>
      <c r="N105">
        <v>45.924999999999997</v>
      </c>
      <c r="O105">
        <v>48.27</v>
      </c>
      <c r="P105">
        <v>46.2</v>
      </c>
      <c r="Q105">
        <v>48.655000000000001</v>
      </c>
      <c r="R105">
        <v>47.53</v>
      </c>
      <c r="S105">
        <v>47.0625</v>
      </c>
      <c r="T105">
        <v>47.942499999999995</v>
      </c>
    </row>
    <row r="106" spans="1:20" ht="43">
      <c r="A106" s="25" t="s">
        <v>281</v>
      </c>
      <c r="B106">
        <v>46.067499999999995</v>
      </c>
      <c r="C106">
        <v>48.647500000000001</v>
      </c>
      <c r="D106">
        <v>49.510000000000005</v>
      </c>
      <c r="E106">
        <v>50.667499999999997</v>
      </c>
      <c r="F106">
        <v>53.29</v>
      </c>
      <c r="G106">
        <v>53.237500000000004</v>
      </c>
      <c r="H106">
        <v>53.03</v>
      </c>
      <c r="I106">
        <v>55.157499999999999</v>
      </c>
      <c r="J106">
        <v>55.449999999999996</v>
      </c>
      <c r="K106">
        <v>56.892499999999991</v>
      </c>
      <c r="L106">
        <v>57.364999999999995</v>
      </c>
      <c r="M106">
        <v>58.397500000000001</v>
      </c>
      <c r="N106">
        <v>56.440000000000005</v>
      </c>
      <c r="O106">
        <v>54.655000000000001</v>
      </c>
      <c r="P106">
        <v>54.494999999999997</v>
      </c>
      <c r="Q106">
        <v>56.412500000000001</v>
      </c>
      <c r="R106">
        <v>56.675000000000004</v>
      </c>
      <c r="S106">
        <v>55.84</v>
      </c>
      <c r="T106">
        <v>53.664999999999999</v>
      </c>
    </row>
    <row r="107" spans="1:20" ht="29">
      <c r="A107" s="25" t="s">
        <v>282</v>
      </c>
      <c r="B107">
        <v>42.172499999999999</v>
      </c>
      <c r="C107">
        <v>44.732500000000002</v>
      </c>
      <c r="D107">
        <v>47.135000000000005</v>
      </c>
      <c r="E107">
        <v>46.0075</v>
      </c>
      <c r="F107">
        <v>46.865000000000002</v>
      </c>
      <c r="G107">
        <v>48.309999999999995</v>
      </c>
      <c r="H107">
        <v>48.987499999999997</v>
      </c>
      <c r="I107">
        <v>49.230000000000004</v>
      </c>
      <c r="J107">
        <v>48.7</v>
      </c>
      <c r="K107">
        <v>49.655000000000001</v>
      </c>
      <c r="L107">
        <v>50.297499999999999</v>
      </c>
      <c r="M107">
        <v>49.92</v>
      </c>
      <c r="N107">
        <v>49.912499999999994</v>
      </c>
      <c r="O107">
        <v>49.017499999999998</v>
      </c>
      <c r="P107">
        <v>48.807500000000005</v>
      </c>
      <c r="Q107">
        <v>49.935000000000002</v>
      </c>
      <c r="R107">
        <v>49.724999999999994</v>
      </c>
      <c r="S107">
        <v>49.394999999999996</v>
      </c>
      <c r="T107">
        <v>48.11</v>
      </c>
    </row>
    <row r="108" spans="1:20" ht="29">
      <c r="A108" s="25" t="s">
        <v>283</v>
      </c>
      <c r="B108">
        <v>38.422499999999999</v>
      </c>
      <c r="C108">
        <v>40.642499999999998</v>
      </c>
      <c r="D108">
        <v>42.392499999999998</v>
      </c>
      <c r="E108">
        <v>48.550000000000004</v>
      </c>
      <c r="F108">
        <v>49.120000000000005</v>
      </c>
      <c r="G108">
        <v>48.277500000000003</v>
      </c>
      <c r="H108">
        <v>50.622500000000002</v>
      </c>
      <c r="I108">
        <v>51.454999999999998</v>
      </c>
      <c r="J108">
        <v>51.527500000000003</v>
      </c>
      <c r="K108">
        <v>53.664999999999992</v>
      </c>
      <c r="L108">
        <v>53.010000000000005</v>
      </c>
      <c r="M108">
        <v>53.622500000000002</v>
      </c>
      <c r="N108">
        <v>54.417499999999997</v>
      </c>
      <c r="O108">
        <v>52.910000000000004</v>
      </c>
      <c r="P108">
        <v>53.217500000000001</v>
      </c>
      <c r="Q108">
        <v>53.462499999999991</v>
      </c>
      <c r="R108">
        <v>54.690000000000005</v>
      </c>
      <c r="S108">
        <v>55.03</v>
      </c>
      <c r="T108">
        <v>53.365000000000002</v>
      </c>
    </row>
    <row r="109" spans="1:20" ht="29">
      <c r="A109" s="25" t="s">
        <v>284</v>
      </c>
      <c r="B109">
        <v>39.695</v>
      </c>
      <c r="C109">
        <v>41.547499999999999</v>
      </c>
      <c r="D109">
        <v>43.045000000000002</v>
      </c>
      <c r="E109">
        <v>42.094999999999999</v>
      </c>
      <c r="F109">
        <v>41.59</v>
      </c>
      <c r="G109">
        <v>40.855000000000004</v>
      </c>
      <c r="H109">
        <v>42.102499999999999</v>
      </c>
      <c r="I109">
        <v>43.737499999999997</v>
      </c>
      <c r="J109">
        <v>45.65</v>
      </c>
      <c r="K109">
        <v>48</v>
      </c>
      <c r="L109">
        <v>49.079999999999991</v>
      </c>
      <c r="M109">
        <v>48.722500000000004</v>
      </c>
      <c r="N109">
        <v>47.86</v>
      </c>
      <c r="O109">
        <v>48.03</v>
      </c>
      <c r="P109">
        <v>45.737499999999997</v>
      </c>
      <c r="Q109">
        <v>47.667500000000004</v>
      </c>
      <c r="R109">
        <v>46.107500000000002</v>
      </c>
      <c r="S109">
        <v>46.077500000000001</v>
      </c>
      <c r="T109">
        <v>45.839999999999996</v>
      </c>
    </row>
    <row r="110" spans="1:20" ht="43">
      <c r="A110" s="25" t="s">
        <v>285</v>
      </c>
      <c r="B110">
        <v>44.954999999999998</v>
      </c>
      <c r="C110">
        <v>46.825000000000003</v>
      </c>
      <c r="D110">
        <v>48.017499999999998</v>
      </c>
      <c r="E110">
        <v>47.39</v>
      </c>
      <c r="F110">
        <v>48.620000000000005</v>
      </c>
      <c r="G110">
        <v>50.064999999999998</v>
      </c>
      <c r="H110">
        <v>49.945</v>
      </c>
      <c r="I110">
        <v>52.48</v>
      </c>
      <c r="J110">
        <v>53.58</v>
      </c>
      <c r="K110">
        <v>55.984999999999999</v>
      </c>
      <c r="L110">
        <v>56.9</v>
      </c>
      <c r="M110">
        <v>54.877499999999998</v>
      </c>
      <c r="N110">
        <v>55.435000000000002</v>
      </c>
      <c r="O110">
        <v>57.342500000000001</v>
      </c>
      <c r="P110">
        <v>57.650000000000006</v>
      </c>
      <c r="Q110">
        <v>55.482500000000002</v>
      </c>
      <c r="R110">
        <v>54.21</v>
      </c>
      <c r="S110">
        <v>54.515000000000001</v>
      </c>
      <c r="T110">
        <v>52.462499999999999</v>
      </c>
    </row>
    <row r="111" spans="1:20" ht="29">
      <c r="A111" s="25" t="s">
        <v>286</v>
      </c>
      <c r="B111">
        <v>38.327500000000001</v>
      </c>
      <c r="C111">
        <v>40.020000000000003</v>
      </c>
      <c r="D111">
        <v>42.5</v>
      </c>
      <c r="E111">
        <v>44.202500000000008</v>
      </c>
      <c r="F111">
        <v>46.287499999999994</v>
      </c>
      <c r="G111">
        <v>46.407499999999999</v>
      </c>
      <c r="H111">
        <v>47.575000000000003</v>
      </c>
      <c r="I111">
        <v>46.872500000000002</v>
      </c>
      <c r="J111">
        <v>50.05</v>
      </c>
      <c r="K111">
        <v>49.155000000000001</v>
      </c>
      <c r="L111">
        <v>50.41</v>
      </c>
      <c r="M111">
        <v>51.762499999999996</v>
      </c>
      <c r="N111">
        <v>51.972499999999997</v>
      </c>
      <c r="O111">
        <v>52.849999999999994</v>
      </c>
      <c r="P111">
        <v>53.994999999999997</v>
      </c>
      <c r="Q111">
        <v>53.737499999999997</v>
      </c>
      <c r="R111">
        <v>50.502499999999998</v>
      </c>
      <c r="S111">
        <v>52.467500000000001</v>
      </c>
      <c r="T111">
        <v>51.814999999999998</v>
      </c>
    </row>
    <row r="112" spans="1:20" ht="29">
      <c r="A112" s="25" t="s">
        <v>287</v>
      </c>
      <c r="B112">
        <v>41.197499999999998</v>
      </c>
      <c r="C112">
        <v>42.385000000000005</v>
      </c>
      <c r="D112">
        <v>44.022499999999994</v>
      </c>
      <c r="E112">
        <v>44.3675</v>
      </c>
      <c r="F112">
        <v>46.07</v>
      </c>
      <c r="G112">
        <v>47.61</v>
      </c>
      <c r="H112">
        <v>49.059999999999995</v>
      </c>
      <c r="I112">
        <v>49.927500000000002</v>
      </c>
      <c r="J112">
        <v>50.422499999999999</v>
      </c>
      <c r="K112">
        <v>51.285000000000004</v>
      </c>
      <c r="L112">
        <v>52.377499999999998</v>
      </c>
      <c r="M112">
        <v>53.395000000000003</v>
      </c>
      <c r="N112">
        <v>53.78</v>
      </c>
      <c r="O112">
        <v>54.047499999999999</v>
      </c>
      <c r="P112">
        <v>52.827500000000001</v>
      </c>
      <c r="Q112">
        <v>52.487500000000004</v>
      </c>
      <c r="R112">
        <v>52.7575</v>
      </c>
      <c r="S112">
        <v>53.204999999999998</v>
      </c>
      <c r="T112">
        <v>50.5</v>
      </c>
    </row>
    <row r="113" spans="1:20">
      <c r="A113" s="25" t="s">
        <v>288</v>
      </c>
      <c r="B113">
        <v>39.067499999999995</v>
      </c>
      <c r="C113">
        <v>41.207499999999996</v>
      </c>
      <c r="D113">
        <v>38.977499999999992</v>
      </c>
      <c r="E113">
        <v>41.11</v>
      </c>
      <c r="F113">
        <v>42.537500000000001</v>
      </c>
      <c r="G113">
        <v>45.302499999999995</v>
      </c>
      <c r="H113">
        <v>48.4</v>
      </c>
      <c r="I113">
        <v>47.717500000000001</v>
      </c>
      <c r="J113">
        <v>49.432499999999997</v>
      </c>
      <c r="K113">
        <v>52.510000000000005</v>
      </c>
      <c r="L113">
        <v>51.927500000000002</v>
      </c>
      <c r="M113">
        <v>50.402500000000003</v>
      </c>
      <c r="N113">
        <v>52.387500000000003</v>
      </c>
      <c r="O113">
        <v>49.55</v>
      </c>
      <c r="P113">
        <v>48.117500000000007</v>
      </c>
      <c r="Q113">
        <v>54.215000000000003</v>
      </c>
      <c r="R113">
        <v>53.157499999999999</v>
      </c>
      <c r="S113">
        <v>53.389999999999993</v>
      </c>
      <c r="T113">
        <v>52.724999999999994</v>
      </c>
    </row>
    <row r="114" spans="1:20" ht="29">
      <c r="A114" s="25" t="s">
        <v>289</v>
      </c>
      <c r="B114">
        <v>48.459999999999994</v>
      </c>
      <c r="C114">
        <v>50.037499999999994</v>
      </c>
      <c r="D114">
        <v>50.17</v>
      </c>
      <c r="E114">
        <v>49.327500000000001</v>
      </c>
      <c r="F114">
        <v>51.085000000000001</v>
      </c>
      <c r="G114">
        <v>51.487499999999997</v>
      </c>
      <c r="H114">
        <v>52.505000000000003</v>
      </c>
      <c r="I114">
        <v>53.274999999999999</v>
      </c>
      <c r="J114">
        <v>54.462500000000006</v>
      </c>
      <c r="K114">
        <v>55.85</v>
      </c>
      <c r="L114">
        <v>55.19</v>
      </c>
      <c r="M114">
        <v>56.042499999999997</v>
      </c>
      <c r="N114">
        <v>56.007500000000007</v>
      </c>
      <c r="O114">
        <v>56.657499999999999</v>
      </c>
      <c r="P114">
        <v>53.900000000000006</v>
      </c>
      <c r="Q114">
        <v>54.7</v>
      </c>
      <c r="R114">
        <v>54.699999999999996</v>
      </c>
      <c r="S114">
        <v>53.38</v>
      </c>
      <c r="T114">
        <v>52.820000000000007</v>
      </c>
    </row>
    <row r="115" spans="1:20">
      <c r="A115" s="25" t="s">
        <v>290</v>
      </c>
      <c r="B115">
        <v>31.695</v>
      </c>
      <c r="C115">
        <v>31.975000000000001</v>
      </c>
      <c r="D115">
        <v>33.74</v>
      </c>
      <c r="E115">
        <v>41.9375</v>
      </c>
      <c r="F115">
        <v>43.907500000000006</v>
      </c>
      <c r="G115">
        <v>44.467500000000001</v>
      </c>
      <c r="H115">
        <v>46.19</v>
      </c>
      <c r="I115">
        <v>48.184999999999995</v>
      </c>
      <c r="J115">
        <v>47.6175</v>
      </c>
      <c r="K115">
        <v>48.897500000000001</v>
      </c>
      <c r="L115">
        <v>47.45</v>
      </c>
      <c r="M115">
        <v>45.967500000000001</v>
      </c>
      <c r="N115">
        <v>47.644999999999996</v>
      </c>
      <c r="O115">
        <v>51.28</v>
      </c>
      <c r="P115">
        <v>51.372499999999995</v>
      </c>
      <c r="Q115">
        <v>48.922499999999999</v>
      </c>
      <c r="R115">
        <v>49.362499999999997</v>
      </c>
      <c r="S115">
        <v>50.947500000000005</v>
      </c>
      <c r="T115">
        <v>51.010000000000005</v>
      </c>
    </row>
    <row r="116" spans="1:20" ht="29">
      <c r="A116" s="25" t="s">
        <v>291</v>
      </c>
      <c r="B116">
        <v>38.592500000000001</v>
      </c>
      <c r="C116">
        <v>39.64</v>
      </c>
      <c r="D116">
        <v>40.604999999999997</v>
      </c>
      <c r="E116">
        <v>41.422499999999999</v>
      </c>
      <c r="F116">
        <v>43.269999999999996</v>
      </c>
      <c r="G116">
        <v>45.825000000000003</v>
      </c>
      <c r="H116">
        <v>47.947499999999998</v>
      </c>
      <c r="I116">
        <v>49.615000000000002</v>
      </c>
      <c r="J116">
        <v>48.892499999999998</v>
      </c>
      <c r="K116">
        <v>53.242499999999993</v>
      </c>
      <c r="L116">
        <v>54.972499999999997</v>
      </c>
      <c r="M116">
        <v>54.742500000000007</v>
      </c>
      <c r="N116">
        <v>53.115000000000002</v>
      </c>
      <c r="O116">
        <v>52.077500000000001</v>
      </c>
      <c r="P116">
        <v>52.519999999999996</v>
      </c>
      <c r="Q116">
        <v>52.327500000000001</v>
      </c>
      <c r="R116">
        <v>51.727499999999999</v>
      </c>
      <c r="S116">
        <v>52.002499999999998</v>
      </c>
      <c r="T116">
        <v>51.834999999999994</v>
      </c>
    </row>
    <row r="117" spans="1:20" ht="43">
      <c r="A117" s="25" t="s">
        <v>292</v>
      </c>
      <c r="B117">
        <v>45.534999999999997</v>
      </c>
      <c r="C117">
        <v>46.660000000000004</v>
      </c>
      <c r="D117">
        <v>47.735000000000007</v>
      </c>
      <c r="E117">
        <v>47.892500000000005</v>
      </c>
      <c r="F117">
        <v>49.417499999999997</v>
      </c>
      <c r="G117">
        <v>51.41</v>
      </c>
      <c r="H117">
        <v>51.924999999999997</v>
      </c>
      <c r="I117">
        <v>52.752499999999998</v>
      </c>
      <c r="J117">
        <v>53.314999999999998</v>
      </c>
      <c r="K117">
        <v>54.644999999999996</v>
      </c>
      <c r="L117">
        <v>54.672499999999999</v>
      </c>
      <c r="M117">
        <v>54.51</v>
      </c>
      <c r="N117">
        <v>53.317500000000003</v>
      </c>
      <c r="O117">
        <v>53.912500000000001</v>
      </c>
      <c r="P117">
        <v>54.650000000000006</v>
      </c>
      <c r="Q117">
        <v>53.885000000000005</v>
      </c>
      <c r="R117">
        <v>53.327500000000001</v>
      </c>
      <c r="S117">
        <v>52.1325</v>
      </c>
      <c r="T117">
        <v>52.41</v>
      </c>
    </row>
    <row r="118" spans="1:20" ht="29">
      <c r="A118" s="25" t="s">
        <v>293</v>
      </c>
      <c r="B118">
        <v>43.284999999999997</v>
      </c>
      <c r="C118">
        <v>44.792499999999997</v>
      </c>
      <c r="D118">
        <v>43.652500000000003</v>
      </c>
      <c r="E118">
        <v>44.787499999999994</v>
      </c>
      <c r="F118">
        <v>47.877499999999998</v>
      </c>
      <c r="G118">
        <v>48.557500000000005</v>
      </c>
      <c r="H118">
        <v>50.284999999999997</v>
      </c>
      <c r="I118">
        <v>51.815000000000005</v>
      </c>
      <c r="J118">
        <v>51.3675</v>
      </c>
      <c r="K118">
        <v>52.85</v>
      </c>
      <c r="L118">
        <v>52.772499999999994</v>
      </c>
      <c r="M118">
        <v>52.085000000000001</v>
      </c>
      <c r="N118">
        <v>50.465000000000003</v>
      </c>
      <c r="O118">
        <v>51.519999999999996</v>
      </c>
      <c r="P118">
        <v>51.269999999999996</v>
      </c>
      <c r="Q118">
        <v>51.567500000000003</v>
      </c>
      <c r="R118">
        <v>52.332499999999996</v>
      </c>
      <c r="S118">
        <v>52.37</v>
      </c>
      <c r="T118">
        <v>50.844999999999999</v>
      </c>
    </row>
    <row r="119" spans="1:20" ht="29">
      <c r="A119" s="25" t="s">
        <v>294</v>
      </c>
      <c r="B119">
        <v>25.315000000000001</v>
      </c>
      <c r="C119">
        <v>28.122499999999999</v>
      </c>
      <c r="D119">
        <v>31.729999999999997</v>
      </c>
      <c r="E119">
        <v>34.897500000000001</v>
      </c>
      <c r="F119">
        <v>36.1175</v>
      </c>
      <c r="G119">
        <v>36.1325</v>
      </c>
      <c r="H119">
        <v>37.184999999999995</v>
      </c>
      <c r="I119">
        <v>36.552500000000002</v>
      </c>
      <c r="J119">
        <v>38.765000000000001</v>
      </c>
      <c r="K119">
        <v>38.707499999999996</v>
      </c>
      <c r="L119">
        <v>38.677499999999995</v>
      </c>
      <c r="M119">
        <v>40.830000000000005</v>
      </c>
      <c r="N119">
        <v>45.325000000000003</v>
      </c>
      <c r="O119">
        <v>44.732500000000002</v>
      </c>
      <c r="P119">
        <v>46.67</v>
      </c>
      <c r="Q119">
        <v>45.805</v>
      </c>
      <c r="R119">
        <v>42.78</v>
      </c>
      <c r="S119">
        <v>45.015000000000001</v>
      </c>
      <c r="T119">
        <v>44.684999999999995</v>
      </c>
    </row>
    <row r="120" spans="1:20" ht="29">
      <c r="A120" s="25" t="s">
        <v>295</v>
      </c>
      <c r="B120">
        <v>39.69</v>
      </c>
      <c r="C120">
        <v>43.015000000000001</v>
      </c>
      <c r="D120">
        <v>44.82</v>
      </c>
      <c r="E120">
        <v>46.775000000000006</v>
      </c>
      <c r="F120">
        <v>47.797499999999999</v>
      </c>
      <c r="G120">
        <v>52.344999999999999</v>
      </c>
      <c r="H120">
        <v>51.94</v>
      </c>
      <c r="I120">
        <v>52.135000000000005</v>
      </c>
      <c r="J120">
        <v>51.78</v>
      </c>
      <c r="K120">
        <v>52.447500000000005</v>
      </c>
      <c r="L120">
        <v>54.712499999999999</v>
      </c>
      <c r="M120">
        <v>54.682500000000005</v>
      </c>
      <c r="N120">
        <v>53.664999999999999</v>
      </c>
      <c r="O120">
        <v>52.515000000000001</v>
      </c>
      <c r="P120">
        <v>53.982500000000002</v>
      </c>
      <c r="Q120">
        <v>53.452500000000001</v>
      </c>
      <c r="R120">
        <v>53.757499999999993</v>
      </c>
      <c r="S120">
        <v>53.737499999999997</v>
      </c>
      <c r="T120">
        <v>53.71</v>
      </c>
    </row>
    <row r="121" spans="1:20">
      <c r="A121" s="25" t="s">
        <v>296</v>
      </c>
      <c r="B121">
        <v>29.34</v>
      </c>
      <c r="C121">
        <v>29.792500000000004</v>
      </c>
      <c r="D121">
        <v>30.472499999999997</v>
      </c>
      <c r="E121">
        <v>43.902500000000003</v>
      </c>
      <c r="F121">
        <v>41.625</v>
      </c>
      <c r="G121">
        <v>38.847500000000004</v>
      </c>
      <c r="H121">
        <v>42.092500000000001</v>
      </c>
      <c r="I121">
        <v>45.727499999999999</v>
      </c>
      <c r="J121">
        <v>42.92</v>
      </c>
      <c r="K121">
        <v>46.055000000000007</v>
      </c>
      <c r="L121">
        <v>50.582499999999996</v>
      </c>
      <c r="M121">
        <v>49.762499999999996</v>
      </c>
      <c r="N121">
        <v>48.567500000000003</v>
      </c>
      <c r="O121">
        <v>47.082499999999996</v>
      </c>
      <c r="P121">
        <v>47.472500000000004</v>
      </c>
      <c r="Q121">
        <v>47.66</v>
      </c>
      <c r="R121">
        <v>52.202500000000001</v>
      </c>
      <c r="S121">
        <v>48.802500000000002</v>
      </c>
      <c r="T121">
        <v>47.947500000000005</v>
      </c>
    </row>
    <row r="122" spans="1:20" ht="29">
      <c r="A122" s="25" t="s">
        <v>297</v>
      </c>
      <c r="B122">
        <v>31.677500000000002</v>
      </c>
      <c r="C122">
        <v>35.872500000000002</v>
      </c>
      <c r="D122">
        <v>45.794999999999995</v>
      </c>
      <c r="E122">
        <v>40.114999999999995</v>
      </c>
      <c r="F122">
        <v>39.594999999999999</v>
      </c>
      <c r="G122">
        <v>42.405000000000001</v>
      </c>
      <c r="H122">
        <v>38.119999999999997</v>
      </c>
      <c r="I122">
        <v>42.502499999999998</v>
      </c>
      <c r="J122">
        <v>42.347500000000004</v>
      </c>
      <c r="K122">
        <v>45.935000000000002</v>
      </c>
      <c r="L122">
        <v>45.967500000000001</v>
      </c>
      <c r="M122">
        <v>49.492500000000007</v>
      </c>
      <c r="N122">
        <v>46.414999999999999</v>
      </c>
      <c r="O122">
        <v>47.174999999999997</v>
      </c>
      <c r="P122">
        <v>46.307500000000005</v>
      </c>
      <c r="Q122">
        <v>49.2425</v>
      </c>
      <c r="R122">
        <v>54.495000000000005</v>
      </c>
      <c r="S122">
        <v>53.762500000000003</v>
      </c>
      <c r="T122">
        <v>55.49</v>
      </c>
    </row>
    <row r="128" spans="1:20">
      <c r="A128" s="52" t="s">
        <v>350</v>
      </c>
      <c r="B128" s="1">
        <v>2002</v>
      </c>
      <c r="C128" s="1">
        <v>2003</v>
      </c>
      <c r="D128" s="1">
        <v>2004</v>
      </c>
      <c r="E128" s="1">
        <v>2005</v>
      </c>
      <c r="F128" s="1">
        <v>2006</v>
      </c>
      <c r="G128" s="1">
        <v>2007</v>
      </c>
      <c r="H128" s="1">
        <v>2008</v>
      </c>
      <c r="I128" s="1">
        <v>2009</v>
      </c>
      <c r="J128" s="1">
        <v>2010</v>
      </c>
      <c r="K128" s="1">
        <v>2011</v>
      </c>
      <c r="L128" s="1">
        <v>2012</v>
      </c>
      <c r="M128" s="1">
        <v>2013</v>
      </c>
      <c r="N128" s="1">
        <v>2014</v>
      </c>
      <c r="O128" s="1">
        <v>2015</v>
      </c>
      <c r="P128" s="1">
        <v>2016</v>
      </c>
      <c r="Q128" s="1">
        <v>2017</v>
      </c>
      <c r="R128" s="1">
        <v>2018</v>
      </c>
      <c r="S128" s="1">
        <v>2019</v>
      </c>
      <c r="T128" s="1">
        <v>2020</v>
      </c>
    </row>
    <row r="129" spans="1:20" ht="29">
      <c r="A129" s="25" t="s">
        <v>246</v>
      </c>
      <c r="B129">
        <v>11.32</v>
      </c>
      <c r="C129">
        <v>10.7875</v>
      </c>
      <c r="D129">
        <v>14.737500000000001</v>
      </c>
      <c r="E129">
        <v>15.157499999999999</v>
      </c>
      <c r="F129">
        <v>14.922499999999999</v>
      </c>
      <c r="G129">
        <v>12.245000000000001</v>
      </c>
      <c r="H129">
        <v>13.98</v>
      </c>
      <c r="I129">
        <v>20.705000000000002</v>
      </c>
      <c r="J129">
        <v>23.172499999999999</v>
      </c>
      <c r="K129">
        <v>27.172500000000003</v>
      </c>
      <c r="L129">
        <v>37.14</v>
      </c>
      <c r="M129">
        <v>34.697500000000005</v>
      </c>
      <c r="N129">
        <v>28.057500000000001</v>
      </c>
      <c r="O129">
        <v>28.234999999999999</v>
      </c>
      <c r="P129">
        <v>26.625</v>
      </c>
      <c r="Q129">
        <v>27.434999999999999</v>
      </c>
      <c r="R129">
        <v>24.182499999999997</v>
      </c>
      <c r="S129">
        <v>22.434999999999999</v>
      </c>
      <c r="T129">
        <v>23.285000000000004</v>
      </c>
    </row>
    <row r="130" spans="1:20" ht="43">
      <c r="A130" s="25" t="s">
        <v>247</v>
      </c>
      <c r="B130">
        <v>14.594999999999999</v>
      </c>
      <c r="C130">
        <v>16.035</v>
      </c>
      <c r="D130">
        <v>13.580000000000002</v>
      </c>
      <c r="E130">
        <v>12.6875</v>
      </c>
      <c r="F130">
        <v>13.3225</v>
      </c>
      <c r="G130">
        <v>13.280000000000001</v>
      </c>
      <c r="H130">
        <v>14.957500000000001</v>
      </c>
      <c r="I130">
        <v>22.204999999999998</v>
      </c>
      <c r="J130">
        <v>24.022500000000001</v>
      </c>
      <c r="K130">
        <v>23.877500000000001</v>
      </c>
      <c r="L130">
        <v>29.1525</v>
      </c>
      <c r="M130">
        <v>31.799999999999997</v>
      </c>
      <c r="N130">
        <v>27.677499999999998</v>
      </c>
      <c r="O130">
        <v>25.057499999999997</v>
      </c>
      <c r="P130">
        <v>22.594999999999999</v>
      </c>
      <c r="Q130">
        <v>19.637500000000003</v>
      </c>
      <c r="R130">
        <v>16.72</v>
      </c>
      <c r="S130">
        <v>17.854999999999997</v>
      </c>
      <c r="T130">
        <v>20.697500000000002</v>
      </c>
    </row>
    <row r="131" spans="1:20" ht="29">
      <c r="A131" s="25" t="s">
        <v>248</v>
      </c>
      <c r="B131">
        <v>15.5725</v>
      </c>
      <c r="C131">
        <v>15.675000000000001</v>
      </c>
      <c r="D131">
        <v>15.5025</v>
      </c>
      <c r="E131">
        <v>11.7675</v>
      </c>
      <c r="F131">
        <v>12.2575</v>
      </c>
      <c r="G131">
        <v>15.282500000000001</v>
      </c>
      <c r="H131">
        <v>22.7225</v>
      </c>
      <c r="I131">
        <v>26.86</v>
      </c>
      <c r="J131">
        <v>27.455000000000002</v>
      </c>
      <c r="K131">
        <v>35.182500000000005</v>
      </c>
      <c r="L131">
        <v>35.36</v>
      </c>
      <c r="M131">
        <v>37.43</v>
      </c>
      <c r="N131">
        <v>38.83</v>
      </c>
      <c r="O131">
        <v>32.767500000000005</v>
      </c>
      <c r="P131">
        <v>24.642500000000002</v>
      </c>
      <c r="Q131">
        <v>27.815000000000001</v>
      </c>
      <c r="R131">
        <v>24.877500000000001</v>
      </c>
      <c r="S131">
        <v>20.827500000000001</v>
      </c>
      <c r="T131">
        <v>28.29</v>
      </c>
    </row>
    <row r="132" spans="1:20" ht="43">
      <c r="A132" s="25" t="s">
        <v>249</v>
      </c>
      <c r="B132">
        <v>12.427499999999998</v>
      </c>
      <c r="C132">
        <v>13.3</v>
      </c>
      <c r="D132">
        <v>13.48</v>
      </c>
      <c r="E132">
        <v>9.4175000000000004</v>
      </c>
      <c r="F132">
        <v>9.6174999999999997</v>
      </c>
      <c r="G132">
        <v>8.5724999999999998</v>
      </c>
      <c r="H132">
        <v>5.6724999999999994</v>
      </c>
      <c r="I132">
        <v>11.68</v>
      </c>
      <c r="J132">
        <v>11.647499999999999</v>
      </c>
      <c r="K132">
        <v>11.032500000000001</v>
      </c>
      <c r="L132">
        <v>16.344999999999999</v>
      </c>
      <c r="M132">
        <v>17.175000000000001</v>
      </c>
      <c r="N132">
        <v>18.692500000000003</v>
      </c>
      <c r="O132">
        <v>15.669999999999998</v>
      </c>
      <c r="P132">
        <v>12.64</v>
      </c>
      <c r="Q132">
        <v>13.5075</v>
      </c>
      <c r="R132">
        <v>10.307499999999999</v>
      </c>
      <c r="S132">
        <v>8.9699999999999989</v>
      </c>
      <c r="T132">
        <v>8.9725000000000001</v>
      </c>
    </row>
    <row r="133" spans="1:20" ht="29">
      <c r="A133" s="25" t="s">
        <v>250</v>
      </c>
      <c r="B133">
        <v>13.842500000000001</v>
      </c>
      <c r="C133">
        <v>16.125</v>
      </c>
      <c r="D133">
        <v>14.625</v>
      </c>
      <c r="E133">
        <v>12.955</v>
      </c>
      <c r="F133">
        <v>12.280000000000001</v>
      </c>
      <c r="G133">
        <v>10.870000000000001</v>
      </c>
      <c r="H133">
        <v>10.615</v>
      </c>
      <c r="I133">
        <v>14.345000000000001</v>
      </c>
      <c r="J133">
        <v>16.809999999999999</v>
      </c>
      <c r="K133">
        <v>17.29</v>
      </c>
      <c r="L133">
        <v>21.740000000000002</v>
      </c>
      <c r="M133">
        <v>24.36</v>
      </c>
      <c r="N133">
        <v>22.204999999999998</v>
      </c>
      <c r="O133">
        <v>18.597499999999997</v>
      </c>
      <c r="P133">
        <v>16.310000000000002</v>
      </c>
      <c r="Q133">
        <v>13.93</v>
      </c>
      <c r="R133">
        <v>14.92</v>
      </c>
      <c r="S133">
        <v>15.13</v>
      </c>
      <c r="T133">
        <v>14.384999999999998</v>
      </c>
    </row>
    <row r="134" spans="1:20">
      <c r="A134" s="25" t="s">
        <v>251</v>
      </c>
      <c r="B134">
        <v>15.067499999999999</v>
      </c>
      <c r="C134">
        <v>14.9275</v>
      </c>
      <c r="D134">
        <v>14.985000000000001</v>
      </c>
      <c r="E134">
        <v>14.105</v>
      </c>
      <c r="F134">
        <v>12.41</v>
      </c>
      <c r="G134">
        <v>11.475</v>
      </c>
      <c r="H134">
        <v>14.5525</v>
      </c>
      <c r="I134">
        <v>23.22</v>
      </c>
      <c r="J134">
        <v>25.765000000000001</v>
      </c>
      <c r="K134">
        <v>25.347499999999997</v>
      </c>
      <c r="L134">
        <v>26.552499999999998</v>
      </c>
      <c r="M134">
        <v>28.875</v>
      </c>
      <c r="N134">
        <v>29.975000000000001</v>
      </c>
      <c r="O134">
        <v>24.407499999999999</v>
      </c>
      <c r="P134">
        <v>22.9925</v>
      </c>
      <c r="Q134">
        <v>20.145</v>
      </c>
      <c r="R134">
        <v>16.532499999999999</v>
      </c>
      <c r="S134">
        <v>14.89</v>
      </c>
      <c r="T134">
        <v>17.835000000000001</v>
      </c>
    </row>
    <row r="135" spans="1:20" ht="29">
      <c r="A135" s="25" t="s">
        <v>252</v>
      </c>
      <c r="B135">
        <v>28.477499999999999</v>
      </c>
      <c r="C135">
        <v>23.3675</v>
      </c>
      <c r="D135">
        <v>28.855</v>
      </c>
      <c r="E135">
        <v>24.497499999999999</v>
      </c>
      <c r="F135">
        <v>20.16</v>
      </c>
      <c r="G135">
        <v>19.732500000000002</v>
      </c>
      <c r="H135">
        <v>21.772500000000001</v>
      </c>
      <c r="I135">
        <v>25.897500000000001</v>
      </c>
      <c r="J135">
        <v>28.02</v>
      </c>
      <c r="K135">
        <v>31.322499999999998</v>
      </c>
      <c r="L135">
        <v>38.015000000000001</v>
      </c>
      <c r="M135">
        <v>36.864999999999995</v>
      </c>
      <c r="N135">
        <v>35.650000000000006</v>
      </c>
      <c r="O135">
        <v>35.422499999999999</v>
      </c>
      <c r="P135">
        <v>35.905000000000001</v>
      </c>
      <c r="Q135">
        <v>34.464999999999996</v>
      </c>
      <c r="R135">
        <v>32.497500000000002</v>
      </c>
      <c r="S135">
        <v>29.665000000000003</v>
      </c>
      <c r="T135">
        <v>27.212499999999999</v>
      </c>
    </row>
    <row r="136" spans="1:20" ht="43">
      <c r="A136" s="25" t="s">
        <v>253</v>
      </c>
      <c r="B136">
        <v>9.4125000000000014</v>
      </c>
      <c r="C136">
        <v>12.1525</v>
      </c>
      <c r="D136">
        <v>11.335000000000001</v>
      </c>
      <c r="E136">
        <v>10.045</v>
      </c>
      <c r="F136">
        <v>8.18</v>
      </c>
      <c r="G136">
        <v>8.7800000000000011</v>
      </c>
      <c r="H136">
        <v>10.844999999999999</v>
      </c>
      <c r="I136">
        <v>16.397500000000001</v>
      </c>
      <c r="J136">
        <v>19.392500000000002</v>
      </c>
      <c r="K136">
        <v>21.42</v>
      </c>
      <c r="L136">
        <v>24.157499999999999</v>
      </c>
      <c r="M136">
        <v>22.017500000000002</v>
      </c>
      <c r="N136">
        <v>18.545000000000002</v>
      </c>
      <c r="O136">
        <v>17.397500000000001</v>
      </c>
      <c r="P136">
        <v>14.509999999999998</v>
      </c>
      <c r="Q136">
        <v>12.605</v>
      </c>
      <c r="R136">
        <v>11.1275</v>
      </c>
      <c r="S136">
        <v>13.5375</v>
      </c>
      <c r="T136">
        <v>17.602499999999999</v>
      </c>
    </row>
    <row r="137" spans="1:20" ht="29">
      <c r="A137" s="25" t="s">
        <v>254</v>
      </c>
      <c r="B137">
        <v>14.094999999999999</v>
      </c>
      <c r="C137">
        <v>13.555</v>
      </c>
      <c r="D137">
        <v>12.695</v>
      </c>
      <c r="E137">
        <v>7.9950000000000001</v>
      </c>
      <c r="F137">
        <v>8.1699999999999982</v>
      </c>
      <c r="G137">
        <v>7.6099999999999994</v>
      </c>
      <c r="H137">
        <v>8.4525000000000006</v>
      </c>
      <c r="I137">
        <v>14.950000000000001</v>
      </c>
      <c r="J137">
        <v>16.614999999999998</v>
      </c>
      <c r="K137">
        <v>18.125</v>
      </c>
      <c r="L137">
        <v>21.62</v>
      </c>
      <c r="M137">
        <v>22.487500000000001</v>
      </c>
      <c r="N137">
        <v>19.585000000000001</v>
      </c>
      <c r="O137">
        <v>18.962499999999999</v>
      </c>
      <c r="P137">
        <v>16.717500000000001</v>
      </c>
      <c r="Q137">
        <v>14.137499999999999</v>
      </c>
      <c r="R137">
        <v>11.5875</v>
      </c>
      <c r="S137">
        <v>11.3775</v>
      </c>
      <c r="T137">
        <v>13.357499999999998</v>
      </c>
    </row>
    <row r="138" spans="1:20" ht="29">
      <c r="A138" s="25" t="s">
        <v>255</v>
      </c>
      <c r="B138">
        <v>16.1875</v>
      </c>
      <c r="C138">
        <v>15.135</v>
      </c>
      <c r="D138">
        <v>13.602499999999999</v>
      </c>
      <c r="E138">
        <v>10.68</v>
      </c>
      <c r="F138">
        <v>9.4250000000000007</v>
      </c>
      <c r="G138">
        <v>8.6375000000000011</v>
      </c>
      <c r="H138">
        <v>9.0274999999999999</v>
      </c>
      <c r="I138">
        <v>13.06</v>
      </c>
      <c r="J138">
        <v>12.662500000000001</v>
      </c>
      <c r="K138">
        <v>13.8675</v>
      </c>
      <c r="L138">
        <v>16.389999999999997</v>
      </c>
      <c r="M138">
        <v>17.234999999999999</v>
      </c>
      <c r="N138">
        <v>16.475000000000001</v>
      </c>
      <c r="O138">
        <v>15.045</v>
      </c>
      <c r="P138">
        <v>14.295</v>
      </c>
      <c r="Q138">
        <v>12.7575</v>
      </c>
      <c r="R138">
        <v>10.584999999999999</v>
      </c>
      <c r="S138">
        <v>10.7325</v>
      </c>
      <c r="T138">
        <v>11.6225</v>
      </c>
    </row>
    <row r="139" spans="1:20" ht="29">
      <c r="A139" s="25" t="s">
        <v>256</v>
      </c>
      <c r="B139">
        <v>10.440000000000001</v>
      </c>
      <c r="C139">
        <v>12.674999999999999</v>
      </c>
      <c r="D139">
        <v>12.645</v>
      </c>
      <c r="E139">
        <v>11.932499999999999</v>
      </c>
      <c r="F139">
        <v>9.32</v>
      </c>
      <c r="G139">
        <v>8.5975000000000001</v>
      </c>
      <c r="H139">
        <v>13.465</v>
      </c>
      <c r="I139">
        <v>14.0025</v>
      </c>
      <c r="J139">
        <v>17.195</v>
      </c>
      <c r="K139">
        <v>15.715000000000002</v>
      </c>
      <c r="L139">
        <v>21.470000000000002</v>
      </c>
      <c r="M139">
        <v>23.677500000000002</v>
      </c>
      <c r="N139">
        <v>20.324999999999999</v>
      </c>
      <c r="O139">
        <v>19.645</v>
      </c>
      <c r="P139">
        <v>15.170000000000002</v>
      </c>
      <c r="Q139">
        <v>14.52</v>
      </c>
      <c r="R139">
        <v>13.87</v>
      </c>
      <c r="S139">
        <v>13.43</v>
      </c>
      <c r="T139">
        <v>13.012499999999999</v>
      </c>
    </row>
    <row r="140" spans="1:20" ht="29">
      <c r="A140" s="25" t="s">
        <v>257</v>
      </c>
      <c r="B140">
        <v>27.419999999999998</v>
      </c>
      <c r="C140">
        <v>27.422499999999999</v>
      </c>
      <c r="D140">
        <v>24.27</v>
      </c>
      <c r="E140">
        <v>18.655000000000001</v>
      </c>
      <c r="F140">
        <v>16.094999999999999</v>
      </c>
      <c r="G140">
        <v>16.36</v>
      </c>
      <c r="H140">
        <v>21.5425</v>
      </c>
      <c r="I140">
        <v>23.422499999999999</v>
      </c>
      <c r="J140">
        <v>23.04</v>
      </c>
      <c r="K140">
        <v>21.6175</v>
      </c>
      <c r="L140">
        <v>32.480000000000004</v>
      </c>
      <c r="M140">
        <v>34.262500000000003</v>
      </c>
      <c r="N140">
        <v>29.037500000000001</v>
      </c>
      <c r="O140">
        <v>30.3825</v>
      </c>
      <c r="P140">
        <v>26.14</v>
      </c>
      <c r="Q140">
        <v>23.997499999999999</v>
      </c>
      <c r="R140">
        <v>22.975000000000001</v>
      </c>
      <c r="S140">
        <v>24.15</v>
      </c>
      <c r="T140">
        <v>24.647500000000001</v>
      </c>
    </row>
    <row r="141" spans="1:20">
      <c r="A141" s="25" t="s">
        <v>258</v>
      </c>
      <c r="B141">
        <v>39.372500000000002</v>
      </c>
      <c r="C141">
        <v>32.585000000000001</v>
      </c>
      <c r="D141">
        <v>31.39</v>
      </c>
      <c r="E141">
        <v>21.47</v>
      </c>
      <c r="F141">
        <v>20.477499999999999</v>
      </c>
      <c r="G141">
        <v>21.125</v>
      </c>
      <c r="H141">
        <v>22.177499999999998</v>
      </c>
      <c r="I141">
        <v>29.310000000000002</v>
      </c>
      <c r="J141">
        <v>33.33</v>
      </c>
      <c r="K141">
        <v>34.642499999999998</v>
      </c>
      <c r="L141">
        <v>38.852499999999999</v>
      </c>
      <c r="M141">
        <v>43.297499999999999</v>
      </c>
      <c r="N141">
        <v>44.827500000000001</v>
      </c>
      <c r="O141">
        <v>41.587500000000006</v>
      </c>
      <c r="P141">
        <v>40.902500000000003</v>
      </c>
      <c r="Q141">
        <v>35.015000000000001</v>
      </c>
      <c r="R141">
        <v>32.590000000000003</v>
      </c>
      <c r="S141">
        <v>31.692499999999999</v>
      </c>
      <c r="T141">
        <v>28.555</v>
      </c>
    </row>
    <row r="142" spans="1:20" ht="29">
      <c r="A142" s="25" t="s">
        <v>259</v>
      </c>
      <c r="B142">
        <v>14.855</v>
      </c>
      <c r="C142">
        <v>15.125</v>
      </c>
      <c r="D142">
        <v>14.674999999999999</v>
      </c>
      <c r="E142">
        <v>11.720000000000002</v>
      </c>
      <c r="F142">
        <v>9.4375</v>
      </c>
      <c r="G142">
        <v>7.9749999999999996</v>
      </c>
      <c r="H142">
        <v>8.8450000000000006</v>
      </c>
      <c r="I142">
        <v>12.567499999999999</v>
      </c>
      <c r="J142">
        <v>15.000000000000002</v>
      </c>
      <c r="K142">
        <v>14.305</v>
      </c>
      <c r="L142">
        <v>17.38</v>
      </c>
      <c r="M142">
        <v>20.84</v>
      </c>
      <c r="N142">
        <v>18.669999999999998</v>
      </c>
      <c r="O142">
        <v>19.020000000000003</v>
      </c>
      <c r="P142">
        <v>15.54</v>
      </c>
      <c r="Q142">
        <v>13.93</v>
      </c>
      <c r="R142">
        <v>12.352499999999999</v>
      </c>
      <c r="S142">
        <v>11.01</v>
      </c>
      <c r="T142">
        <v>12.69</v>
      </c>
    </row>
    <row r="143" spans="1:20" ht="43">
      <c r="A143" s="25" t="s">
        <v>260</v>
      </c>
      <c r="B143">
        <v>8.7850000000000001</v>
      </c>
      <c r="C143">
        <v>9.8949999999999996</v>
      </c>
      <c r="D143">
        <v>11.375</v>
      </c>
      <c r="E143">
        <v>11.1225</v>
      </c>
      <c r="F143">
        <v>7.78</v>
      </c>
      <c r="G143">
        <v>9.7925000000000004</v>
      </c>
      <c r="H143">
        <v>12.540000000000001</v>
      </c>
      <c r="I143">
        <v>19.96</v>
      </c>
      <c r="J143">
        <v>23.8825</v>
      </c>
      <c r="K143">
        <v>25.837500000000002</v>
      </c>
      <c r="L143">
        <v>26.54</v>
      </c>
      <c r="M143">
        <v>30.467499999999998</v>
      </c>
      <c r="N143">
        <v>28.8675</v>
      </c>
      <c r="O143">
        <v>24.31</v>
      </c>
      <c r="P143">
        <v>22.77</v>
      </c>
      <c r="Q143">
        <v>20.647500000000001</v>
      </c>
      <c r="R143">
        <v>19.852499999999999</v>
      </c>
      <c r="S143">
        <v>17.369999999999997</v>
      </c>
      <c r="T143">
        <v>15.835000000000001</v>
      </c>
    </row>
    <row r="144" spans="1:20" ht="43">
      <c r="A144" s="25" t="s">
        <v>261</v>
      </c>
      <c r="B144">
        <v>15.952500000000001</v>
      </c>
      <c r="C144">
        <v>19.497499999999999</v>
      </c>
      <c r="D144">
        <v>17.64</v>
      </c>
      <c r="E144">
        <v>15.785</v>
      </c>
      <c r="F144">
        <v>17.455000000000002</v>
      </c>
      <c r="G144">
        <v>15.1325</v>
      </c>
      <c r="H144">
        <v>19.589999999999996</v>
      </c>
      <c r="I144">
        <v>23.844999999999999</v>
      </c>
      <c r="J144">
        <v>26.6675</v>
      </c>
      <c r="K144">
        <v>28.815000000000001</v>
      </c>
      <c r="L144">
        <v>35.174999999999997</v>
      </c>
      <c r="M144">
        <v>37.002499999999998</v>
      </c>
      <c r="N144">
        <v>38.53</v>
      </c>
      <c r="O144">
        <v>38.847499999999997</v>
      </c>
      <c r="P144">
        <v>33.057500000000005</v>
      </c>
      <c r="Q144">
        <v>30.86</v>
      </c>
      <c r="R144">
        <v>27.99</v>
      </c>
      <c r="S144">
        <v>25.685000000000002</v>
      </c>
      <c r="T144">
        <v>24.177499999999998</v>
      </c>
    </row>
    <row r="145" spans="1:20" ht="29">
      <c r="A145" s="25" t="s">
        <v>262</v>
      </c>
      <c r="B145">
        <v>30.932500000000001</v>
      </c>
      <c r="C145">
        <v>30.63</v>
      </c>
      <c r="D145">
        <v>30.487500000000001</v>
      </c>
      <c r="E145">
        <v>23.702500000000001</v>
      </c>
      <c r="F145">
        <v>22.147500000000001</v>
      </c>
      <c r="G145">
        <v>19.712499999999999</v>
      </c>
      <c r="H145">
        <v>21.67</v>
      </c>
      <c r="I145">
        <v>29.327500000000001</v>
      </c>
      <c r="J145">
        <v>32.43</v>
      </c>
      <c r="K145">
        <v>34.25</v>
      </c>
      <c r="L145">
        <v>38.797499999999999</v>
      </c>
      <c r="M145">
        <v>39.22</v>
      </c>
      <c r="N145">
        <v>37.054999999999993</v>
      </c>
      <c r="O145">
        <v>33.832499999999996</v>
      </c>
      <c r="P145">
        <v>32.895000000000003</v>
      </c>
      <c r="Q145">
        <v>33.835000000000001</v>
      </c>
      <c r="R145">
        <v>32.129999999999995</v>
      </c>
      <c r="S145">
        <v>28.137499999999999</v>
      </c>
      <c r="T145">
        <v>28.782499999999999</v>
      </c>
    </row>
    <row r="146" spans="1:20" ht="29">
      <c r="A146" s="25" t="s">
        <v>263</v>
      </c>
      <c r="B146">
        <v>17.787500000000001</v>
      </c>
      <c r="C146">
        <v>19.7225</v>
      </c>
      <c r="D146">
        <v>20.200000000000003</v>
      </c>
      <c r="E146">
        <v>12.334999999999999</v>
      </c>
      <c r="F146">
        <v>10.494999999999999</v>
      </c>
      <c r="G146">
        <v>10.774999999999999</v>
      </c>
      <c r="H146">
        <v>10.484999999999999</v>
      </c>
      <c r="I146">
        <v>12.262499999999999</v>
      </c>
      <c r="J146">
        <v>14.99</v>
      </c>
      <c r="K146">
        <v>16.7575</v>
      </c>
      <c r="L146">
        <v>17.897499999999997</v>
      </c>
      <c r="M146">
        <v>19.7425</v>
      </c>
      <c r="N146">
        <v>19.369999999999997</v>
      </c>
      <c r="O146">
        <v>17.87</v>
      </c>
      <c r="P146">
        <v>16.407499999999999</v>
      </c>
      <c r="Q146">
        <v>14.6675</v>
      </c>
      <c r="R146">
        <v>12.625</v>
      </c>
      <c r="S146">
        <v>11.182500000000001</v>
      </c>
      <c r="T146">
        <v>12.182500000000001</v>
      </c>
    </row>
    <row r="147" spans="1:20" ht="29">
      <c r="A147" s="25" t="s">
        <v>264</v>
      </c>
      <c r="B147">
        <v>15.060000000000002</v>
      </c>
      <c r="C147">
        <v>17.675000000000001</v>
      </c>
      <c r="D147">
        <v>15.059999999999999</v>
      </c>
      <c r="E147">
        <v>11.342499999999999</v>
      </c>
      <c r="F147">
        <v>12.627500000000001</v>
      </c>
      <c r="G147">
        <v>10.54</v>
      </c>
      <c r="H147">
        <v>12.432499999999999</v>
      </c>
      <c r="I147">
        <v>21.7075</v>
      </c>
      <c r="J147">
        <v>24.514999999999997</v>
      </c>
      <c r="K147">
        <v>19.855</v>
      </c>
      <c r="L147">
        <v>26.977499999999999</v>
      </c>
      <c r="M147">
        <v>31.09</v>
      </c>
      <c r="N147">
        <v>30.637500000000003</v>
      </c>
      <c r="O147">
        <v>24.682500000000001</v>
      </c>
      <c r="P147">
        <v>20.1675</v>
      </c>
      <c r="Q147">
        <v>19.559999999999999</v>
      </c>
      <c r="R147">
        <v>17.260000000000002</v>
      </c>
      <c r="S147">
        <v>15.422499999999999</v>
      </c>
      <c r="T147">
        <v>18.384999999999998</v>
      </c>
    </row>
    <row r="148" spans="1:20" ht="29">
      <c r="A148" s="25" t="s">
        <v>265</v>
      </c>
      <c r="B148">
        <v>11.08</v>
      </c>
      <c r="C148">
        <v>8.0474999999999994</v>
      </c>
      <c r="D148">
        <v>9.0150000000000006</v>
      </c>
      <c r="E148">
        <v>8.0675000000000008</v>
      </c>
      <c r="F148">
        <v>8.1174999999999997</v>
      </c>
      <c r="G148">
        <v>6.3</v>
      </c>
      <c r="H148">
        <v>6.6924999999999999</v>
      </c>
      <c r="I148">
        <v>9.3475000000000001</v>
      </c>
      <c r="J148">
        <v>8.4925000000000015</v>
      </c>
      <c r="K148">
        <v>12.53</v>
      </c>
      <c r="L148">
        <v>14.047499999999999</v>
      </c>
      <c r="M148">
        <v>14.85</v>
      </c>
      <c r="N148">
        <v>14.202500000000001</v>
      </c>
      <c r="O148">
        <v>13.555</v>
      </c>
      <c r="P148">
        <v>11.46</v>
      </c>
      <c r="Q148">
        <v>10.5425</v>
      </c>
      <c r="R148">
        <v>8.3825000000000003</v>
      </c>
      <c r="S148">
        <v>7.5</v>
      </c>
      <c r="T148">
        <v>9.2349999999999994</v>
      </c>
    </row>
    <row r="149" spans="1:20" ht="29">
      <c r="A149" s="25" t="s">
        <v>266</v>
      </c>
      <c r="B149">
        <v>10.3575</v>
      </c>
      <c r="C149">
        <v>13.2925</v>
      </c>
      <c r="D149">
        <v>11.399999999999999</v>
      </c>
      <c r="E149">
        <v>9.1524999999999999</v>
      </c>
      <c r="F149">
        <v>8.0124999999999993</v>
      </c>
      <c r="G149">
        <v>9.9375</v>
      </c>
      <c r="H149">
        <v>10.425000000000001</v>
      </c>
      <c r="I149">
        <v>15.627500000000001</v>
      </c>
      <c r="J149">
        <v>16.392500000000002</v>
      </c>
      <c r="K149">
        <v>21.63</v>
      </c>
      <c r="L149">
        <v>22.782499999999999</v>
      </c>
      <c r="M149">
        <v>20.68</v>
      </c>
      <c r="N149">
        <v>21.872500000000002</v>
      </c>
      <c r="O149">
        <v>20.2575</v>
      </c>
      <c r="P149">
        <v>16.395</v>
      </c>
      <c r="Q149">
        <v>14.0625</v>
      </c>
      <c r="R149">
        <v>11.845000000000001</v>
      </c>
      <c r="S149">
        <v>10.855</v>
      </c>
      <c r="T149">
        <v>12.372499999999999</v>
      </c>
    </row>
    <row r="150" spans="1:20" ht="29">
      <c r="A150" s="25" t="s">
        <v>267</v>
      </c>
      <c r="B150">
        <v>28.4175</v>
      </c>
      <c r="C150">
        <v>26.184999999999999</v>
      </c>
      <c r="D150">
        <v>18.690000000000001</v>
      </c>
      <c r="E150">
        <v>19.2775</v>
      </c>
      <c r="F150">
        <v>16.0625</v>
      </c>
      <c r="G150">
        <v>16.1875</v>
      </c>
      <c r="H150">
        <v>22.872499999999999</v>
      </c>
      <c r="I150">
        <v>27.445</v>
      </c>
      <c r="J150">
        <v>30.240000000000002</v>
      </c>
      <c r="K150">
        <v>30.65</v>
      </c>
      <c r="L150">
        <v>36.577500000000001</v>
      </c>
      <c r="M150">
        <v>38.297499999999999</v>
      </c>
      <c r="N150">
        <v>38.957500000000003</v>
      </c>
      <c r="O150">
        <v>34.68</v>
      </c>
      <c r="P150">
        <v>33.042500000000004</v>
      </c>
      <c r="Q150">
        <v>28.354999999999997</v>
      </c>
      <c r="R150">
        <v>27.91</v>
      </c>
      <c r="S150">
        <v>26.300000000000004</v>
      </c>
      <c r="T150">
        <v>27.055</v>
      </c>
    </row>
    <row r="151" spans="1:20" ht="43">
      <c r="A151" s="25" t="s">
        <v>268</v>
      </c>
      <c r="B151">
        <v>14.72</v>
      </c>
      <c r="C151">
        <v>15.035</v>
      </c>
      <c r="D151">
        <v>13.34</v>
      </c>
      <c r="E151">
        <v>10.9025</v>
      </c>
      <c r="F151">
        <v>10.035</v>
      </c>
      <c r="G151">
        <v>6.77</v>
      </c>
      <c r="H151">
        <v>11.175000000000001</v>
      </c>
      <c r="I151">
        <v>13.96</v>
      </c>
      <c r="J151">
        <v>18.797499999999999</v>
      </c>
      <c r="K151">
        <v>20.755000000000003</v>
      </c>
      <c r="L151">
        <v>23.672499999999999</v>
      </c>
      <c r="M151">
        <v>24.032499999999999</v>
      </c>
      <c r="N151">
        <v>24.71</v>
      </c>
      <c r="O151">
        <v>21.2075</v>
      </c>
      <c r="P151">
        <v>19.962500000000002</v>
      </c>
      <c r="Q151">
        <v>16.455000000000002</v>
      </c>
      <c r="R151">
        <v>13.7</v>
      </c>
      <c r="S151">
        <v>14.262499999999999</v>
      </c>
      <c r="T151">
        <v>18.510000000000002</v>
      </c>
    </row>
    <row r="152" spans="1:20" ht="29">
      <c r="A152" s="25" t="s">
        <v>269</v>
      </c>
      <c r="B152">
        <v>32.677499999999995</v>
      </c>
      <c r="C152">
        <v>28.19</v>
      </c>
      <c r="D152">
        <v>21.337499999999999</v>
      </c>
      <c r="E152">
        <v>21.400000000000002</v>
      </c>
      <c r="F152">
        <v>18.845000000000002</v>
      </c>
      <c r="G152">
        <v>19.012500000000003</v>
      </c>
      <c r="H152">
        <v>20.325000000000003</v>
      </c>
      <c r="I152">
        <v>23.765000000000001</v>
      </c>
      <c r="J152">
        <v>26.980000000000004</v>
      </c>
      <c r="K152">
        <v>32.375</v>
      </c>
      <c r="L152">
        <v>33.652500000000003</v>
      </c>
      <c r="M152">
        <v>37.647500000000001</v>
      </c>
      <c r="N152">
        <v>35.782499999999999</v>
      </c>
      <c r="O152">
        <v>34.287499999999994</v>
      </c>
      <c r="P152">
        <v>32.040000000000006</v>
      </c>
      <c r="Q152">
        <v>26.682500000000001</v>
      </c>
      <c r="R152">
        <v>24.765000000000001</v>
      </c>
      <c r="S152">
        <v>26.422499999999999</v>
      </c>
      <c r="T152">
        <v>25.270000000000003</v>
      </c>
    </row>
    <row r="153" spans="1:20" ht="29">
      <c r="A153" s="25" t="s">
        <v>270</v>
      </c>
      <c r="B153">
        <v>7.3874999999999993</v>
      </c>
      <c r="C153">
        <v>4.8549999999999995</v>
      </c>
      <c r="D153">
        <v>8.5549999999999997</v>
      </c>
      <c r="E153">
        <v>9.5775000000000006</v>
      </c>
      <c r="F153">
        <v>8.4699999999999989</v>
      </c>
      <c r="G153">
        <v>6.1325000000000003</v>
      </c>
      <c r="H153">
        <v>6.8149999999999995</v>
      </c>
      <c r="I153">
        <v>14.072500000000002</v>
      </c>
      <c r="J153">
        <v>15.012499999999999</v>
      </c>
      <c r="K153">
        <v>15.344999999999999</v>
      </c>
      <c r="L153">
        <v>15.642500000000002</v>
      </c>
      <c r="M153">
        <v>18.3</v>
      </c>
      <c r="N153">
        <v>18.572499999999998</v>
      </c>
      <c r="O153">
        <v>18.47</v>
      </c>
      <c r="P153">
        <v>14.512499999999999</v>
      </c>
      <c r="Q153">
        <v>10.775</v>
      </c>
      <c r="R153">
        <v>11.82</v>
      </c>
      <c r="S153">
        <v>9.4974999999999987</v>
      </c>
      <c r="T153">
        <v>11.79</v>
      </c>
    </row>
    <row r="154" spans="1:20">
      <c r="A154" s="25" t="s">
        <v>271</v>
      </c>
      <c r="B154">
        <v>29.112500000000001</v>
      </c>
      <c r="C154">
        <v>30.68</v>
      </c>
      <c r="D154">
        <v>27.594999999999999</v>
      </c>
      <c r="E154">
        <v>25.130000000000003</v>
      </c>
      <c r="F154">
        <v>22.465</v>
      </c>
      <c r="G154">
        <v>20.314999999999998</v>
      </c>
      <c r="H154">
        <v>23.869999999999997</v>
      </c>
      <c r="I154">
        <v>29.169999999999998</v>
      </c>
      <c r="J154">
        <v>30.932500000000001</v>
      </c>
      <c r="K154">
        <v>34.615000000000002</v>
      </c>
      <c r="L154">
        <v>39.342500000000001</v>
      </c>
      <c r="M154">
        <v>43.277499999999996</v>
      </c>
      <c r="N154">
        <v>39.342500000000001</v>
      </c>
      <c r="O154">
        <v>38.787500000000001</v>
      </c>
      <c r="P154">
        <v>37.46</v>
      </c>
      <c r="Q154">
        <v>31.43</v>
      </c>
      <c r="R154">
        <v>26.375</v>
      </c>
      <c r="S154">
        <v>28.6525</v>
      </c>
      <c r="T154">
        <v>29.217500000000001</v>
      </c>
    </row>
    <row r="155" spans="1:20">
      <c r="A155" s="25" t="s">
        <v>272</v>
      </c>
      <c r="B155">
        <v>17.010000000000002</v>
      </c>
      <c r="C155">
        <v>16.057500000000001</v>
      </c>
      <c r="D155">
        <v>13.137499999999999</v>
      </c>
      <c r="E155">
        <v>16.265000000000001</v>
      </c>
      <c r="F155">
        <v>13.345000000000001</v>
      </c>
      <c r="G155">
        <v>10.992500000000001</v>
      </c>
      <c r="H155">
        <v>12.829999999999998</v>
      </c>
      <c r="I155">
        <v>17.587499999999999</v>
      </c>
      <c r="J155">
        <v>17.984999999999999</v>
      </c>
      <c r="K155">
        <v>17.829999999999998</v>
      </c>
      <c r="L155">
        <v>22.6525</v>
      </c>
      <c r="M155">
        <v>24.717500000000001</v>
      </c>
      <c r="N155">
        <v>25.472499999999997</v>
      </c>
      <c r="O155">
        <v>23.130000000000003</v>
      </c>
      <c r="P155">
        <v>19.877500000000001</v>
      </c>
      <c r="Q155">
        <v>18.412500000000001</v>
      </c>
      <c r="R155">
        <v>13.8325</v>
      </c>
      <c r="S155">
        <v>14.535</v>
      </c>
      <c r="T155">
        <v>15.462499999999999</v>
      </c>
    </row>
    <row r="156" spans="1:20">
      <c r="A156" s="25" t="s">
        <v>273</v>
      </c>
      <c r="B156">
        <v>10.7425</v>
      </c>
      <c r="C156">
        <v>9.0150000000000006</v>
      </c>
      <c r="D156">
        <v>5.6199999999999992</v>
      </c>
      <c r="E156">
        <v>8.7424999999999997</v>
      </c>
      <c r="F156">
        <v>9.1549999999999994</v>
      </c>
      <c r="G156">
        <v>3.5</v>
      </c>
      <c r="H156">
        <v>7.2650000000000006</v>
      </c>
      <c r="I156">
        <v>11.6175</v>
      </c>
      <c r="J156">
        <v>14.942500000000001</v>
      </c>
      <c r="K156">
        <v>14.03</v>
      </c>
      <c r="L156">
        <v>16.645000000000003</v>
      </c>
      <c r="M156">
        <v>16.689999999999998</v>
      </c>
      <c r="N156">
        <v>16.605</v>
      </c>
      <c r="O156">
        <v>17.534999999999997</v>
      </c>
      <c r="P156">
        <v>13.97</v>
      </c>
      <c r="Q156">
        <v>13.762500000000001</v>
      </c>
      <c r="R156">
        <v>11.555</v>
      </c>
      <c r="S156">
        <v>9.8975000000000009</v>
      </c>
      <c r="T156">
        <v>9.5950000000000006</v>
      </c>
    </row>
    <row r="157" spans="1:20">
      <c r="A157" s="25" t="s">
        <v>274</v>
      </c>
      <c r="B157">
        <v>12.654999999999999</v>
      </c>
      <c r="C157">
        <v>10.809999999999999</v>
      </c>
      <c r="D157">
        <v>13.799999999999999</v>
      </c>
      <c r="E157">
        <v>9.3400000000000016</v>
      </c>
      <c r="F157">
        <v>8.74</v>
      </c>
      <c r="G157">
        <v>7.375</v>
      </c>
      <c r="H157">
        <v>8.2874999999999996</v>
      </c>
      <c r="I157">
        <v>10.1675</v>
      </c>
      <c r="J157">
        <v>11.392500000000002</v>
      </c>
      <c r="K157">
        <v>12.475000000000001</v>
      </c>
      <c r="L157">
        <v>14.532499999999999</v>
      </c>
      <c r="M157">
        <v>18.357500000000002</v>
      </c>
      <c r="N157">
        <v>19.865000000000002</v>
      </c>
      <c r="O157">
        <v>16.795000000000002</v>
      </c>
      <c r="P157">
        <v>15.574999999999999</v>
      </c>
      <c r="Q157">
        <v>13.92</v>
      </c>
      <c r="R157">
        <v>10.9025</v>
      </c>
      <c r="S157">
        <v>10.3125</v>
      </c>
      <c r="T157">
        <v>10.210000000000001</v>
      </c>
    </row>
    <row r="158" spans="1:20" ht="29">
      <c r="A158" s="25" t="s">
        <v>275</v>
      </c>
      <c r="B158">
        <v>10.38</v>
      </c>
      <c r="C158">
        <v>9.9674999999999994</v>
      </c>
      <c r="D158">
        <v>8.2925000000000004</v>
      </c>
      <c r="E158">
        <v>7.63</v>
      </c>
      <c r="F158">
        <v>8.3125</v>
      </c>
      <c r="G158">
        <v>7.84</v>
      </c>
      <c r="H158">
        <v>9.5</v>
      </c>
      <c r="I158">
        <v>13.7925</v>
      </c>
      <c r="J158">
        <v>16.142500000000002</v>
      </c>
      <c r="K158">
        <v>16.274999999999999</v>
      </c>
      <c r="L158">
        <v>17.907499999999999</v>
      </c>
      <c r="M158">
        <v>20.345000000000002</v>
      </c>
      <c r="N158">
        <v>19.604999999999997</v>
      </c>
      <c r="O158">
        <v>17.327500000000001</v>
      </c>
      <c r="P158">
        <v>16.46</v>
      </c>
      <c r="Q158">
        <v>13.9275</v>
      </c>
      <c r="R158">
        <v>12.852499999999999</v>
      </c>
      <c r="S158">
        <v>11.477500000000001</v>
      </c>
      <c r="T158">
        <v>13.450000000000001</v>
      </c>
    </row>
    <row r="159" spans="1:20" ht="29">
      <c r="A159" s="25" t="s">
        <v>276</v>
      </c>
      <c r="B159">
        <v>20.102499999999999</v>
      </c>
      <c r="C159">
        <v>21.022500000000001</v>
      </c>
      <c r="D159">
        <v>20.262499999999999</v>
      </c>
      <c r="E159">
        <v>15.23</v>
      </c>
      <c r="F159">
        <v>15.294999999999998</v>
      </c>
      <c r="G159">
        <v>13.112500000000001</v>
      </c>
      <c r="H159">
        <v>20.37</v>
      </c>
      <c r="I159">
        <v>26.115000000000002</v>
      </c>
      <c r="J159">
        <v>27.95</v>
      </c>
      <c r="K159">
        <v>30.857500000000002</v>
      </c>
      <c r="L159">
        <v>33.44</v>
      </c>
      <c r="M159">
        <v>34.482499999999995</v>
      </c>
      <c r="N159">
        <v>33.275000000000006</v>
      </c>
      <c r="O159">
        <v>31.147500000000001</v>
      </c>
      <c r="P159">
        <v>28.897500000000001</v>
      </c>
      <c r="Q159">
        <v>24.3125</v>
      </c>
      <c r="R159">
        <v>23.302500000000002</v>
      </c>
      <c r="S159">
        <v>20.045000000000002</v>
      </c>
      <c r="T159">
        <v>23.7925</v>
      </c>
    </row>
    <row r="160" spans="1:20" ht="29">
      <c r="A160" s="25" t="s">
        <v>277</v>
      </c>
      <c r="B160">
        <v>16.307499999999997</v>
      </c>
      <c r="C160">
        <v>15.7225</v>
      </c>
      <c r="D160">
        <v>15.870000000000001</v>
      </c>
      <c r="E160">
        <v>11.422499999999999</v>
      </c>
      <c r="F160">
        <v>10.827500000000001</v>
      </c>
      <c r="G160">
        <v>9.9250000000000007</v>
      </c>
      <c r="H160">
        <v>13.135</v>
      </c>
      <c r="I160">
        <v>18.490000000000002</v>
      </c>
      <c r="J160">
        <v>22.432499999999997</v>
      </c>
      <c r="K160">
        <v>24.947500000000002</v>
      </c>
      <c r="L160">
        <v>27.372499999999999</v>
      </c>
      <c r="M160">
        <v>29.525000000000002</v>
      </c>
      <c r="N160">
        <v>29.115000000000002</v>
      </c>
      <c r="O160">
        <v>28.422499999999999</v>
      </c>
      <c r="P160">
        <v>23.0075</v>
      </c>
      <c r="Q160">
        <v>21.572500000000002</v>
      </c>
      <c r="R160">
        <v>20.982500000000002</v>
      </c>
      <c r="S160">
        <v>18.217500000000001</v>
      </c>
      <c r="T160">
        <v>19.462500000000002</v>
      </c>
    </row>
    <row r="161" spans="1:20" ht="29">
      <c r="A161" s="25" t="s">
        <v>278</v>
      </c>
      <c r="B161">
        <v>9.7174999999999994</v>
      </c>
      <c r="C161">
        <v>8.1624999999999996</v>
      </c>
      <c r="D161">
        <v>7.4675000000000002</v>
      </c>
      <c r="E161">
        <v>7.4</v>
      </c>
      <c r="F161">
        <v>7.0175000000000001</v>
      </c>
      <c r="G161">
        <v>6.9</v>
      </c>
      <c r="H161">
        <v>8.4124999999999996</v>
      </c>
      <c r="I161">
        <v>11.940000000000001</v>
      </c>
      <c r="J161">
        <v>12.395000000000001</v>
      </c>
      <c r="K161">
        <v>13.489999999999998</v>
      </c>
      <c r="L161">
        <v>15.530000000000001</v>
      </c>
      <c r="M161">
        <v>18.854999999999997</v>
      </c>
      <c r="N161">
        <v>15.98</v>
      </c>
      <c r="O161">
        <v>15.17</v>
      </c>
      <c r="P161">
        <v>14.2775</v>
      </c>
      <c r="Q161">
        <v>13.155000000000001</v>
      </c>
      <c r="R161">
        <v>11.090000000000002</v>
      </c>
      <c r="S161">
        <v>9.2125000000000004</v>
      </c>
      <c r="T161">
        <v>10.125</v>
      </c>
    </row>
    <row r="162" spans="1:20" ht="29">
      <c r="A162" s="25" t="s">
        <v>279</v>
      </c>
      <c r="B162">
        <v>11.3125</v>
      </c>
      <c r="C162">
        <v>12.309999999999999</v>
      </c>
      <c r="D162">
        <v>17.557499999999997</v>
      </c>
      <c r="E162">
        <v>14.254999999999999</v>
      </c>
      <c r="F162">
        <v>12.315</v>
      </c>
      <c r="G162">
        <v>7.9399999999999995</v>
      </c>
      <c r="H162">
        <v>7.8500000000000005</v>
      </c>
      <c r="I162">
        <v>11.77</v>
      </c>
      <c r="J162">
        <v>18.207500000000003</v>
      </c>
      <c r="K162">
        <v>18.625</v>
      </c>
      <c r="L162">
        <v>22.107500000000002</v>
      </c>
      <c r="M162">
        <v>23.325000000000003</v>
      </c>
      <c r="N162">
        <v>21.729999999999997</v>
      </c>
      <c r="O162">
        <v>21.25</v>
      </c>
      <c r="P162">
        <v>20.059999999999999</v>
      </c>
      <c r="Q162">
        <v>17.647500000000001</v>
      </c>
      <c r="R162">
        <v>15.192500000000001</v>
      </c>
      <c r="S162">
        <v>13.582500000000001</v>
      </c>
      <c r="T162">
        <v>12.8325</v>
      </c>
    </row>
    <row r="163" spans="1:20" ht="29">
      <c r="A163" s="25" t="s">
        <v>280</v>
      </c>
      <c r="B163">
        <v>14.34</v>
      </c>
      <c r="C163">
        <v>16.032499999999999</v>
      </c>
      <c r="D163">
        <v>12.152500000000002</v>
      </c>
      <c r="E163">
        <v>13.3675</v>
      </c>
      <c r="F163">
        <v>12.6875</v>
      </c>
      <c r="G163">
        <v>8.3025000000000002</v>
      </c>
      <c r="H163">
        <v>11.7425</v>
      </c>
      <c r="I163">
        <v>16.34</v>
      </c>
      <c r="J163">
        <v>18.412500000000001</v>
      </c>
      <c r="K163">
        <v>20.717499999999998</v>
      </c>
      <c r="L163">
        <v>23.125</v>
      </c>
      <c r="M163">
        <v>25.884999999999998</v>
      </c>
      <c r="N163">
        <v>26.282499999999999</v>
      </c>
      <c r="O163">
        <v>23.335000000000001</v>
      </c>
      <c r="P163">
        <v>17.72</v>
      </c>
      <c r="Q163">
        <v>16.712499999999999</v>
      </c>
      <c r="R163">
        <v>15.059999999999999</v>
      </c>
      <c r="S163">
        <v>12.102499999999999</v>
      </c>
      <c r="T163">
        <v>12.985000000000001</v>
      </c>
    </row>
    <row r="164" spans="1:20" ht="43">
      <c r="A164" s="25" t="s">
        <v>281</v>
      </c>
      <c r="B164">
        <v>14.72</v>
      </c>
      <c r="C164">
        <v>13.532499999999999</v>
      </c>
      <c r="D164">
        <v>13.364999999999998</v>
      </c>
      <c r="E164">
        <v>14.84</v>
      </c>
      <c r="F164">
        <v>14.95</v>
      </c>
      <c r="G164">
        <v>13.68</v>
      </c>
      <c r="H164">
        <v>20.330000000000002</v>
      </c>
      <c r="I164">
        <v>29.122499999999999</v>
      </c>
      <c r="J164">
        <v>29.52</v>
      </c>
      <c r="K164">
        <v>31.825000000000003</v>
      </c>
      <c r="L164">
        <v>36.162500000000001</v>
      </c>
      <c r="M164">
        <v>35.7575</v>
      </c>
      <c r="N164">
        <v>33.83</v>
      </c>
      <c r="O164">
        <v>32.752499999999998</v>
      </c>
      <c r="P164">
        <v>29.012499999999999</v>
      </c>
      <c r="Q164">
        <v>26.922499999999999</v>
      </c>
      <c r="R164">
        <v>21.254999999999999</v>
      </c>
      <c r="S164">
        <v>23.605</v>
      </c>
      <c r="T164">
        <v>23.405000000000001</v>
      </c>
    </row>
    <row r="165" spans="1:20" ht="29">
      <c r="A165" s="25" t="s">
        <v>282</v>
      </c>
      <c r="B165">
        <v>20.697499999999998</v>
      </c>
      <c r="C165">
        <v>20.857500000000002</v>
      </c>
      <c r="D165">
        <v>20.040000000000003</v>
      </c>
      <c r="E165">
        <v>15.68</v>
      </c>
      <c r="F165">
        <v>12.82</v>
      </c>
      <c r="G165">
        <v>10.352499999999999</v>
      </c>
      <c r="H165">
        <v>11.335000000000001</v>
      </c>
      <c r="I165">
        <v>16.305</v>
      </c>
      <c r="J165">
        <v>18.734999999999999</v>
      </c>
      <c r="K165">
        <v>21.5</v>
      </c>
      <c r="L165">
        <v>24.5425</v>
      </c>
      <c r="M165">
        <v>24.872500000000002</v>
      </c>
      <c r="N165">
        <v>25.139999999999997</v>
      </c>
      <c r="O165">
        <v>23.48</v>
      </c>
      <c r="P165">
        <v>19.68</v>
      </c>
      <c r="Q165">
        <v>18.947499999999998</v>
      </c>
      <c r="R165">
        <v>17.445</v>
      </c>
      <c r="S165">
        <v>15.5375</v>
      </c>
      <c r="T165">
        <v>15.707500000000001</v>
      </c>
    </row>
    <row r="166" spans="1:20" ht="29">
      <c r="A166" s="25" t="s">
        <v>283</v>
      </c>
      <c r="B166">
        <v>9.9024999999999999</v>
      </c>
      <c r="C166">
        <v>9.8725000000000005</v>
      </c>
      <c r="D166">
        <v>7.375</v>
      </c>
      <c r="E166">
        <v>9.6974999999999998</v>
      </c>
      <c r="F166">
        <v>7.5724999999999998</v>
      </c>
      <c r="G166">
        <v>8.3149999999999995</v>
      </c>
      <c r="H166">
        <v>9.8975000000000009</v>
      </c>
      <c r="I166">
        <v>12.719999999999999</v>
      </c>
      <c r="J166">
        <v>15.875</v>
      </c>
      <c r="K166">
        <v>17.895</v>
      </c>
      <c r="L166">
        <v>22.459999999999997</v>
      </c>
      <c r="M166">
        <v>21</v>
      </c>
      <c r="N166">
        <v>21.2075</v>
      </c>
      <c r="O166">
        <v>16.88</v>
      </c>
      <c r="P166">
        <v>15.13</v>
      </c>
      <c r="Q166">
        <v>14.844999999999999</v>
      </c>
      <c r="R166">
        <v>11.854999999999999</v>
      </c>
      <c r="S166">
        <v>9.7575000000000003</v>
      </c>
      <c r="T166">
        <v>12.537500000000001</v>
      </c>
    </row>
    <row r="167" spans="1:20" ht="29">
      <c r="A167" s="25" t="s">
        <v>284</v>
      </c>
      <c r="B167">
        <v>19.225000000000001</v>
      </c>
      <c r="C167">
        <v>23.7575</v>
      </c>
      <c r="D167">
        <v>23.994999999999997</v>
      </c>
      <c r="E167">
        <v>12.8125</v>
      </c>
      <c r="F167">
        <v>14.372499999999999</v>
      </c>
      <c r="G167">
        <v>13.317499999999999</v>
      </c>
      <c r="H167">
        <v>19.125</v>
      </c>
      <c r="I167">
        <v>22.4925</v>
      </c>
      <c r="J167">
        <v>17.309999999999999</v>
      </c>
      <c r="K167">
        <v>18.407499999999999</v>
      </c>
      <c r="L167">
        <v>23.177499999999998</v>
      </c>
      <c r="M167">
        <v>23.317500000000003</v>
      </c>
      <c r="N167">
        <v>23.259999999999998</v>
      </c>
      <c r="O167">
        <v>20.115000000000002</v>
      </c>
      <c r="P167">
        <v>18.407499999999999</v>
      </c>
      <c r="Q167">
        <v>16.7925</v>
      </c>
      <c r="R167">
        <v>14.8125</v>
      </c>
      <c r="S167">
        <v>15.620000000000001</v>
      </c>
      <c r="T167">
        <v>15.6175</v>
      </c>
    </row>
    <row r="168" spans="1:20" ht="43">
      <c r="A168" s="25" t="s">
        <v>285</v>
      </c>
      <c r="B168">
        <v>15.612500000000001</v>
      </c>
      <c r="C168">
        <v>16.71</v>
      </c>
      <c r="D168">
        <v>17.630000000000003</v>
      </c>
      <c r="E168">
        <v>13.265000000000001</v>
      </c>
      <c r="F168">
        <v>14.192499999999999</v>
      </c>
      <c r="G168">
        <v>12.0625</v>
      </c>
      <c r="H168">
        <v>16.900000000000002</v>
      </c>
      <c r="I168">
        <v>23.69</v>
      </c>
      <c r="J168">
        <v>26.147500000000001</v>
      </c>
      <c r="K168">
        <v>26.227499999999999</v>
      </c>
      <c r="L168">
        <v>30.2925</v>
      </c>
      <c r="M168">
        <v>29.89</v>
      </c>
      <c r="N168">
        <v>32.372500000000002</v>
      </c>
      <c r="O168">
        <v>28.324999999999999</v>
      </c>
      <c r="P168">
        <v>26.982500000000002</v>
      </c>
      <c r="Q168">
        <v>24.927499999999998</v>
      </c>
      <c r="R168">
        <v>21.617500000000003</v>
      </c>
      <c r="S168">
        <v>19.982500000000002</v>
      </c>
      <c r="T168">
        <v>24.517500000000002</v>
      </c>
    </row>
    <row r="169" spans="1:20" ht="29">
      <c r="A169" s="25" t="s">
        <v>286</v>
      </c>
      <c r="B169">
        <v>16.352499999999999</v>
      </c>
      <c r="C169">
        <v>17.310000000000002</v>
      </c>
      <c r="D169">
        <v>13.362500000000001</v>
      </c>
      <c r="E169">
        <v>9.6375000000000011</v>
      </c>
      <c r="F169">
        <v>11.452500000000001</v>
      </c>
      <c r="G169">
        <v>7.732499999999999</v>
      </c>
      <c r="H169">
        <v>13.745000000000001</v>
      </c>
      <c r="I169">
        <v>13.8475</v>
      </c>
      <c r="J169">
        <v>15.545</v>
      </c>
      <c r="K169">
        <v>16.077500000000001</v>
      </c>
      <c r="L169">
        <v>23.844999999999999</v>
      </c>
      <c r="M169">
        <v>22.722499999999997</v>
      </c>
      <c r="N169">
        <v>14.682500000000001</v>
      </c>
      <c r="O169">
        <v>19.125</v>
      </c>
      <c r="P169">
        <v>17.6875</v>
      </c>
      <c r="Q169">
        <v>15.5725</v>
      </c>
      <c r="R169">
        <v>14.5375</v>
      </c>
      <c r="S169">
        <v>11.375</v>
      </c>
      <c r="T169">
        <v>11.91</v>
      </c>
    </row>
    <row r="170" spans="1:20" ht="29">
      <c r="A170" s="25" t="s">
        <v>287</v>
      </c>
      <c r="B170">
        <v>27.357499999999998</v>
      </c>
      <c r="C170">
        <v>25.222499999999997</v>
      </c>
      <c r="D170">
        <v>23.73</v>
      </c>
      <c r="E170">
        <v>19.765000000000001</v>
      </c>
      <c r="F170">
        <v>17.305</v>
      </c>
      <c r="G170">
        <v>17.91</v>
      </c>
      <c r="H170">
        <v>19.192500000000003</v>
      </c>
      <c r="I170">
        <v>24.82</v>
      </c>
      <c r="J170">
        <v>26.592499999999998</v>
      </c>
      <c r="K170">
        <v>28.86</v>
      </c>
      <c r="L170">
        <v>32.74</v>
      </c>
      <c r="M170">
        <v>35.754999999999995</v>
      </c>
      <c r="N170">
        <v>34.83</v>
      </c>
      <c r="O170">
        <v>32.652500000000003</v>
      </c>
      <c r="P170">
        <v>30.067499999999999</v>
      </c>
      <c r="Q170">
        <v>26.552500000000002</v>
      </c>
      <c r="R170">
        <v>25.657499999999999</v>
      </c>
      <c r="S170">
        <v>24.580000000000002</v>
      </c>
      <c r="T170">
        <v>25.552499999999998</v>
      </c>
    </row>
    <row r="171" spans="1:20">
      <c r="A171" s="25" t="s">
        <v>288</v>
      </c>
      <c r="B171">
        <v>8.0300000000000011</v>
      </c>
      <c r="C171">
        <v>7.3250000000000002</v>
      </c>
      <c r="D171">
        <v>7.8175000000000008</v>
      </c>
      <c r="E171">
        <v>8.7949999999999999</v>
      </c>
      <c r="F171">
        <v>8.9924999999999997</v>
      </c>
      <c r="G171">
        <v>7.7899999999999991</v>
      </c>
      <c r="H171">
        <v>7.73</v>
      </c>
      <c r="I171">
        <v>12.9975</v>
      </c>
      <c r="J171">
        <v>14.8125</v>
      </c>
      <c r="K171">
        <v>17.182500000000001</v>
      </c>
      <c r="L171">
        <v>16.547500000000003</v>
      </c>
      <c r="M171">
        <v>16.649999999999999</v>
      </c>
      <c r="N171">
        <v>20.474999999999998</v>
      </c>
      <c r="O171">
        <v>16.919999999999998</v>
      </c>
      <c r="P171">
        <v>15.987499999999999</v>
      </c>
      <c r="Q171">
        <v>12.425000000000001</v>
      </c>
      <c r="R171">
        <v>9.1675000000000004</v>
      </c>
      <c r="S171">
        <v>9.8524999999999991</v>
      </c>
      <c r="T171">
        <v>10.675000000000001</v>
      </c>
    </row>
    <row r="172" spans="1:20" ht="29">
      <c r="A172" s="25" t="s">
        <v>289</v>
      </c>
      <c r="B172">
        <v>12.702500000000001</v>
      </c>
      <c r="C172">
        <v>10.342499999999999</v>
      </c>
      <c r="D172">
        <v>11.047499999999999</v>
      </c>
      <c r="E172">
        <v>9.3825000000000003</v>
      </c>
      <c r="F172">
        <v>7.5750000000000002</v>
      </c>
      <c r="G172">
        <v>7.6825000000000001</v>
      </c>
      <c r="H172">
        <v>9.6474999999999991</v>
      </c>
      <c r="I172">
        <v>16.427499999999998</v>
      </c>
      <c r="J172">
        <v>16.649999999999999</v>
      </c>
      <c r="K172">
        <v>19.877499999999998</v>
      </c>
      <c r="L172">
        <v>24.17</v>
      </c>
      <c r="M172">
        <v>26.812500000000004</v>
      </c>
      <c r="N172">
        <v>22.797499999999999</v>
      </c>
      <c r="O172">
        <v>23.122499999999999</v>
      </c>
      <c r="P172">
        <v>20.614999999999998</v>
      </c>
      <c r="Q172">
        <v>17.0625</v>
      </c>
      <c r="R172">
        <v>16.375</v>
      </c>
      <c r="S172">
        <v>14.145</v>
      </c>
      <c r="T172">
        <v>16.997499999999999</v>
      </c>
    </row>
    <row r="173" spans="1:20">
      <c r="A173" s="25" t="s">
        <v>290</v>
      </c>
      <c r="B173">
        <v>10.319999999999999</v>
      </c>
      <c r="C173">
        <v>8.9725000000000001</v>
      </c>
      <c r="D173">
        <v>7.3250000000000002</v>
      </c>
      <c r="E173">
        <v>8.7749999999999986</v>
      </c>
      <c r="F173">
        <v>6.7625000000000002</v>
      </c>
      <c r="G173">
        <v>6.8724999999999996</v>
      </c>
      <c r="H173">
        <v>7.98</v>
      </c>
      <c r="I173">
        <v>9.6925000000000008</v>
      </c>
      <c r="J173">
        <v>12.182499999999999</v>
      </c>
      <c r="K173">
        <v>15.807500000000001</v>
      </c>
      <c r="L173">
        <v>19.63</v>
      </c>
      <c r="M173">
        <v>21.4375</v>
      </c>
      <c r="N173">
        <v>23.102499999999999</v>
      </c>
      <c r="O173">
        <v>21.355</v>
      </c>
      <c r="P173">
        <v>17.8825</v>
      </c>
      <c r="Q173">
        <v>16.265000000000001</v>
      </c>
      <c r="R173">
        <v>10.809999999999999</v>
      </c>
      <c r="S173">
        <v>11.582500000000001</v>
      </c>
      <c r="T173">
        <v>11.467499999999998</v>
      </c>
    </row>
    <row r="174" spans="1:20" ht="29">
      <c r="A174" s="25" t="s">
        <v>291</v>
      </c>
      <c r="B174">
        <v>19.835000000000001</v>
      </c>
      <c r="C174">
        <v>19.932500000000001</v>
      </c>
      <c r="D174">
        <v>19.324999999999999</v>
      </c>
      <c r="E174">
        <v>17.055</v>
      </c>
      <c r="F174">
        <v>14.915000000000001</v>
      </c>
      <c r="G174">
        <v>10.692500000000001</v>
      </c>
      <c r="H174">
        <v>15.335000000000001</v>
      </c>
      <c r="I174">
        <v>22.634999999999998</v>
      </c>
      <c r="J174">
        <v>24.842500000000001</v>
      </c>
      <c r="K174">
        <v>27.189999999999998</v>
      </c>
      <c r="L174">
        <v>32.354999999999997</v>
      </c>
      <c r="M174">
        <v>34.092500000000001</v>
      </c>
      <c r="N174">
        <v>35.569999999999993</v>
      </c>
      <c r="O174">
        <v>33.884999999999998</v>
      </c>
      <c r="P174">
        <v>31.422499999999999</v>
      </c>
      <c r="Q174">
        <v>27.317499999999999</v>
      </c>
      <c r="R174">
        <v>27.592500000000001</v>
      </c>
      <c r="S174">
        <v>22.27</v>
      </c>
      <c r="T174">
        <v>24.7</v>
      </c>
    </row>
    <row r="175" spans="1:20" ht="43">
      <c r="A175" s="25" t="s">
        <v>292</v>
      </c>
      <c r="B175">
        <v>16.085000000000001</v>
      </c>
      <c r="C175">
        <v>15.822500000000002</v>
      </c>
      <c r="D175">
        <v>14.177499999999998</v>
      </c>
      <c r="E175">
        <v>11.19</v>
      </c>
      <c r="F175">
        <v>10.220000000000001</v>
      </c>
      <c r="G175">
        <v>10.297499999999999</v>
      </c>
      <c r="H175">
        <v>12.5175</v>
      </c>
      <c r="I175">
        <v>19.39</v>
      </c>
      <c r="J175">
        <v>21.627499999999998</v>
      </c>
      <c r="K175">
        <v>24.305000000000003</v>
      </c>
      <c r="L175">
        <v>25.654999999999998</v>
      </c>
      <c r="M175">
        <v>27.145000000000003</v>
      </c>
      <c r="N175">
        <v>25.675000000000001</v>
      </c>
      <c r="O175">
        <v>22.802499999999998</v>
      </c>
      <c r="P175">
        <v>22.544999999999998</v>
      </c>
      <c r="Q175">
        <v>20.47</v>
      </c>
      <c r="R175">
        <v>17.465</v>
      </c>
      <c r="S175">
        <v>16.02</v>
      </c>
      <c r="T175">
        <v>17.32</v>
      </c>
    </row>
    <row r="176" spans="1:20" ht="29">
      <c r="A176" s="25" t="s">
        <v>293</v>
      </c>
      <c r="B176">
        <v>21.0625</v>
      </c>
      <c r="C176">
        <v>20.5975</v>
      </c>
      <c r="D176">
        <v>21.147500000000001</v>
      </c>
      <c r="E176">
        <v>13.225</v>
      </c>
      <c r="F176">
        <v>11.6175</v>
      </c>
      <c r="G176">
        <v>10.01</v>
      </c>
      <c r="H176">
        <v>10.65</v>
      </c>
      <c r="I176">
        <v>12.709999999999999</v>
      </c>
      <c r="J176">
        <v>17.012499999999999</v>
      </c>
      <c r="K176">
        <v>18.072499999999998</v>
      </c>
      <c r="L176">
        <v>19.422499999999999</v>
      </c>
      <c r="M176">
        <v>21.159999999999997</v>
      </c>
      <c r="N176">
        <v>19.652499999999996</v>
      </c>
      <c r="O176">
        <v>18.770000000000003</v>
      </c>
      <c r="P176">
        <v>14.672499999999999</v>
      </c>
      <c r="Q176">
        <v>15.045000000000002</v>
      </c>
      <c r="R176">
        <v>12.342499999999999</v>
      </c>
      <c r="S176">
        <v>12.245000000000001</v>
      </c>
      <c r="T176">
        <v>11.607500000000002</v>
      </c>
    </row>
    <row r="177" spans="1:20" ht="29">
      <c r="A177" s="25" t="s">
        <v>294</v>
      </c>
      <c r="B177">
        <v>15.7475</v>
      </c>
      <c r="C177">
        <v>24.46</v>
      </c>
      <c r="D177">
        <v>18.704999999999998</v>
      </c>
      <c r="E177">
        <v>17.189999999999998</v>
      </c>
      <c r="F177">
        <v>15.9825</v>
      </c>
      <c r="G177">
        <v>14.290000000000001</v>
      </c>
      <c r="H177">
        <v>15.849999999999998</v>
      </c>
      <c r="I177">
        <v>19.557500000000001</v>
      </c>
      <c r="J177">
        <v>19.5625</v>
      </c>
      <c r="K177">
        <v>21.092500000000001</v>
      </c>
      <c r="L177">
        <v>24.790000000000003</v>
      </c>
      <c r="M177">
        <v>27.6525</v>
      </c>
      <c r="N177">
        <v>27.927499999999998</v>
      </c>
      <c r="O177">
        <v>26.855</v>
      </c>
      <c r="P177">
        <v>24.419999999999998</v>
      </c>
      <c r="Q177">
        <v>20.525000000000002</v>
      </c>
      <c r="R177">
        <v>21.074999999999999</v>
      </c>
      <c r="S177">
        <v>16.399999999999999</v>
      </c>
      <c r="T177">
        <v>15.1875</v>
      </c>
    </row>
    <row r="178" spans="1:20" ht="29">
      <c r="A178" s="25" t="s">
        <v>295</v>
      </c>
      <c r="B178">
        <v>9.7925000000000004</v>
      </c>
      <c r="C178">
        <v>10.6675</v>
      </c>
      <c r="D178">
        <v>8.39</v>
      </c>
      <c r="E178">
        <v>8.2650000000000006</v>
      </c>
      <c r="F178">
        <v>7.9074999999999998</v>
      </c>
      <c r="G178">
        <v>7.4350000000000005</v>
      </c>
      <c r="H178">
        <v>8.5175000000000001</v>
      </c>
      <c r="I178">
        <v>12.627499999999998</v>
      </c>
      <c r="J178">
        <v>16.62</v>
      </c>
      <c r="K178">
        <v>17.962499999999999</v>
      </c>
      <c r="L178">
        <v>20.697500000000002</v>
      </c>
      <c r="M178">
        <v>23.687500000000004</v>
      </c>
      <c r="N178">
        <v>23.272500000000001</v>
      </c>
      <c r="O178">
        <v>20.022500000000001</v>
      </c>
      <c r="P178">
        <v>18.567499999999999</v>
      </c>
      <c r="Q178">
        <v>15.43</v>
      </c>
      <c r="R178">
        <v>12.392499999999998</v>
      </c>
      <c r="S178">
        <v>11.899999999999999</v>
      </c>
      <c r="T178">
        <v>14.195</v>
      </c>
    </row>
    <row r="179" spans="1:20">
      <c r="A179" s="25" t="s">
        <v>296</v>
      </c>
      <c r="B179">
        <v>11.709999999999999</v>
      </c>
      <c r="C179">
        <v>14.4575</v>
      </c>
      <c r="D179">
        <v>15.9175</v>
      </c>
      <c r="E179">
        <v>28.39</v>
      </c>
      <c r="F179">
        <v>29.3675</v>
      </c>
      <c r="G179">
        <v>30.074999999999996</v>
      </c>
      <c r="H179">
        <v>25.97</v>
      </c>
      <c r="I179">
        <v>27.525000000000002</v>
      </c>
      <c r="J179">
        <v>28.344999999999999</v>
      </c>
      <c r="K179">
        <v>36.864999999999995</v>
      </c>
      <c r="L179">
        <v>47.925000000000004</v>
      </c>
      <c r="M179">
        <v>43.754999999999995</v>
      </c>
      <c r="N179">
        <v>36.337499999999999</v>
      </c>
      <c r="O179">
        <v>36.392499999999998</v>
      </c>
      <c r="P179">
        <v>31.927500000000002</v>
      </c>
      <c r="Q179">
        <v>29.422499999999999</v>
      </c>
      <c r="R179">
        <v>36.174999999999997</v>
      </c>
      <c r="S179">
        <v>29.664999999999999</v>
      </c>
      <c r="T179">
        <v>28.172499999999999</v>
      </c>
    </row>
    <row r="180" spans="1:20" ht="29">
      <c r="A180" s="25" t="s">
        <v>297</v>
      </c>
      <c r="B180">
        <v>6.1924999999999999</v>
      </c>
      <c r="C180">
        <v>10.012499999999999</v>
      </c>
      <c r="D180">
        <v>25.102499999999999</v>
      </c>
      <c r="E180">
        <v>23.872499999999999</v>
      </c>
      <c r="F180">
        <v>21.9925</v>
      </c>
      <c r="G180">
        <v>27.419999999999998</v>
      </c>
      <c r="H180">
        <v>28.325000000000003</v>
      </c>
      <c r="I180">
        <v>32.234999999999999</v>
      </c>
      <c r="J180">
        <v>30.282499999999999</v>
      </c>
      <c r="K180">
        <v>27.39</v>
      </c>
      <c r="L180">
        <v>33.46</v>
      </c>
      <c r="M180">
        <v>31.68</v>
      </c>
      <c r="N180">
        <v>35.3125</v>
      </c>
      <c r="O180">
        <v>40.022500000000001</v>
      </c>
      <c r="P180">
        <v>37.647500000000001</v>
      </c>
      <c r="Q180">
        <v>37.557499999999997</v>
      </c>
      <c r="R180">
        <v>31.567499999999999</v>
      </c>
      <c r="S180">
        <v>32.717500000000001</v>
      </c>
      <c r="T180">
        <v>27.1875</v>
      </c>
    </row>
    <row r="187" spans="1:20">
      <c r="A187" s="53" t="s">
        <v>303</v>
      </c>
      <c r="B187" s="54">
        <v>2002</v>
      </c>
      <c r="C187" s="54">
        <v>2003</v>
      </c>
      <c r="D187" s="54">
        <v>2004</v>
      </c>
      <c r="E187" s="54">
        <v>2005</v>
      </c>
      <c r="F187" s="54">
        <v>2006</v>
      </c>
      <c r="G187" s="54">
        <v>2007</v>
      </c>
      <c r="H187" s="54">
        <v>2008</v>
      </c>
      <c r="I187" s="54">
        <v>2009</v>
      </c>
      <c r="J187" s="54">
        <v>2010</v>
      </c>
      <c r="K187" s="54">
        <v>2011</v>
      </c>
      <c r="L187" s="54">
        <v>2012</v>
      </c>
      <c r="M187" s="54">
        <v>2013</v>
      </c>
      <c r="N187" s="54">
        <v>2014</v>
      </c>
      <c r="O187" s="54">
        <v>2015</v>
      </c>
      <c r="P187" s="54">
        <v>2016</v>
      </c>
      <c r="Q187" s="54">
        <v>2017</v>
      </c>
      <c r="R187" s="54">
        <v>2018</v>
      </c>
      <c r="S187" s="54">
        <v>2019</v>
      </c>
      <c r="T187" s="54">
        <v>2020</v>
      </c>
    </row>
    <row r="188" spans="1:20" ht="29">
      <c r="A188" s="25" t="s">
        <v>246</v>
      </c>
      <c r="B188">
        <v>33.147499999999994</v>
      </c>
      <c r="C188">
        <v>34.765000000000001</v>
      </c>
      <c r="D188">
        <v>35.209999999999994</v>
      </c>
      <c r="E188">
        <v>36.675000000000004</v>
      </c>
      <c r="F188">
        <v>35.78</v>
      </c>
      <c r="G188">
        <v>41.980000000000004</v>
      </c>
      <c r="H188">
        <v>43.057500000000005</v>
      </c>
      <c r="I188">
        <v>39.297499999999999</v>
      </c>
      <c r="J188">
        <v>38.314999999999998</v>
      </c>
      <c r="K188">
        <v>38.540000000000006</v>
      </c>
      <c r="L188">
        <v>31.642500000000002</v>
      </c>
      <c r="M188">
        <v>33.674999999999997</v>
      </c>
      <c r="N188">
        <v>36.68</v>
      </c>
      <c r="O188">
        <v>37.227500000000006</v>
      </c>
      <c r="P188">
        <v>37.824999999999996</v>
      </c>
      <c r="Q188">
        <v>38.144999999999996</v>
      </c>
      <c r="R188">
        <v>39.255000000000003</v>
      </c>
      <c r="S188">
        <v>37.742499999999993</v>
      </c>
      <c r="T188">
        <v>38.7575</v>
      </c>
    </row>
    <row r="189" spans="1:20" ht="43">
      <c r="A189" s="25" t="s">
        <v>247</v>
      </c>
      <c r="B189">
        <v>36.872500000000002</v>
      </c>
      <c r="C189">
        <v>37.092500000000001</v>
      </c>
      <c r="D189">
        <v>40.957500000000003</v>
      </c>
      <c r="E189">
        <v>40.282499999999999</v>
      </c>
      <c r="F189">
        <v>41.53</v>
      </c>
      <c r="G189">
        <v>41.527500000000003</v>
      </c>
      <c r="H189">
        <v>42.690000000000005</v>
      </c>
      <c r="I189">
        <v>40.512500000000003</v>
      </c>
      <c r="J189">
        <v>38.8125</v>
      </c>
      <c r="K189">
        <v>38.555</v>
      </c>
      <c r="L189">
        <v>35.33</v>
      </c>
      <c r="M189">
        <v>35.049999999999997</v>
      </c>
      <c r="N189">
        <v>37.115000000000002</v>
      </c>
      <c r="O189">
        <v>39.31</v>
      </c>
      <c r="P189">
        <v>41.575000000000003</v>
      </c>
      <c r="Q189">
        <v>42.647500000000001</v>
      </c>
      <c r="R189">
        <v>42.774999999999991</v>
      </c>
      <c r="S189">
        <v>42.78</v>
      </c>
      <c r="T189">
        <v>39.314999999999998</v>
      </c>
    </row>
    <row r="190" spans="1:20" ht="29">
      <c r="A190" s="25" t="s">
        <v>248</v>
      </c>
      <c r="B190">
        <v>38.099999999999994</v>
      </c>
      <c r="C190">
        <v>39.56</v>
      </c>
      <c r="D190">
        <v>41.352499999999999</v>
      </c>
      <c r="E190">
        <v>44.777499999999996</v>
      </c>
      <c r="F190">
        <v>46.825000000000003</v>
      </c>
      <c r="G190">
        <v>42.695</v>
      </c>
      <c r="H190">
        <v>39.179999999999993</v>
      </c>
      <c r="I190">
        <v>41.375</v>
      </c>
      <c r="J190">
        <v>41.807500000000005</v>
      </c>
      <c r="K190">
        <v>37.115000000000002</v>
      </c>
      <c r="L190">
        <v>37.11</v>
      </c>
      <c r="M190">
        <v>34.674999999999997</v>
      </c>
      <c r="N190">
        <v>33.692499999999995</v>
      </c>
      <c r="O190">
        <v>36.209999999999994</v>
      </c>
      <c r="P190">
        <v>39.912500000000001</v>
      </c>
      <c r="Q190">
        <v>38.204999999999998</v>
      </c>
      <c r="R190">
        <v>38.660000000000004</v>
      </c>
      <c r="S190">
        <v>41.422499999999999</v>
      </c>
      <c r="T190">
        <v>36.159999999999997</v>
      </c>
    </row>
    <row r="191" spans="1:20" ht="43">
      <c r="A191" s="25" t="s">
        <v>249</v>
      </c>
      <c r="B191">
        <v>42.425000000000004</v>
      </c>
      <c r="C191">
        <v>44.012500000000003</v>
      </c>
      <c r="D191">
        <v>46.972500000000004</v>
      </c>
      <c r="E191">
        <v>45.427500000000002</v>
      </c>
      <c r="F191">
        <v>46.017499999999998</v>
      </c>
      <c r="G191">
        <v>45.745000000000005</v>
      </c>
      <c r="H191">
        <v>49.832499999999996</v>
      </c>
      <c r="I191">
        <v>48.0075</v>
      </c>
      <c r="J191">
        <v>47.2425</v>
      </c>
      <c r="K191">
        <v>46.927499999999995</v>
      </c>
      <c r="L191">
        <v>45.004999999999995</v>
      </c>
      <c r="M191">
        <v>45.597500000000004</v>
      </c>
      <c r="N191">
        <v>45.79</v>
      </c>
      <c r="O191">
        <v>46.515000000000001</v>
      </c>
      <c r="P191">
        <v>47.435000000000002</v>
      </c>
      <c r="Q191">
        <v>45.5625</v>
      </c>
      <c r="R191">
        <v>46.945000000000007</v>
      </c>
      <c r="S191">
        <v>49.377500000000005</v>
      </c>
      <c r="T191">
        <v>46.335000000000001</v>
      </c>
    </row>
    <row r="192" spans="1:20" ht="29">
      <c r="A192" s="25" t="s">
        <v>250</v>
      </c>
      <c r="B192">
        <v>28.467500000000001</v>
      </c>
      <c r="C192">
        <v>30.21</v>
      </c>
      <c r="D192">
        <v>31.052500000000002</v>
      </c>
      <c r="E192">
        <v>33.322499999999998</v>
      </c>
      <c r="F192">
        <v>35.972499999999997</v>
      </c>
      <c r="G192">
        <v>37.865000000000002</v>
      </c>
      <c r="H192">
        <v>40.442500000000003</v>
      </c>
      <c r="I192">
        <v>38.840000000000003</v>
      </c>
      <c r="J192">
        <v>37.837499999999999</v>
      </c>
      <c r="K192">
        <v>38.1325</v>
      </c>
      <c r="L192">
        <v>36.29</v>
      </c>
      <c r="M192">
        <v>35.594999999999999</v>
      </c>
      <c r="N192">
        <v>36.762500000000003</v>
      </c>
      <c r="O192">
        <v>38.120000000000005</v>
      </c>
      <c r="P192">
        <v>39.657499999999999</v>
      </c>
      <c r="Q192">
        <v>40.1</v>
      </c>
      <c r="R192">
        <v>39.922499999999999</v>
      </c>
      <c r="S192">
        <v>39.809999999999995</v>
      </c>
      <c r="T192">
        <v>39.577500000000001</v>
      </c>
    </row>
    <row r="193" spans="1:20">
      <c r="A193" s="25" t="s">
        <v>251</v>
      </c>
      <c r="B193">
        <v>25.93</v>
      </c>
      <c r="C193">
        <v>26.434999999999999</v>
      </c>
      <c r="D193">
        <v>28.664999999999999</v>
      </c>
      <c r="E193">
        <v>30.72</v>
      </c>
      <c r="F193">
        <v>32.9925</v>
      </c>
      <c r="G193">
        <v>35.724999999999994</v>
      </c>
      <c r="H193">
        <v>36.924999999999997</v>
      </c>
      <c r="I193">
        <v>32.422499999999999</v>
      </c>
      <c r="J193">
        <v>31.042499999999997</v>
      </c>
      <c r="K193">
        <v>32.792499999999997</v>
      </c>
      <c r="L193">
        <v>33.090000000000003</v>
      </c>
      <c r="M193">
        <v>32.884999999999998</v>
      </c>
      <c r="N193">
        <v>31.999999999999996</v>
      </c>
      <c r="O193">
        <v>35.984999999999999</v>
      </c>
      <c r="P193">
        <v>38.69</v>
      </c>
      <c r="Q193">
        <v>39.534999999999997</v>
      </c>
      <c r="R193">
        <v>39.3125</v>
      </c>
      <c r="S193">
        <v>39.159999999999997</v>
      </c>
      <c r="T193">
        <v>39.152499999999996</v>
      </c>
    </row>
    <row r="194" spans="1:20" ht="29">
      <c r="A194" s="25" t="s">
        <v>252</v>
      </c>
      <c r="B194">
        <v>25.2775</v>
      </c>
      <c r="C194">
        <v>28.284999999999997</v>
      </c>
      <c r="D194">
        <v>26.782499999999999</v>
      </c>
      <c r="E194">
        <v>29.55</v>
      </c>
      <c r="F194">
        <v>31.234999999999999</v>
      </c>
      <c r="G194">
        <v>34.25</v>
      </c>
      <c r="H194">
        <v>33.827500000000001</v>
      </c>
      <c r="I194">
        <v>33.692500000000003</v>
      </c>
      <c r="J194">
        <v>34.022500000000001</v>
      </c>
      <c r="K194">
        <v>32.152500000000003</v>
      </c>
      <c r="L194">
        <v>29.68</v>
      </c>
      <c r="M194">
        <v>31.352500000000003</v>
      </c>
      <c r="N194">
        <v>30.375</v>
      </c>
      <c r="O194">
        <v>30.560000000000002</v>
      </c>
      <c r="P194">
        <v>31.1</v>
      </c>
      <c r="Q194">
        <v>31.7925</v>
      </c>
      <c r="R194">
        <v>32.935000000000002</v>
      </c>
      <c r="S194">
        <v>34.8825</v>
      </c>
      <c r="T194">
        <v>35.699999999999996</v>
      </c>
    </row>
    <row r="195" spans="1:20" ht="43">
      <c r="A195" s="25" t="s">
        <v>253</v>
      </c>
      <c r="B195">
        <v>45.307499999999997</v>
      </c>
      <c r="C195">
        <v>46.505000000000003</v>
      </c>
      <c r="D195">
        <v>47.644999999999996</v>
      </c>
      <c r="E195">
        <v>48.45</v>
      </c>
      <c r="F195">
        <v>50.572499999999998</v>
      </c>
      <c r="G195">
        <v>50.107499999999995</v>
      </c>
      <c r="H195">
        <v>50.437499999999993</v>
      </c>
      <c r="I195">
        <v>48.862500000000004</v>
      </c>
      <c r="J195">
        <v>48.214999999999996</v>
      </c>
      <c r="K195">
        <v>46.777500000000003</v>
      </c>
      <c r="L195">
        <v>46.637500000000003</v>
      </c>
      <c r="M195">
        <v>46.862500000000004</v>
      </c>
      <c r="N195">
        <v>48.202500000000001</v>
      </c>
      <c r="O195">
        <v>50.23</v>
      </c>
      <c r="P195">
        <v>51.394999999999996</v>
      </c>
      <c r="Q195">
        <v>50.879999999999995</v>
      </c>
      <c r="R195">
        <v>52.592499999999994</v>
      </c>
      <c r="S195">
        <v>51.41</v>
      </c>
      <c r="T195">
        <v>46.962499999999999</v>
      </c>
    </row>
    <row r="196" spans="1:20" ht="29">
      <c r="A196" s="25" t="s">
        <v>254</v>
      </c>
      <c r="B196">
        <v>41.34</v>
      </c>
      <c r="C196">
        <v>43.445</v>
      </c>
      <c r="D196">
        <v>45.117499999999993</v>
      </c>
      <c r="E196">
        <v>47.97</v>
      </c>
      <c r="F196">
        <v>49.155000000000001</v>
      </c>
      <c r="G196">
        <v>50.379999999999995</v>
      </c>
      <c r="H196">
        <v>51.142499999999998</v>
      </c>
      <c r="I196">
        <v>47.927499999999995</v>
      </c>
      <c r="J196">
        <v>47.517500000000005</v>
      </c>
      <c r="K196">
        <v>47.384999999999998</v>
      </c>
      <c r="L196">
        <v>45.234999999999999</v>
      </c>
      <c r="M196">
        <v>44.600000000000009</v>
      </c>
      <c r="N196">
        <v>46.39</v>
      </c>
      <c r="O196">
        <v>46.197499999999998</v>
      </c>
      <c r="P196">
        <v>48.14</v>
      </c>
      <c r="Q196">
        <v>49.217500000000001</v>
      </c>
      <c r="R196">
        <v>49.92</v>
      </c>
      <c r="S196">
        <v>50.76</v>
      </c>
      <c r="T196">
        <v>48.557499999999997</v>
      </c>
    </row>
    <row r="197" spans="1:20" ht="29">
      <c r="A197" s="25" t="s">
        <v>255</v>
      </c>
      <c r="B197">
        <v>36.0075</v>
      </c>
      <c r="C197">
        <v>37.230000000000004</v>
      </c>
      <c r="D197">
        <v>38.307499999999997</v>
      </c>
      <c r="E197">
        <v>41.02</v>
      </c>
      <c r="F197">
        <v>43.77</v>
      </c>
      <c r="G197">
        <v>43.784999999999997</v>
      </c>
      <c r="H197">
        <v>44.09</v>
      </c>
      <c r="I197">
        <v>42.599999999999994</v>
      </c>
      <c r="J197">
        <v>43.957500000000003</v>
      </c>
      <c r="K197">
        <v>45.48</v>
      </c>
      <c r="L197">
        <v>43.787500000000009</v>
      </c>
      <c r="M197">
        <v>42.692500000000003</v>
      </c>
      <c r="N197">
        <v>42.542499999999997</v>
      </c>
      <c r="O197">
        <v>42.507499999999993</v>
      </c>
      <c r="P197">
        <v>44.107500000000002</v>
      </c>
      <c r="Q197">
        <v>45.344999999999999</v>
      </c>
      <c r="R197">
        <v>46.257500000000007</v>
      </c>
      <c r="S197">
        <v>46.274999999999999</v>
      </c>
      <c r="T197">
        <v>45.052500000000002</v>
      </c>
    </row>
    <row r="198" spans="1:20" ht="29">
      <c r="A198" s="25" t="s">
        <v>256</v>
      </c>
      <c r="B198">
        <v>37.034999999999997</v>
      </c>
      <c r="C198">
        <v>38.002499999999998</v>
      </c>
      <c r="D198">
        <v>37.824999999999996</v>
      </c>
      <c r="E198">
        <v>39.392499999999998</v>
      </c>
      <c r="F198">
        <v>41.612500000000004</v>
      </c>
      <c r="G198">
        <v>42.4925</v>
      </c>
      <c r="H198">
        <v>43.6325</v>
      </c>
      <c r="I198">
        <v>42.230000000000004</v>
      </c>
      <c r="J198">
        <v>41.64</v>
      </c>
      <c r="K198">
        <v>42.215000000000003</v>
      </c>
      <c r="L198">
        <v>39.379999999999995</v>
      </c>
      <c r="M198">
        <v>39.097499999999997</v>
      </c>
      <c r="N198">
        <v>42.597499999999997</v>
      </c>
      <c r="O198">
        <v>40.309999999999995</v>
      </c>
      <c r="P198">
        <v>45.2425</v>
      </c>
      <c r="Q198">
        <v>43.239999999999995</v>
      </c>
      <c r="R198">
        <v>45.017499999999998</v>
      </c>
      <c r="S198">
        <v>44.742500000000007</v>
      </c>
      <c r="T198">
        <v>44.777500000000003</v>
      </c>
    </row>
    <row r="199" spans="1:20" ht="29">
      <c r="A199" s="25" t="s">
        <v>257</v>
      </c>
      <c r="B199">
        <v>27.122499999999999</v>
      </c>
      <c r="C199">
        <v>28.009999999999998</v>
      </c>
      <c r="D199">
        <v>29.4925</v>
      </c>
      <c r="E199">
        <v>33.237499999999997</v>
      </c>
      <c r="F199">
        <v>34.432499999999997</v>
      </c>
      <c r="G199">
        <v>34.272500000000001</v>
      </c>
      <c r="H199">
        <v>32.397500000000001</v>
      </c>
      <c r="I199">
        <v>31.824999999999999</v>
      </c>
      <c r="J199">
        <v>31.787499999999998</v>
      </c>
      <c r="K199">
        <v>33.619999999999997</v>
      </c>
      <c r="L199">
        <v>30.517499999999998</v>
      </c>
      <c r="M199">
        <v>31.852500000000003</v>
      </c>
      <c r="N199">
        <v>34.299999999999997</v>
      </c>
      <c r="O199">
        <v>33.29</v>
      </c>
      <c r="P199">
        <v>34.185000000000002</v>
      </c>
      <c r="Q199">
        <v>35.262500000000003</v>
      </c>
      <c r="R199">
        <v>36.300000000000004</v>
      </c>
      <c r="S199">
        <v>36.347500000000004</v>
      </c>
      <c r="T199">
        <v>36.802499999999995</v>
      </c>
    </row>
    <row r="200" spans="1:20">
      <c r="A200" s="25" t="s">
        <v>258</v>
      </c>
      <c r="B200">
        <v>24.565000000000001</v>
      </c>
      <c r="C200">
        <v>26.1325</v>
      </c>
      <c r="D200">
        <v>27.094999999999999</v>
      </c>
      <c r="E200">
        <v>31.855</v>
      </c>
      <c r="F200">
        <v>32.86</v>
      </c>
      <c r="G200">
        <v>33.870000000000005</v>
      </c>
      <c r="H200">
        <v>34.472499999999997</v>
      </c>
      <c r="I200">
        <v>32.2425</v>
      </c>
      <c r="J200">
        <v>32.412500000000001</v>
      </c>
      <c r="K200">
        <v>31.990000000000002</v>
      </c>
      <c r="L200">
        <v>30.900000000000002</v>
      </c>
      <c r="M200">
        <v>28.29</v>
      </c>
      <c r="N200">
        <v>28.157499999999999</v>
      </c>
      <c r="O200">
        <v>29.502500000000001</v>
      </c>
      <c r="P200">
        <v>28.587499999999999</v>
      </c>
      <c r="Q200">
        <v>31.212500000000002</v>
      </c>
      <c r="R200">
        <v>32.08</v>
      </c>
      <c r="S200">
        <v>32.229999999999997</v>
      </c>
      <c r="T200">
        <v>32.244999999999997</v>
      </c>
    </row>
    <row r="201" spans="1:20" ht="29">
      <c r="A201" s="25" t="s">
        <v>259</v>
      </c>
      <c r="B201">
        <v>32.352499999999999</v>
      </c>
      <c r="C201">
        <v>34.237500000000004</v>
      </c>
      <c r="D201">
        <v>35.4925</v>
      </c>
      <c r="E201">
        <v>38.784999999999997</v>
      </c>
      <c r="F201">
        <v>41.504999999999995</v>
      </c>
      <c r="G201">
        <v>43.405000000000001</v>
      </c>
      <c r="H201">
        <v>44.019999999999996</v>
      </c>
      <c r="I201">
        <v>43.155000000000001</v>
      </c>
      <c r="J201">
        <v>41.290000000000006</v>
      </c>
      <c r="K201">
        <v>41.997499999999995</v>
      </c>
      <c r="L201">
        <v>41.56</v>
      </c>
      <c r="M201">
        <v>39.449999999999996</v>
      </c>
      <c r="N201">
        <v>40.8675</v>
      </c>
      <c r="O201">
        <v>40.700000000000003</v>
      </c>
      <c r="P201">
        <v>42.797499999999999</v>
      </c>
      <c r="Q201">
        <v>43.870000000000005</v>
      </c>
      <c r="R201">
        <v>43.147500000000001</v>
      </c>
      <c r="S201">
        <v>43.895000000000003</v>
      </c>
      <c r="T201">
        <v>42.567500000000003</v>
      </c>
    </row>
    <row r="202" spans="1:20" ht="43">
      <c r="A202" s="25" t="s">
        <v>260</v>
      </c>
      <c r="B202">
        <v>40.409999999999997</v>
      </c>
      <c r="C202">
        <v>41.272500000000001</v>
      </c>
      <c r="D202">
        <v>41.38</v>
      </c>
      <c r="E202">
        <v>44.68</v>
      </c>
      <c r="F202">
        <v>46.069999999999993</v>
      </c>
      <c r="G202">
        <v>45.662500000000001</v>
      </c>
      <c r="H202">
        <v>46.567500000000003</v>
      </c>
      <c r="I202">
        <v>42.974999999999994</v>
      </c>
      <c r="J202">
        <v>40.622500000000002</v>
      </c>
      <c r="K202">
        <v>38.989999999999995</v>
      </c>
      <c r="L202">
        <v>38.557499999999997</v>
      </c>
      <c r="M202">
        <v>37.267499999999998</v>
      </c>
      <c r="N202">
        <v>38.409999999999997</v>
      </c>
      <c r="O202">
        <v>39.947499999999998</v>
      </c>
      <c r="P202">
        <v>39.659999999999997</v>
      </c>
      <c r="Q202">
        <v>39.679999999999993</v>
      </c>
      <c r="R202">
        <v>41.857500000000002</v>
      </c>
      <c r="S202">
        <v>42.984999999999999</v>
      </c>
      <c r="T202">
        <v>44.422499999999999</v>
      </c>
    </row>
    <row r="203" spans="1:20" ht="43">
      <c r="A203" s="25" t="s">
        <v>261</v>
      </c>
      <c r="B203">
        <v>27.500000000000004</v>
      </c>
      <c r="C203">
        <v>29.077500000000001</v>
      </c>
      <c r="D203">
        <v>28.557500000000001</v>
      </c>
      <c r="E203">
        <v>32.642499999999998</v>
      </c>
      <c r="F203">
        <v>32.58</v>
      </c>
      <c r="G203">
        <v>33.380000000000003</v>
      </c>
      <c r="H203">
        <v>33.912500000000001</v>
      </c>
      <c r="I203">
        <v>33.605000000000004</v>
      </c>
      <c r="J203">
        <v>33.182500000000005</v>
      </c>
      <c r="K203">
        <v>32.195</v>
      </c>
      <c r="L203">
        <v>29.932500000000001</v>
      </c>
      <c r="M203">
        <v>29.134999999999998</v>
      </c>
      <c r="N203">
        <v>29.407499999999999</v>
      </c>
      <c r="O203">
        <v>28.8825</v>
      </c>
      <c r="P203">
        <v>30.945</v>
      </c>
      <c r="Q203">
        <v>32.797499999999999</v>
      </c>
      <c r="R203">
        <v>34.164999999999999</v>
      </c>
      <c r="S203">
        <v>36.44</v>
      </c>
      <c r="T203">
        <v>34.74</v>
      </c>
    </row>
    <row r="204" spans="1:20" ht="29">
      <c r="A204" s="25" t="s">
        <v>262</v>
      </c>
      <c r="B204">
        <v>25.145000000000003</v>
      </c>
      <c r="C204">
        <v>26.650000000000002</v>
      </c>
      <c r="D204">
        <v>28.827500000000001</v>
      </c>
      <c r="E204">
        <v>29.745000000000001</v>
      </c>
      <c r="F204">
        <v>32.942499999999995</v>
      </c>
      <c r="G204">
        <v>34.590000000000003</v>
      </c>
      <c r="H204">
        <v>35.762500000000003</v>
      </c>
      <c r="I204">
        <v>34.462499999999999</v>
      </c>
      <c r="J204">
        <v>33.622500000000002</v>
      </c>
      <c r="K204">
        <v>33.267500000000005</v>
      </c>
      <c r="L204">
        <v>31.125</v>
      </c>
      <c r="M204">
        <v>30.585000000000001</v>
      </c>
      <c r="N204">
        <v>30.707499999999996</v>
      </c>
      <c r="O204">
        <v>33.11</v>
      </c>
      <c r="P204">
        <v>33.932500000000005</v>
      </c>
      <c r="Q204">
        <v>32.962499999999999</v>
      </c>
      <c r="R204">
        <v>33.630000000000003</v>
      </c>
      <c r="S204">
        <v>35.677500000000002</v>
      </c>
      <c r="T204">
        <v>34.914999999999999</v>
      </c>
    </row>
    <row r="205" spans="1:20" ht="29">
      <c r="A205" s="25" t="s">
        <v>263</v>
      </c>
      <c r="B205">
        <v>33.707499999999996</v>
      </c>
      <c r="C205">
        <v>35.419999999999995</v>
      </c>
      <c r="D205">
        <v>36.204999999999998</v>
      </c>
      <c r="E205">
        <v>40.58</v>
      </c>
      <c r="F205">
        <v>41.932500000000005</v>
      </c>
      <c r="G205">
        <v>41.282499999999999</v>
      </c>
      <c r="H205">
        <v>42.552500000000002</v>
      </c>
      <c r="I205">
        <v>44.27</v>
      </c>
      <c r="J205">
        <v>41.55</v>
      </c>
      <c r="K205">
        <v>42.015000000000001</v>
      </c>
      <c r="L205">
        <v>42.03</v>
      </c>
      <c r="M205">
        <v>40.33</v>
      </c>
      <c r="N205">
        <v>40.487499999999997</v>
      </c>
      <c r="O205">
        <v>40.910000000000004</v>
      </c>
      <c r="P205">
        <v>42.08</v>
      </c>
      <c r="Q205">
        <v>43.127499999999998</v>
      </c>
      <c r="R205">
        <v>44.385000000000005</v>
      </c>
      <c r="S205">
        <v>44.9375</v>
      </c>
      <c r="T205">
        <v>42.77</v>
      </c>
    </row>
    <row r="206" spans="1:20" ht="29">
      <c r="A206" s="25" t="s">
        <v>264</v>
      </c>
      <c r="B206">
        <v>26.717500000000001</v>
      </c>
      <c r="C206">
        <v>25.662500000000001</v>
      </c>
      <c r="D206">
        <v>26.0825</v>
      </c>
      <c r="E206">
        <v>28.785000000000004</v>
      </c>
      <c r="F206">
        <v>30.637499999999999</v>
      </c>
      <c r="G206">
        <v>33.127499999999998</v>
      </c>
      <c r="H206">
        <v>33.637500000000003</v>
      </c>
      <c r="I206">
        <v>30.912499999999998</v>
      </c>
      <c r="J206">
        <v>31.86</v>
      </c>
      <c r="K206">
        <v>33.53</v>
      </c>
      <c r="L206">
        <v>31.58</v>
      </c>
      <c r="M206">
        <v>30.714999999999996</v>
      </c>
      <c r="N206">
        <v>31.182499999999997</v>
      </c>
      <c r="O206">
        <v>33.572499999999998</v>
      </c>
      <c r="P206">
        <v>36.819999999999993</v>
      </c>
      <c r="Q206">
        <v>37.135000000000005</v>
      </c>
      <c r="R206">
        <v>39.370000000000005</v>
      </c>
      <c r="S206">
        <v>41.1875</v>
      </c>
      <c r="T206">
        <v>36.182500000000005</v>
      </c>
    </row>
    <row r="207" spans="1:20" ht="29">
      <c r="A207" s="25" t="s">
        <v>265</v>
      </c>
      <c r="B207">
        <v>40.119999999999997</v>
      </c>
      <c r="C207">
        <v>42.704999999999998</v>
      </c>
      <c r="D207">
        <v>42.375</v>
      </c>
      <c r="E207">
        <v>45.092500000000001</v>
      </c>
      <c r="F207">
        <v>46.15</v>
      </c>
      <c r="G207">
        <v>47.800000000000004</v>
      </c>
      <c r="H207">
        <v>48.042499999999997</v>
      </c>
      <c r="I207">
        <v>46.697499999999998</v>
      </c>
      <c r="J207">
        <v>47.032499999999999</v>
      </c>
      <c r="K207">
        <v>46.892499999999998</v>
      </c>
      <c r="L207">
        <v>44.127499999999998</v>
      </c>
      <c r="M207">
        <v>43.055</v>
      </c>
      <c r="N207">
        <v>43.375</v>
      </c>
      <c r="O207">
        <v>45.055</v>
      </c>
      <c r="P207">
        <v>45.19</v>
      </c>
      <c r="Q207">
        <v>43.45</v>
      </c>
      <c r="R207">
        <v>46.8</v>
      </c>
      <c r="S207">
        <v>47.814999999999998</v>
      </c>
      <c r="T207">
        <v>47.537499999999994</v>
      </c>
    </row>
    <row r="208" spans="1:20" ht="29">
      <c r="A208" s="25" t="s">
        <v>266</v>
      </c>
      <c r="B208">
        <v>44.8</v>
      </c>
      <c r="C208">
        <v>46.21</v>
      </c>
      <c r="D208">
        <v>49.879999999999995</v>
      </c>
      <c r="E208">
        <v>51.052500000000002</v>
      </c>
      <c r="F208">
        <v>51.957499999999996</v>
      </c>
      <c r="G208">
        <v>50.144999999999996</v>
      </c>
      <c r="H208">
        <v>49.144999999999996</v>
      </c>
      <c r="I208">
        <v>47.247499999999995</v>
      </c>
      <c r="J208">
        <v>48.557500000000005</v>
      </c>
      <c r="K208">
        <v>46.6175</v>
      </c>
      <c r="L208">
        <v>46.034999999999997</v>
      </c>
      <c r="M208">
        <v>47.5075</v>
      </c>
      <c r="N208">
        <v>46.449999999999996</v>
      </c>
      <c r="O208">
        <v>46.337499999999999</v>
      </c>
      <c r="P208">
        <v>48.935000000000002</v>
      </c>
      <c r="Q208">
        <v>49.694999999999993</v>
      </c>
      <c r="R208">
        <v>50.387499999999996</v>
      </c>
      <c r="S208">
        <v>52.3</v>
      </c>
      <c r="T208">
        <v>49.622500000000002</v>
      </c>
    </row>
    <row r="209" spans="1:20" ht="29">
      <c r="A209" s="25" t="s">
        <v>267</v>
      </c>
      <c r="B209">
        <v>27.462499999999999</v>
      </c>
      <c r="C209">
        <v>29.509999999999998</v>
      </c>
      <c r="D209">
        <v>30.729999999999997</v>
      </c>
      <c r="E209">
        <v>32.42</v>
      </c>
      <c r="F209">
        <v>34.8825</v>
      </c>
      <c r="G209">
        <v>36.770000000000003</v>
      </c>
      <c r="H209">
        <v>35.825000000000003</v>
      </c>
      <c r="I209">
        <v>34.657499999999999</v>
      </c>
      <c r="J209">
        <v>34.057499999999997</v>
      </c>
      <c r="K209">
        <v>33.947500000000005</v>
      </c>
      <c r="L209">
        <v>32.727499999999999</v>
      </c>
      <c r="M209">
        <v>32.799999999999997</v>
      </c>
      <c r="N209">
        <v>31.747499999999999</v>
      </c>
      <c r="O209">
        <v>33.44</v>
      </c>
      <c r="P209">
        <v>35.462499999999999</v>
      </c>
      <c r="Q209">
        <v>37.72</v>
      </c>
      <c r="R209">
        <v>36.222499999999997</v>
      </c>
      <c r="S209">
        <v>35.97</v>
      </c>
      <c r="T209">
        <v>34.152499999999996</v>
      </c>
    </row>
    <row r="210" spans="1:20" ht="43">
      <c r="A210" s="25" t="s">
        <v>268</v>
      </c>
      <c r="B210">
        <v>32.475000000000001</v>
      </c>
      <c r="C210">
        <v>35.542500000000004</v>
      </c>
      <c r="D210">
        <v>38.362499999999997</v>
      </c>
      <c r="E210">
        <v>41.897500000000001</v>
      </c>
      <c r="F210">
        <v>44.282499999999999</v>
      </c>
      <c r="G210">
        <v>46.055</v>
      </c>
      <c r="H210">
        <v>45.982500000000002</v>
      </c>
      <c r="I210">
        <v>44.58</v>
      </c>
      <c r="J210">
        <v>42.417499999999997</v>
      </c>
      <c r="K210">
        <v>44.722499999999997</v>
      </c>
      <c r="L210">
        <v>44.394999999999996</v>
      </c>
      <c r="M210">
        <v>44.68</v>
      </c>
      <c r="N210">
        <v>45.190000000000005</v>
      </c>
      <c r="O210">
        <v>48.935000000000002</v>
      </c>
      <c r="P210">
        <v>47.717500000000001</v>
      </c>
      <c r="Q210">
        <v>49.252499999999998</v>
      </c>
      <c r="R210">
        <v>52.862500000000004</v>
      </c>
      <c r="S210">
        <v>53.147499999999994</v>
      </c>
      <c r="T210">
        <v>45.962499999999999</v>
      </c>
    </row>
    <row r="211" spans="1:20" ht="29">
      <c r="A211" s="25" t="s">
        <v>269</v>
      </c>
      <c r="B211">
        <v>26.515000000000001</v>
      </c>
      <c r="C211">
        <v>28.657499999999999</v>
      </c>
      <c r="D211">
        <v>28.902500000000003</v>
      </c>
      <c r="E211">
        <v>29.724999999999998</v>
      </c>
      <c r="F211">
        <v>32.484999999999999</v>
      </c>
      <c r="G211">
        <v>37.037500000000001</v>
      </c>
      <c r="H211">
        <v>37.347499999999997</v>
      </c>
      <c r="I211">
        <v>37.414999999999999</v>
      </c>
      <c r="J211">
        <v>37.032499999999999</v>
      </c>
      <c r="K211">
        <v>34.682500000000005</v>
      </c>
      <c r="L211">
        <v>35.015000000000001</v>
      </c>
      <c r="M211">
        <v>32.592500000000001</v>
      </c>
      <c r="N211">
        <v>32.747500000000002</v>
      </c>
      <c r="O211">
        <v>33.835000000000001</v>
      </c>
      <c r="P211">
        <v>33.542499999999997</v>
      </c>
      <c r="Q211">
        <v>35.497500000000002</v>
      </c>
      <c r="R211">
        <v>37.005000000000003</v>
      </c>
      <c r="S211">
        <v>38.1875</v>
      </c>
      <c r="T211">
        <v>35.25</v>
      </c>
    </row>
    <row r="212" spans="1:20" ht="29">
      <c r="A212" s="25" t="s">
        <v>270</v>
      </c>
      <c r="B212">
        <v>34.8825</v>
      </c>
      <c r="C212">
        <v>38.537500000000001</v>
      </c>
      <c r="D212">
        <v>39.53</v>
      </c>
      <c r="E212">
        <v>42.1325</v>
      </c>
      <c r="F212">
        <v>42.11</v>
      </c>
      <c r="G212">
        <v>42.984999999999999</v>
      </c>
      <c r="H212">
        <v>46.767500000000005</v>
      </c>
      <c r="I212">
        <v>42.754999999999995</v>
      </c>
      <c r="J212">
        <v>42.9375</v>
      </c>
      <c r="K212">
        <v>43.344999999999999</v>
      </c>
      <c r="L212">
        <v>43.732500000000002</v>
      </c>
      <c r="M212">
        <v>40.627500000000005</v>
      </c>
      <c r="N212">
        <v>42.900000000000006</v>
      </c>
      <c r="O212">
        <v>44.02</v>
      </c>
      <c r="P212">
        <v>46</v>
      </c>
      <c r="Q212">
        <v>46.515000000000001</v>
      </c>
      <c r="R212">
        <v>45.712500000000006</v>
      </c>
      <c r="S212">
        <v>47.017499999999998</v>
      </c>
      <c r="T212">
        <v>45.085000000000001</v>
      </c>
    </row>
    <row r="213" spans="1:20">
      <c r="A213" s="25" t="s">
        <v>271</v>
      </c>
      <c r="B213">
        <v>23.907500000000002</v>
      </c>
      <c r="C213">
        <v>24.827499999999997</v>
      </c>
      <c r="D213">
        <v>27.5075</v>
      </c>
      <c r="E213">
        <v>26.3475</v>
      </c>
      <c r="F213">
        <v>27.305</v>
      </c>
      <c r="G213">
        <v>29.614999999999998</v>
      </c>
      <c r="H213">
        <v>31.037500000000001</v>
      </c>
      <c r="I213">
        <v>30.0075</v>
      </c>
      <c r="J213">
        <v>30.762499999999999</v>
      </c>
      <c r="K213">
        <v>29.407499999999999</v>
      </c>
      <c r="L213">
        <v>27.9025</v>
      </c>
      <c r="M213">
        <v>27.529999999999998</v>
      </c>
      <c r="N213">
        <v>28.3825</v>
      </c>
      <c r="O213">
        <v>29.784999999999997</v>
      </c>
      <c r="P213">
        <v>29.342500000000001</v>
      </c>
      <c r="Q213">
        <v>32.324999999999996</v>
      </c>
      <c r="R213">
        <v>33.837499999999999</v>
      </c>
      <c r="S213">
        <v>32.322499999999998</v>
      </c>
      <c r="T213">
        <v>31.015000000000001</v>
      </c>
    </row>
    <row r="214" spans="1:20">
      <c r="A214" s="25" t="s">
        <v>272</v>
      </c>
      <c r="B214">
        <v>27.002499999999998</v>
      </c>
      <c r="C214">
        <v>27.52</v>
      </c>
      <c r="D214">
        <v>29.1175</v>
      </c>
      <c r="E214">
        <v>33.3125</v>
      </c>
      <c r="F214">
        <v>35.049999999999997</v>
      </c>
      <c r="G214">
        <v>37.987499999999997</v>
      </c>
      <c r="H214">
        <v>37.03</v>
      </c>
      <c r="I214">
        <v>36.307500000000005</v>
      </c>
      <c r="J214">
        <v>37.012500000000003</v>
      </c>
      <c r="K214">
        <v>37.024999999999999</v>
      </c>
      <c r="L214">
        <v>34.397499999999994</v>
      </c>
      <c r="M214">
        <v>34.910000000000004</v>
      </c>
      <c r="N214">
        <v>34.237499999999997</v>
      </c>
      <c r="O214">
        <v>34.807500000000005</v>
      </c>
      <c r="P214">
        <v>36.712499999999999</v>
      </c>
      <c r="Q214">
        <v>36.674999999999997</v>
      </c>
      <c r="R214">
        <v>39.319999999999993</v>
      </c>
      <c r="S214">
        <v>40.224999999999994</v>
      </c>
      <c r="T214">
        <v>38.265000000000001</v>
      </c>
    </row>
    <row r="215" spans="1:20">
      <c r="A215" s="25" t="s">
        <v>273</v>
      </c>
      <c r="B215">
        <v>36.772500000000001</v>
      </c>
      <c r="C215">
        <v>37.79</v>
      </c>
      <c r="D215">
        <v>41.660000000000004</v>
      </c>
      <c r="E215">
        <v>44.582500000000003</v>
      </c>
      <c r="F215">
        <v>45.3125</v>
      </c>
      <c r="G215">
        <v>47.922500000000007</v>
      </c>
      <c r="H215">
        <v>50.167500000000004</v>
      </c>
      <c r="I215">
        <v>47.477499999999999</v>
      </c>
      <c r="J215">
        <v>44.282499999999999</v>
      </c>
      <c r="K215">
        <v>46.997500000000002</v>
      </c>
      <c r="L215">
        <v>46.045000000000002</v>
      </c>
      <c r="M215">
        <v>47.182499999999997</v>
      </c>
      <c r="N215">
        <v>45.587499999999999</v>
      </c>
      <c r="O215">
        <v>46.48</v>
      </c>
      <c r="P215">
        <v>46.04</v>
      </c>
      <c r="Q215">
        <v>46.167500000000004</v>
      </c>
      <c r="R215">
        <v>48.49</v>
      </c>
      <c r="S215">
        <v>51.272500000000001</v>
      </c>
      <c r="T215">
        <v>51.497500000000002</v>
      </c>
    </row>
    <row r="216" spans="1:20">
      <c r="A216" s="25" t="s">
        <v>274</v>
      </c>
      <c r="B216">
        <v>36.1175</v>
      </c>
      <c r="C216">
        <v>37.659999999999997</v>
      </c>
      <c r="D216">
        <v>36.53</v>
      </c>
      <c r="E216">
        <v>35.704999999999998</v>
      </c>
      <c r="F216">
        <v>38.835000000000001</v>
      </c>
      <c r="G216">
        <v>39.497500000000002</v>
      </c>
      <c r="H216">
        <v>40.627500000000005</v>
      </c>
      <c r="I216">
        <v>39.567500000000003</v>
      </c>
      <c r="J216">
        <v>40.832500000000003</v>
      </c>
      <c r="K216">
        <v>41.127499999999998</v>
      </c>
      <c r="L216">
        <v>40.137500000000003</v>
      </c>
      <c r="M216">
        <v>38.844999999999999</v>
      </c>
      <c r="N216">
        <v>37.924999999999997</v>
      </c>
      <c r="O216">
        <v>39.797499999999999</v>
      </c>
      <c r="P216">
        <v>40.352499999999999</v>
      </c>
      <c r="Q216">
        <v>40.222499999999997</v>
      </c>
      <c r="R216">
        <v>42.802500000000002</v>
      </c>
      <c r="S216">
        <v>42.772500000000001</v>
      </c>
      <c r="T216">
        <v>42.625</v>
      </c>
    </row>
    <row r="217" spans="1:20" ht="29">
      <c r="A217" s="25" t="s">
        <v>275</v>
      </c>
      <c r="B217">
        <v>42.887499999999996</v>
      </c>
      <c r="C217">
        <v>43.814999999999998</v>
      </c>
      <c r="D217">
        <v>46.602499999999999</v>
      </c>
      <c r="E217">
        <v>50.1</v>
      </c>
      <c r="F217">
        <v>51.107500000000002</v>
      </c>
      <c r="G217">
        <v>52.155000000000001</v>
      </c>
      <c r="H217">
        <v>52.215000000000003</v>
      </c>
      <c r="I217">
        <v>50.587499999999999</v>
      </c>
      <c r="J217">
        <v>50.157499999999999</v>
      </c>
      <c r="K217">
        <v>49.47</v>
      </c>
      <c r="L217">
        <v>49.212500000000006</v>
      </c>
      <c r="M217">
        <v>47.227499999999999</v>
      </c>
      <c r="N217">
        <v>47.1</v>
      </c>
      <c r="O217">
        <v>48.975000000000001</v>
      </c>
      <c r="P217">
        <v>49.162500000000001</v>
      </c>
      <c r="Q217">
        <v>49.964999999999996</v>
      </c>
      <c r="R217">
        <v>50.48</v>
      </c>
      <c r="S217">
        <v>51.662500000000001</v>
      </c>
      <c r="T217">
        <v>50.3125</v>
      </c>
    </row>
    <row r="218" spans="1:20" ht="29">
      <c r="A218" s="25" t="s">
        <v>276</v>
      </c>
      <c r="B218">
        <v>30.517499999999998</v>
      </c>
      <c r="C218">
        <v>31.602500000000003</v>
      </c>
      <c r="D218">
        <v>32.672499999999999</v>
      </c>
      <c r="E218">
        <v>37.792499999999997</v>
      </c>
      <c r="F218">
        <v>37.957500000000003</v>
      </c>
      <c r="G218">
        <v>40.827500000000001</v>
      </c>
      <c r="H218">
        <v>39.287500000000001</v>
      </c>
      <c r="I218">
        <v>37.114999999999995</v>
      </c>
      <c r="J218">
        <v>36.857500000000002</v>
      </c>
      <c r="K218">
        <v>35.572499999999998</v>
      </c>
      <c r="L218">
        <v>36.08</v>
      </c>
      <c r="M218">
        <v>34.784999999999997</v>
      </c>
      <c r="N218">
        <v>35.907499999999999</v>
      </c>
      <c r="O218">
        <v>37.405000000000001</v>
      </c>
      <c r="P218">
        <v>37.407499999999999</v>
      </c>
      <c r="Q218">
        <v>38.332499999999996</v>
      </c>
      <c r="R218">
        <v>38.625</v>
      </c>
      <c r="S218">
        <v>41.267499999999998</v>
      </c>
      <c r="T218">
        <v>39.107500000000002</v>
      </c>
    </row>
    <row r="219" spans="1:20" ht="29">
      <c r="A219" s="25" t="s">
        <v>277</v>
      </c>
      <c r="B219">
        <v>35.185000000000002</v>
      </c>
      <c r="C219">
        <v>36.847499999999997</v>
      </c>
      <c r="D219">
        <v>38.167499999999997</v>
      </c>
      <c r="E219">
        <v>39.877499999999998</v>
      </c>
      <c r="F219">
        <v>42.0075</v>
      </c>
      <c r="G219">
        <v>43.4375</v>
      </c>
      <c r="H219">
        <v>44.387500000000003</v>
      </c>
      <c r="I219">
        <v>42.077500000000001</v>
      </c>
      <c r="J219">
        <v>41.102499999999999</v>
      </c>
      <c r="K219">
        <v>39.767499999999998</v>
      </c>
      <c r="L219">
        <v>39.392500000000005</v>
      </c>
      <c r="M219">
        <v>37.594999999999999</v>
      </c>
      <c r="N219">
        <v>38.055</v>
      </c>
      <c r="O219">
        <v>36.777500000000003</v>
      </c>
      <c r="P219">
        <v>39.3125</v>
      </c>
      <c r="Q219">
        <v>41.092500000000001</v>
      </c>
      <c r="R219">
        <v>41.262500000000003</v>
      </c>
      <c r="S219">
        <v>42.472499999999997</v>
      </c>
      <c r="T219">
        <v>41.375</v>
      </c>
    </row>
    <row r="220" spans="1:20" ht="29">
      <c r="A220" s="25" t="s">
        <v>278</v>
      </c>
      <c r="B220">
        <v>40.424999999999997</v>
      </c>
      <c r="C220">
        <v>42.31</v>
      </c>
      <c r="D220">
        <v>42.93</v>
      </c>
      <c r="E220">
        <v>46.594999999999999</v>
      </c>
      <c r="F220">
        <v>47.797499999999999</v>
      </c>
      <c r="G220">
        <v>47.809999999999995</v>
      </c>
      <c r="H220">
        <v>48.3675</v>
      </c>
      <c r="I220">
        <v>46.475000000000001</v>
      </c>
      <c r="J220">
        <v>46.957499999999996</v>
      </c>
      <c r="K220">
        <v>47.419999999999995</v>
      </c>
      <c r="L220">
        <v>46.202500000000001</v>
      </c>
      <c r="M220">
        <v>43.66</v>
      </c>
      <c r="N220">
        <v>45.442499999999995</v>
      </c>
      <c r="O220">
        <v>45.517499999999998</v>
      </c>
      <c r="P220">
        <v>46.13</v>
      </c>
      <c r="Q220">
        <v>46.774999999999999</v>
      </c>
      <c r="R220">
        <v>48.795000000000002</v>
      </c>
      <c r="S220">
        <v>48.975000000000001</v>
      </c>
      <c r="T220">
        <v>46.692500000000003</v>
      </c>
    </row>
    <row r="221" spans="1:20" ht="29">
      <c r="A221" s="25" t="s">
        <v>279</v>
      </c>
      <c r="B221">
        <v>32.980000000000004</v>
      </c>
      <c r="C221">
        <v>31.939999999999998</v>
      </c>
      <c r="D221">
        <v>32.064999999999998</v>
      </c>
      <c r="E221">
        <v>33.515000000000001</v>
      </c>
      <c r="F221">
        <v>36.930000000000007</v>
      </c>
      <c r="G221">
        <v>38.685000000000002</v>
      </c>
      <c r="H221">
        <v>39.47</v>
      </c>
      <c r="I221">
        <v>37.517499999999998</v>
      </c>
      <c r="J221">
        <v>35.17</v>
      </c>
      <c r="K221">
        <v>36.0625</v>
      </c>
      <c r="L221">
        <v>34.340000000000003</v>
      </c>
      <c r="M221">
        <v>33.237499999999997</v>
      </c>
      <c r="N221">
        <v>34.400000000000006</v>
      </c>
      <c r="O221">
        <v>35.545000000000002</v>
      </c>
      <c r="P221">
        <v>35.737499999999997</v>
      </c>
      <c r="Q221">
        <v>36.314999999999998</v>
      </c>
      <c r="R221">
        <v>37.909999999999997</v>
      </c>
      <c r="S221">
        <v>38.07</v>
      </c>
      <c r="T221">
        <v>37.615000000000002</v>
      </c>
    </row>
    <row r="222" spans="1:20" ht="29">
      <c r="A222" s="25" t="s">
        <v>280</v>
      </c>
      <c r="B222">
        <v>27.302500000000002</v>
      </c>
      <c r="C222">
        <v>29.335000000000001</v>
      </c>
      <c r="D222">
        <v>32.505000000000003</v>
      </c>
      <c r="E222">
        <v>35.017499999999998</v>
      </c>
      <c r="F222">
        <v>36.247499999999995</v>
      </c>
      <c r="G222">
        <v>38.03</v>
      </c>
      <c r="H222">
        <v>36.912499999999994</v>
      </c>
      <c r="I222">
        <v>37.7425</v>
      </c>
      <c r="J222">
        <v>39.547499999999999</v>
      </c>
      <c r="K222">
        <v>37.594999999999999</v>
      </c>
      <c r="L222">
        <v>35.877499999999998</v>
      </c>
      <c r="M222">
        <v>35.93</v>
      </c>
      <c r="N222">
        <v>33.844999999999999</v>
      </c>
      <c r="O222">
        <v>37.019999999999996</v>
      </c>
      <c r="P222">
        <v>37.982500000000002</v>
      </c>
      <c r="Q222">
        <v>40.520000000000003</v>
      </c>
      <c r="R222">
        <v>40.367499999999993</v>
      </c>
      <c r="S222">
        <v>41.379999999999995</v>
      </c>
      <c r="T222">
        <v>41.725000000000001</v>
      </c>
    </row>
    <row r="223" spans="1:20" ht="43">
      <c r="A223" s="25" t="s">
        <v>281</v>
      </c>
      <c r="B223">
        <v>39.29</v>
      </c>
      <c r="C223">
        <v>42.0625</v>
      </c>
      <c r="D223">
        <v>42.887499999999996</v>
      </c>
      <c r="E223">
        <v>43.145000000000003</v>
      </c>
      <c r="F223">
        <v>45.322500000000005</v>
      </c>
      <c r="G223">
        <v>45.955000000000005</v>
      </c>
      <c r="H223">
        <v>42.25</v>
      </c>
      <c r="I223">
        <v>39.092500000000001</v>
      </c>
      <c r="J223">
        <v>39.077500000000001</v>
      </c>
      <c r="K223">
        <v>38.78</v>
      </c>
      <c r="L223">
        <v>36.625</v>
      </c>
      <c r="M223">
        <v>37.5075</v>
      </c>
      <c r="N223">
        <v>37.354999999999997</v>
      </c>
      <c r="O223">
        <v>36.745000000000005</v>
      </c>
      <c r="P223">
        <v>38.685000000000002</v>
      </c>
      <c r="Q223">
        <v>41.22</v>
      </c>
      <c r="R223">
        <v>44.64</v>
      </c>
      <c r="S223">
        <v>42.66</v>
      </c>
      <c r="T223">
        <v>41.127499999999998</v>
      </c>
    </row>
    <row r="224" spans="1:20" ht="29">
      <c r="A224" s="25" t="s">
        <v>282</v>
      </c>
      <c r="B224">
        <v>33.445</v>
      </c>
      <c r="C224">
        <v>35.405000000000001</v>
      </c>
      <c r="D224">
        <v>37.69</v>
      </c>
      <c r="E224">
        <v>38.799999999999997</v>
      </c>
      <c r="F224">
        <v>40.885000000000005</v>
      </c>
      <c r="G224">
        <v>43.32</v>
      </c>
      <c r="H224">
        <v>43.432499999999997</v>
      </c>
      <c r="I224">
        <v>41.199999999999996</v>
      </c>
      <c r="J224">
        <v>39.577500000000001</v>
      </c>
      <c r="K224">
        <v>38.977499999999999</v>
      </c>
      <c r="L224">
        <v>37.957499999999996</v>
      </c>
      <c r="M224">
        <v>37.502499999999998</v>
      </c>
      <c r="N224">
        <v>37.362499999999997</v>
      </c>
      <c r="O224">
        <v>37.5075</v>
      </c>
      <c r="P224">
        <v>39.204999999999998</v>
      </c>
      <c r="Q224">
        <v>40.475000000000001</v>
      </c>
      <c r="R224">
        <v>41.042500000000004</v>
      </c>
      <c r="S224">
        <v>41.722499999999997</v>
      </c>
      <c r="T224">
        <v>40.545000000000002</v>
      </c>
    </row>
    <row r="225" spans="1:20" ht="29">
      <c r="A225" s="25" t="s">
        <v>283</v>
      </c>
      <c r="B225">
        <v>34.6175</v>
      </c>
      <c r="C225">
        <v>36.637500000000003</v>
      </c>
      <c r="D225">
        <v>39.297499999999999</v>
      </c>
      <c r="E225">
        <v>43.84</v>
      </c>
      <c r="F225">
        <v>45.4</v>
      </c>
      <c r="G225">
        <v>44.254999999999995</v>
      </c>
      <c r="H225">
        <v>45.607500000000002</v>
      </c>
      <c r="I225">
        <v>44.905000000000001</v>
      </c>
      <c r="J225">
        <v>43.355000000000004</v>
      </c>
      <c r="K225">
        <v>44.052500000000002</v>
      </c>
      <c r="L225">
        <v>41.092500000000001</v>
      </c>
      <c r="M225">
        <v>42.352499999999999</v>
      </c>
      <c r="N225">
        <v>42.88</v>
      </c>
      <c r="O225">
        <v>43.960000000000008</v>
      </c>
      <c r="P225">
        <v>45.155000000000001</v>
      </c>
      <c r="Q225">
        <v>45.52</v>
      </c>
      <c r="R225">
        <v>48.21</v>
      </c>
      <c r="S225">
        <v>49.652499999999996</v>
      </c>
      <c r="T225">
        <v>46.662499999999994</v>
      </c>
    </row>
    <row r="226" spans="1:20" ht="29">
      <c r="A226" s="25" t="s">
        <v>284</v>
      </c>
      <c r="B226">
        <v>32.067500000000003</v>
      </c>
      <c r="C226">
        <v>31.677500000000002</v>
      </c>
      <c r="D226">
        <v>32.727499999999999</v>
      </c>
      <c r="E226">
        <v>36.704999999999998</v>
      </c>
      <c r="F226">
        <v>35.6</v>
      </c>
      <c r="G226">
        <v>35.412500000000001</v>
      </c>
      <c r="H226">
        <v>34</v>
      </c>
      <c r="I226">
        <v>33.907499999999999</v>
      </c>
      <c r="J226">
        <v>37.752500000000005</v>
      </c>
      <c r="K226">
        <v>39.162500000000001</v>
      </c>
      <c r="L226">
        <v>37.700000000000003</v>
      </c>
      <c r="M226">
        <v>37.322499999999998</v>
      </c>
      <c r="N226">
        <v>36.74</v>
      </c>
      <c r="O226">
        <v>38.377499999999998</v>
      </c>
      <c r="P226">
        <v>37.3125</v>
      </c>
      <c r="Q226">
        <v>39.667499999999997</v>
      </c>
      <c r="R226">
        <v>39.272499999999994</v>
      </c>
      <c r="S226">
        <v>38.879999999999995</v>
      </c>
      <c r="T226">
        <v>38.637499999999996</v>
      </c>
    </row>
    <row r="227" spans="1:20" ht="43">
      <c r="A227" s="25" t="s">
        <v>285</v>
      </c>
      <c r="B227">
        <v>37.935000000000002</v>
      </c>
      <c r="C227">
        <v>38.9925</v>
      </c>
      <c r="D227">
        <v>39.549999999999997</v>
      </c>
      <c r="E227">
        <v>41.105000000000004</v>
      </c>
      <c r="F227">
        <v>41.727499999999999</v>
      </c>
      <c r="G227">
        <v>44.025000000000006</v>
      </c>
      <c r="H227">
        <v>41.477499999999999</v>
      </c>
      <c r="I227">
        <v>40.055</v>
      </c>
      <c r="J227">
        <v>39.575000000000003</v>
      </c>
      <c r="K227">
        <v>41.305</v>
      </c>
      <c r="L227">
        <v>39.659999999999997</v>
      </c>
      <c r="M227">
        <v>38.472500000000004</v>
      </c>
      <c r="N227">
        <v>37.49</v>
      </c>
      <c r="O227">
        <v>41.102499999999999</v>
      </c>
      <c r="P227">
        <v>42.1</v>
      </c>
      <c r="Q227">
        <v>41.644999999999996</v>
      </c>
      <c r="R227">
        <v>42.494999999999997</v>
      </c>
      <c r="S227">
        <v>43.622500000000002</v>
      </c>
      <c r="T227">
        <v>39.587499999999999</v>
      </c>
    </row>
    <row r="228" spans="1:20" ht="29">
      <c r="A228" s="25" t="s">
        <v>286</v>
      </c>
      <c r="B228">
        <v>32.0625</v>
      </c>
      <c r="C228">
        <v>33.105000000000004</v>
      </c>
      <c r="D228">
        <v>36.857500000000002</v>
      </c>
      <c r="E228">
        <v>39.942499999999995</v>
      </c>
      <c r="F228">
        <v>41</v>
      </c>
      <c r="G228">
        <v>42.814999999999998</v>
      </c>
      <c r="H228">
        <v>41.04</v>
      </c>
      <c r="I228">
        <v>40.392499999999998</v>
      </c>
      <c r="J228">
        <v>42.269999999999996</v>
      </c>
      <c r="K228">
        <v>41.247500000000002</v>
      </c>
      <c r="L228">
        <v>38.387500000000003</v>
      </c>
      <c r="M228">
        <v>40.01</v>
      </c>
      <c r="N228">
        <v>44.347499999999997</v>
      </c>
      <c r="O228">
        <v>42.760000000000005</v>
      </c>
      <c r="P228">
        <v>44.454999999999998</v>
      </c>
      <c r="Q228">
        <v>45.38</v>
      </c>
      <c r="R228">
        <v>43.16</v>
      </c>
      <c r="S228">
        <v>46.497500000000002</v>
      </c>
      <c r="T228">
        <v>45.647500000000001</v>
      </c>
    </row>
    <row r="229" spans="1:20" ht="29">
      <c r="A229" s="25" t="s">
        <v>287</v>
      </c>
      <c r="B229">
        <v>29.93</v>
      </c>
      <c r="C229">
        <v>31.704999999999998</v>
      </c>
      <c r="D229">
        <v>33.574999999999996</v>
      </c>
      <c r="E229">
        <v>35.602500000000006</v>
      </c>
      <c r="F229">
        <v>38.097499999999997</v>
      </c>
      <c r="G229">
        <v>39.08</v>
      </c>
      <c r="H229">
        <v>39.64</v>
      </c>
      <c r="I229">
        <v>37.53</v>
      </c>
      <c r="J229">
        <v>37.017499999999998</v>
      </c>
      <c r="K229">
        <v>36.484999999999999</v>
      </c>
      <c r="L229">
        <v>35.227499999999999</v>
      </c>
      <c r="M229">
        <v>34.297499999999999</v>
      </c>
      <c r="N229">
        <v>35.052499999999995</v>
      </c>
      <c r="O229">
        <v>36.400000000000006</v>
      </c>
      <c r="P229">
        <v>36.947499999999998</v>
      </c>
      <c r="Q229">
        <v>38.547499999999999</v>
      </c>
      <c r="R229">
        <v>39.220000000000006</v>
      </c>
      <c r="S229">
        <v>40.127499999999998</v>
      </c>
      <c r="T229">
        <v>37.585000000000001</v>
      </c>
    </row>
    <row r="230" spans="1:20">
      <c r="A230" s="25" t="s">
        <v>288</v>
      </c>
      <c r="B230">
        <v>35.925000000000004</v>
      </c>
      <c r="C230">
        <v>38.1875</v>
      </c>
      <c r="D230">
        <v>35.932499999999997</v>
      </c>
      <c r="E230">
        <v>37.494999999999997</v>
      </c>
      <c r="F230">
        <v>38.702500000000001</v>
      </c>
      <c r="G230">
        <v>41.767499999999998</v>
      </c>
      <c r="H230">
        <v>44.667499999999997</v>
      </c>
      <c r="I230">
        <v>41.517499999999998</v>
      </c>
      <c r="J230">
        <v>42.105000000000004</v>
      </c>
      <c r="K230">
        <v>43.494999999999997</v>
      </c>
      <c r="L230">
        <v>43.337500000000006</v>
      </c>
      <c r="M230">
        <v>42.004999999999995</v>
      </c>
      <c r="N230">
        <v>41.667500000000004</v>
      </c>
      <c r="O230">
        <v>41.157499999999999</v>
      </c>
      <c r="P230">
        <v>40.450000000000003</v>
      </c>
      <c r="Q230">
        <v>47.4925</v>
      </c>
      <c r="R230">
        <v>48.247500000000002</v>
      </c>
      <c r="S230">
        <v>48.134999999999998</v>
      </c>
      <c r="T230">
        <v>47.094999999999999</v>
      </c>
    </row>
    <row r="231" spans="1:20" ht="29">
      <c r="A231" s="25" t="s">
        <v>289</v>
      </c>
      <c r="B231">
        <v>42.292500000000004</v>
      </c>
      <c r="C231">
        <v>44.875</v>
      </c>
      <c r="D231">
        <v>44.62</v>
      </c>
      <c r="E231">
        <v>44.705000000000005</v>
      </c>
      <c r="F231">
        <v>47.22</v>
      </c>
      <c r="G231">
        <v>47.537500000000001</v>
      </c>
      <c r="H231">
        <v>47.427499999999995</v>
      </c>
      <c r="I231">
        <v>44.522500000000001</v>
      </c>
      <c r="J231">
        <v>45.4</v>
      </c>
      <c r="K231">
        <v>44.755000000000003</v>
      </c>
      <c r="L231">
        <v>41.857500000000002</v>
      </c>
      <c r="M231">
        <v>41.022500000000001</v>
      </c>
      <c r="N231">
        <v>43.277500000000003</v>
      </c>
      <c r="O231">
        <v>43.5625</v>
      </c>
      <c r="P231">
        <v>42.769999999999996</v>
      </c>
      <c r="Q231">
        <v>45.4</v>
      </c>
      <c r="R231">
        <v>45.75</v>
      </c>
      <c r="S231">
        <v>45.835000000000001</v>
      </c>
      <c r="T231">
        <v>43.842500000000001</v>
      </c>
    </row>
    <row r="232" spans="1:20">
      <c r="A232" s="25" t="s">
        <v>290</v>
      </c>
      <c r="B232">
        <v>28.425000000000001</v>
      </c>
      <c r="C232">
        <v>29.112500000000001</v>
      </c>
      <c r="D232">
        <v>31.245000000000005</v>
      </c>
      <c r="E232">
        <v>38.255000000000003</v>
      </c>
      <c r="F232">
        <v>40.9375</v>
      </c>
      <c r="G232">
        <v>41.417500000000004</v>
      </c>
      <c r="H232">
        <v>42.494999999999997</v>
      </c>
      <c r="I232">
        <v>43.512500000000003</v>
      </c>
      <c r="J232">
        <v>41.817500000000003</v>
      </c>
      <c r="K232">
        <v>41.167500000000004</v>
      </c>
      <c r="L232">
        <v>38.142499999999998</v>
      </c>
      <c r="M232">
        <v>36.107500000000002</v>
      </c>
      <c r="N232">
        <v>36.634999999999998</v>
      </c>
      <c r="O232">
        <v>40.347500000000004</v>
      </c>
      <c r="P232">
        <v>42.174999999999997</v>
      </c>
      <c r="Q232">
        <v>40.972499999999997</v>
      </c>
      <c r="R232">
        <v>44.04</v>
      </c>
      <c r="S232">
        <v>45.047499999999999</v>
      </c>
      <c r="T232">
        <v>45.167500000000004</v>
      </c>
    </row>
    <row r="233" spans="1:20" ht="29">
      <c r="A233" s="25" t="s">
        <v>291</v>
      </c>
      <c r="B233">
        <v>30.934999999999999</v>
      </c>
      <c r="C233">
        <v>31.740000000000002</v>
      </c>
      <c r="D233">
        <v>32.765000000000001</v>
      </c>
      <c r="E233">
        <v>34.35</v>
      </c>
      <c r="F233">
        <v>36.82</v>
      </c>
      <c r="G233">
        <v>40.927499999999995</v>
      </c>
      <c r="H233">
        <v>40.592500000000001</v>
      </c>
      <c r="I233">
        <v>38.375</v>
      </c>
      <c r="J233">
        <v>36.737500000000004</v>
      </c>
      <c r="K233">
        <v>38.772499999999994</v>
      </c>
      <c r="L233">
        <v>37.182500000000005</v>
      </c>
      <c r="M233">
        <v>36.077500000000001</v>
      </c>
      <c r="N233">
        <v>34.21</v>
      </c>
      <c r="O233">
        <v>34.4375</v>
      </c>
      <c r="P233">
        <v>36.022500000000001</v>
      </c>
      <c r="Q233">
        <v>38.020000000000003</v>
      </c>
      <c r="R233">
        <v>37.46</v>
      </c>
      <c r="S233">
        <v>40.42</v>
      </c>
      <c r="T233">
        <v>38.967500000000001</v>
      </c>
    </row>
    <row r="234" spans="1:20" ht="43">
      <c r="A234" s="25" t="s">
        <v>292</v>
      </c>
      <c r="B234">
        <v>38.214999999999996</v>
      </c>
      <c r="C234">
        <v>39.282499999999999</v>
      </c>
      <c r="D234">
        <v>40.97</v>
      </c>
      <c r="E234">
        <v>42.532499999999999</v>
      </c>
      <c r="F234">
        <v>44.370000000000005</v>
      </c>
      <c r="G234">
        <v>46.122500000000002</v>
      </c>
      <c r="H234">
        <v>45.425000000000004</v>
      </c>
      <c r="I234">
        <v>42.52</v>
      </c>
      <c r="J234">
        <v>41.774999999999999</v>
      </c>
      <c r="K234">
        <v>41.3675</v>
      </c>
      <c r="L234">
        <v>40.644999999999996</v>
      </c>
      <c r="M234">
        <v>39.707499999999996</v>
      </c>
      <c r="N234">
        <v>39.622499999999995</v>
      </c>
      <c r="O234">
        <v>41.617500000000007</v>
      </c>
      <c r="P234">
        <v>42.332500000000003</v>
      </c>
      <c r="Q234">
        <v>42.852500000000006</v>
      </c>
      <c r="R234">
        <v>44.012500000000003</v>
      </c>
      <c r="S234">
        <v>43.777499999999996</v>
      </c>
      <c r="T234">
        <v>43.332500000000003</v>
      </c>
    </row>
    <row r="235" spans="1:20" ht="29">
      <c r="A235" s="25" t="s">
        <v>293</v>
      </c>
      <c r="B235">
        <v>34.174999999999997</v>
      </c>
      <c r="C235">
        <v>35.57</v>
      </c>
      <c r="D235">
        <v>34.417500000000004</v>
      </c>
      <c r="E235">
        <v>38.895000000000003</v>
      </c>
      <c r="F235">
        <v>42.322500000000005</v>
      </c>
      <c r="G235">
        <v>43.692500000000003</v>
      </c>
      <c r="H235">
        <v>44.932500000000005</v>
      </c>
      <c r="I235">
        <v>45.224999999999994</v>
      </c>
      <c r="J235">
        <v>42.622500000000002</v>
      </c>
      <c r="K235">
        <v>43.295000000000002</v>
      </c>
      <c r="L235">
        <v>42.517499999999998</v>
      </c>
      <c r="M235">
        <v>41.075000000000003</v>
      </c>
      <c r="N235">
        <v>40.547499999999999</v>
      </c>
      <c r="O235">
        <v>41.854999999999997</v>
      </c>
      <c r="P235">
        <v>43.74</v>
      </c>
      <c r="Q235">
        <v>43.805</v>
      </c>
      <c r="R235">
        <v>45.877500000000005</v>
      </c>
      <c r="S235">
        <v>45.957500000000003</v>
      </c>
      <c r="T235">
        <v>44.925000000000004</v>
      </c>
    </row>
    <row r="236" spans="1:20" ht="29">
      <c r="A236" s="25" t="s">
        <v>294</v>
      </c>
      <c r="B236">
        <v>21.324999999999999</v>
      </c>
      <c r="C236">
        <v>21.2425</v>
      </c>
      <c r="D236">
        <v>25.797499999999999</v>
      </c>
      <c r="E236">
        <v>28.877500000000001</v>
      </c>
      <c r="F236">
        <v>30.342500000000001</v>
      </c>
      <c r="G236">
        <v>30.975000000000001</v>
      </c>
      <c r="H236">
        <v>31.287500000000001</v>
      </c>
      <c r="I236">
        <v>29.364999999999998</v>
      </c>
      <c r="J236">
        <v>31.162500000000001</v>
      </c>
      <c r="K236">
        <v>30.53</v>
      </c>
      <c r="L236">
        <v>29.077500000000001</v>
      </c>
      <c r="M236">
        <v>29.555</v>
      </c>
      <c r="N236">
        <v>32.657499999999999</v>
      </c>
      <c r="O236">
        <v>32.692499999999995</v>
      </c>
      <c r="P236">
        <v>35.282500000000006</v>
      </c>
      <c r="Q236">
        <v>36.405000000000001</v>
      </c>
      <c r="R236">
        <v>33.772500000000001</v>
      </c>
      <c r="S236">
        <v>37.635000000000005</v>
      </c>
      <c r="T236">
        <v>37.905000000000001</v>
      </c>
    </row>
    <row r="237" spans="1:20" ht="29">
      <c r="A237" s="25" t="s">
        <v>295</v>
      </c>
      <c r="B237">
        <v>35.792500000000004</v>
      </c>
      <c r="C237">
        <v>38.422499999999999</v>
      </c>
      <c r="D237">
        <v>41.064999999999998</v>
      </c>
      <c r="E237">
        <v>42.905000000000001</v>
      </c>
      <c r="F237">
        <v>44.034999999999997</v>
      </c>
      <c r="G237">
        <v>48.46</v>
      </c>
      <c r="H237">
        <v>47.512499999999996</v>
      </c>
      <c r="I237">
        <v>45.552499999999995</v>
      </c>
      <c r="J237">
        <v>43.17</v>
      </c>
      <c r="K237">
        <v>43.032500000000006</v>
      </c>
      <c r="L237">
        <v>43.384999999999998</v>
      </c>
      <c r="M237">
        <v>41.732500000000002</v>
      </c>
      <c r="N237">
        <v>41.167500000000004</v>
      </c>
      <c r="O237">
        <v>42.000000000000007</v>
      </c>
      <c r="P237">
        <v>43.959999999999994</v>
      </c>
      <c r="Q237">
        <v>45.202500000000001</v>
      </c>
      <c r="R237">
        <v>47.092500000000001</v>
      </c>
      <c r="S237">
        <v>47.342500000000001</v>
      </c>
      <c r="T237">
        <v>46.085000000000001</v>
      </c>
    </row>
    <row r="238" spans="1:20">
      <c r="A238" s="25" t="s">
        <v>296</v>
      </c>
      <c r="B238">
        <v>25.9175</v>
      </c>
      <c r="C238">
        <v>25.484999999999999</v>
      </c>
      <c r="D238">
        <v>25.532500000000002</v>
      </c>
      <c r="E238">
        <v>31.432499999999997</v>
      </c>
      <c r="F238">
        <v>29.330000000000002</v>
      </c>
      <c r="G238">
        <v>27.17</v>
      </c>
      <c r="H238">
        <v>31.1525</v>
      </c>
      <c r="I238">
        <v>33.222499999999997</v>
      </c>
      <c r="J238">
        <v>30.71</v>
      </c>
      <c r="K238">
        <v>29.07</v>
      </c>
      <c r="L238">
        <v>26.305</v>
      </c>
      <c r="M238">
        <v>27.942499999999999</v>
      </c>
      <c r="N238">
        <v>30.902500000000003</v>
      </c>
      <c r="O238">
        <v>29.8675</v>
      </c>
      <c r="P238">
        <v>32.297499999999999</v>
      </c>
      <c r="Q238">
        <v>33.582499999999996</v>
      </c>
      <c r="R238">
        <v>33.232500000000002</v>
      </c>
      <c r="S238">
        <v>34.314999999999998</v>
      </c>
      <c r="T238">
        <v>34.4</v>
      </c>
    </row>
    <row r="239" spans="1:20" ht="29">
      <c r="A239" s="25" t="s">
        <v>297</v>
      </c>
      <c r="B239">
        <v>29.645</v>
      </c>
      <c r="C239">
        <v>31.832499999999996</v>
      </c>
      <c r="D239">
        <v>34.152500000000003</v>
      </c>
      <c r="E239">
        <v>30.524999999999999</v>
      </c>
      <c r="F239">
        <v>30.852499999999999</v>
      </c>
      <c r="G239">
        <v>30.722500000000004</v>
      </c>
      <c r="H239">
        <v>27.1875</v>
      </c>
      <c r="I239">
        <v>28.835000000000001</v>
      </c>
      <c r="J239">
        <v>29.512499999999999</v>
      </c>
      <c r="K239">
        <v>33.427500000000002</v>
      </c>
      <c r="L239">
        <v>30.612499999999997</v>
      </c>
      <c r="M239">
        <v>33.807499999999997</v>
      </c>
      <c r="N239">
        <v>29.9925</v>
      </c>
      <c r="O239">
        <v>28.259999999999998</v>
      </c>
      <c r="P239">
        <v>28.872500000000002</v>
      </c>
      <c r="Q239">
        <v>30.79</v>
      </c>
      <c r="R239">
        <v>37.287500000000001</v>
      </c>
      <c r="S239">
        <v>36.195</v>
      </c>
      <c r="T239">
        <v>40.380000000000003</v>
      </c>
    </row>
  </sheetData>
  <mergeCells count="10">
    <mergeCell ref="B7:CQ7"/>
    <mergeCell ref="CS7:GH7"/>
    <mergeCell ref="GJ7:JY7"/>
    <mergeCell ref="A9:JY9"/>
    <mergeCell ref="A1:M1"/>
    <mergeCell ref="A2:M2"/>
    <mergeCell ref="A3:M3"/>
    <mergeCell ref="A4:M4"/>
    <mergeCell ref="A5:M5"/>
    <mergeCell ref="A6:M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D4D3D-3EE6-924B-9218-B4030D9D1531}">
  <sheetPr filterMode="1"/>
  <dimension ref="A1:Y3358"/>
  <sheetViews>
    <sheetView topLeftCell="O1" workbookViewId="0">
      <selection activeCell="X1126" sqref="X1126:X1128"/>
    </sheetView>
  </sheetViews>
  <sheetFormatPr baseColWidth="10" defaultRowHeight="16"/>
  <cols>
    <col min="3" max="3" width="32.1640625" customWidth="1"/>
    <col min="4" max="4" width="42.1640625" customWidth="1"/>
    <col min="7" max="7" width="28.6640625" customWidth="1"/>
    <col min="8" max="8" width="29.1640625" customWidth="1"/>
    <col min="9" max="9" width="39.6640625" customWidth="1"/>
    <col min="13" max="13" width="32.5" customWidth="1"/>
    <col min="14" max="15" width="28.5" customWidth="1"/>
    <col min="16" max="16" width="28.6640625" customWidth="1"/>
    <col min="17" max="17" width="31.6640625" customWidth="1"/>
    <col min="21" max="21" width="35" customWidth="1"/>
    <col min="22" max="22" width="19.5" customWidth="1"/>
    <col min="23" max="23" width="21" customWidth="1"/>
  </cols>
  <sheetData>
    <row r="1" spans="1:25">
      <c r="A1" s="40" t="s">
        <v>304</v>
      </c>
      <c r="B1" s="40" t="s">
        <v>305</v>
      </c>
      <c r="C1" s="40" t="s">
        <v>306</v>
      </c>
      <c r="D1" s="40" t="s">
        <v>307</v>
      </c>
      <c r="G1" s="40" t="s">
        <v>305</v>
      </c>
      <c r="H1" s="40" t="s">
        <v>304</v>
      </c>
      <c r="I1" s="40" t="s">
        <v>307</v>
      </c>
      <c r="M1" s="40" t="s">
        <v>305</v>
      </c>
      <c r="N1" s="40" t="s">
        <v>435</v>
      </c>
      <c r="O1" s="40" t="s">
        <v>306</v>
      </c>
      <c r="P1" s="40" t="s">
        <v>304</v>
      </c>
      <c r="Q1" s="40" t="s">
        <v>307</v>
      </c>
      <c r="U1" s="83" t="s">
        <v>305</v>
      </c>
      <c r="V1" s="83" t="s">
        <v>435</v>
      </c>
      <c r="W1" s="83" t="s">
        <v>304</v>
      </c>
      <c r="X1" s="83" t="s">
        <v>307</v>
      </c>
    </row>
    <row r="2" spans="1:25" hidden="1">
      <c r="A2" s="41" t="s">
        <v>308</v>
      </c>
      <c r="B2" s="41" t="s">
        <v>6</v>
      </c>
      <c r="C2" s="41" t="s">
        <v>309</v>
      </c>
      <c r="D2" s="42">
        <v>153</v>
      </c>
      <c r="G2" s="41" t="s">
        <v>6</v>
      </c>
      <c r="H2" s="41" t="s">
        <v>308</v>
      </c>
      <c r="I2" s="42">
        <v>181</v>
      </c>
      <c r="M2" s="81" t="s">
        <v>6</v>
      </c>
      <c r="N2" s="81" t="s">
        <v>436</v>
      </c>
      <c r="O2" s="81" t="s">
        <v>329</v>
      </c>
      <c r="P2" s="81" t="s">
        <v>331</v>
      </c>
      <c r="Q2" s="82">
        <v>2</v>
      </c>
      <c r="U2" s="92" t="s">
        <v>6</v>
      </c>
      <c r="V2" s="92" t="s">
        <v>436</v>
      </c>
      <c r="W2" s="92" t="s">
        <v>330</v>
      </c>
      <c r="X2" s="92">
        <v>995</v>
      </c>
      <c r="Y2" s="84"/>
    </row>
    <row r="3" spans="1:25" hidden="1">
      <c r="A3" s="41" t="s">
        <v>308</v>
      </c>
      <c r="B3" s="41" t="s">
        <v>6</v>
      </c>
      <c r="C3" s="41" t="s">
        <v>310</v>
      </c>
      <c r="D3" s="42">
        <v>27</v>
      </c>
      <c r="G3" s="41" t="s">
        <v>6</v>
      </c>
      <c r="H3" s="41" t="s">
        <v>323</v>
      </c>
      <c r="I3" s="42">
        <v>936</v>
      </c>
      <c r="M3" s="81" t="s">
        <v>6</v>
      </c>
      <c r="N3" s="81" t="s">
        <v>436</v>
      </c>
      <c r="O3" s="81" t="s">
        <v>329</v>
      </c>
      <c r="P3" s="81" t="s">
        <v>332</v>
      </c>
      <c r="Q3" s="82">
        <v>5</v>
      </c>
      <c r="U3" s="92" t="s">
        <v>6</v>
      </c>
      <c r="V3" s="92" t="s">
        <v>436</v>
      </c>
      <c r="W3" s="92" t="s">
        <v>331</v>
      </c>
      <c r="X3" s="93">
        <v>1136</v>
      </c>
      <c r="Y3" s="84"/>
    </row>
    <row r="4" spans="1:25" hidden="1">
      <c r="A4" s="41" t="s">
        <v>308</v>
      </c>
      <c r="B4" s="41" t="s">
        <v>6</v>
      </c>
      <c r="C4" s="41" t="s">
        <v>311</v>
      </c>
      <c r="D4" s="42">
        <v>1</v>
      </c>
      <c r="G4" s="41" t="s">
        <v>6</v>
      </c>
      <c r="H4" s="41" t="s">
        <v>324</v>
      </c>
      <c r="I4" s="42">
        <v>834</v>
      </c>
      <c r="M4" s="81" t="s">
        <v>6</v>
      </c>
      <c r="N4" s="81" t="s">
        <v>436</v>
      </c>
      <c r="O4" s="81" t="s">
        <v>329</v>
      </c>
      <c r="P4" s="81" t="s">
        <v>333</v>
      </c>
      <c r="Q4" s="82">
        <v>3</v>
      </c>
      <c r="U4" s="92" t="s">
        <v>6</v>
      </c>
      <c r="V4" s="92" t="s">
        <v>436</v>
      </c>
      <c r="W4" s="92" t="s">
        <v>332</v>
      </c>
      <c r="X4" s="93">
        <v>1108</v>
      </c>
      <c r="Y4" s="84"/>
    </row>
    <row r="5" spans="1:25" hidden="1">
      <c r="A5" s="41" t="s">
        <v>308</v>
      </c>
      <c r="B5" s="41" t="s">
        <v>14</v>
      </c>
      <c r="C5" s="41" t="s">
        <v>309</v>
      </c>
      <c r="D5" s="42">
        <v>189</v>
      </c>
      <c r="G5" s="41" t="s">
        <v>6</v>
      </c>
      <c r="H5" s="41" t="s">
        <v>325</v>
      </c>
      <c r="I5" s="42">
        <v>821</v>
      </c>
      <c r="M5" s="81" t="s">
        <v>6</v>
      </c>
      <c r="N5" s="81" t="s">
        <v>436</v>
      </c>
      <c r="O5" s="81" t="s">
        <v>329</v>
      </c>
      <c r="P5" s="81" t="s">
        <v>334</v>
      </c>
      <c r="Q5" s="82">
        <v>2</v>
      </c>
      <c r="U5" s="92" t="s">
        <v>6</v>
      </c>
      <c r="V5" s="92" t="s">
        <v>436</v>
      </c>
      <c r="W5" s="92" t="s">
        <v>333</v>
      </c>
      <c r="X5" s="92">
        <v>896</v>
      </c>
      <c r="Y5" s="84"/>
    </row>
    <row r="6" spans="1:25" hidden="1">
      <c r="A6" s="41" t="s">
        <v>308</v>
      </c>
      <c r="B6" s="41" t="s">
        <v>14</v>
      </c>
      <c r="C6" s="41" t="s">
        <v>310</v>
      </c>
      <c r="D6" s="42">
        <v>44</v>
      </c>
      <c r="G6" s="41" t="s">
        <v>6</v>
      </c>
      <c r="H6" s="41" t="s">
        <v>326</v>
      </c>
      <c r="I6" s="42">
        <v>912</v>
      </c>
      <c r="M6" s="81" t="s">
        <v>6</v>
      </c>
      <c r="N6" s="81" t="s">
        <v>436</v>
      </c>
      <c r="O6" s="81" t="s">
        <v>309</v>
      </c>
      <c r="P6" s="81" t="s">
        <v>330</v>
      </c>
      <c r="Q6" s="82">
        <v>678</v>
      </c>
      <c r="U6" s="92" t="s">
        <v>6</v>
      </c>
      <c r="V6" s="92" t="s">
        <v>436</v>
      </c>
      <c r="W6" s="92" t="s">
        <v>334</v>
      </c>
      <c r="X6" s="92">
        <v>889</v>
      </c>
      <c r="Y6" s="84"/>
    </row>
    <row r="7" spans="1:25" hidden="1">
      <c r="A7" s="41" t="s">
        <v>308</v>
      </c>
      <c r="B7" s="41" t="s">
        <v>14</v>
      </c>
      <c r="C7" s="41" t="s">
        <v>311</v>
      </c>
      <c r="D7" s="42">
        <v>7</v>
      </c>
      <c r="G7" s="41" t="s">
        <v>6</v>
      </c>
      <c r="H7" s="41" t="s">
        <v>327</v>
      </c>
      <c r="I7" s="42">
        <v>667</v>
      </c>
      <c r="M7" s="81" t="s">
        <v>6</v>
      </c>
      <c r="N7" s="81" t="s">
        <v>436</v>
      </c>
      <c r="O7" s="81" t="s">
        <v>309</v>
      </c>
      <c r="P7" s="81" t="s">
        <v>331</v>
      </c>
      <c r="Q7" s="82">
        <v>825</v>
      </c>
      <c r="U7" s="92" t="s">
        <v>6</v>
      </c>
      <c r="V7" s="92" t="s">
        <v>436</v>
      </c>
      <c r="W7" s="92" t="s">
        <v>336</v>
      </c>
      <c r="X7" s="92">
        <v>766</v>
      </c>
      <c r="Y7" s="84"/>
    </row>
    <row r="8" spans="1:25" hidden="1">
      <c r="A8" s="41" t="s">
        <v>308</v>
      </c>
      <c r="B8" s="41" t="s">
        <v>312</v>
      </c>
      <c r="C8" s="41" t="s">
        <v>309</v>
      </c>
      <c r="D8" s="42">
        <v>162</v>
      </c>
      <c r="G8" s="41" t="s">
        <v>6</v>
      </c>
      <c r="H8" s="41" t="s">
        <v>328</v>
      </c>
      <c r="I8" s="42">
        <v>712</v>
      </c>
      <c r="M8" s="81" t="s">
        <v>6</v>
      </c>
      <c r="N8" s="81" t="s">
        <v>436</v>
      </c>
      <c r="O8" s="81" t="s">
        <v>309</v>
      </c>
      <c r="P8" s="81" t="s">
        <v>332</v>
      </c>
      <c r="Q8" s="82">
        <v>751</v>
      </c>
      <c r="U8" s="92" t="s">
        <v>6</v>
      </c>
      <c r="V8" s="92" t="s">
        <v>436</v>
      </c>
      <c r="W8" s="92" t="s">
        <v>337</v>
      </c>
      <c r="X8" s="92">
        <v>874</v>
      </c>
      <c r="Y8" s="84"/>
    </row>
    <row r="9" spans="1:25" hidden="1">
      <c r="A9" s="41" t="s">
        <v>308</v>
      </c>
      <c r="B9" s="41" t="s">
        <v>312</v>
      </c>
      <c r="C9" s="41" t="s">
        <v>310</v>
      </c>
      <c r="D9" s="42">
        <v>29</v>
      </c>
      <c r="G9" s="41" t="s">
        <v>6</v>
      </c>
      <c r="H9" s="41" t="s">
        <v>330</v>
      </c>
      <c r="I9" s="42">
        <v>996</v>
      </c>
      <c r="M9" s="81" t="s">
        <v>6</v>
      </c>
      <c r="N9" s="81" t="s">
        <v>436</v>
      </c>
      <c r="O9" s="81" t="s">
        <v>309</v>
      </c>
      <c r="P9" s="81" t="s">
        <v>333</v>
      </c>
      <c r="Q9" s="82">
        <v>584</v>
      </c>
      <c r="U9" s="92" t="s">
        <v>6</v>
      </c>
      <c r="V9" s="92" t="s">
        <v>436</v>
      </c>
      <c r="W9" s="92" t="s">
        <v>338</v>
      </c>
      <c r="X9" s="92">
        <v>181</v>
      </c>
      <c r="Y9" s="84"/>
    </row>
    <row r="10" spans="1:25" hidden="1">
      <c r="A10" s="41" t="s">
        <v>308</v>
      </c>
      <c r="B10" s="41" t="s">
        <v>312</v>
      </c>
      <c r="C10" s="41" t="s">
        <v>311</v>
      </c>
      <c r="D10" s="42">
        <v>6</v>
      </c>
      <c r="G10" s="41" t="s">
        <v>6</v>
      </c>
      <c r="H10" s="41" t="s">
        <v>331</v>
      </c>
      <c r="I10" s="42">
        <v>1137</v>
      </c>
      <c r="M10" s="81" t="s">
        <v>6</v>
      </c>
      <c r="N10" s="81" t="s">
        <v>436</v>
      </c>
      <c r="O10" s="81" t="s">
        <v>309</v>
      </c>
      <c r="P10" s="81" t="s">
        <v>334</v>
      </c>
      <c r="Q10" s="82">
        <v>607</v>
      </c>
      <c r="U10" s="92" t="s">
        <v>6</v>
      </c>
      <c r="V10" s="92" t="s">
        <v>437</v>
      </c>
      <c r="W10" s="92" t="s">
        <v>331</v>
      </c>
      <c r="X10" s="92">
        <v>1</v>
      </c>
      <c r="Y10" s="84"/>
    </row>
    <row r="11" spans="1:25" hidden="1">
      <c r="A11" s="41" t="s">
        <v>308</v>
      </c>
      <c r="B11" s="41" t="s">
        <v>22</v>
      </c>
      <c r="C11" s="41" t="s">
        <v>309</v>
      </c>
      <c r="D11" s="42">
        <v>256</v>
      </c>
      <c r="G11" s="41" t="s">
        <v>6</v>
      </c>
      <c r="H11" s="41" t="s">
        <v>332</v>
      </c>
      <c r="I11" s="42">
        <v>1108</v>
      </c>
      <c r="M11" s="81" t="s">
        <v>6</v>
      </c>
      <c r="N11" s="81" t="s">
        <v>436</v>
      </c>
      <c r="O11" s="81" t="s">
        <v>309</v>
      </c>
      <c r="P11" s="81" t="s">
        <v>336</v>
      </c>
      <c r="Q11" s="82">
        <v>512</v>
      </c>
      <c r="U11" s="94" t="s">
        <v>6</v>
      </c>
      <c r="V11" s="92" t="s">
        <v>438</v>
      </c>
      <c r="W11" s="92" t="s">
        <v>334</v>
      </c>
      <c r="X11" s="92">
        <v>1</v>
      </c>
      <c r="Y11" s="84"/>
    </row>
    <row r="12" spans="1:25" hidden="1">
      <c r="A12" s="41" t="s">
        <v>308</v>
      </c>
      <c r="B12" s="41" t="s">
        <v>22</v>
      </c>
      <c r="C12" s="41" t="s">
        <v>310</v>
      </c>
      <c r="D12" s="42">
        <v>42</v>
      </c>
      <c r="G12" s="41" t="s">
        <v>6</v>
      </c>
      <c r="H12" s="41" t="s">
        <v>333</v>
      </c>
      <c r="I12" s="42">
        <v>896</v>
      </c>
      <c r="M12" s="81" t="s">
        <v>6</v>
      </c>
      <c r="N12" s="81" t="s">
        <v>436</v>
      </c>
      <c r="O12" s="81" t="s">
        <v>309</v>
      </c>
      <c r="P12" s="81" t="s">
        <v>337</v>
      </c>
      <c r="Q12" s="82">
        <v>580</v>
      </c>
      <c r="U12" s="94" t="s">
        <v>6</v>
      </c>
      <c r="V12" s="92" t="s">
        <v>439</v>
      </c>
      <c r="W12" s="92" t="s">
        <v>337</v>
      </c>
      <c r="X12" s="92">
        <v>1</v>
      </c>
      <c r="Y12" s="84"/>
    </row>
    <row r="13" spans="1:25" hidden="1">
      <c r="A13" s="41" t="s">
        <v>308</v>
      </c>
      <c r="B13" s="41" t="s">
        <v>22</v>
      </c>
      <c r="C13" s="41" t="s">
        <v>311</v>
      </c>
      <c r="D13" s="42">
        <v>7</v>
      </c>
      <c r="G13" s="41" t="s">
        <v>6</v>
      </c>
      <c r="H13" s="41" t="s">
        <v>334</v>
      </c>
      <c r="I13" s="42">
        <v>920</v>
      </c>
      <c r="M13" s="81" t="s">
        <v>6</v>
      </c>
      <c r="N13" s="81" t="s">
        <v>436</v>
      </c>
      <c r="O13" s="81" t="s">
        <v>309</v>
      </c>
      <c r="P13" s="81" t="s">
        <v>338</v>
      </c>
      <c r="Q13" s="82">
        <v>130</v>
      </c>
      <c r="U13" s="94" t="s">
        <v>6</v>
      </c>
      <c r="V13" s="92" t="s">
        <v>440</v>
      </c>
      <c r="W13" s="92" t="s">
        <v>336</v>
      </c>
      <c r="X13" s="92">
        <v>3</v>
      </c>
      <c r="Y13" s="84"/>
    </row>
    <row r="14" spans="1:25" hidden="1">
      <c r="A14" s="41" t="s">
        <v>308</v>
      </c>
      <c r="B14" s="41" t="s">
        <v>25</v>
      </c>
      <c r="C14" s="41" t="s">
        <v>309</v>
      </c>
      <c r="D14" s="42">
        <v>86</v>
      </c>
      <c r="G14" s="41" t="s">
        <v>6</v>
      </c>
      <c r="H14" s="41" t="s">
        <v>336</v>
      </c>
      <c r="I14" s="42">
        <v>769</v>
      </c>
      <c r="M14" s="81" t="s">
        <v>6</v>
      </c>
      <c r="N14" s="81" t="s">
        <v>436</v>
      </c>
      <c r="O14" s="81" t="s">
        <v>310</v>
      </c>
      <c r="P14" s="81" t="s">
        <v>330</v>
      </c>
      <c r="Q14" s="82">
        <v>276</v>
      </c>
      <c r="U14" s="94" t="s">
        <v>6</v>
      </c>
      <c r="V14" s="92" t="s">
        <v>441</v>
      </c>
      <c r="W14" s="92" t="s">
        <v>330</v>
      </c>
      <c r="X14" s="92">
        <v>1</v>
      </c>
      <c r="Y14" s="84"/>
    </row>
    <row r="15" spans="1:25" hidden="1">
      <c r="A15" s="41" t="s">
        <v>308</v>
      </c>
      <c r="B15" s="41" t="s">
        <v>25</v>
      </c>
      <c r="C15" s="41" t="s">
        <v>310</v>
      </c>
      <c r="D15" s="42">
        <v>19</v>
      </c>
      <c r="G15" s="41" t="s">
        <v>6</v>
      </c>
      <c r="H15" s="41" t="s">
        <v>337</v>
      </c>
      <c r="I15" s="42">
        <v>875</v>
      </c>
      <c r="M15" s="81" t="s">
        <v>6</v>
      </c>
      <c r="N15" s="81" t="s">
        <v>436</v>
      </c>
      <c r="O15" s="81" t="s">
        <v>310</v>
      </c>
      <c r="P15" s="81" t="s">
        <v>331</v>
      </c>
      <c r="Q15" s="82">
        <v>284</v>
      </c>
      <c r="U15" s="92" t="s">
        <v>6</v>
      </c>
      <c r="V15" s="92" t="s">
        <v>329</v>
      </c>
      <c r="W15" s="92" t="s">
        <v>308</v>
      </c>
      <c r="X15" s="92">
        <v>181</v>
      </c>
      <c r="Y15" s="84"/>
    </row>
    <row r="16" spans="1:25" hidden="1">
      <c r="A16" s="41" t="s">
        <v>308</v>
      </c>
      <c r="B16" s="41" t="s">
        <v>25</v>
      </c>
      <c r="C16" s="41" t="s">
        <v>311</v>
      </c>
      <c r="D16" s="42">
        <v>4</v>
      </c>
      <c r="G16" s="41" t="s">
        <v>6</v>
      </c>
      <c r="H16" s="41" t="s">
        <v>338</v>
      </c>
      <c r="I16" s="42">
        <v>96</v>
      </c>
      <c r="M16" s="81" t="s">
        <v>6</v>
      </c>
      <c r="N16" s="81" t="s">
        <v>436</v>
      </c>
      <c r="O16" s="81" t="s">
        <v>310</v>
      </c>
      <c r="P16" s="81" t="s">
        <v>332</v>
      </c>
      <c r="Q16" s="82">
        <v>313</v>
      </c>
      <c r="U16" s="92" t="s">
        <v>6</v>
      </c>
      <c r="V16" s="92" t="s">
        <v>329</v>
      </c>
      <c r="W16" s="92" t="s">
        <v>323</v>
      </c>
      <c r="X16" s="92">
        <v>936</v>
      </c>
      <c r="Y16" s="84"/>
    </row>
    <row r="17" spans="1:25" hidden="1">
      <c r="A17" s="41" t="s">
        <v>308</v>
      </c>
      <c r="B17" s="41" t="s">
        <v>313</v>
      </c>
      <c r="C17" s="41" t="s">
        <v>309</v>
      </c>
      <c r="D17" s="42">
        <v>131</v>
      </c>
      <c r="G17" s="41" t="s">
        <v>14</v>
      </c>
      <c r="H17" s="41" t="s">
        <v>308</v>
      </c>
      <c r="I17" s="42">
        <v>240</v>
      </c>
      <c r="M17" s="81" t="s">
        <v>6</v>
      </c>
      <c r="N17" s="81" t="s">
        <v>436</v>
      </c>
      <c r="O17" s="81" t="s">
        <v>310</v>
      </c>
      <c r="P17" s="81" t="s">
        <v>333</v>
      </c>
      <c r="Q17" s="82">
        <v>285</v>
      </c>
      <c r="U17" s="92" t="s">
        <v>6</v>
      </c>
      <c r="V17" s="92" t="s">
        <v>329</v>
      </c>
      <c r="W17" s="92" t="s">
        <v>324</v>
      </c>
      <c r="X17" s="92">
        <v>834</v>
      </c>
      <c r="Y17" s="84"/>
    </row>
    <row r="18" spans="1:25" hidden="1">
      <c r="A18" s="41" t="s">
        <v>308</v>
      </c>
      <c r="B18" s="41" t="s">
        <v>313</v>
      </c>
      <c r="C18" s="41" t="s">
        <v>310</v>
      </c>
      <c r="D18" s="42">
        <v>17</v>
      </c>
      <c r="G18" s="41" t="s">
        <v>14</v>
      </c>
      <c r="H18" s="41" t="s">
        <v>323</v>
      </c>
      <c r="I18" s="42">
        <v>1633</v>
      </c>
      <c r="M18" s="81" t="s">
        <v>6</v>
      </c>
      <c r="N18" s="81" t="s">
        <v>436</v>
      </c>
      <c r="O18" s="81" t="s">
        <v>310</v>
      </c>
      <c r="P18" s="81" t="s">
        <v>334</v>
      </c>
      <c r="Q18" s="82">
        <v>246</v>
      </c>
      <c r="U18" s="92" t="s">
        <v>6</v>
      </c>
      <c r="V18" s="92" t="s">
        <v>329</v>
      </c>
      <c r="W18" s="92" t="s">
        <v>325</v>
      </c>
      <c r="X18" s="92">
        <v>821</v>
      </c>
      <c r="Y18" s="84"/>
    </row>
    <row r="19" spans="1:25" hidden="1">
      <c r="A19" s="41" t="s">
        <v>308</v>
      </c>
      <c r="B19" s="41" t="s">
        <v>313</v>
      </c>
      <c r="C19" s="41" t="s">
        <v>311</v>
      </c>
      <c r="D19" s="42">
        <v>6</v>
      </c>
      <c r="G19" s="41" t="s">
        <v>14</v>
      </c>
      <c r="H19" s="41" t="s">
        <v>324</v>
      </c>
      <c r="I19" s="42">
        <v>1397</v>
      </c>
      <c r="M19" s="81" t="s">
        <v>6</v>
      </c>
      <c r="N19" s="81" t="s">
        <v>436</v>
      </c>
      <c r="O19" s="81" t="s">
        <v>310</v>
      </c>
      <c r="P19" s="81" t="s">
        <v>336</v>
      </c>
      <c r="Q19" s="82">
        <v>226</v>
      </c>
      <c r="U19" s="92" t="s">
        <v>6</v>
      </c>
      <c r="V19" s="92" t="s">
        <v>329</v>
      </c>
      <c r="W19" s="92" t="s">
        <v>326</v>
      </c>
      <c r="X19" s="92">
        <v>912</v>
      </c>
      <c r="Y19" s="84"/>
    </row>
    <row r="20" spans="1:25" hidden="1">
      <c r="A20" s="41" t="s">
        <v>308</v>
      </c>
      <c r="B20" s="41" t="s">
        <v>33</v>
      </c>
      <c r="C20" s="41" t="s">
        <v>309</v>
      </c>
      <c r="D20" s="42">
        <v>365</v>
      </c>
      <c r="G20" s="41" t="s">
        <v>14</v>
      </c>
      <c r="H20" s="41" t="s">
        <v>325</v>
      </c>
      <c r="I20" s="42">
        <v>1349</v>
      </c>
      <c r="M20" s="81" t="s">
        <v>6</v>
      </c>
      <c r="N20" s="81" t="s">
        <v>436</v>
      </c>
      <c r="O20" s="81" t="s">
        <v>310</v>
      </c>
      <c r="P20" s="81" t="s">
        <v>337</v>
      </c>
      <c r="Q20" s="82">
        <v>250</v>
      </c>
      <c r="U20" s="92" t="s">
        <v>6</v>
      </c>
      <c r="V20" s="92" t="s">
        <v>329</v>
      </c>
      <c r="W20" s="92" t="s">
        <v>327</v>
      </c>
      <c r="X20" s="92">
        <v>667</v>
      </c>
      <c r="Y20" s="84"/>
    </row>
    <row r="21" spans="1:25" hidden="1">
      <c r="A21" s="41" t="s">
        <v>308</v>
      </c>
      <c r="B21" s="41" t="s">
        <v>33</v>
      </c>
      <c r="C21" s="41" t="s">
        <v>310</v>
      </c>
      <c r="D21" s="42">
        <v>83</v>
      </c>
      <c r="G21" s="41" t="s">
        <v>14</v>
      </c>
      <c r="H21" s="41" t="s">
        <v>326</v>
      </c>
      <c r="I21" s="42">
        <v>1647</v>
      </c>
      <c r="M21" s="81" t="s">
        <v>6</v>
      </c>
      <c r="N21" s="81" t="s">
        <v>436</v>
      </c>
      <c r="O21" s="81" t="s">
        <v>310</v>
      </c>
      <c r="P21" s="81" t="s">
        <v>338</v>
      </c>
      <c r="Q21" s="82">
        <v>47</v>
      </c>
      <c r="U21" s="92" t="s">
        <v>6</v>
      </c>
      <c r="V21" s="92" t="s">
        <v>329</v>
      </c>
      <c r="W21" s="92" t="s">
        <v>328</v>
      </c>
      <c r="X21" s="92">
        <v>712</v>
      </c>
      <c r="Y21" s="84"/>
    </row>
    <row r="22" spans="1:25" hidden="1">
      <c r="A22" s="41" t="s">
        <v>308</v>
      </c>
      <c r="B22" s="41" t="s">
        <v>33</v>
      </c>
      <c r="C22" s="41" t="s">
        <v>311</v>
      </c>
      <c r="D22" s="42">
        <v>7</v>
      </c>
      <c r="G22" s="41" t="s">
        <v>14</v>
      </c>
      <c r="H22" s="41" t="s">
        <v>327</v>
      </c>
      <c r="I22" s="42">
        <v>1229</v>
      </c>
      <c r="M22" s="81" t="s">
        <v>6</v>
      </c>
      <c r="N22" s="81" t="s">
        <v>436</v>
      </c>
      <c r="O22" s="81" t="s">
        <v>311</v>
      </c>
      <c r="P22" s="81" t="s">
        <v>330</v>
      </c>
      <c r="Q22" s="82">
        <v>41</v>
      </c>
      <c r="U22" s="92" t="s">
        <v>6</v>
      </c>
      <c r="V22" s="92" t="s">
        <v>329</v>
      </c>
      <c r="W22" s="92" t="s">
        <v>334</v>
      </c>
      <c r="X22" s="92">
        <v>30</v>
      </c>
      <c r="Y22" s="84"/>
    </row>
    <row r="23" spans="1:25" hidden="1">
      <c r="A23" s="41" t="s">
        <v>308</v>
      </c>
      <c r="B23" s="41" t="s">
        <v>52</v>
      </c>
      <c r="C23" s="41" t="s">
        <v>309</v>
      </c>
      <c r="D23" s="42">
        <v>624</v>
      </c>
      <c r="G23" s="41" t="s">
        <v>14</v>
      </c>
      <c r="H23" s="41" t="s">
        <v>328</v>
      </c>
      <c r="I23" s="42">
        <v>1371</v>
      </c>
      <c r="M23" s="81" t="s">
        <v>6</v>
      </c>
      <c r="N23" s="81" t="s">
        <v>436</v>
      </c>
      <c r="O23" s="81" t="s">
        <v>311</v>
      </c>
      <c r="P23" s="81" t="s">
        <v>331</v>
      </c>
      <c r="Q23" s="82">
        <v>25</v>
      </c>
      <c r="U23" s="92" t="s">
        <v>14</v>
      </c>
      <c r="V23" s="92" t="s">
        <v>436</v>
      </c>
      <c r="W23" s="92" t="s">
        <v>330</v>
      </c>
      <c r="X23" s="93">
        <v>1776</v>
      </c>
      <c r="Y23" s="84"/>
    </row>
    <row r="24" spans="1:25" hidden="1">
      <c r="A24" s="41" t="s">
        <v>308</v>
      </c>
      <c r="B24" s="41" t="s">
        <v>52</v>
      </c>
      <c r="C24" s="41" t="s">
        <v>310</v>
      </c>
      <c r="D24" s="42">
        <v>144</v>
      </c>
      <c r="G24" s="41" t="s">
        <v>14</v>
      </c>
      <c r="H24" s="41" t="s">
        <v>330</v>
      </c>
      <c r="I24" s="42">
        <v>1776</v>
      </c>
      <c r="M24" s="81" t="s">
        <v>6</v>
      </c>
      <c r="N24" s="81" t="s">
        <v>436</v>
      </c>
      <c r="O24" s="81" t="s">
        <v>311</v>
      </c>
      <c r="P24" s="81" t="s">
        <v>332</v>
      </c>
      <c r="Q24" s="82">
        <v>39</v>
      </c>
      <c r="U24" s="92" t="s">
        <v>14</v>
      </c>
      <c r="V24" s="92" t="s">
        <v>436</v>
      </c>
      <c r="W24" s="92" t="s">
        <v>331</v>
      </c>
      <c r="X24" s="93">
        <v>2040</v>
      </c>
      <c r="Y24" s="84"/>
    </row>
    <row r="25" spans="1:25" hidden="1">
      <c r="A25" s="41" t="s">
        <v>308</v>
      </c>
      <c r="B25" s="41" t="s">
        <v>52</v>
      </c>
      <c r="C25" s="41" t="s">
        <v>311</v>
      </c>
      <c r="D25" s="42">
        <v>15</v>
      </c>
      <c r="G25" s="41" t="s">
        <v>14</v>
      </c>
      <c r="H25" s="41" t="s">
        <v>331</v>
      </c>
      <c r="I25" s="42">
        <v>2040</v>
      </c>
      <c r="M25" s="81" t="s">
        <v>6</v>
      </c>
      <c r="N25" s="81" t="s">
        <v>436</v>
      </c>
      <c r="O25" s="81" t="s">
        <v>311</v>
      </c>
      <c r="P25" s="81" t="s">
        <v>333</v>
      </c>
      <c r="Q25" s="82">
        <v>24</v>
      </c>
      <c r="U25" s="92" t="s">
        <v>14</v>
      </c>
      <c r="V25" s="92" t="s">
        <v>436</v>
      </c>
      <c r="W25" s="92" t="s">
        <v>332</v>
      </c>
      <c r="X25" s="93">
        <v>2095</v>
      </c>
      <c r="Y25" s="84"/>
    </row>
    <row r="26" spans="1:25" hidden="1">
      <c r="A26" s="41" t="s">
        <v>308</v>
      </c>
      <c r="B26" s="41" t="s">
        <v>26</v>
      </c>
      <c r="C26" s="41" t="s">
        <v>309</v>
      </c>
      <c r="D26" s="42">
        <v>38</v>
      </c>
      <c r="G26" s="41" t="s">
        <v>14</v>
      </c>
      <c r="H26" s="41" t="s">
        <v>332</v>
      </c>
      <c r="I26" s="42">
        <v>2097</v>
      </c>
      <c r="M26" s="81" t="s">
        <v>6</v>
      </c>
      <c r="N26" s="81" t="s">
        <v>436</v>
      </c>
      <c r="O26" s="81" t="s">
        <v>311</v>
      </c>
      <c r="P26" s="81" t="s">
        <v>334</v>
      </c>
      <c r="Q26" s="82">
        <v>22</v>
      </c>
      <c r="U26" s="92" t="s">
        <v>14</v>
      </c>
      <c r="V26" s="92" t="s">
        <v>436</v>
      </c>
      <c r="W26" s="92" t="s">
        <v>333</v>
      </c>
      <c r="X26" s="93">
        <v>1853</v>
      </c>
      <c r="Y26" s="84"/>
    </row>
    <row r="27" spans="1:25" hidden="1">
      <c r="A27" s="41" t="s">
        <v>308</v>
      </c>
      <c r="B27" s="41" t="s">
        <v>26</v>
      </c>
      <c r="C27" s="41" t="s">
        <v>310</v>
      </c>
      <c r="D27" s="42">
        <v>8</v>
      </c>
      <c r="G27" s="41" t="s">
        <v>14</v>
      </c>
      <c r="H27" s="41" t="s">
        <v>333</v>
      </c>
      <c r="I27" s="42">
        <v>1853</v>
      </c>
      <c r="M27" s="81" t="s">
        <v>6</v>
      </c>
      <c r="N27" s="81" t="s">
        <v>436</v>
      </c>
      <c r="O27" s="81" t="s">
        <v>311</v>
      </c>
      <c r="P27" s="81" t="s">
        <v>336</v>
      </c>
      <c r="Q27" s="82">
        <v>23</v>
      </c>
      <c r="U27" s="92" t="s">
        <v>14</v>
      </c>
      <c r="V27" s="92" t="s">
        <v>436</v>
      </c>
      <c r="W27" s="92" t="s">
        <v>334</v>
      </c>
      <c r="X27" s="93">
        <v>1562</v>
      </c>
      <c r="Y27" s="84"/>
    </row>
    <row r="28" spans="1:25" hidden="1">
      <c r="A28" s="41" t="s">
        <v>308</v>
      </c>
      <c r="B28" s="41" t="s">
        <v>26</v>
      </c>
      <c r="C28" s="41" t="s">
        <v>311</v>
      </c>
      <c r="D28" s="42">
        <v>4</v>
      </c>
      <c r="G28" s="41" t="s">
        <v>14</v>
      </c>
      <c r="H28" s="41" t="s">
        <v>334</v>
      </c>
      <c r="I28" s="42">
        <v>1597</v>
      </c>
      <c r="M28" s="81" t="s">
        <v>6</v>
      </c>
      <c r="N28" s="81" t="s">
        <v>436</v>
      </c>
      <c r="O28" s="81" t="s">
        <v>311</v>
      </c>
      <c r="P28" s="81" t="s">
        <v>337</v>
      </c>
      <c r="Q28" s="82">
        <v>33</v>
      </c>
      <c r="U28" s="92" t="s">
        <v>14</v>
      </c>
      <c r="V28" s="92" t="s">
        <v>436</v>
      </c>
      <c r="W28" s="92" t="s">
        <v>336</v>
      </c>
      <c r="X28" s="93">
        <v>1419</v>
      </c>
      <c r="Y28" s="84"/>
    </row>
    <row r="29" spans="1:25" hidden="1">
      <c r="A29" s="41" t="s">
        <v>308</v>
      </c>
      <c r="B29" s="41" t="s">
        <v>45</v>
      </c>
      <c r="C29" s="41" t="s">
        <v>309</v>
      </c>
      <c r="D29" s="42">
        <v>40</v>
      </c>
      <c r="G29" s="41" t="s">
        <v>14</v>
      </c>
      <c r="H29" s="41" t="s">
        <v>336</v>
      </c>
      <c r="I29" s="42">
        <v>1420</v>
      </c>
      <c r="M29" s="81" t="s">
        <v>6</v>
      </c>
      <c r="N29" s="81" t="s">
        <v>436</v>
      </c>
      <c r="O29" s="81" t="s">
        <v>311</v>
      </c>
      <c r="P29" s="81" t="s">
        <v>338</v>
      </c>
      <c r="Q29" s="82">
        <v>2</v>
      </c>
      <c r="U29" s="92" t="s">
        <v>14</v>
      </c>
      <c r="V29" s="92" t="s">
        <v>436</v>
      </c>
      <c r="W29" s="92" t="s">
        <v>337</v>
      </c>
      <c r="X29" s="93">
        <v>1714</v>
      </c>
      <c r="Y29" s="84"/>
    </row>
    <row r="30" spans="1:25" hidden="1">
      <c r="A30" s="41" t="s">
        <v>308</v>
      </c>
      <c r="B30" s="41" t="s">
        <v>45</v>
      </c>
      <c r="C30" s="41" t="s">
        <v>310</v>
      </c>
      <c r="D30" s="42">
        <v>2</v>
      </c>
      <c r="G30" s="41" t="s">
        <v>14</v>
      </c>
      <c r="H30" s="41" t="s">
        <v>337</v>
      </c>
      <c r="I30" s="42">
        <v>1715</v>
      </c>
      <c r="M30" s="81" t="s">
        <v>6</v>
      </c>
      <c r="N30" s="81" t="s">
        <v>436</v>
      </c>
      <c r="O30" s="81" t="s">
        <v>335</v>
      </c>
      <c r="P30" s="81" t="s">
        <v>334</v>
      </c>
      <c r="Q30" s="82">
        <v>12</v>
      </c>
      <c r="U30" s="92" t="s">
        <v>14</v>
      </c>
      <c r="V30" s="92" t="s">
        <v>436</v>
      </c>
      <c r="W30" s="92" t="s">
        <v>338</v>
      </c>
      <c r="X30" s="92">
        <v>331</v>
      </c>
      <c r="Y30" s="84"/>
    </row>
    <row r="31" spans="1:25" hidden="1">
      <c r="A31" s="41" t="s">
        <v>308</v>
      </c>
      <c r="B31" s="41" t="s">
        <v>45</v>
      </c>
      <c r="C31" s="41" t="s">
        <v>311</v>
      </c>
      <c r="D31" s="42">
        <v>1</v>
      </c>
      <c r="G31" s="41" t="s">
        <v>14</v>
      </c>
      <c r="H31" s="41" t="s">
        <v>338</v>
      </c>
      <c r="I31" s="42">
        <v>178</v>
      </c>
      <c r="M31" s="81" t="s">
        <v>6</v>
      </c>
      <c r="N31" s="81" t="s">
        <v>436</v>
      </c>
      <c r="O31" s="81" t="s">
        <v>335</v>
      </c>
      <c r="P31" s="81" t="s">
        <v>336</v>
      </c>
      <c r="Q31" s="82">
        <v>5</v>
      </c>
      <c r="U31" s="92" t="s">
        <v>14</v>
      </c>
      <c r="V31" s="92" t="s">
        <v>442</v>
      </c>
      <c r="W31" s="92" t="s">
        <v>332</v>
      </c>
      <c r="X31" s="92">
        <v>1</v>
      </c>
      <c r="Y31" s="84"/>
    </row>
    <row r="32" spans="1:25" hidden="1">
      <c r="A32" s="41" t="s">
        <v>308</v>
      </c>
      <c r="B32" s="41" t="s">
        <v>51</v>
      </c>
      <c r="C32" s="41" t="s">
        <v>309</v>
      </c>
      <c r="D32" s="42">
        <v>156</v>
      </c>
      <c r="G32" s="41" t="s">
        <v>312</v>
      </c>
      <c r="H32" s="41" t="s">
        <v>308</v>
      </c>
      <c r="I32" s="42">
        <v>197</v>
      </c>
      <c r="M32" s="81" t="s">
        <v>6</v>
      </c>
      <c r="N32" s="81" t="s">
        <v>436</v>
      </c>
      <c r="O32" s="81" t="s">
        <v>335</v>
      </c>
      <c r="P32" s="81" t="s">
        <v>337</v>
      </c>
      <c r="Q32" s="82">
        <v>11</v>
      </c>
      <c r="U32" s="94" t="s">
        <v>14</v>
      </c>
      <c r="V32" s="92" t="s">
        <v>443</v>
      </c>
      <c r="W32" s="92" t="s">
        <v>332</v>
      </c>
      <c r="X32" s="92">
        <v>1</v>
      </c>
      <c r="Y32" s="84"/>
    </row>
    <row r="33" spans="1:25" hidden="1">
      <c r="A33" s="41" t="s">
        <v>308</v>
      </c>
      <c r="B33" s="41" t="s">
        <v>51</v>
      </c>
      <c r="C33" s="41" t="s">
        <v>310</v>
      </c>
      <c r="D33" s="42">
        <v>35</v>
      </c>
      <c r="G33" s="41" t="s">
        <v>312</v>
      </c>
      <c r="H33" s="41" t="s">
        <v>323</v>
      </c>
      <c r="I33" s="42">
        <v>882</v>
      </c>
      <c r="M33" s="81" t="s">
        <v>6</v>
      </c>
      <c r="N33" s="81" t="s">
        <v>436</v>
      </c>
      <c r="O33" s="81" t="s">
        <v>335</v>
      </c>
      <c r="P33" s="81" t="s">
        <v>338</v>
      </c>
      <c r="Q33" s="82">
        <v>2</v>
      </c>
      <c r="U33" s="92" t="s">
        <v>14</v>
      </c>
      <c r="V33" s="92" t="s">
        <v>329</v>
      </c>
      <c r="W33" s="92" t="s">
        <v>308</v>
      </c>
      <c r="X33" s="92">
        <v>240</v>
      </c>
      <c r="Y33" s="84"/>
    </row>
    <row r="34" spans="1:25" hidden="1">
      <c r="A34" s="41" t="s">
        <v>308</v>
      </c>
      <c r="B34" s="41" t="s">
        <v>51</v>
      </c>
      <c r="C34" s="41" t="s">
        <v>311</v>
      </c>
      <c r="D34" s="42">
        <v>6</v>
      </c>
      <c r="G34" s="41" t="s">
        <v>312</v>
      </c>
      <c r="H34" s="41" t="s">
        <v>324</v>
      </c>
      <c r="I34" s="42">
        <v>862</v>
      </c>
      <c r="M34" s="81" t="s">
        <v>6</v>
      </c>
      <c r="N34" s="81" t="s">
        <v>437</v>
      </c>
      <c r="O34" s="81" t="s">
        <v>310</v>
      </c>
      <c r="P34" s="81" t="s">
        <v>331</v>
      </c>
      <c r="Q34" s="82">
        <v>1</v>
      </c>
      <c r="U34" s="92" t="s">
        <v>14</v>
      </c>
      <c r="V34" s="92" t="s">
        <v>329</v>
      </c>
      <c r="W34" s="92" t="s">
        <v>323</v>
      </c>
      <c r="X34" s="93">
        <v>1633</v>
      </c>
      <c r="Y34" s="84"/>
    </row>
    <row r="35" spans="1:25" hidden="1">
      <c r="A35" s="41" t="s">
        <v>308</v>
      </c>
      <c r="B35" s="41" t="s">
        <v>7</v>
      </c>
      <c r="C35" s="41" t="s">
        <v>309</v>
      </c>
      <c r="D35" s="42">
        <v>253</v>
      </c>
      <c r="G35" s="41" t="s">
        <v>312</v>
      </c>
      <c r="H35" s="41" t="s">
        <v>325</v>
      </c>
      <c r="I35" s="42">
        <v>882</v>
      </c>
      <c r="M35" s="81" t="s">
        <v>6</v>
      </c>
      <c r="N35" s="81" t="s">
        <v>438</v>
      </c>
      <c r="O35" s="81" t="s">
        <v>309</v>
      </c>
      <c r="P35" s="81" t="s">
        <v>334</v>
      </c>
      <c r="Q35" s="82">
        <v>1</v>
      </c>
      <c r="U35" s="92" t="s">
        <v>14</v>
      </c>
      <c r="V35" s="92" t="s">
        <v>329</v>
      </c>
      <c r="W35" s="92" t="s">
        <v>324</v>
      </c>
      <c r="X35" s="93">
        <v>1397</v>
      </c>
      <c r="Y35" s="84"/>
    </row>
    <row r="36" spans="1:25" hidden="1">
      <c r="A36" s="41" t="s">
        <v>308</v>
      </c>
      <c r="B36" s="41" t="s">
        <v>7</v>
      </c>
      <c r="C36" s="41" t="s">
        <v>310</v>
      </c>
      <c r="D36" s="42">
        <v>53</v>
      </c>
      <c r="G36" s="41" t="s">
        <v>312</v>
      </c>
      <c r="H36" s="41" t="s">
        <v>326</v>
      </c>
      <c r="I36" s="42">
        <v>995</v>
      </c>
      <c r="M36" s="81" t="s">
        <v>6</v>
      </c>
      <c r="N36" s="81" t="s">
        <v>439</v>
      </c>
      <c r="O36" s="81" t="s">
        <v>310</v>
      </c>
      <c r="P36" s="81" t="s">
        <v>337</v>
      </c>
      <c r="Q36" s="82">
        <v>1</v>
      </c>
      <c r="U36" s="92" t="s">
        <v>14</v>
      </c>
      <c r="V36" s="92" t="s">
        <v>329</v>
      </c>
      <c r="W36" s="92" t="s">
        <v>325</v>
      </c>
      <c r="X36" s="93">
        <v>1349</v>
      </c>
      <c r="Y36" s="84"/>
    </row>
    <row r="37" spans="1:25" hidden="1">
      <c r="A37" s="41" t="s">
        <v>308</v>
      </c>
      <c r="B37" s="41" t="s">
        <v>7</v>
      </c>
      <c r="C37" s="41" t="s">
        <v>311</v>
      </c>
      <c r="D37" s="42">
        <v>7</v>
      </c>
      <c r="G37" s="41" t="s">
        <v>312</v>
      </c>
      <c r="H37" s="41" t="s">
        <v>327</v>
      </c>
      <c r="I37" s="42">
        <v>748</v>
      </c>
      <c r="M37" s="81" t="s">
        <v>6</v>
      </c>
      <c r="N37" s="81" t="s">
        <v>440</v>
      </c>
      <c r="O37" s="81" t="s">
        <v>309</v>
      </c>
      <c r="P37" s="81" t="s">
        <v>336</v>
      </c>
      <c r="Q37" s="82">
        <v>3</v>
      </c>
      <c r="U37" s="92" t="s">
        <v>14</v>
      </c>
      <c r="V37" s="92" t="s">
        <v>329</v>
      </c>
      <c r="W37" s="92" t="s">
        <v>326</v>
      </c>
      <c r="X37" s="93">
        <v>1647</v>
      </c>
      <c r="Y37" s="84"/>
    </row>
    <row r="38" spans="1:25" hidden="1">
      <c r="A38" s="41" t="s">
        <v>308</v>
      </c>
      <c r="B38" s="41" t="s">
        <v>314</v>
      </c>
      <c r="C38" s="41" t="s">
        <v>309</v>
      </c>
      <c r="D38" s="42">
        <v>315</v>
      </c>
      <c r="G38" s="41" t="s">
        <v>312</v>
      </c>
      <c r="H38" s="41" t="s">
        <v>328</v>
      </c>
      <c r="I38" s="42">
        <v>894</v>
      </c>
      <c r="M38" s="81" t="s">
        <v>6</v>
      </c>
      <c r="N38" s="81" t="s">
        <v>441</v>
      </c>
      <c r="O38" s="81" t="s">
        <v>309</v>
      </c>
      <c r="P38" s="81" t="s">
        <v>330</v>
      </c>
      <c r="Q38" s="82">
        <v>1</v>
      </c>
      <c r="U38" s="92" t="s">
        <v>14</v>
      </c>
      <c r="V38" s="92" t="s">
        <v>329</v>
      </c>
      <c r="W38" s="92" t="s">
        <v>327</v>
      </c>
      <c r="X38" s="93">
        <v>1229</v>
      </c>
      <c r="Y38" s="84"/>
    </row>
    <row r="39" spans="1:25" hidden="1">
      <c r="A39" s="41" t="s">
        <v>308</v>
      </c>
      <c r="B39" s="41" t="s">
        <v>314</v>
      </c>
      <c r="C39" s="41" t="s">
        <v>310</v>
      </c>
      <c r="D39" s="42">
        <v>44</v>
      </c>
      <c r="G39" s="41" t="s">
        <v>312</v>
      </c>
      <c r="H39" s="41" t="s">
        <v>330</v>
      </c>
      <c r="I39" s="42">
        <v>1073</v>
      </c>
      <c r="M39" s="81" t="s">
        <v>6</v>
      </c>
      <c r="N39" s="81" t="s">
        <v>329</v>
      </c>
      <c r="O39" s="81" t="s">
        <v>309</v>
      </c>
      <c r="P39" s="81" t="s">
        <v>308</v>
      </c>
      <c r="Q39" s="82">
        <v>153</v>
      </c>
      <c r="U39" s="92" t="s">
        <v>14</v>
      </c>
      <c r="V39" s="92" t="s">
        <v>329</v>
      </c>
      <c r="W39" s="92" t="s">
        <v>328</v>
      </c>
      <c r="X39" s="93">
        <v>1371</v>
      </c>
      <c r="Y39" s="84"/>
    </row>
    <row r="40" spans="1:25" hidden="1">
      <c r="A40" s="41" t="s">
        <v>308</v>
      </c>
      <c r="B40" s="41" t="s">
        <v>314</v>
      </c>
      <c r="C40" s="41" t="s">
        <v>311</v>
      </c>
      <c r="D40" s="42">
        <v>9</v>
      </c>
      <c r="G40" s="41" t="s">
        <v>312</v>
      </c>
      <c r="H40" s="41" t="s">
        <v>331</v>
      </c>
      <c r="I40" s="42">
        <v>1145</v>
      </c>
      <c r="M40" s="81" t="s">
        <v>6</v>
      </c>
      <c r="N40" s="81" t="s">
        <v>329</v>
      </c>
      <c r="O40" s="81" t="s">
        <v>309</v>
      </c>
      <c r="P40" s="81" t="s">
        <v>323</v>
      </c>
      <c r="Q40" s="82">
        <v>736</v>
      </c>
      <c r="U40" s="92" t="s">
        <v>14</v>
      </c>
      <c r="V40" s="92" t="s">
        <v>329</v>
      </c>
      <c r="W40" s="92" t="s">
        <v>334</v>
      </c>
      <c r="X40" s="92">
        <v>35</v>
      </c>
      <c r="Y40" s="84"/>
    </row>
    <row r="41" spans="1:25" hidden="1">
      <c r="A41" s="41" t="s">
        <v>308</v>
      </c>
      <c r="B41" s="41" t="s">
        <v>29</v>
      </c>
      <c r="C41" s="41" t="s">
        <v>309</v>
      </c>
      <c r="D41" s="42">
        <v>385</v>
      </c>
      <c r="G41" s="41" t="s">
        <v>312</v>
      </c>
      <c r="H41" s="41" t="s">
        <v>332</v>
      </c>
      <c r="I41" s="42">
        <v>1231</v>
      </c>
      <c r="M41" s="81" t="s">
        <v>6</v>
      </c>
      <c r="N41" s="81" t="s">
        <v>329</v>
      </c>
      <c r="O41" s="81" t="s">
        <v>309</v>
      </c>
      <c r="P41" s="81" t="s">
        <v>324</v>
      </c>
      <c r="Q41" s="82">
        <v>615</v>
      </c>
      <c r="U41" s="92" t="s">
        <v>14</v>
      </c>
      <c r="V41" s="92" t="s">
        <v>329</v>
      </c>
      <c r="W41" s="92" t="s">
        <v>336</v>
      </c>
      <c r="X41" s="92">
        <v>1</v>
      </c>
      <c r="Y41" s="84"/>
    </row>
    <row r="42" spans="1:25" hidden="1">
      <c r="A42" s="41" t="s">
        <v>308</v>
      </c>
      <c r="B42" s="41" t="s">
        <v>29</v>
      </c>
      <c r="C42" s="41" t="s">
        <v>310</v>
      </c>
      <c r="D42" s="42">
        <v>74</v>
      </c>
      <c r="G42" s="41" t="s">
        <v>312</v>
      </c>
      <c r="H42" s="41" t="s">
        <v>333</v>
      </c>
      <c r="I42" s="42">
        <v>1019</v>
      </c>
      <c r="M42" s="81" t="s">
        <v>6</v>
      </c>
      <c r="N42" s="81" t="s">
        <v>329</v>
      </c>
      <c r="O42" s="81" t="s">
        <v>309</v>
      </c>
      <c r="P42" s="81" t="s">
        <v>325</v>
      </c>
      <c r="Q42" s="82">
        <v>556</v>
      </c>
      <c r="U42" s="92" t="s">
        <v>14</v>
      </c>
      <c r="V42" s="92" t="s">
        <v>329</v>
      </c>
      <c r="W42" s="92" t="s">
        <v>337</v>
      </c>
      <c r="X42" s="92">
        <v>1</v>
      </c>
      <c r="Y42" s="84"/>
    </row>
    <row r="43" spans="1:25" hidden="1">
      <c r="A43" s="41" t="s">
        <v>308</v>
      </c>
      <c r="B43" s="41" t="s">
        <v>29</v>
      </c>
      <c r="C43" s="41" t="s">
        <v>311</v>
      </c>
      <c r="D43" s="42">
        <v>9</v>
      </c>
      <c r="G43" s="41" t="s">
        <v>312</v>
      </c>
      <c r="H43" s="41" t="s">
        <v>334</v>
      </c>
      <c r="I43" s="42">
        <v>975</v>
      </c>
      <c r="M43" s="81" t="s">
        <v>6</v>
      </c>
      <c r="N43" s="81" t="s">
        <v>329</v>
      </c>
      <c r="O43" s="81" t="s">
        <v>309</v>
      </c>
      <c r="P43" s="81" t="s">
        <v>326</v>
      </c>
      <c r="Q43" s="82">
        <v>661</v>
      </c>
      <c r="U43" s="92" t="s">
        <v>312</v>
      </c>
      <c r="V43" s="92" t="s">
        <v>436</v>
      </c>
      <c r="W43" s="92" t="s">
        <v>330</v>
      </c>
      <c r="X43" s="93">
        <v>1073</v>
      </c>
      <c r="Y43" s="84"/>
    </row>
    <row r="44" spans="1:25" hidden="1">
      <c r="A44" s="41" t="s">
        <v>308</v>
      </c>
      <c r="B44" s="41" t="s">
        <v>44</v>
      </c>
      <c r="C44" s="41" t="s">
        <v>309</v>
      </c>
      <c r="D44" s="42">
        <v>304</v>
      </c>
      <c r="G44" s="41" t="s">
        <v>312</v>
      </c>
      <c r="H44" s="41" t="s">
        <v>336</v>
      </c>
      <c r="I44" s="42">
        <v>822</v>
      </c>
      <c r="M44" s="81" t="s">
        <v>6</v>
      </c>
      <c r="N44" s="81" t="s">
        <v>329</v>
      </c>
      <c r="O44" s="81" t="s">
        <v>309</v>
      </c>
      <c r="P44" s="81" t="s">
        <v>327</v>
      </c>
      <c r="Q44" s="82">
        <v>492</v>
      </c>
      <c r="U44" s="92" t="s">
        <v>312</v>
      </c>
      <c r="V44" s="92" t="s">
        <v>436</v>
      </c>
      <c r="W44" s="92" t="s">
        <v>331</v>
      </c>
      <c r="X44" s="93">
        <v>1145</v>
      </c>
      <c r="Y44" s="84"/>
    </row>
    <row r="45" spans="1:25" hidden="1">
      <c r="A45" s="41" t="s">
        <v>308</v>
      </c>
      <c r="B45" s="41" t="s">
        <v>44</v>
      </c>
      <c r="C45" s="41" t="s">
        <v>310</v>
      </c>
      <c r="D45" s="42">
        <v>49</v>
      </c>
      <c r="G45" s="41" t="s">
        <v>312</v>
      </c>
      <c r="H45" s="41" t="s">
        <v>337</v>
      </c>
      <c r="I45" s="42">
        <v>882</v>
      </c>
      <c r="M45" s="81" t="s">
        <v>6</v>
      </c>
      <c r="N45" s="81" t="s">
        <v>329</v>
      </c>
      <c r="O45" s="81" t="s">
        <v>309</v>
      </c>
      <c r="P45" s="81" t="s">
        <v>328</v>
      </c>
      <c r="Q45" s="82">
        <v>453</v>
      </c>
      <c r="U45" s="92" t="s">
        <v>312</v>
      </c>
      <c r="V45" s="92" t="s">
        <v>436</v>
      </c>
      <c r="W45" s="92" t="s">
        <v>332</v>
      </c>
      <c r="X45" s="93">
        <v>1231</v>
      </c>
      <c r="Y45" s="84"/>
    </row>
    <row r="46" spans="1:25" hidden="1">
      <c r="A46" s="41" t="s">
        <v>308</v>
      </c>
      <c r="B46" s="41" t="s">
        <v>44</v>
      </c>
      <c r="C46" s="41" t="s">
        <v>311</v>
      </c>
      <c r="D46" s="42">
        <v>7</v>
      </c>
      <c r="G46" s="41" t="s">
        <v>312</v>
      </c>
      <c r="H46" s="41" t="s">
        <v>338</v>
      </c>
      <c r="I46" s="42">
        <v>109</v>
      </c>
      <c r="M46" s="81" t="s">
        <v>6</v>
      </c>
      <c r="N46" s="81" t="s">
        <v>329</v>
      </c>
      <c r="O46" s="81" t="s">
        <v>309</v>
      </c>
      <c r="P46" s="81" t="s">
        <v>334</v>
      </c>
      <c r="Q46" s="82">
        <v>14</v>
      </c>
      <c r="U46" s="92" t="s">
        <v>312</v>
      </c>
      <c r="V46" s="92" t="s">
        <v>436</v>
      </c>
      <c r="W46" s="92" t="s">
        <v>333</v>
      </c>
      <c r="X46" s="93">
        <v>1019</v>
      </c>
      <c r="Y46" s="84"/>
    </row>
    <row r="47" spans="1:25" hidden="1">
      <c r="A47" s="41" t="s">
        <v>308</v>
      </c>
      <c r="B47" s="41" t="s">
        <v>15</v>
      </c>
      <c r="C47" s="41" t="s">
        <v>309</v>
      </c>
      <c r="D47" s="42">
        <v>185</v>
      </c>
      <c r="G47" s="41" t="s">
        <v>22</v>
      </c>
      <c r="H47" s="41" t="s">
        <v>308</v>
      </c>
      <c r="I47" s="42">
        <v>305</v>
      </c>
      <c r="M47" s="81" t="s">
        <v>6</v>
      </c>
      <c r="N47" s="81" t="s">
        <v>329</v>
      </c>
      <c r="O47" s="81" t="s">
        <v>310</v>
      </c>
      <c r="P47" s="81" t="s">
        <v>308</v>
      </c>
      <c r="Q47" s="82">
        <v>27</v>
      </c>
      <c r="U47" s="92" t="s">
        <v>312</v>
      </c>
      <c r="V47" s="92" t="s">
        <v>436</v>
      </c>
      <c r="W47" s="92" t="s">
        <v>334</v>
      </c>
      <c r="X47" s="92">
        <v>931</v>
      </c>
      <c r="Y47" s="84"/>
    </row>
    <row r="48" spans="1:25" hidden="1">
      <c r="A48" s="41" t="s">
        <v>308</v>
      </c>
      <c r="B48" s="41" t="s">
        <v>15</v>
      </c>
      <c r="C48" s="41" t="s">
        <v>310</v>
      </c>
      <c r="D48" s="42">
        <v>24</v>
      </c>
      <c r="G48" s="41" t="s">
        <v>22</v>
      </c>
      <c r="H48" s="41" t="s">
        <v>323</v>
      </c>
      <c r="I48" s="42">
        <v>1455</v>
      </c>
      <c r="M48" s="81" t="s">
        <v>6</v>
      </c>
      <c r="N48" s="81" t="s">
        <v>329</v>
      </c>
      <c r="O48" s="81" t="s">
        <v>310</v>
      </c>
      <c r="P48" s="81" t="s">
        <v>323</v>
      </c>
      <c r="Q48" s="82">
        <v>175</v>
      </c>
      <c r="U48" s="92" t="s">
        <v>312</v>
      </c>
      <c r="V48" s="92" t="s">
        <v>436</v>
      </c>
      <c r="W48" s="92" t="s">
        <v>336</v>
      </c>
      <c r="X48" s="92">
        <v>820</v>
      </c>
      <c r="Y48" s="84"/>
    </row>
    <row r="49" spans="1:25" hidden="1">
      <c r="A49" s="41" t="s">
        <v>308</v>
      </c>
      <c r="B49" s="41" t="s">
        <v>15</v>
      </c>
      <c r="C49" s="41" t="s">
        <v>311</v>
      </c>
      <c r="D49" s="42">
        <v>3</v>
      </c>
      <c r="G49" s="41" t="s">
        <v>22</v>
      </c>
      <c r="H49" s="41" t="s">
        <v>324</v>
      </c>
      <c r="I49" s="42">
        <v>1265</v>
      </c>
      <c r="M49" s="81" t="s">
        <v>6</v>
      </c>
      <c r="N49" s="81" t="s">
        <v>329</v>
      </c>
      <c r="O49" s="81" t="s">
        <v>310</v>
      </c>
      <c r="P49" s="81" t="s">
        <v>324</v>
      </c>
      <c r="Q49" s="82">
        <v>199</v>
      </c>
      <c r="U49" s="92" t="s">
        <v>312</v>
      </c>
      <c r="V49" s="92" t="s">
        <v>436</v>
      </c>
      <c r="W49" s="92" t="s">
        <v>337</v>
      </c>
      <c r="X49" s="92">
        <v>881</v>
      </c>
      <c r="Y49" s="84"/>
    </row>
    <row r="50" spans="1:25" hidden="1">
      <c r="A50" s="41" t="s">
        <v>308</v>
      </c>
      <c r="B50" s="41" t="s">
        <v>8</v>
      </c>
      <c r="C50" s="41" t="s">
        <v>309</v>
      </c>
      <c r="D50" s="42">
        <v>63</v>
      </c>
      <c r="G50" s="41" t="s">
        <v>22</v>
      </c>
      <c r="H50" s="41" t="s">
        <v>325</v>
      </c>
      <c r="I50" s="42">
        <v>1447</v>
      </c>
      <c r="M50" s="81" t="s">
        <v>6</v>
      </c>
      <c r="N50" s="81" t="s">
        <v>329</v>
      </c>
      <c r="O50" s="81" t="s">
        <v>310</v>
      </c>
      <c r="P50" s="81" t="s">
        <v>325</v>
      </c>
      <c r="Q50" s="82">
        <v>245</v>
      </c>
      <c r="U50" s="92" t="s">
        <v>312</v>
      </c>
      <c r="V50" s="92" t="s">
        <v>436</v>
      </c>
      <c r="W50" s="92" t="s">
        <v>338</v>
      </c>
      <c r="X50" s="92">
        <v>210</v>
      </c>
      <c r="Y50" s="84"/>
    </row>
    <row r="51" spans="1:25" hidden="1">
      <c r="A51" s="41" t="s">
        <v>308</v>
      </c>
      <c r="B51" s="41" t="s">
        <v>8</v>
      </c>
      <c r="C51" s="41" t="s">
        <v>310</v>
      </c>
      <c r="D51" s="42">
        <v>13</v>
      </c>
      <c r="G51" s="41" t="s">
        <v>22</v>
      </c>
      <c r="H51" s="41" t="s">
        <v>326</v>
      </c>
      <c r="I51" s="42">
        <v>1540</v>
      </c>
      <c r="M51" s="81" t="s">
        <v>6</v>
      </c>
      <c r="N51" s="81" t="s">
        <v>329</v>
      </c>
      <c r="O51" s="81" t="s">
        <v>310</v>
      </c>
      <c r="P51" s="81" t="s">
        <v>326</v>
      </c>
      <c r="Q51" s="82">
        <v>230</v>
      </c>
      <c r="U51" s="94" t="s">
        <v>312</v>
      </c>
      <c r="V51" s="92" t="s">
        <v>440</v>
      </c>
      <c r="W51" s="92" t="s">
        <v>337</v>
      </c>
      <c r="X51" s="92">
        <v>1</v>
      </c>
      <c r="Y51" s="84"/>
    </row>
    <row r="52" spans="1:25" hidden="1">
      <c r="A52" s="41" t="s">
        <v>308</v>
      </c>
      <c r="B52" s="41" t="s">
        <v>8</v>
      </c>
      <c r="C52" s="41" t="s">
        <v>311</v>
      </c>
      <c r="D52" s="42">
        <v>1</v>
      </c>
      <c r="G52" s="41" t="s">
        <v>22</v>
      </c>
      <c r="H52" s="41" t="s">
        <v>327</v>
      </c>
      <c r="I52" s="42">
        <v>1208</v>
      </c>
      <c r="M52" s="81" t="s">
        <v>6</v>
      </c>
      <c r="N52" s="81" t="s">
        <v>329</v>
      </c>
      <c r="O52" s="81" t="s">
        <v>310</v>
      </c>
      <c r="P52" s="81" t="s">
        <v>327</v>
      </c>
      <c r="Q52" s="82">
        <v>163</v>
      </c>
      <c r="U52" s="92" t="s">
        <v>312</v>
      </c>
      <c r="V52" s="92" t="s">
        <v>329</v>
      </c>
      <c r="W52" s="92" t="s">
        <v>308</v>
      </c>
      <c r="X52" s="92">
        <v>197</v>
      </c>
      <c r="Y52" s="84"/>
    </row>
    <row r="53" spans="1:25" hidden="1">
      <c r="A53" s="41" t="s">
        <v>308</v>
      </c>
      <c r="B53" s="41" t="s">
        <v>12</v>
      </c>
      <c r="C53" s="41" t="s">
        <v>309</v>
      </c>
      <c r="D53" s="42">
        <v>65</v>
      </c>
      <c r="G53" s="41" t="s">
        <v>22</v>
      </c>
      <c r="H53" s="41" t="s">
        <v>328</v>
      </c>
      <c r="I53" s="42">
        <v>1190</v>
      </c>
      <c r="M53" s="81" t="s">
        <v>6</v>
      </c>
      <c r="N53" s="81" t="s">
        <v>329</v>
      </c>
      <c r="O53" s="81" t="s">
        <v>310</v>
      </c>
      <c r="P53" s="81" t="s">
        <v>328</v>
      </c>
      <c r="Q53" s="82">
        <v>241</v>
      </c>
      <c r="U53" s="92" t="s">
        <v>312</v>
      </c>
      <c r="V53" s="92" t="s">
        <v>329</v>
      </c>
      <c r="W53" s="92" t="s">
        <v>323</v>
      </c>
      <c r="X53" s="92">
        <v>882</v>
      </c>
      <c r="Y53" s="84"/>
    </row>
    <row r="54" spans="1:25" hidden="1">
      <c r="A54" s="41" t="s">
        <v>308</v>
      </c>
      <c r="B54" s="41" t="s">
        <v>12</v>
      </c>
      <c r="C54" s="41" t="s">
        <v>310</v>
      </c>
      <c r="D54" s="42">
        <v>10</v>
      </c>
      <c r="G54" s="41" t="s">
        <v>22</v>
      </c>
      <c r="H54" s="41" t="s">
        <v>330</v>
      </c>
      <c r="I54" s="42">
        <v>1500</v>
      </c>
      <c r="M54" s="81" t="s">
        <v>6</v>
      </c>
      <c r="N54" s="81" t="s">
        <v>329</v>
      </c>
      <c r="O54" s="81" t="s">
        <v>310</v>
      </c>
      <c r="P54" s="81" t="s">
        <v>334</v>
      </c>
      <c r="Q54" s="82">
        <v>9</v>
      </c>
      <c r="U54" s="92" t="s">
        <v>312</v>
      </c>
      <c r="V54" s="92" t="s">
        <v>329</v>
      </c>
      <c r="W54" s="92" t="s">
        <v>324</v>
      </c>
      <c r="X54" s="92">
        <v>862</v>
      </c>
      <c r="Y54" s="84"/>
    </row>
    <row r="55" spans="1:25" hidden="1">
      <c r="A55" s="41" t="s">
        <v>308</v>
      </c>
      <c r="B55" s="41" t="s">
        <v>12</v>
      </c>
      <c r="C55" s="41" t="s">
        <v>311</v>
      </c>
      <c r="D55" s="42">
        <v>5</v>
      </c>
      <c r="G55" s="41" t="s">
        <v>22</v>
      </c>
      <c r="H55" s="41" t="s">
        <v>331</v>
      </c>
      <c r="I55" s="42">
        <v>1890</v>
      </c>
      <c r="M55" s="81" t="s">
        <v>6</v>
      </c>
      <c r="N55" s="81" t="s">
        <v>329</v>
      </c>
      <c r="O55" s="81" t="s">
        <v>311</v>
      </c>
      <c r="P55" s="81" t="s">
        <v>308</v>
      </c>
      <c r="Q55" s="82">
        <v>1</v>
      </c>
      <c r="U55" s="92" t="s">
        <v>312</v>
      </c>
      <c r="V55" s="92" t="s">
        <v>329</v>
      </c>
      <c r="W55" s="92" t="s">
        <v>325</v>
      </c>
      <c r="X55" s="92">
        <v>882</v>
      </c>
      <c r="Y55" s="84"/>
    </row>
    <row r="56" spans="1:25" hidden="1">
      <c r="A56" s="41" t="s">
        <v>308</v>
      </c>
      <c r="B56" s="41" t="s">
        <v>315</v>
      </c>
      <c r="C56" s="41" t="s">
        <v>309</v>
      </c>
      <c r="D56" s="42">
        <v>130</v>
      </c>
      <c r="G56" s="41" t="s">
        <v>22</v>
      </c>
      <c r="H56" s="41" t="s">
        <v>332</v>
      </c>
      <c r="I56" s="42">
        <v>1907</v>
      </c>
      <c r="M56" s="81" t="s">
        <v>6</v>
      </c>
      <c r="N56" s="81" t="s">
        <v>329</v>
      </c>
      <c r="O56" s="81" t="s">
        <v>311</v>
      </c>
      <c r="P56" s="81" t="s">
        <v>323</v>
      </c>
      <c r="Q56" s="82">
        <v>25</v>
      </c>
      <c r="U56" s="92" t="s">
        <v>312</v>
      </c>
      <c r="V56" s="92" t="s">
        <v>329</v>
      </c>
      <c r="W56" s="92" t="s">
        <v>326</v>
      </c>
      <c r="X56" s="92">
        <v>995</v>
      </c>
      <c r="Y56" s="84"/>
    </row>
    <row r="57" spans="1:25" hidden="1">
      <c r="A57" s="41" t="s">
        <v>308</v>
      </c>
      <c r="B57" s="41" t="s">
        <v>315</v>
      </c>
      <c r="C57" s="41" t="s">
        <v>310</v>
      </c>
      <c r="D57" s="42">
        <v>16</v>
      </c>
      <c r="G57" s="41" t="s">
        <v>22</v>
      </c>
      <c r="H57" s="41" t="s">
        <v>333</v>
      </c>
      <c r="I57" s="42">
        <v>1525</v>
      </c>
      <c r="M57" s="81" t="s">
        <v>6</v>
      </c>
      <c r="N57" s="81" t="s">
        <v>329</v>
      </c>
      <c r="O57" s="81" t="s">
        <v>311</v>
      </c>
      <c r="P57" s="81" t="s">
        <v>324</v>
      </c>
      <c r="Q57" s="82">
        <v>20</v>
      </c>
      <c r="U57" s="92" t="s">
        <v>312</v>
      </c>
      <c r="V57" s="92" t="s">
        <v>329</v>
      </c>
      <c r="W57" s="92" t="s">
        <v>327</v>
      </c>
      <c r="X57" s="92">
        <v>748</v>
      </c>
      <c r="Y57" s="84"/>
    </row>
    <row r="58" spans="1:25" hidden="1">
      <c r="A58" s="41" t="s">
        <v>308</v>
      </c>
      <c r="B58" s="41" t="s">
        <v>315</v>
      </c>
      <c r="C58" s="41" t="s">
        <v>311</v>
      </c>
      <c r="D58" s="42">
        <v>7</v>
      </c>
      <c r="G58" s="41" t="s">
        <v>22</v>
      </c>
      <c r="H58" s="41" t="s">
        <v>334</v>
      </c>
      <c r="I58" s="42">
        <v>1352</v>
      </c>
      <c r="M58" s="81" t="s">
        <v>6</v>
      </c>
      <c r="N58" s="81" t="s">
        <v>329</v>
      </c>
      <c r="O58" s="81" t="s">
        <v>311</v>
      </c>
      <c r="P58" s="81" t="s">
        <v>325</v>
      </c>
      <c r="Q58" s="82">
        <v>20</v>
      </c>
      <c r="U58" s="92" t="s">
        <v>312</v>
      </c>
      <c r="V58" s="92" t="s">
        <v>329</v>
      </c>
      <c r="W58" s="92" t="s">
        <v>328</v>
      </c>
      <c r="X58" s="92">
        <v>894</v>
      </c>
      <c r="Y58" s="84"/>
    </row>
    <row r="59" spans="1:25" hidden="1">
      <c r="A59" s="41" t="s">
        <v>308</v>
      </c>
      <c r="B59" s="41" t="s">
        <v>38</v>
      </c>
      <c r="C59" s="41" t="s">
        <v>309</v>
      </c>
      <c r="D59" s="42">
        <v>46</v>
      </c>
      <c r="G59" s="41" t="s">
        <v>22</v>
      </c>
      <c r="H59" s="41" t="s">
        <v>336</v>
      </c>
      <c r="I59" s="42">
        <v>1194</v>
      </c>
      <c r="M59" s="81" t="s">
        <v>6</v>
      </c>
      <c r="N59" s="81" t="s">
        <v>329</v>
      </c>
      <c r="O59" s="81" t="s">
        <v>311</v>
      </c>
      <c r="P59" s="81" t="s">
        <v>326</v>
      </c>
      <c r="Q59" s="82">
        <v>21</v>
      </c>
      <c r="U59" s="92" t="s">
        <v>312</v>
      </c>
      <c r="V59" s="92" t="s">
        <v>329</v>
      </c>
      <c r="W59" s="92" t="s">
        <v>334</v>
      </c>
      <c r="X59" s="92">
        <v>44</v>
      </c>
      <c r="Y59" s="84"/>
    </row>
    <row r="60" spans="1:25" hidden="1">
      <c r="A60" s="41" t="s">
        <v>308</v>
      </c>
      <c r="B60" s="41" t="s">
        <v>38</v>
      </c>
      <c r="C60" s="41" t="s">
        <v>310</v>
      </c>
      <c r="D60" s="42">
        <v>9</v>
      </c>
      <c r="G60" s="41" t="s">
        <v>22</v>
      </c>
      <c r="H60" s="41" t="s">
        <v>337</v>
      </c>
      <c r="I60" s="42">
        <v>1421</v>
      </c>
      <c r="M60" s="81" t="s">
        <v>6</v>
      </c>
      <c r="N60" s="81" t="s">
        <v>329</v>
      </c>
      <c r="O60" s="81" t="s">
        <v>311</v>
      </c>
      <c r="P60" s="81" t="s">
        <v>327</v>
      </c>
      <c r="Q60" s="82">
        <v>12</v>
      </c>
      <c r="U60" s="92" t="s">
        <v>312</v>
      </c>
      <c r="V60" s="92" t="s">
        <v>329</v>
      </c>
      <c r="W60" s="92" t="s">
        <v>336</v>
      </c>
      <c r="X60" s="92">
        <v>2</v>
      </c>
      <c r="Y60" s="84"/>
    </row>
    <row r="61" spans="1:25" hidden="1">
      <c r="A61" s="41" t="s">
        <v>308</v>
      </c>
      <c r="B61" s="41" t="s">
        <v>40</v>
      </c>
      <c r="C61" s="41" t="s">
        <v>309</v>
      </c>
      <c r="D61" s="42">
        <v>81</v>
      </c>
      <c r="G61" s="41" t="s">
        <v>22</v>
      </c>
      <c r="H61" s="41" t="s">
        <v>338</v>
      </c>
      <c r="I61" s="42">
        <v>168</v>
      </c>
      <c r="M61" s="81" t="s">
        <v>6</v>
      </c>
      <c r="N61" s="81" t="s">
        <v>329</v>
      </c>
      <c r="O61" s="81" t="s">
        <v>311</v>
      </c>
      <c r="P61" s="81" t="s">
        <v>328</v>
      </c>
      <c r="Q61" s="82">
        <v>18</v>
      </c>
      <c r="U61" s="92" t="s">
        <v>312</v>
      </c>
      <c r="V61" s="92" t="s">
        <v>329</v>
      </c>
      <c r="W61" s="92" t="s">
        <v>338</v>
      </c>
      <c r="X61" s="92">
        <v>2</v>
      </c>
      <c r="Y61" s="84"/>
    </row>
    <row r="62" spans="1:25" hidden="1">
      <c r="A62" s="41" t="s">
        <v>308</v>
      </c>
      <c r="B62" s="41" t="s">
        <v>40</v>
      </c>
      <c r="C62" s="41" t="s">
        <v>310</v>
      </c>
      <c r="D62" s="42">
        <v>25</v>
      </c>
      <c r="G62" s="41" t="s">
        <v>25</v>
      </c>
      <c r="H62" s="41" t="s">
        <v>308</v>
      </c>
      <c r="I62" s="42">
        <v>109</v>
      </c>
      <c r="M62" s="81" t="s">
        <v>6</v>
      </c>
      <c r="N62" s="81" t="s">
        <v>329</v>
      </c>
      <c r="O62" s="81" t="s">
        <v>311</v>
      </c>
      <c r="P62" s="81" t="s">
        <v>334</v>
      </c>
      <c r="Q62" s="82">
        <v>4</v>
      </c>
      <c r="U62" s="92" t="s">
        <v>22</v>
      </c>
      <c r="V62" s="92" t="s">
        <v>436</v>
      </c>
      <c r="W62" s="92" t="s">
        <v>330</v>
      </c>
      <c r="X62" s="93">
        <v>1498</v>
      </c>
      <c r="Y62" s="84"/>
    </row>
    <row r="63" spans="1:25" hidden="1">
      <c r="A63" s="41" t="s">
        <v>308</v>
      </c>
      <c r="B63" s="41" t="s">
        <v>40</v>
      </c>
      <c r="C63" s="41" t="s">
        <v>311</v>
      </c>
      <c r="D63" s="42">
        <v>5</v>
      </c>
      <c r="G63" s="41" t="s">
        <v>25</v>
      </c>
      <c r="H63" s="41" t="s">
        <v>323</v>
      </c>
      <c r="I63" s="42">
        <v>701</v>
      </c>
      <c r="M63" s="81" t="s">
        <v>6</v>
      </c>
      <c r="N63" s="81" t="s">
        <v>329</v>
      </c>
      <c r="O63" s="81" t="s">
        <v>335</v>
      </c>
      <c r="P63" s="81" t="s">
        <v>334</v>
      </c>
      <c r="Q63" s="82">
        <v>3</v>
      </c>
      <c r="U63" s="92" t="s">
        <v>22</v>
      </c>
      <c r="V63" s="92" t="s">
        <v>436</v>
      </c>
      <c r="W63" s="92" t="s">
        <v>331</v>
      </c>
      <c r="X63" s="93">
        <v>1887</v>
      </c>
      <c r="Y63" s="84"/>
    </row>
    <row r="64" spans="1:25" hidden="1">
      <c r="A64" s="41" t="s">
        <v>308</v>
      </c>
      <c r="B64" s="41" t="s">
        <v>41</v>
      </c>
      <c r="C64" s="41" t="s">
        <v>309</v>
      </c>
      <c r="D64" s="42">
        <v>48</v>
      </c>
      <c r="G64" s="41" t="s">
        <v>25</v>
      </c>
      <c r="H64" s="41" t="s">
        <v>324</v>
      </c>
      <c r="I64" s="42">
        <v>565</v>
      </c>
      <c r="M64" s="81" t="s">
        <v>14</v>
      </c>
      <c r="N64" s="81" t="s">
        <v>436</v>
      </c>
      <c r="O64" s="81" t="s">
        <v>329</v>
      </c>
      <c r="P64" s="81" t="s">
        <v>330</v>
      </c>
      <c r="Q64" s="82">
        <v>1</v>
      </c>
      <c r="U64" s="92" t="s">
        <v>22</v>
      </c>
      <c r="V64" s="92" t="s">
        <v>436</v>
      </c>
      <c r="W64" s="92" t="s">
        <v>332</v>
      </c>
      <c r="X64" s="93">
        <v>1904</v>
      </c>
      <c r="Y64" s="84"/>
    </row>
    <row r="65" spans="1:25" hidden="1">
      <c r="A65" s="41" t="s">
        <v>308</v>
      </c>
      <c r="B65" s="41" t="s">
        <v>41</v>
      </c>
      <c r="C65" s="41" t="s">
        <v>310</v>
      </c>
      <c r="D65" s="42">
        <v>1</v>
      </c>
      <c r="G65" s="41" t="s">
        <v>25</v>
      </c>
      <c r="H65" s="41" t="s">
        <v>325</v>
      </c>
      <c r="I65" s="42">
        <v>556</v>
      </c>
      <c r="M65" s="81" t="s">
        <v>14</v>
      </c>
      <c r="N65" s="81" t="s">
        <v>436</v>
      </c>
      <c r="O65" s="81" t="s">
        <v>329</v>
      </c>
      <c r="P65" s="81" t="s">
        <v>331</v>
      </c>
      <c r="Q65" s="82">
        <v>9</v>
      </c>
      <c r="U65" s="92" t="s">
        <v>22</v>
      </c>
      <c r="V65" s="92" t="s">
        <v>436</v>
      </c>
      <c r="W65" s="92" t="s">
        <v>333</v>
      </c>
      <c r="X65" s="93">
        <v>1524</v>
      </c>
      <c r="Y65" s="84"/>
    </row>
    <row r="66" spans="1:25" hidden="1">
      <c r="A66" s="41" t="s">
        <v>308</v>
      </c>
      <c r="B66" s="41" t="s">
        <v>42</v>
      </c>
      <c r="C66" s="41" t="s">
        <v>309</v>
      </c>
      <c r="D66" s="42">
        <v>26</v>
      </c>
      <c r="G66" s="41" t="s">
        <v>25</v>
      </c>
      <c r="H66" s="41" t="s">
        <v>326</v>
      </c>
      <c r="I66" s="42">
        <v>711</v>
      </c>
      <c r="M66" s="81" t="s">
        <v>14</v>
      </c>
      <c r="N66" s="81" t="s">
        <v>436</v>
      </c>
      <c r="O66" s="81" t="s">
        <v>329</v>
      </c>
      <c r="P66" s="81" t="s">
        <v>332</v>
      </c>
      <c r="Q66" s="82">
        <v>5</v>
      </c>
      <c r="U66" s="92" t="s">
        <v>22</v>
      </c>
      <c r="V66" s="92" t="s">
        <v>436</v>
      </c>
      <c r="W66" s="92" t="s">
        <v>334</v>
      </c>
      <c r="X66" s="93">
        <v>1309</v>
      </c>
      <c r="Y66" s="84"/>
    </row>
    <row r="67" spans="1:25" hidden="1">
      <c r="A67" s="41" t="s">
        <v>308</v>
      </c>
      <c r="B67" s="41" t="s">
        <v>42</v>
      </c>
      <c r="C67" s="41" t="s">
        <v>310</v>
      </c>
      <c r="D67" s="42">
        <v>8</v>
      </c>
      <c r="G67" s="41" t="s">
        <v>25</v>
      </c>
      <c r="H67" s="41" t="s">
        <v>327</v>
      </c>
      <c r="I67" s="42">
        <v>509</v>
      </c>
      <c r="M67" s="81" t="s">
        <v>14</v>
      </c>
      <c r="N67" s="81" t="s">
        <v>436</v>
      </c>
      <c r="O67" s="81" t="s">
        <v>329</v>
      </c>
      <c r="P67" s="81" t="s">
        <v>333</v>
      </c>
      <c r="Q67" s="82">
        <v>4</v>
      </c>
      <c r="U67" s="92" t="s">
        <v>22</v>
      </c>
      <c r="V67" s="92" t="s">
        <v>436</v>
      </c>
      <c r="W67" s="92" t="s">
        <v>336</v>
      </c>
      <c r="X67" s="93">
        <v>1192</v>
      </c>
      <c r="Y67" s="84"/>
    </row>
    <row r="68" spans="1:25" hidden="1">
      <c r="A68" s="41" t="s">
        <v>308</v>
      </c>
      <c r="B68" s="41" t="s">
        <v>48</v>
      </c>
      <c r="C68" s="41" t="s">
        <v>309</v>
      </c>
      <c r="D68" s="42">
        <v>161</v>
      </c>
      <c r="G68" s="41" t="s">
        <v>25</v>
      </c>
      <c r="H68" s="41" t="s">
        <v>328</v>
      </c>
      <c r="I68" s="42">
        <v>607</v>
      </c>
      <c r="M68" s="81" t="s">
        <v>14</v>
      </c>
      <c r="N68" s="81" t="s">
        <v>436</v>
      </c>
      <c r="O68" s="81" t="s">
        <v>329</v>
      </c>
      <c r="P68" s="81" t="s">
        <v>334</v>
      </c>
      <c r="Q68" s="82">
        <v>1</v>
      </c>
      <c r="U68" s="92" t="s">
        <v>22</v>
      </c>
      <c r="V68" s="92" t="s">
        <v>436</v>
      </c>
      <c r="W68" s="92" t="s">
        <v>337</v>
      </c>
      <c r="X68" s="93">
        <v>1420</v>
      </c>
      <c r="Y68" s="84"/>
    </row>
    <row r="69" spans="1:25" hidden="1">
      <c r="A69" s="41" t="s">
        <v>308</v>
      </c>
      <c r="B69" s="41" t="s">
        <v>48</v>
      </c>
      <c r="C69" s="41" t="s">
        <v>310</v>
      </c>
      <c r="D69" s="42">
        <v>28</v>
      </c>
      <c r="G69" s="41" t="s">
        <v>25</v>
      </c>
      <c r="H69" s="41" t="s">
        <v>330</v>
      </c>
      <c r="I69" s="42">
        <v>777</v>
      </c>
      <c r="M69" s="81" t="s">
        <v>14</v>
      </c>
      <c r="N69" s="81" t="s">
        <v>436</v>
      </c>
      <c r="O69" s="81" t="s">
        <v>309</v>
      </c>
      <c r="P69" s="81" t="s">
        <v>330</v>
      </c>
      <c r="Q69" s="82">
        <v>1241</v>
      </c>
      <c r="U69" s="92" t="s">
        <v>22</v>
      </c>
      <c r="V69" s="92" t="s">
        <v>436</v>
      </c>
      <c r="W69" s="92" t="s">
        <v>338</v>
      </c>
      <c r="X69" s="92">
        <v>269</v>
      </c>
      <c r="Y69" s="84"/>
    </row>
    <row r="70" spans="1:25" hidden="1">
      <c r="A70" s="41" t="s">
        <v>308</v>
      </c>
      <c r="B70" s="41" t="s">
        <v>48</v>
      </c>
      <c r="C70" s="41" t="s">
        <v>311</v>
      </c>
      <c r="D70" s="42">
        <v>6</v>
      </c>
      <c r="G70" s="41" t="s">
        <v>25</v>
      </c>
      <c r="H70" s="41" t="s">
        <v>331</v>
      </c>
      <c r="I70" s="42">
        <v>862</v>
      </c>
      <c r="M70" s="81" t="s">
        <v>14</v>
      </c>
      <c r="N70" s="81" t="s">
        <v>436</v>
      </c>
      <c r="O70" s="81" t="s">
        <v>309</v>
      </c>
      <c r="P70" s="81" t="s">
        <v>331</v>
      </c>
      <c r="Q70" s="82">
        <v>1452</v>
      </c>
      <c r="U70" s="92" t="s">
        <v>22</v>
      </c>
      <c r="V70" s="92" t="s">
        <v>437</v>
      </c>
      <c r="W70" s="92" t="s">
        <v>331</v>
      </c>
      <c r="X70" s="92">
        <v>2</v>
      </c>
      <c r="Y70" s="84"/>
    </row>
    <row r="71" spans="1:25" hidden="1">
      <c r="A71" s="41" t="s">
        <v>308</v>
      </c>
      <c r="B71" s="41" t="s">
        <v>50</v>
      </c>
      <c r="C71" s="41" t="s">
        <v>309</v>
      </c>
      <c r="D71" s="42">
        <v>36</v>
      </c>
      <c r="G71" s="41" t="s">
        <v>25</v>
      </c>
      <c r="H71" s="41" t="s">
        <v>332</v>
      </c>
      <c r="I71" s="42">
        <v>925</v>
      </c>
      <c r="M71" s="81" t="s">
        <v>14</v>
      </c>
      <c r="N71" s="81" t="s">
        <v>436</v>
      </c>
      <c r="O71" s="81" t="s">
        <v>309</v>
      </c>
      <c r="P71" s="81" t="s">
        <v>332</v>
      </c>
      <c r="Q71" s="82">
        <v>1429</v>
      </c>
      <c r="U71" s="92" t="s">
        <v>22</v>
      </c>
      <c r="V71" s="92" t="s">
        <v>442</v>
      </c>
      <c r="W71" s="92" t="s">
        <v>330</v>
      </c>
      <c r="X71" s="92">
        <v>1</v>
      </c>
      <c r="Y71" s="84"/>
    </row>
    <row r="72" spans="1:25" hidden="1">
      <c r="A72" s="41" t="s">
        <v>308</v>
      </c>
      <c r="B72" s="41" t="s">
        <v>50</v>
      </c>
      <c r="C72" s="41" t="s">
        <v>310</v>
      </c>
      <c r="D72" s="42">
        <v>2</v>
      </c>
      <c r="G72" s="41" t="s">
        <v>25</v>
      </c>
      <c r="H72" s="41" t="s">
        <v>333</v>
      </c>
      <c r="I72" s="42">
        <v>749</v>
      </c>
      <c r="M72" s="81" t="s">
        <v>14</v>
      </c>
      <c r="N72" s="81" t="s">
        <v>436</v>
      </c>
      <c r="O72" s="81" t="s">
        <v>309</v>
      </c>
      <c r="P72" s="81" t="s">
        <v>333</v>
      </c>
      <c r="Q72" s="82">
        <v>1260</v>
      </c>
      <c r="U72" s="94" t="s">
        <v>22</v>
      </c>
      <c r="V72" s="92" t="s">
        <v>438</v>
      </c>
      <c r="W72" s="92" t="s">
        <v>330</v>
      </c>
      <c r="X72" s="92">
        <v>1</v>
      </c>
      <c r="Y72" s="84"/>
    </row>
    <row r="73" spans="1:25" hidden="1">
      <c r="A73" s="41" t="s">
        <v>308</v>
      </c>
      <c r="B73" s="41" t="s">
        <v>50</v>
      </c>
      <c r="C73" s="41" t="s">
        <v>311</v>
      </c>
      <c r="D73" s="42">
        <v>1</v>
      </c>
      <c r="G73" s="41" t="s">
        <v>25</v>
      </c>
      <c r="H73" s="41" t="s">
        <v>334</v>
      </c>
      <c r="I73" s="42">
        <v>757</v>
      </c>
      <c r="M73" s="81" t="s">
        <v>14</v>
      </c>
      <c r="N73" s="81" t="s">
        <v>436</v>
      </c>
      <c r="O73" s="81" t="s">
        <v>309</v>
      </c>
      <c r="P73" s="81" t="s">
        <v>334</v>
      </c>
      <c r="Q73" s="82">
        <v>1030</v>
      </c>
      <c r="U73" s="94" t="s">
        <v>22</v>
      </c>
      <c r="V73" s="92" t="s">
        <v>438</v>
      </c>
      <c r="W73" s="92" t="s">
        <v>332</v>
      </c>
      <c r="X73" s="92">
        <v>3</v>
      </c>
      <c r="Y73" s="84"/>
    </row>
    <row r="74" spans="1:25" hidden="1">
      <c r="A74" s="41" t="s">
        <v>308</v>
      </c>
      <c r="B74" s="41" t="s">
        <v>4</v>
      </c>
      <c r="C74" s="41" t="s">
        <v>309</v>
      </c>
      <c r="D74" s="42">
        <v>50</v>
      </c>
      <c r="G74" s="41" t="s">
        <v>25</v>
      </c>
      <c r="H74" s="41" t="s">
        <v>336</v>
      </c>
      <c r="I74" s="42">
        <v>628</v>
      </c>
      <c r="M74" s="81" t="s">
        <v>14</v>
      </c>
      <c r="N74" s="81" t="s">
        <v>436</v>
      </c>
      <c r="O74" s="81" t="s">
        <v>309</v>
      </c>
      <c r="P74" s="81" t="s">
        <v>336</v>
      </c>
      <c r="Q74" s="82">
        <v>875</v>
      </c>
      <c r="U74" s="94" t="s">
        <v>22</v>
      </c>
      <c r="V74" s="92" t="s">
        <v>438</v>
      </c>
      <c r="W74" s="92" t="s">
        <v>333</v>
      </c>
      <c r="X74" s="92">
        <v>1</v>
      </c>
      <c r="Y74" s="84"/>
    </row>
    <row r="75" spans="1:25" hidden="1">
      <c r="A75" s="41" t="s">
        <v>308</v>
      </c>
      <c r="B75" s="41" t="s">
        <v>4</v>
      </c>
      <c r="C75" s="41" t="s">
        <v>310</v>
      </c>
      <c r="D75" s="42">
        <v>13</v>
      </c>
      <c r="G75" s="41" t="s">
        <v>25</v>
      </c>
      <c r="H75" s="41" t="s">
        <v>337</v>
      </c>
      <c r="I75" s="42">
        <v>635</v>
      </c>
      <c r="M75" s="81" t="s">
        <v>14</v>
      </c>
      <c r="N75" s="81" t="s">
        <v>436</v>
      </c>
      <c r="O75" s="81" t="s">
        <v>309</v>
      </c>
      <c r="P75" s="81" t="s">
        <v>337</v>
      </c>
      <c r="Q75" s="82">
        <v>1093</v>
      </c>
      <c r="U75" s="94" t="s">
        <v>22</v>
      </c>
      <c r="V75" s="92" t="s">
        <v>438</v>
      </c>
      <c r="W75" s="92" t="s">
        <v>336</v>
      </c>
      <c r="X75" s="92">
        <v>1</v>
      </c>
      <c r="Y75" s="84"/>
    </row>
    <row r="76" spans="1:25" hidden="1">
      <c r="A76" s="41" t="s">
        <v>308</v>
      </c>
      <c r="B76" s="41" t="s">
        <v>4</v>
      </c>
      <c r="C76" s="41" t="s">
        <v>311</v>
      </c>
      <c r="D76" s="42">
        <v>2</v>
      </c>
      <c r="G76" s="41" t="s">
        <v>25</v>
      </c>
      <c r="H76" s="41" t="s">
        <v>338</v>
      </c>
      <c r="I76" s="42">
        <v>80</v>
      </c>
      <c r="M76" s="81" t="s">
        <v>14</v>
      </c>
      <c r="N76" s="81" t="s">
        <v>436</v>
      </c>
      <c r="O76" s="81" t="s">
        <v>309</v>
      </c>
      <c r="P76" s="81" t="s">
        <v>338</v>
      </c>
      <c r="Q76" s="82">
        <v>242</v>
      </c>
      <c r="U76" s="94" t="s">
        <v>22</v>
      </c>
      <c r="V76" s="92" t="s">
        <v>438</v>
      </c>
      <c r="W76" s="92" t="s">
        <v>337</v>
      </c>
      <c r="X76" s="92">
        <v>1</v>
      </c>
      <c r="Y76" s="84"/>
    </row>
    <row r="77" spans="1:25" hidden="1">
      <c r="A77" s="41" t="s">
        <v>308</v>
      </c>
      <c r="B77" s="41" t="s">
        <v>18</v>
      </c>
      <c r="C77" s="41" t="s">
        <v>309</v>
      </c>
      <c r="D77" s="42">
        <v>93</v>
      </c>
      <c r="G77" s="41" t="s">
        <v>313</v>
      </c>
      <c r="H77" s="41" t="s">
        <v>308</v>
      </c>
      <c r="I77" s="42">
        <v>154</v>
      </c>
      <c r="M77" s="81" t="s">
        <v>14</v>
      </c>
      <c r="N77" s="81" t="s">
        <v>436</v>
      </c>
      <c r="O77" s="81" t="s">
        <v>310</v>
      </c>
      <c r="P77" s="81" t="s">
        <v>330</v>
      </c>
      <c r="Q77" s="82">
        <v>493</v>
      </c>
      <c r="U77" s="94" t="s">
        <v>22</v>
      </c>
      <c r="V77" s="92" t="s">
        <v>440</v>
      </c>
      <c r="W77" s="92" t="s">
        <v>336</v>
      </c>
      <c r="X77" s="92">
        <v>1</v>
      </c>
      <c r="Y77" s="84"/>
    </row>
    <row r="78" spans="1:25" hidden="1">
      <c r="A78" s="41" t="s">
        <v>308</v>
      </c>
      <c r="B78" s="41" t="s">
        <v>18</v>
      </c>
      <c r="C78" s="41" t="s">
        <v>310</v>
      </c>
      <c r="D78" s="42">
        <v>23</v>
      </c>
      <c r="G78" s="41" t="s">
        <v>313</v>
      </c>
      <c r="H78" s="41" t="s">
        <v>323</v>
      </c>
      <c r="I78" s="42">
        <v>736</v>
      </c>
      <c r="M78" s="81" t="s">
        <v>14</v>
      </c>
      <c r="N78" s="81" t="s">
        <v>436</v>
      </c>
      <c r="O78" s="81" t="s">
        <v>310</v>
      </c>
      <c r="P78" s="81" t="s">
        <v>331</v>
      </c>
      <c r="Q78" s="82">
        <v>541</v>
      </c>
      <c r="U78" s="94" t="s">
        <v>22</v>
      </c>
      <c r="V78" s="92" t="s">
        <v>444</v>
      </c>
      <c r="W78" s="92" t="s">
        <v>331</v>
      </c>
      <c r="X78" s="92">
        <v>1</v>
      </c>
      <c r="Y78" s="84"/>
    </row>
    <row r="79" spans="1:25" hidden="1">
      <c r="A79" s="41" t="s">
        <v>308</v>
      </c>
      <c r="B79" s="41" t="s">
        <v>18</v>
      </c>
      <c r="C79" s="41" t="s">
        <v>311</v>
      </c>
      <c r="D79" s="42">
        <v>4</v>
      </c>
      <c r="G79" s="41" t="s">
        <v>313</v>
      </c>
      <c r="H79" s="41" t="s">
        <v>324</v>
      </c>
      <c r="I79" s="42">
        <v>702</v>
      </c>
      <c r="M79" s="81" t="s">
        <v>14</v>
      </c>
      <c r="N79" s="81" t="s">
        <v>436</v>
      </c>
      <c r="O79" s="81" t="s">
        <v>310</v>
      </c>
      <c r="P79" s="81" t="s">
        <v>332</v>
      </c>
      <c r="Q79" s="82">
        <v>615</v>
      </c>
      <c r="U79" s="92" t="s">
        <v>22</v>
      </c>
      <c r="V79" s="92" t="s">
        <v>329</v>
      </c>
      <c r="W79" s="92" t="s">
        <v>308</v>
      </c>
      <c r="X79" s="92">
        <v>305</v>
      </c>
      <c r="Y79" s="84"/>
    </row>
    <row r="80" spans="1:25" hidden="1">
      <c r="A80" s="41" t="s">
        <v>308</v>
      </c>
      <c r="B80" s="41" t="s">
        <v>20</v>
      </c>
      <c r="C80" s="41" t="s">
        <v>309</v>
      </c>
      <c r="D80" s="42">
        <v>34</v>
      </c>
      <c r="G80" s="41" t="s">
        <v>313</v>
      </c>
      <c r="H80" s="41" t="s">
        <v>325</v>
      </c>
      <c r="I80" s="42">
        <v>686</v>
      </c>
      <c r="M80" s="81" t="s">
        <v>14</v>
      </c>
      <c r="N80" s="81" t="s">
        <v>436</v>
      </c>
      <c r="O80" s="81" t="s">
        <v>310</v>
      </c>
      <c r="P80" s="81" t="s">
        <v>333</v>
      </c>
      <c r="Q80" s="82">
        <v>538</v>
      </c>
      <c r="U80" s="92" t="s">
        <v>22</v>
      </c>
      <c r="V80" s="92" t="s">
        <v>329</v>
      </c>
      <c r="W80" s="92" t="s">
        <v>323</v>
      </c>
      <c r="X80" s="93">
        <v>1455</v>
      </c>
      <c r="Y80" s="84"/>
    </row>
    <row r="81" spans="1:25" hidden="1">
      <c r="A81" s="41" t="s">
        <v>308</v>
      </c>
      <c r="B81" s="41" t="s">
        <v>20</v>
      </c>
      <c r="C81" s="41" t="s">
        <v>310</v>
      </c>
      <c r="D81" s="42">
        <v>7</v>
      </c>
      <c r="G81" s="41" t="s">
        <v>313</v>
      </c>
      <c r="H81" s="41" t="s">
        <v>326</v>
      </c>
      <c r="I81" s="42">
        <v>783</v>
      </c>
      <c r="M81" s="81" t="s">
        <v>14</v>
      </c>
      <c r="N81" s="81" t="s">
        <v>436</v>
      </c>
      <c r="O81" s="81" t="s">
        <v>310</v>
      </c>
      <c r="P81" s="81" t="s">
        <v>334</v>
      </c>
      <c r="Q81" s="82">
        <v>468</v>
      </c>
      <c r="U81" s="92" t="s">
        <v>22</v>
      </c>
      <c r="V81" s="92" t="s">
        <v>329</v>
      </c>
      <c r="W81" s="92" t="s">
        <v>324</v>
      </c>
      <c r="X81" s="93">
        <v>1265</v>
      </c>
      <c r="Y81" s="84"/>
    </row>
    <row r="82" spans="1:25" hidden="1">
      <c r="A82" s="41" t="s">
        <v>308</v>
      </c>
      <c r="B82" s="41" t="s">
        <v>20</v>
      </c>
      <c r="C82" s="41" t="s">
        <v>311</v>
      </c>
      <c r="D82" s="42">
        <v>3</v>
      </c>
      <c r="G82" s="41" t="s">
        <v>313</v>
      </c>
      <c r="H82" s="41" t="s">
        <v>327</v>
      </c>
      <c r="I82" s="42">
        <v>655</v>
      </c>
      <c r="M82" s="81" t="s">
        <v>14</v>
      </c>
      <c r="N82" s="81" t="s">
        <v>436</v>
      </c>
      <c r="O82" s="81" t="s">
        <v>310</v>
      </c>
      <c r="P82" s="81" t="s">
        <v>336</v>
      </c>
      <c r="Q82" s="82">
        <v>465</v>
      </c>
      <c r="U82" s="92" t="s">
        <v>22</v>
      </c>
      <c r="V82" s="92" t="s">
        <v>329</v>
      </c>
      <c r="W82" s="92" t="s">
        <v>325</v>
      </c>
      <c r="X82" s="93">
        <v>1447</v>
      </c>
      <c r="Y82" s="84"/>
    </row>
    <row r="83" spans="1:25" hidden="1">
      <c r="A83" s="41" t="s">
        <v>308</v>
      </c>
      <c r="B83" s="41" t="s">
        <v>23</v>
      </c>
      <c r="C83" s="41" t="s">
        <v>309</v>
      </c>
      <c r="D83" s="42">
        <v>36</v>
      </c>
      <c r="G83" s="41" t="s">
        <v>313</v>
      </c>
      <c r="H83" s="41" t="s">
        <v>328</v>
      </c>
      <c r="I83" s="42">
        <v>751</v>
      </c>
      <c r="M83" s="81" t="s">
        <v>14</v>
      </c>
      <c r="N83" s="81" t="s">
        <v>436</v>
      </c>
      <c r="O83" s="81" t="s">
        <v>310</v>
      </c>
      <c r="P83" s="81" t="s">
        <v>337</v>
      </c>
      <c r="Q83" s="82">
        <v>531</v>
      </c>
      <c r="U83" s="92" t="s">
        <v>22</v>
      </c>
      <c r="V83" s="92" t="s">
        <v>329</v>
      </c>
      <c r="W83" s="92" t="s">
        <v>326</v>
      </c>
      <c r="X83" s="93">
        <v>1540</v>
      </c>
      <c r="Y83" s="84"/>
    </row>
    <row r="84" spans="1:25" hidden="1">
      <c r="A84" s="41" t="s">
        <v>308</v>
      </c>
      <c r="B84" s="41" t="s">
        <v>23</v>
      </c>
      <c r="C84" s="41" t="s">
        <v>310</v>
      </c>
      <c r="D84" s="42">
        <v>9</v>
      </c>
      <c r="G84" s="41" t="s">
        <v>313</v>
      </c>
      <c r="H84" s="41" t="s">
        <v>330</v>
      </c>
      <c r="I84" s="42">
        <v>770</v>
      </c>
      <c r="M84" s="81" t="s">
        <v>14</v>
      </c>
      <c r="N84" s="81" t="s">
        <v>436</v>
      </c>
      <c r="O84" s="81" t="s">
        <v>310</v>
      </c>
      <c r="P84" s="81" t="s">
        <v>338</v>
      </c>
      <c r="Q84" s="82">
        <v>77</v>
      </c>
      <c r="U84" s="92" t="s">
        <v>22</v>
      </c>
      <c r="V84" s="92" t="s">
        <v>329</v>
      </c>
      <c r="W84" s="92" t="s">
        <v>327</v>
      </c>
      <c r="X84" s="93">
        <v>1208</v>
      </c>
      <c r="Y84" s="84"/>
    </row>
    <row r="85" spans="1:25" hidden="1">
      <c r="A85" s="41" t="s">
        <v>308</v>
      </c>
      <c r="B85" s="41" t="s">
        <v>23</v>
      </c>
      <c r="C85" s="41" t="s">
        <v>311</v>
      </c>
      <c r="D85" s="42">
        <v>1</v>
      </c>
      <c r="G85" s="41" t="s">
        <v>313</v>
      </c>
      <c r="H85" s="41" t="s">
        <v>331</v>
      </c>
      <c r="I85" s="42">
        <v>825</v>
      </c>
      <c r="M85" s="81" t="s">
        <v>14</v>
      </c>
      <c r="N85" s="81" t="s">
        <v>436</v>
      </c>
      <c r="O85" s="81" t="s">
        <v>311</v>
      </c>
      <c r="P85" s="81" t="s">
        <v>330</v>
      </c>
      <c r="Q85" s="82">
        <v>41</v>
      </c>
      <c r="U85" s="92" t="s">
        <v>22</v>
      </c>
      <c r="V85" s="92" t="s">
        <v>329</v>
      </c>
      <c r="W85" s="92" t="s">
        <v>328</v>
      </c>
      <c r="X85" s="93">
        <v>1190</v>
      </c>
      <c r="Y85" s="84"/>
    </row>
    <row r="86" spans="1:25" hidden="1">
      <c r="A86" s="41" t="s">
        <v>308</v>
      </c>
      <c r="B86" s="41" t="s">
        <v>46</v>
      </c>
      <c r="C86" s="41" t="s">
        <v>309</v>
      </c>
      <c r="D86" s="42">
        <v>181</v>
      </c>
      <c r="G86" s="41" t="s">
        <v>313</v>
      </c>
      <c r="H86" s="41" t="s">
        <v>332</v>
      </c>
      <c r="I86" s="42">
        <v>952</v>
      </c>
      <c r="M86" s="81" t="s">
        <v>14</v>
      </c>
      <c r="N86" s="81" t="s">
        <v>436</v>
      </c>
      <c r="O86" s="81" t="s">
        <v>311</v>
      </c>
      <c r="P86" s="81" t="s">
        <v>331</v>
      </c>
      <c r="Q86" s="82">
        <v>38</v>
      </c>
      <c r="U86" s="92" t="s">
        <v>22</v>
      </c>
      <c r="V86" s="92" t="s">
        <v>329</v>
      </c>
      <c r="W86" s="92" t="s">
        <v>334</v>
      </c>
      <c r="X86" s="92">
        <v>43</v>
      </c>
      <c r="Y86" s="84"/>
    </row>
    <row r="87" spans="1:25" hidden="1">
      <c r="A87" s="41" t="s">
        <v>308</v>
      </c>
      <c r="B87" s="41" t="s">
        <v>46</v>
      </c>
      <c r="C87" s="41" t="s">
        <v>310</v>
      </c>
      <c r="D87" s="42">
        <v>37</v>
      </c>
      <c r="G87" s="41" t="s">
        <v>313</v>
      </c>
      <c r="H87" s="41" t="s">
        <v>333</v>
      </c>
      <c r="I87" s="42">
        <v>784</v>
      </c>
      <c r="M87" s="81" t="s">
        <v>14</v>
      </c>
      <c r="N87" s="81" t="s">
        <v>436</v>
      </c>
      <c r="O87" s="81" t="s">
        <v>311</v>
      </c>
      <c r="P87" s="81" t="s">
        <v>332</v>
      </c>
      <c r="Q87" s="82">
        <v>46</v>
      </c>
      <c r="U87" s="92" t="s">
        <v>25</v>
      </c>
      <c r="V87" s="92" t="s">
        <v>436</v>
      </c>
      <c r="W87" s="92" t="s">
        <v>330</v>
      </c>
      <c r="X87" s="92">
        <v>777</v>
      </c>
      <c r="Y87" s="84"/>
    </row>
    <row r="88" spans="1:25" hidden="1">
      <c r="A88" s="41" t="s">
        <v>308</v>
      </c>
      <c r="B88" s="41" t="s">
        <v>46</v>
      </c>
      <c r="C88" s="41" t="s">
        <v>311</v>
      </c>
      <c r="D88" s="42">
        <v>8</v>
      </c>
      <c r="G88" s="41" t="s">
        <v>313</v>
      </c>
      <c r="H88" s="41" t="s">
        <v>334</v>
      </c>
      <c r="I88" s="42">
        <v>601</v>
      </c>
      <c r="M88" s="81" t="s">
        <v>14</v>
      </c>
      <c r="N88" s="81" t="s">
        <v>436</v>
      </c>
      <c r="O88" s="81" t="s">
        <v>311</v>
      </c>
      <c r="P88" s="81" t="s">
        <v>333</v>
      </c>
      <c r="Q88" s="82">
        <v>51</v>
      </c>
      <c r="U88" s="92" t="s">
        <v>25</v>
      </c>
      <c r="V88" s="92" t="s">
        <v>436</v>
      </c>
      <c r="W88" s="92" t="s">
        <v>331</v>
      </c>
      <c r="X88" s="92">
        <v>862</v>
      </c>
      <c r="Y88" s="84"/>
    </row>
    <row r="89" spans="1:25" hidden="1">
      <c r="A89" s="41" t="s">
        <v>308</v>
      </c>
      <c r="B89" s="41" t="s">
        <v>11</v>
      </c>
      <c r="C89" s="41" t="s">
        <v>309</v>
      </c>
      <c r="D89" s="42">
        <v>1256</v>
      </c>
      <c r="G89" s="41" t="s">
        <v>313</v>
      </c>
      <c r="H89" s="41" t="s">
        <v>336</v>
      </c>
      <c r="I89" s="42">
        <v>599</v>
      </c>
      <c r="M89" s="81" t="s">
        <v>14</v>
      </c>
      <c r="N89" s="81" t="s">
        <v>436</v>
      </c>
      <c r="O89" s="81" t="s">
        <v>311</v>
      </c>
      <c r="P89" s="81" t="s">
        <v>334</v>
      </c>
      <c r="Q89" s="82">
        <v>47</v>
      </c>
      <c r="U89" s="92" t="s">
        <v>25</v>
      </c>
      <c r="V89" s="92" t="s">
        <v>436</v>
      </c>
      <c r="W89" s="92" t="s">
        <v>332</v>
      </c>
      <c r="X89" s="92">
        <v>925</v>
      </c>
      <c r="Y89" s="84"/>
    </row>
    <row r="90" spans="1:25" hidden="1">
      <c r="A90" s="41" t="s">
        <v>308</v>
      </c>
      <c r="B90" s="41" t="s">
        <v>11</v>
      </c>
      <c r="C90" s="41" t="s">
        <v>310</v>
      </c>
      <c r="D90" s="42">
        <v>252</v>
      </c>
      <c r="G90" s="41" t="s">
        <v>313</v>
      </c>
      <c r="H90" s="41" t="s">
        <v>337</v>
      </c>
      <c r="I90" s="42">
        <v>724</v>
      </c>
      <c r="M90" s="81" t="s">
        <v>14</v>
      </c>
      <c r="N90" s="81" t="s">
        <v>436</v>
      </c>
      <c r="O90" s="81" t="s">
        <v>311</v>
      </c>
      <c r="P90" s="81" t="s">
        <v>336</v>
      </c>
      <c r="Q90" s="82">
        <v>63</v>
      </c>
      <c r="U90" s="92" t="s">
        <v>25</v>
      </c>
      <c r="V90" s="92" t="s">
        <v>436</v>
      </c>
      <c r="W90" s="92" t="s">
        <v>333</v>
      </c>
      <c r="X90" s="92">
        <v>749</v>
      </c>
      <c r="Y90" s="84"/>
    </row>
    <row r="91" spans="1:25" hidden="1">
      <c r="A91" s="41" t="s">
        <v>308</v>
      </c>
      <c r="B91" s="41" t="s">
        <v>11</v>
      </c>
      <c r="C91" s="41" t="s">
        <v>311</v>
      </c>
      <c r="D91" s="42">
        <v>33</v>
      </c>
      <c r="G91" s="41" t="s">
        <v>313</v>
      </c>
      <c r="H91" s="41" t="s">
        <v>338</v>
      </c>
      <c r="I91" s="42">
        <v>82</v>
      </c>
      <c r="M91" s="81" t="s">
        <v>14</v>
      </c>
      <c r="N91" s="81" t="s">
        <v>436</v>
      </c>
      <c r="O91" s="81" t="s">
        <v>311</v>
      </c>
      <c r="P91" s="81" t="s">
        <v>337</v>
      </c>
      <c r="Q91" s="82">
        <v>68</v>
      </c>
      <c r="U91" s="92" t="s">
        <v>25</v>
      </c>
      <c r="V91" s="92" t="s">
        <v>436</v>
      </c>
      <c r="W91" s="92" t="s">
        <v>334</v>
      </c>
      <c r="X91" s="92">
        <v>732</v>
      </c>
      <c r="Y91" s="84"/>
    </row>
    <row r="92" spans="1:25" hidden="1">
      <c r="A92" s="41" t="s">
        <v>308</v>
      </c>
      <c r="B92" s="41" t="s">
        <v>21</v>
      </c>
      <c r="C92" s="41" t="s">
        <v>309</v>
      </c>
      <c r="D92" s="42">
        <v>93</v>
      </c>
      <c r="G92" s="41" t="s">
        <v>33</v>
      </c>
      <c r="H92" s="41" t="s">
        <v>308</v>
      </c>
      <c r="I92" s="42">
        <v>455</v>
      </c>
      <c r="M92" s="81" t="s">
        <v>14</v>
      </c>
      <c r="N92" s="81" t="s">
        <v>436</v>
      </c>
      <c r="O92" s="81" t="s">
        <v>311</v>
      </c>
      <c r="P92" s="81" t="s">
        <v>338</v>
      </c>
      <c r="Q92" s="82">
        <v>8</v>
      </c>
      <c r="U92" s="92" t="s">
        <v>25</v>
      </c>
      <c r="V92" s="92" t="s">
        <v>436</v>
      </c>
      <c r="W92" s="92" t="s">
        <v>336</v>
      </c>
      <c r="X92" s="92">
        <v>627</v>
      </c>
      <c r="Y92" s="84"/>
    </row>
    <row r="93" spans="1:25" hidden="1">
      <c r="A93" s="41" t="s">
        <v>308</v>
      </c>
      <c r="B93" s="41" t="s">
        <v>21</v>
      </c>
      <c r="C93" s="41" t="s">
        <v>310</v>
      </c>
      <c r="D93" s="42">
        <v>24</v>
      </c>
      <c r="G93" s="41" t="s">
        <v>33</v>
      </c>
      <c r="H93" s="41" t="s">
        <v>323</v>
      </c>
      <c r="I93" s="42">
        <v>2563</v>
      </c>
      <c r="M93" s="81" t="s">
        <v>14</v>
      </c>
      <c r="N93" s="81" t="s">
        <v>436</v>
      </c>
      <c r="O93" s="81" t="s">
        <v>335</v>
      </c>
      <c r="P93" s="81" t="s">
        <v>334</v>
      </c>
      <c r="Q93" s="82">
        <v>16</v>
      </c>
      <c r="U93" s="92" t="s">
        <v>25</v>
      </c>
      <c r="V93" s="92" t="s">
        <v>436</v>
      </c>
      <c r="W93" s="92" t="s">
        <v>337</v>
      </c>
      <c r="X93" s="92">
        <v>634</v>
      </c>
      <c r="Y93" s="84"/>
    </row>
    <row r="94" spans="1:25" hidden="1">
      <c r="A94" s="41" t="s">
        <v>308</v>
      </c>
      <c r="B94" s="41" t="s">
        <v>55</v>
      </c>
      <c r="C94" s="41" t="s">
        <v>309</v>
      </c>
      <c r="D94" s="42">
        <v>84</v>
      </c>
      <c r="G94" s="41" t="s">
        <v>33</v>
      </c>
      <c r="H94" s="41" t="s">
        <v>324</v>
      </c>
      <c r="I94" s="42">
        <v>2262</v>
      </c>
      <c r="M94" s="81" t="s">
        <v>14</v>
      </c>
      <c r="N94" s="81" t="s">
        <v>436</v>
      </c>
      <c r="O94" s="81" t="s">
        <v>335</v>
      </c>
      <c r="P94" s="81" t="s">
        <v>336</v>
      </c>
      <c r="Q94" s="82">
        <v>16</v>
      </c>
      <c r="U94" s="92" t="s">
        <v>25</v>
      </c>
      <c r="V94" s="92" t="s">
        <v>436</v>
      </c>
      <c r="W94" s="92" t="s">
        <v>338</v>
      </c>
      <c r="X94" s="92">
        <v>145</v>
      </c>
      <c r="Y94" s="84"/>
    </row>
    <row r="95" spans="1:25" hidden="1">
      <c r="A95" s="41" t="s">
        <v>308</v>
      </c>
      <c r="B95" s="41" t="s">
        <v>55</v>
      </c>
      <c r="C95" s="41" t="s">
        <v>310</v>
      </c>
      <c r="D95" s="42">
        <v>15</v>
      </c>
      <c r="G95" s="41" t="s">
        <v>33</v>
      </c>
      <c r="H95" s="41" t="s">
        <v>325</v>
      </c>
      <c r="I95" s="42">
        <v>2398</v>
      </c>
      <c r="M95" s="81" t="s">
        <v>14</v>
      </c>
      <c r="N95" s="81" t="s">
        <v>436</v>
      </c>
      <c r="O95" s="81" t="s">
        <v>335</v>
      </c>
      <c r="P95" s="81" t="s">
        <v>337</v>
      </c>
      <c r="Q95" s="82">
        <v>22</v>
      </c>
      <c r="U95" s="94" t="s">
        <v>25</v>
      </c>
      <c r="V95" s="92" t="s">
        <v>440</v>
      </c>
      <c r="W95" s="92" t="s">
        <v>338</v>
      </c>
      <c r="X95" s="92">
        <v>1</v>
      </c>
      <c r="Y95" s="84"/>
    </row>
    <row r="96" spans="1:25" hidden="1">
      <c r="A96" s="41" t="s">
        <v>308</v>
      </c>
      <c r="B96" s="41" t="s">
        <v>55</v>
      </c>
      <c r="C96" s="41" t="s">
        <v>311</v>
      </c>
      <c r="D96" s="42">
        <v>1</v>
      </c>
      <c r="G96" s="41" t="s">
        <v>33</v>
      </c>
      <c r="H96" s="41" t="s">
        <v>326</v>
      </c>
      <c r="I96" s="42">
        <v>2733</v>
      </c>
      <c r="M96" s="81" t="s">
        <v>14</v>
      </c>
      <c r="N96" s="81" t="s">
        <v>436</v>
      </c>
      <c r="O96" s="81" t="s">
        <v>335</v>
      </c>
      <c r="P96" s="81" t="s">
        <v>338</v>
      </c>
      <c r="Q96" s="82">
        <v>4</v>
      </c>
      <c r="U96" s="92" t="s">
        <v>25</v>
      </c>
      <c r="V96" s="92" t="s">
        <v>329</v>
      </c>
      <c r="W96" s="92" t="s">
        <v>308</v>
      </c>
      <c r="X96" s="92">
        <v>109</v>
      </c>
      <c r="Y96" s="84"/>
    </row>
    <row r="97" spans="1:25" hidden="1">
      <c r="A97" s="41" t="s">
        <v>308</v>
      </c>
      <c r="B97" s="41" t="s">
        <v>43</v>
      </c>
      <c r="C97" s="41" t="s">
        <v>309</v>
      </c>
      <c r="D97" s="42">
        <v>138</v>
      </c>
      <c r="G97" s="41" t="s">
        <v>33</v>
      </c>
      <c r="H97" s="41" t="s">
        <v>327</v>
      </c>
      <c r="I97" s="42">
        <v>2074</v>
      </c>
      <c r="M97" s="81" t="s">
        <v>14</v>
      </c>
      <c r="N97" s="81" t="s">
        <v>442</v>
      </c>
      <c r="O97" s="81" t="s">
        <v>309</v>
      </c>
      <c r="P97" s="81" t="s">
        <v>332</v>
      </c>
      <c r="Q97" s="82">
        <v>1</v>
      </c>
      <c r="U97" s="92" t="s">
        <v>25</v>
      </c>
      <c r="V97" s="92" t="s">
        <v>329</v>
      </c>
      <c r="W97" s="92" t="s">
        <v>323</v>
      </c>
      <c r="X97" s="92">
        <v>701</v>
      </c>
      <c r="Y97" s="84"/>
    </row>
    <row r="98" spans="1:25" hidden="1">
      <c r="A98" s="41" t="s">
        <v>308</v>
      </c>
      <c r="B98" s="41" t="s">
        <v>43</v>
      </c>
      <c r="C98" s="41" t="s">
        <v>310</v>
      </c>
      <c r="D98" s="42">
        <v>22</v>
      </c>
      <c r="G98" s="41" t="s">
        <v>33</v>
      </c>
      <c r="H98" s="41" t="s">
        <v>328</v>
      </c>
      <c r="I98" s="42">
        <v>2168</v>
      </c>
      <c r="M98" s="81" t="s">
        <v>14</v>
      </c>
      <c r="N98" s="81" t="s">
        <v>443</v>
      </c>
      <c r="O98" s="81" t="s">
        <v>310</v>
      </c>
      <c r="P98" s="81" t="s">
        <v>332</v>
      </c>
      <c r="Q98" s="82">
        <v>1</v>
      </c>
      <c r="U98" s="92" t="s">
        <v>25</v>
      </c>
      <c r="V98" s="92" t="s">
        <v>329</v>
      </c>
      <c r="W98" s="92" t="s">
        <v>324</v>
      </c>
      <c r="X98" s="92">
        <v>565</v>
      </c>
      <c r="Y98" s="84"/>
    </row>
    <row r="99" spans="1:25" hidden="1">
      <c r="A99" s="41" t="s">
        <v>308</v>
      </c>
      <c r="B99" s="41" t="s">
        <v>43</v>
      </c>
      <c r="C99" s="41" t="s">
        <v>311</v>
      </c>
      <c r="D99" s="42">
        <v>7</v>
      </c>
      <c r="G99" s="41" t="s">
        <v>33</v>
      </c>
      <c r="H99" s="41" t="s">
        <v>330</v>
      </c>
      <c r="I99" s="42">
        <v>2727</v>
      </c>
      <c r="M99" s="81" t="s">
        <v>14</v>
      </c>
      <c r="N99" s="81" t="s">
        <v>329</v>
      </c>
      <c r="O99" s="81" t="s">
        <v>309</v>
      </c>
      <c r="P99" s="81" t="s">
        <v>308</v>
      </c>
      <c r="Q99" s="82">
        <v>189</v>
      </c>
      <c r="U99" s="92" t="s">
        <v>25</v>
      </c>
      <c r="V99" s="92" t="s">
        <v>329</v>
      </c>
      <c r="W99" s="92" t="s">
        <v>325</v>
      </c>
      <c r="X99" s="92">
        <v>556</v>
      </c>
      <c r="Y99" s="84"/>
    </row>
    <row r="100" spans="1:25" hidden="1">
      <c r="A100" s="41" t="s">
        <v>308</v>
      </c>
      <c r="B100" s="41" t="s">
        <v>316</v>
      </c>
      <c r="C100" s="41" t="s">
        <v>309</v>
      </c>
      <c r="D100" s="42">
        <v>506</v>
      </c>
      <c r="G100" s="41" t="s">
        <v>33</v>
      </c>
      <c r="H100" s="41" t="s">
        <v>331</v>
      </c>
      <c r="I100" s="42">
        <v>3297</v>
      </c>
      <c r="M100" s="81" t="s">
        <v>14</v>
      </c>
      <c r="N100" s="81" t="s">
        <v>329</v>
      </c>
      <c r="O100" s="81" t="s">
        <v>309</v>
      </c>
      <c r="P100" s="81" t="s">
        <v>323</v>
      </c>
      <c r="Q100" s="82">
        <v>1313</v>
      </c>
      <c r="U100" s="92" t="s">
        <v>25</v>
      </c>
      <c r="V100" s="92" t="s">
        <v>329</v>
      </c>
      <c r="W100" s="92" t="s">
        <v>326</v>
      </c>
      <c r="X100" s="92">
        <v>711</v>
      </c>
      <c r="Y100" s="84"/>
    </row>
    <row r="101" spans="1:25" hidden="1">
      <c r="A101" s="41" t="s">
        <v>308</v>
      </c>
      <c r="B101" s="41" t="s">
        <v>316</v>
      </c>
      <c r="C101" s="41" t="s">
        <v>310</v>
      </c>
      <c r="D101" s="42">
        <v>80</v>
      </c>
      <c r="G101" s="41" t="s">
        <v>33</v>
      </c>
      <c r="H101" s="41" t="s">
        <v>332</v>
      </c>
      <c r="I101" s="42">
        <v>3414</v>
      </c>
      <c r="M101" s="81" t="s">
        <v>14</v>
      </c>
      <c r="N101" s="81" t="s">
        <v>329</v>
      </c>
      <c r="O101" s="81" t="s">
        <v>309</v>
      </c>
      <c r="P101" s="81" t="s">
        <v>324</v>
      </c>
      <c r="Q101" s="82">
        <v>1047</v>
      </c>
      <c r="U101" s="92" t="s">
        <v>25</v>
      </c>
      <c r="V101" s="92" t="s">
        <v>329</v>
      </c>
      <c r="W101" s="92" t="s">
        <v>327</v>
      </c>
      <c r="X101" s="92">
        <v>509</v>
      </c>
      <c r="Y101" s="84"/>
    </row>
    <row r="102" spans="1:25" hidden="1">
      <c r="A102" s="41" t="s">
        <v>308</v>
      </c>
      <c r="B102" s="41" t="s">
        <v>316</v>
      </c>
      <c r="C102" s="41" t="s">
        <v>311</v>
      </c>
      <c r="D102" s="42">
        <v>12</v>
      </c>
      <c r="G102" s="41" t="s">
        <v>33</v>
      </c>
      <c r="H102" s="41" t="s">
        <v>333</v>
      </c>
      <c r="I102" s="42">
        <v>3005</v>
      </c>
      <c r="M102" s="81" t="s">
        <v>14</v>
      </c>
      <c r="N102" s="81" t="s">
        <v>329</v>
      </c>
      <c r="O102" s="81" t="s">
        <v>309</v>
      </c>
      <c r="P102" s="81" t="s">
        <v>325</v>
      </c>
      <c r="Q102" s="82">
        <v>876</v>
      </c>
      <c r="U102" s="92" t="s">
        <v>25</v>
      </c>
      <c r="V102" s="92" t="s">
        <v>329</v>
      </c>
      <c r="W102" s="92" t="s">
        <v>328</v>
      </c>
      <c r="X102" s="92">
        <v>607</v>
      </c>
      <c r="Y102" s="84"/>
    </row>
    <row r="103" spans="1:25" hidden="1">
      <c r="A103" s="41" t="s">
        <v>308</v>
      </c>
      <c r="B103" s="41" t="s">
        <v>317</v>
      </c>
      <c r="C103" s="41" t="s">
        <v>309</v>
      </c>
      <c r="D103" s="42">
        <v>104</v>
      </c>
      <c r="G103" s="41" t="s">
        <v>33</v>
      </c>
      <c r="H103" s="41" t="s">
        <v>334</v>
      </c>
      <c r="I103" s="42">
        <v>2781</v>
      </c>
      <c r="M103" s="81" t="s">
        <v>14</v>
      </c>
      <c r="N103" s="81" t="s">
        <v>329</v>
      </c>
      <c r="O103" s="81" t="s">
        <v>309</v>
      </c>
      <c r="P103" s="81" t="s">
        <v>326</v>
      </c>
      <c r="Q103" s="82">
        <v>1202</v>
      </c>
      <c r="U103" s="92" t="s">
        <v>25</v>
      </c>
      <c r="V103" s="92" t="s">
        <v>329</v>
      </c>
      <c r="W103" s="92" t="s">
        <v>334</v>
      </c>
      <c r="X103" s="92">
        <v>25</v>
      </c>
      <c r="Y103" s="84"/>
    </row>
    <row r="104" spans="1:25" hidden="1">
      <c r="A104" s="41" t="s">
        <v>308</v>
      </c>
      <c r="B104" s="41" t="s">
        <v>317</v>
      </c>
      <c r="C104" s="41" t="s">
        <v>310</v>
      </c>
      <c r="D104" s="42">
        <v>21</v>
      </c>
      <c r="G104" s="41" t="s">
        <v>33</v>
      </c>
      <c r="H104" s="41" t="s">
        <v>336</v>
      </c>
      <c r="I104" s="42">
        <v>2611</v>
      </c>
      <c r="M104" s="81" t="s">
        <v>14</v>
      </c>
      <c r="N104" s="81" t="s">
        <v>329</v>
      </c>
      <c r="O104" s="81" t="s">
        <v>309</v>
      </c>
      <c r="P104" s="81" t="s">
        <v>327</v>
      </c>
      <c r="Q104" s="82">
        <v>918</v>
      </c>
      <c r="U104" s="92" t="s">
        <v>25</v>
      </c>
      <c r="V104" s="92" t="s">
        <v>329</v>
      </c>
      <c r="W104" s="92" t="s">
        <v>336</v>
      </c>
      <c r="X104" s="92">
        <v>1</v>
      </c>
      <c r="Y104" s="84"/>
    </row>
    <row r="105" spans="1:25" hidden="1">
      <c r="A105" s="41" t="s">
        <v>308</v>
      </c>
      <c r="B105" s="41" t="s">
        <v>317</v>
      </c>
      <c r="C105" s="41" t="s">
        <v>311</v>
      </c>
      <c r="D105" s="42">
        <v>3</v>
      </c>
      <c r="G105" s="41" t="s">
        <v>33</v>
      </c>
      <c r="H105" s="41" t="s">
        <v>337</v>
      </c>
      <c r="I105" s="42">
        <v>3237</v>
      </c>
      <c r="M105" s="81" t="s">
        <v>14</v>
      </c>
      <c r="N105" s="81" t="s">
        <v>329</v>
      </c>
      <c r="O105" s="81" t="s">
        <v>309</v>
      </c>
      <c r="P105" s="81" t="s">
        <v>328</v>
      </c>
      <c r="Q105" s="82">
        <v>844</v>
      </c>
      <c r="U105" s="92" t="s">
        <v>25</v>
      </c>
      <c r="V105" s="92" t="s">
        <v>329</v>
      </c>
      <c r="W105" s="92" t="s">
        <v>337</v>
      </c>
      <c r="X105" s="92">
        <v>1</v>
      </c>
      <c r="Y105" s="84"/>
    </row>
    <row r="106" spans="1:25" hidden="1">
      <c r="A106" s="41" t="s">
        <v>308</v>
      </c>
      <c r="B106" s="41" t="s">
        <v>318</v>
      </c>
      <c r="C106" s="41" t="s">
        <v>309</v>
      </c>
      <c r="D106" s="42">
        <v>596</v>
      </c>
      <c r="G106" s="41" t="s">
        <v>33</v>
      </c>
      <c r="H106" s="41" t="s">
        <v>338</v>
      </c>
      <c r="I106" s="42">
        <v>346</v>
      </c>
      <c r="M106" s="81" t="s">
        <v>14</v>
      </c>
      <c r="N106" s="81" t="s">
        <v>329</v>
      </c>
      <c r="O106" s="81" t="s">
        <v>309</v>
      </c>
      <c r="P106" s="81" t="s">
        <v>334</v>
      </c>
      <c r="Q106" s="82">
        <v>15</v>
      </c>
      <c r="U106" s="92" t="s">
        <v>25</v>
      </c>
      <c r="V106" s="92" t="s">
        <v>329</v>
      </c>
      <c r="W106" s="92" t="s">
        <v>338</v>
      </c>
      <c r="X106" s="92">
        <v>1</v>
      </c>
      <c r="Y106" s="84"/>
    </row>
    <row r="107" spans="1:25" hidden="1">
      <c r="A107" s="41" t="s">
        <v>308</v>
      </c>
      <c r="B107" s="41" t="s">
        <v>318</v>
      </c>
      <c r="C107" s="41" t="s">
        <v>310</v>
      </c>
      <c r="D107" s="42">
        <v>129</v>
      </c>
      <c r="G107" s="41" t="s">
        <v>52</v>
      </c>
      <c r="H107" s="41" t="s">
        <v>308</v>
      </c>
      <c r="I107" s="42">
        <v>783</v>
      </c>
      <c r="M107" s="81" t="s">
        <v>14</v>
      </c>
      <c r="N107" s="81" t="s">
        <v>329</v>
      </c>
      <c r="O107" s="81" t="s">
        <v>309</v>
      </c>
      <c r="P107" s="81" t="s">
        <v>337</v>
      </c>
      <c r="Q107" s="82">
        <v>1</v>
      </c>
      <c r="U107" s="92" t="s">
        <v>313</v>
      </c>
      <c r="V107" s="92" t="s">
        <v>436</v>
      </c>
      <c r="W107" s="92" t="s">
        <v>330</v>
      </c>
      <c r="X107" s="92">
        <v>770</v>
      </c>
      <c r="Y107" s="84"/>
    </row>
    <row r="108" spans="1:25" hidden="1">
      <c r="A108" s="41" t="s">
        <v>308</v>
      </c>
      <c r="B108" s="41" t="s">
        <v>318</v>
      </c>
      <c r="C108" s="41" t="s">
        <v>311</v>
      </c>
      <c r="D108" s="42">
        <v>22</v>
      </c>
      <c r="G108" s="41" t="s">
        <v>52</v>
      </c>
      <c r="H108" s="41" t="s">
        <v>323</v>
      </c>
      <c r="I108" s="42">
        <v>3442</v>
      </c>
      <c r="M108" s="81" t="s">
        <v>14</v>
      </c>
      <c r="N108" s="81" t="s">
        <v>329</v>
      </c>
      <c r="O108" s="81" t="s">
        <v>310</v>
      </c>
      <c r="P108" s="81" t="s">
        <v>308</v>
      </c>
      <c r="Q108" s="82">
        <v>44</v>
      </c>
      <c r="U108" s="92" t="s">
        <v>313</v>
      </c>
      <c r="V108" s="92" t="s">
        <v>436</v>
      </c>
      <c r="W108" s="92" t="s">
        <v>331</v>
      </c>
      <c r="X108" s="92">
        <v>825</v>
      </c>
      <c r="Y108" s="84"/>
    </row>
    <row r="109" spans="1:25" hidden="1">
      <c r="A109" s="41" t="s">
        <v>308</v>
      </c>
      <c r="B109" s="41" t="s">
        <v>9</v>
      </c>
      <c r="C109" s="41" t="s">
        <v>309</v>
      </c>
      <c r="D109" s="42">
        <v>163</v>
      </c>
      <c r="G109" s="41" t="s">
        <v>52</v>
      </c>
      <c r="H109" s="41" t="s">
        <v>324</v>
      </c>
      <c r="I109" s="42">
        <v>2955</v>
      </c>
      <c r="M109" s="81" t="s">
        <v>14</v>
      </c>
      <c r="N109" s="81" t="s">
        <v>329</v>
      </c>
      <c r="O109" s="81" t="s">
        <v>310</v>
      </c>
      <c r="P109" s="81" t="s">
        <v>323</v>
      </c>
      <c r="Q109" s="82">
        <v>283</v>
      </c>
      <c r="U109" s="92" t="s">
        <v>313</v>
      </c>
      <c r="V109" s="92" t="s">
        <v>436</v>
      </c>
      <c r="W109" s="92" t="s">
        <v>332</v>
      </c>
      <c r="X109" s="92">
        <v>952</v>
      </c>
      <c r="Y109" s="84"/>
    </row>
    <row r="110" spans="1:25" hidden="1">
      <c r="A110" s="41" t="s">
        <v>308</v>
      </c>
      <c r="B110" s="41" t="s">
        <v>9</v>
      </c>
      <c r="C110" s="41" t="s">
        <v>310</v>
      </c>
      <c r="D110" s="42">
        <v>28</v>
      </c>
      <c r="G110" s="41" t="s">
        <v>52</v>
      </c>
      <c r="H110" s="41" t="s">
        <v>325</v>
      </c>
      <c r="I110" s="42">
        <v>3205</v>
      </c>
      <c r="M110" s="81" t="s">
        <v>14</v>
      </c>
      <c r="N110" s="81" t="s">
        <v>329</v>
      </c>
      <c r="O110" s="81" t="s">
        <v>310</v>
      </c>
      <c r="P110" s="81" t="s">
        <v>324</v>
      </c>
      <c r="Q110" s="82">
        <v>323</v>
      </c>
      <c r="U110" s="92" t="s">
        <v>313</v>
      </c>
      <c r="V110" s="92" t="s">
        <v>436</v>
      </c>
      <c r="W110" s="92" t="s">
        <v>333</v>
      </c>
      <c r="X110" s="92">
        <v>784</v>
      </c>
      <c r="Y110" s="84"/>
    </row>
    <row r="111" spans="1:25" hidden="1">
      <c r="A111" s="41" t="s">
        <v>308</v>
      </c>
      <c r="B111" s="41" t="s">
        <v>9</v>
      </c>
      <c r="C111" s="41" t="s">
        <v>311</v>
      </c>
      <c r="D111" s="42">
        <v>8</v>
      </c>
      <c r="G111" s="41" t="s">
        <v>52</v>
      </c>
      <c r="H111" s="41" t="s">
        <v>326</v>
      </c>
      <c r="I111" s="42">
        <v>3572</v>
      </c>
      <c r="M111" s="81" t="s">
        <v>14</v>
      </c>
      <c r="N111" s="81" t="s">
        <v>329</v>
      </c>
      <c r="O111" s="81" t="s">
        <v>310</v>
      </c>
      <c r="P111" s="81" t="s">
        <v>325</v>
      </c>
      <c r="Q111" s="82">
        <v>421</v>
      </c>
      <c r="U111" s="92" t="s">
        <v>313</v>
      </c>
      <c r="V111" s="92" t="s">
        <v>436</v>
      </c>
      <c r="W111" s="92" t="s">
        <v>334</v>
      </c>
      <c r="X111" s="92">
        <v>575</v>
      </c>
      <c r="Y111" s="84"/>
    </row>
    <row r="112" spans="1:25" hidden="1">
      <c r="A112" s="41" t="s">
        <v>308</v>
      </c>
      <c r="B112" s="41" t="s">
        <v>13</v>
      </c>
      <c r="C112" s="41" t="s">
        <v>309</v>
      </c>
      <c r="D112" s="42">
        <v>82</v>
      </c>
      <c r="G112" s="41" t="s">
        <v>52</v>
      </c>
      <c r="H112" s="41" t="s">
        <v>327</v>
      </c>
      <c r="I112" s="42">
        <v>2769</v>
      </c>
      <c r="M112" s="81" t="s">
        <v>14</v>
      </c>
      <c r="N112" s="81" t="s">
        <v>329</v>
      </c>
      <c r="O112" s="81" t="s">
        <v>310</v>
      </c>
      <c r="P112" s="81" t="s">
        <v>326</v>
      </c>
      <c r="Q112" s="82">
        <v>390</v>
      </c>
      <c r="U112" s="92" t="s">
        <v>313</v>
      </c>
      <c r="V112" s="92" t="s">
        <v>436</v>
      </c>
      <c r="W112" s="92" t="s">
        <v>336</v>
      </c>
      <c r="X112" s="92">
        <v>598</v>
      </c>
      <c r="Y112" s="84"/>
    </row>
    <row r="113" spans="1:25" hidden="1">
      <c r="A113" s="41" t="s">
        <v>308</v>
      </c>
      <c r="B113" s="41" t="s">
        <v>13</v>
      </c>
      <c r="C113" s="41" t="s">
        <v>310</v>
      </c>
      <c r="D113" s="42">
        <v>20</v>
      </c>
      <c r="G113" s="41" t="s">
        <v>52</v>
      </c>
      <c r="H113" s="41" t="s">
        <v>328</v>
      </c>
      <c r="I113" s="42">
        <v>3331</v>
      </c>
      <c r="M113" s="81" t="s">
        <v>14</v>
      </c>
      <c r="N113" s="81" t="s">
        <v>329</v>
      </c>
      <c r="O113" s="81" t="s">
        <v>310</v>
      </c>
      <c r="P113" s="81" t="s">
        <v>327</v>
      </c>
      <c r="Q113" s="82">
        <v>278</v>
      </c>
      <c r="U113" s="92" t="s">
        <v>313</v>
      </c>
      <c r="V113" s="92" t="s">
        <v>436</v>
      </c>
      <c r="W113" s="92" t="s">
        <v>337</v>
      </c>
      <c r="X113" s="92">
        <v>724</v>
      </c>
      <c r="Y113" s="84"/>
    </row>
    <row r="114" spans="1:25" hidden="1">
      <c r="A114" s="41" t="s">
        <v>308</v>
      </c>
      <c r="B114" s="41" t="s">
        <v>13</v>
      </c>
      <c r="C114" s="41" t="s">
        <v>311</v>
      </c>
      <c r="D114" s="42">
        <v>3</v>
      </c>
      <c r="G114" s="41" t="s">
        <v>52</v>
      </c>
      <c r="H114" s="41" t="s">
        <v>330</v>
      </c>
      <c r="I114" s="42">
        <v>3675</v>
      </c>
      <c r="M114" s="81" t="s">
        <v>14</v>
      </c>
      <c r="N114" s="81" t="s">
        <v>329</v>
      </c>
      <c r="O114" s="81" t="s">
        <v>310</v>
      </c>
      <c r="P114" s="81" t="s">
        <v>328</v>
      </c>
      <c r="Q114" s="82">
        <v>495</v>
      </c>
      <c r="U114" s="92" t="s">
        <v>313</v>
      </c>
      <c r="V114" s="92" t="s">
        <v>436</v>
      </c>
      <c r="W114" s="92" t="s">
        <v>338</v>
      </c>
      <c r="X114" s="92">
        <v>134</v>
      </c>
      <c r="Y114" s="84"/>
    </row>
    <row r="115" spans="1:25" hidden="1">
      <c r="A115" s="41" t="s">
        <v>308</v>
      </c>
      <c r="B115" s="41" t="s">
        <v>2</v>
      </c>
      <c r="C115" s="41" t="s">
        <v>309</v>
      </c>
      <c r="D115" s="42">
        <v>322</v>
      </c>
      <c r="G115" s="41" t="s">
        <v>52</v>
      </c>
      <c r="H115" s="41" t="s">
        <v>331</v>
      </c>
      <c r="I115" s="42">
        <v>4318</v>
      </c>
      <c r="M115" s="81" t="s">
        <v>14</v>
      </c>
      <c r="N115" s="81" t="s">
        <v>329</v>
      </c>
      <c r="O115" s="81" t="s">
        <v>310</v>
      </c>
      <c r="P115" s="81" t="s">
        <v>334</v>
      </c>
      <c r="Q115" s="82">
        <v>15</v>
      </c>
      <c r="U115" s="94" t="s">
        <v>313</v>
      </c>
      <c r="V115" s="92" t="s">
        <v>438</v>
      </c>
      <c r="W115" s="92" t="s">
        <v>334</v>
      </c>
      <c r="X115" s="92">
        <v>1</v>
      </c>
      <c r="Y115" s="84"/>
    </row>
    <row r="116" spans="1:25" hidden="1">
      <c r="A116" s="41" t="s">
        <v>308</v>
      </c>
      <c r="B116" s="41" t="s">
        <v>2</v>
      </c>
      <c r="C116" s="41" t="s">
        <v>310</v>
      </c>
      <c r="D116" s="42">
        <v>46</v>
      </c>
      <c r="G116" s="41" t="s">
        <v>52</v>
      </c>
      <c r="H116" s="41" t="s">
        <v>332</v>
      </c>
      <c r="I116" s="42">
        <v>4347</v>
      </c>
      <c r="M116" s="81" t="s">
        <v>14</v>
      </c>
      <c r="N116" s="81" t="s">
        <v>329</v>
      </c>
      <c r="O116" s="81" t="s">
        <v>310</v>
      </c>
      <c r="P116" s="81" t="s">
        <v>336</v>
      </c>
      <c r="Q116" s="82">
        <v>1</v>
      </c>
      <c r="U116" s="92" t="s">
        <v>313</v>
      </c>
      <c r="V116" s="92" t="s">
        <v>329</v>
      </c>
      <c r="W116" s="92" t="s">
        <v>308</v>
      </c>
      <c r="X116" s="92">
        <v>154</v>
      </c>
      <c r="Y116" s="84"/>
    </row>
    <row r="117" spans="1:25" hidden="1">
      <c r="A117" s="41" t="s">
        <v>308</v>
      </c>
      <c r="B117" s="41" t="s">
        <v>2</v>
      </c>
      <c r="C117" s="41" t="s">
        <v>311</v>
      </c>
      <c r="D117" s="42">
        <v>15</v>
      </c>
      <c r="G117" s="41" t="s">
        <v>52</v>
      </c>
      <c r="H117" s="41" t="s">
        <v>333</v>
      </c>
      <c r="I117" s="42">
        <v>3631</v>
      </c>
      <c r="M117" s="81" t="s">
        <v>14</v>
      </c>
      <c r="N117" s="81" t="s">
        <v>329</v>
      </c>
      <c r="O117" s="81" t="s">
        <v>311</v>
      </c>
      <c r="P117" s="81" t="s">
        <v>308</v>
      </c>
      <c r="Q117" s="82">
        <v>7</v>
      </c>
      <c r="U117" s="92" t="s">
        <v>313</v>
      </c>
      <c r="V117" s="92" t="s">
        <v>329</v>
      </c>
      <c r="W117" s="92" t="s">
        <v>323</v>
      </c>
      <c r="X117" s="92">
        <v>736</v>
      </c>
      <c r="Y117" s="84"/>
    </row>
    <row r="118" spans="1:25" hidden="1">
      <c r="A118" s="41" t="s">
        <v>308</v>
      </c>
      <c r="B118" s="41" t="s">
        <v>31</v>
      </c>
      <c r="C118" s="41" t="s">
        <v>309</v>
      </c>
      <c r="D118" s="42">
        <v>56</v>
      </c>
      <c r="G118" s="41" t="s">
        <v>52</v>
      </c>
      <c r="H118" s="41" t="s">
        <v>334</v>
      </c>
      <c r="I118" s="42">
        <v>3245</v>
      </c>
      <c r="M118" s="81" t="s">
        <v>14</v>
      </c>
      <c r="N118" s="81" t="s">
        <v>329</v>
      </c>
      <c r="O118" s="81" t="s">
        <v>311</v>
      </c>
      <c r="P118" s="81" t="s">
        <v>323</v>
      </c>
      <c r="Q118" s="82">
        <v>37</v>
      </c>
      <c r="U118" s="92" t="s">
        <v>313</v>
      </c>
      <c r="V118" s="92" t="s">
        <v>329</v>
      </c>
      <c r="W118" s="92" t="s">
        <v>324</v>
      </c>
      <c r="X118" s="92">
        <v>702</v>
      </c>
      <c r="Y118" s="84"/>
    </row>
    <row r="119" spans="1:25" hidden="1">
      <c r="A119" s="41" t="s">
        <v>308</v>
      </c>
      <c r="B119" s="41" t="s">
        <v>31</v>
      </c>
      <c r="C119" s="41" t="s">
        <v>310</v>
      </c>
      <c r="D119" s="42">
        <v>9</v>
      </c>
      <c r="G119" s="41" t="s">
        <v>52</v>
      </c>
      <c r="H119" s="41" t="s">
        <v>336</v>
      </c>
      <c r="I119" s="42">
        <v>2994</v>
      </c>
      <c r="M119" s="81" t="s">
        <v>14</v>
      </c>
      <c r="N119" s="81" t="s">
        <v>329</v>
      </c>
      <c r="O119" s="81" t="s">
        <v>311</v>
      </c>
      <c r="P119" s="81" t="s">
        <v>324</v>
      </c>
      <c r="Q119" s="82">
        <v>27</v>
      </c>
      <c r="U119" s="92" t="s">
        <v>313</v>
      </c>
      <c r="V119" s="92" t="s">
        <v>329</v>
      </c>
      <c r="W119" s="92" t="s">
        <v>325</v>
      </c>
      <c r="X119" s="92">
        <v>686</v>
      </c>
      <c r="Y119" s="84"/>
    </row>
    <row r="120" spans="1:25" hidden="1">
      <c r="A120" s="41" t="s">
        <v>308</v>
      </c>
      <c r="B120" s="41" t="s">
        <v>31</v>
      </c>
      <c r="C120" s="41" t="s">
        <v>311</v>
      </c>
      <c r="D120" s="42">
        <v>4</v>
      </c>
      <c r="G120" s="41" t="s">
        <v>52</v>
      </c>
      <c r="H120" s="41" t="s">
        <v>337</v>
      </c>
      <c r="I120" s="42">
        <v>3485</v>
      </c>
      <c r="M120" s="81" t="s">
        <v>14</v>
      </c>
      <c r="N120" s="81" t="s">
        <v>329</v>
      </c>
      <c r="O120" s="81" t="s">
        <v>311</v>
      </c>
      <c r="P120" s="81" t="s">
        <v>325</v>
      </c>
      <c r="Q120" s="82">
        <v>52</v>
      </c>
      <c r="U120" s="92" t="s">
        <v>313</v>
      </c>
      <c r="V120" s="92" t="s">
        <v>329</v>
      </c>
      <c r="W120" s="92" t="s">
        <v>326</v>
      </c>
      <c r="X120" s="92">
        <v>783</v>
      </c>
      <c r="Y120" s="84"/>
    </row>
    <row r="121" spans="1:25" hidden="1">
      <c r="A121" s="41" t="s">
        <v>308</v>
      </c>
      <c r="B121" s="41" t="s">
        <v>37</v>
      </c>
      <c r="C121" s="41" t="s">
        <v>309</v>
      </c>
      <c r="D121" s="42">
        <v>66</v>
      </c>
      <c r="G121" s="41" t="s">
        <v>52</v>
      </c>
      <c r="H121" s="41" t="s">
        <v>338</v>
      </c>
      <c r="I121" s="42">
        <v>387</v>
      </c>
      <c r="M121" s="81" t="s">
        <v>14</v>
      </c>
      <c r="N121" s="81" t="s">
        <v>329</v>
      </c>
      <c r="O121" s="81" t="s">
        <v>311</v>
      </c>
      <c r="P121" s="81" t="s">
        <v>326</v>
      </c>
      <c r="Q121" s="82">
        <v>55</v>
      </c>
      <c r="U121" s="92" t="s">
        <v>313</v>
      </c>
      <c r="V121" s="92" t="s">
        <v>329</v>
      </c>
      <c r="W121" s="92" t="s">
        <v>327</v>
      </c>
      <c r="X121" s="92">
        <v>655</v>
      </c>
      <c r="Y121" s="84"/>
    </row>
    <row r="122" spans="1:25" hidden="1">
      <c r="A122" s="41" t="s">
        <v>308</v>
      </c>
      <c r="B122" s="41" t="s">
        <v>37</v>
      </c>
      <c r="C122" s="41" t="s">
        <v>310</v>
      </c>
      <c r="D122" s="42">
        <v>1</v>
      </c>
      <c r="G122" s="41" t="s">
        <v>26</v>
      </c>
      <c r="H122" s="41" t="s">
        <v>308</v>
      </c>
      <c r="I122" s="42">
        <v>50</v>
      </c>
      <c r="M122" s="81" t="s">
        <v>14</v>
      </c>
      <c r="N122" s="81" t="s">
        <v>329</v>
      </c>
      <c r="O122" s="81" t="s">
        <v>311</v>
      </c>
      <c r="P122" s="81" t="s">
        <v>327</v>
      </c>
      <c r="Q122" s="82">
        <v>33</v>
      </c>
      <c r="U122" s="92" t="s">
        <v>313</v>
      </c>
      <c r="V122" s="92" t="s">
        <v>329</v>
      </c>
      <c r="W122" s="92" t="s">
        <v>328</v>
      </c>
      <c r="X122" s="92">
        <v>751</v>
      </c>
      <c r="Y122" s="84"/>
    </row>
    <row r="123" spans="1:25" hidden="1">
      <c r="A123" s="41" t="s">
        <v>308</v>
      </c>
      <c r="B123" s="41" t="s">
        <v>37</v>
      </c>
      <c r="C123" s="41" t="s">
        <v>311</v>
      </c>
      <c r="D123" s="42">
        <v>1</v>
      </c>
      <c r="G123" s="41" t="s">
        <v>26</v>
      </c>
      <c r="H123" s="41" t="s">
        <v>323</v>
      </c>
      <c r="I123" s="42">
        <v>216</v>
      </c>
      <c r="M123" s="81" t="s">
        <v>14</v>
      </c>
      <c r="N123" s="81" t="s">
        <v>329</v>
      </c>
      <c r="O123" s="81" t="s">
        <v>311</v>
      </c>
      <c r="P123" s="81" t="s">
        <v>328</v>
      </c>
      <c r="Q123" s="82">
        <v>32</v>
      </c>
      <c r="U123" s="92" t="s">
        <v>313</v>
      </c>
      <c r="V123" s="92" t="s">
        <v>329</v>
      </c>
      <c r="W123" s="92" t="s">
        <v>334</v>
      </c>
      <c r="X123" s="92">
        <v>25</v>
      </c>
      <c r="Y123" s="84"/>
    </row>
    <row r="124" spans="1:25" hidden="1">
      <c r="A124" s="41" t="s">
        <v>308</v>
      </c>
      <c r="B124" s="41" t="s">
        <v>39</v>
      </c>
      <c r="C124" s="41" t="s">
        <v>309</v>
      </c>
      <c r="D124" s="42">
        <v>159</v>
      </c>
      <c r="G124" s="41" t="s">
        <v>26</v>
      </c>
      <c r="H124" s="41" t="s">
        <v>324</v>
      </c>
      <c r="I124" s="42">
        <v>202</v>
      </c>
      <c r="M124" s="81" t="s">
        <v>14</v>
      </c>
      <c r="N124" s="81" t="s">
        <v>329</v>
      </c>
      <c r="O124" s="81" t="s">
        <v>311</v>
      </c>
      <c r="P124" s="81" t="s">
        <v>334</v>
      </c>
      <c r="Q124" s="82">
        <v>3</v>
      </c>
      <c r="U124" s="92" t="s">
        <v>313</v>
      </c>
      <c r="V124" s="92" t="s">
        <v>329</v>
      </c>
      <c r="W124" s="92" t="s">
        <v>336</v>
      </c>
      <c r="X124" s="92">
        <v>1</v>
      </c>
      <c r="Y124" s="84"/>
    </row>
    <row r="125" spans="1:25" hidden="1">
      <c r="A125" s="41" t="s">
        <v>308</v>
      </c>
      <c r="B125" s="41" t="s">
        <v>39</v>
      </c>
      <c r="C125" s="41" t="s">
        <v>310</v>
      </c>
      <c r="D125" s="42">
        <v>34</v>
      </c>
      <c r="G125" s="41" t="s">
        <v>26</v>
      </c>
      <c r="H125" s="41" t="s">
        <v>325</v>
      </c>
      <c r="I125" s="42">
        <v>186</v>
      </c>
      <c r="M125" s="81" t="s">
        <v>14</v>
      </c>
      <c r="N125" s="81" t="s">
        <v>329</v>
      </c>
      <c r="O125" s="81" t="s">
        <v>335</v>
      </c>
      <c r="P125" s="81" t="s">
        <v>334</v>
      </c>
      <c r="Q125" s="82">
        <v>2</v>
      </c>
      <c r="U125" s="92" t="s">
        <v>33</v>
      </c>
      <c r="V125" s="92" t="s">
        <v>436</v>
      </c>
      <c r="W125" s="92" t="s">
        <v>330</v>
      </c>
      <c r="X125" s="93">
        <v>2721</v>
      </c>
      <c r="Y125" s="84"/>
    </row>
    <row r="126" spans="1:25" hidden="1">
      <c r="A126" s="41" t="s">
        <v>308</v>
      </c>
      <c r="B126" s="41" t="s">
        <v>39</v>
      </c>
      <c r="C126" s="41" t="s">
        <v>311</v>
      </c>
      <c r="D126" s="42">
        <v>8</v>
      </c>
      <c r="G126" s="41" t="s">
        <v>26</v>
      </c>
      <c r="H126" s="41" t="s">
        <v>326</v>
      </c>
      <c r="I126" s="42">
        <v>167</v>
      </c>
      <c r="M126" s="81" t="s">
        <v>312</v>
      </c>
      <c r="N126" s="81" t="s">
        <v>436</v>
      </c>
      <c r="O126" s="81" t="s">
        <v>329</v>
      </c>
      <c r="P126" s="81" t="s">
        <v>331</v>
      </c>
      <c r="Q126" s="82">
        <v>1</v>
      </c>
      <c r="U126" s="92" t="s">
        <v>33</v>
      </c>
      <c r="V126" s="92" t="s">
        <v>436</v>
      </c>
      <c r="W126" s="92" t="s">
        <v>331</v>
      </c>
      <c r="X126" s="93">
        <v>3289</v>
      </c>
      <c r="Y126" s="84"/>
    </row>
    <row r="127" spans="1:25" hidden="1">
      <c r="A127" s="41" t="s">
        <v>308</v>
      </c>
      <c r="B127" s="41" t="s">
        <v>32</v>
      </c>
      <c r="C127" s="41" t="s">
        <v>309</v>
      </c>
      <c r="D127" s="42">
        <v>3467</v>
      </c>
      <c r="G127" s="41" t="s">
        <v>26</v>
      </c>
      <c r="H127" s="41" t="s">
        <v>327</v>
      </c>
      <c r="I127" s="42">
        <v>134</v>
      </c>
      <c r="M127" s="81" t="s">
        <v>312</v>
      </c>
      <c r="N127" s="81" t="s">
        <v>436</v>
      </c>
      <c r="O127" s="81" t="s">
        <v>329</v>
      </c>
      <c r="P127" s="81" t="s">
        <v>332</v>
      </c>
      <c r="Q127" s="82">
        <v>1</v>
      </c>
      <c r="U127" s="92" t="s">
        <v>33</v>
      </c>
      <c r="V127" s="92" t="s">
        <v>436</v>
      </c>
      <c r="W127" s="92" t="s">
        <v>332</v>
      </c>
      <c r="X127" s="93">
        <v>3409</v>
      </c>
      <c r="Y127" s="84"/>
    </row>
    <row r="128" spans="1:25" hidden="1">
      <c r="A128" s="41" t="s">
        <v>308</v>
      </c>
      <c r="B128" s="41" t="s">
        <v>32</v>
      </c>
      <c r="C128" s="41" t="s">
        <v>310</v>
      </c>
      <c r="D128" s="42">
        <v>634</v>
      </c>
      <c r="G128" s="41" t="s">
        <v>26</v>
      </c>
      <c r="H128" s="41" t="s">
        <v>328</v>
      </c>
      <c r="I128" s="42">
        <v>145</v>
      </c>
      <c r="M128" s="81" t="s">
        <v>312</v>
      </c>
      <c r="N128" s="81" t="s">
        <v>436</v>
      </c>
      <c r="O128" s="81" t="s">
        <v>329</v>
      </c>
      <c r="P128" s="81" t="s">
        <v>334</v>
      </c>
      <c r="Q128" s="82">
        <v>1</v>
      </c>
      <c r="U128" s="92" t="s">
        <v>33</v>
      </c>
      <c r="V128" s="92" t="s">
        <v>436</v>
      </c>
      <c r="W128" s="92" t="s">
        <v>333</v>
      </c>
      <c r="X128" s="93">
        <v>2998</v>
      </c>
      <c r="Y128" s="84"/>
    </row>
    <row r="129" spans="1:25" hidden="1">
      <c r="A129" s="41" t="s">
        <v>308</v>
      </c>
      <c r="B129" s="41" t="s">
        <v>32</v>
      </c>
      <c r="C129" s="41" t="s">
        <v>311</v>
      </c>
      <c r="D129" s="42">
        <v>113</v>
      </c>
      <c r="G129" s="41" t="s">
        <v>26</v>
      </c>
      <c r="H129" s="41" t="s">
        <v>330</v>
      </c>
      <c r="I129" s="42">
        <v>156</v>
      </c>
      <c r="M129" s="81" t="s">
        <v>312</v>
      </c>
      <c r="N129" s="81" t="s">
        <v>436</v>
      </c>
      <c r="O129" s="81" t="s">
        <v>309</v>
      </c>
      <c r="P129" s="81" t="s">
        <v>330</v>
      </c>
      <c r="Q129" s="82">
        <v>756</v>
      </c>
      <c r="U129" s="92" t="s">
        <v>33</v>
      </c>
      <c r="V129" s="92" t="s">
        <v>436</v>
      </c>
      <c r="W129" s="92" t="s">
        <v>334</v>
      </c>
      <c r="X129" s="93">
        <v>2679</v>
      </c>
      <c r="Y129" s="84"/>
    </row>
    <row r="130" spans="1:25" hidden="1">
      <c r="A130" s="41" t="s">
        <v>308</v>
      </c>
      <c r="B130" s="41" t="s">
        <v>35</v>
      </c>
      <c r="C130" s="41" t="s">
        <v>309</v>
      </c>
      <c r="D130" s="42">
        <v>392</v>
      </c>
      <c r="G130" s="41" t="s">
        <v>26</v>
      </c>
      <c r="H130" s="41" t="s">
        <v>331</v>
      </c>
      <c r="I130" s="42">
        <v>216</v>
      </c>
      <c r="M130" s="81" t="s">
        <v>312</v>
      </c>
      <c r="N130" s="81" t="s">
        <v>436</v>
      </c>
      <c r="O130" s="81" t="s">
        <v>309</v>
      </c>
      <c r="P130" s="81" t="s">
        <v>331</v>
      </c>
      <c r="Q130" s="82">
        <v>818</v>
      </c>
      <c r="U130" s="92" t="s">
        <v>33</v>
      </c>
      <c r="V130" s="92" t="s">
        <v>436</v>
      </c>
      <c r="W130" s="92" t="s">
        <v>336</v>
      </c>
      <c r="X130" s="93">
        <v>2602</v>
      </c>
      <c r="Y130" s="84"/>
    </row>
    <row r="131" spans="1:25" hidden="1">
      <c r="A131" s="41" t="s">
        <v>308</v>
      </c>
      <c r="B131" s="41" t="s">
        <v>35</v>
      </c>
      <c r="C131" s="41" t="s">
        <v>310</v>
      </c>
      <c r="D131" s="42">
        <v>62</v>
      </c>
      <c r="G131" s="41" t="s">
        <v>26</v>
      </c>
      <c r="H131" s="41" t="s">
        <v>332</v>
      </c>
      <c r="I131" s="42">
        <v>231</v>
      </c>
      <c r="M131" s="81" t="s">
        <v>312</v>
      </c>
      <c r="N131" s="81" t="s">
        <v>436</v>
      </c>
      <c r="O131" s="81" t="s">
        <v>309</v>
      </c>
      <c r="P131" s="81" t="s">
        <v>332</v>
      </c>
      <c r="Q131" s="82">
        <v>829</v>
      </c>
      <c r="U131" s="92" t="s">
        <v>33</v>
      </c>
      <c r="V131" s="92" t="s">
        <v>436</v>
      </c>
      <c r="W131" s="92" t="s">
        <v>337</v>
      </c>
      <c r="X131" s="93">
        <v>3231</v>
      </c>
      <c r="Y131" s="84"/>
    </row>
    <row r="132" spans="1:25" hidden="1">
      <c r="A132" s="41" t="s">
        <v>308</v>
      </c>
      <c r="B132" s="41" t="s">
        <v>35</v>
      </c>
      <c r="C132" s="41" t="s">
        <v>311</v>
      </c>
      <c r="D132" s="42">
        <v>6</v>
      </c>
      <c r="G132" s="41" t="s">
        <v>26</v>
      </c>
      <c r="H132" s="41" t="s">
        <v>333</v>
      </c>
      <c r="I132" s="42">
        <v>218</v>
      </c>
      <c r="M132" s="81" t="s">
        <v>312</v>
      </c>
      <c r="N132" s="81" t="s">
        <v>436</v>
      </c>
      <c r="O132" s="81" t="s">
        <v>309</v>
      </c>
      <c r="P132" s="81" t="s">
        <v>333</v>
      </c>
      <c r="Q132" s="82">
        <v>668</v>
      </c>
      <c r="U132" s="92" t="s">
        <v>33</v>
      </c>
      <c r="V132" s="92" t="s">
        <v>436</v>
      </c>
      <c r="W132" s="92" t="s">
        <v>338</v>
      </c>
      <c r="X132" s="92">
        <v>584</v>
      </c>
      <c r="Y132" s="84"/>
    </row>
    <row r="133" spans="1:25" hidden="1">
      <c r="A133" s="41" t="s">
        <v>308</v>
      </c>
      <c r="B133" s="41" t="s">
        <v>36</v>
      </c>
      <c r="C133" s="41" t="s">
        <v>309</v>
      </c>
      <c r="D133" s="42">
        <v>127</v>
      </c>
      <c r="G133" s="41" t="s">
        <v>26</v>
      </c>
      <c r="H133" s="41" t="s">
        <v>334</v>
      </c>
      <c r="I133" s="42">
        <v>180</v>
      </c>
      <c r="M133" s="81" t="s">
        <v>312</v>
      </c>
      <c r="N133" s="81" t="s">
        <v>436</v>
      </c>
      <c r="O133" s="81" t="s">
        <v>309</v>
      </c>
      <c r="P133" s="81" t="s">
        <v>334</v>
      </c>
      <c r="Q133" s="82">
        <v>620</v>
      </c>
      <c r="U133" s="92" t="s">
        <v>33</v>
      </c>
      <c r="V133" s="92" t="s">
        <v>437</v>
      </c>
      <c r="W133" s="92" t="s">
        <v>330</v>
      </c>
      <c r="X133" s="92">
        <v>2</v>
      </c>
      <c r="Y133" s="84"/>
    </row>
    <row r="134" spans="1:25" hidden="1">
      <c r="A134" s="41" t="s">
        <v>308</v>
      </c>
      <c r="B134" s="41" t="s">
        <v>36</v>
      </c>
      <c r="C134" s="41" t="s">
        <v>310</v>
      </c>
      <c r="D134" s="42">
        <v>32</v>
      </c>
      <c r="G134" s="41" t="s">
        <v>26</v>
      </c>
      <c r="H134" s="41" t="s">
        <v>336</v>
      </c>
      <c r="I134" s="42">
        <v>150</v>
      </c>
      <c r="M134" s="81" t="s">
        <v>312</v>
      </c>
      <c r="N134" s="81" t="s">
        <v>436</v>
      </c>
      <c r="O134" s="81" t="s">
        <v>309</v>
      </c>
      <c r="P134" s="81" t="s">
        <v>336</v>
      </c>
      <c r="Q134" s="82">
        <v>497</v>
      </c>
      <c r="U134" s="92" t="s">
        <v>33</v>
      </c>
      <c r="V134" s="92" t="s">
        <v>437</v>
      </c>
      <c r="W134" s="92" t="s">
        <v>331</v>
      </c>
      <c r="X134" s="92">
        <v>1</v>
      </c>
      <c r="Y134" s="84"/>
    </row>
    <row r="135" spans="1:25" hidden="1">
      <c r="A135" s="41" t="s">
        <v>308</v>
      </c>
      <c r="B135" s="41" t="s">
        <v>36</v>
      </c>
      <c r="C135" s="41" t="s">
        <v>311</v>
      </c>
      <c r="D135" s="42">
        <v>2</v>
      </c>
      <c r="G135" s="41" t="s">
        <v>26</v>
      </c>
      <c r="H135" s="41" t="s">
        <v>337</v>
      </c>
      <c r="I135" s="42">
        <v>169</v>
      </c>
      <c r="M135" s="81" t="s">
        <v>312</v>
      </c>
      <c r="N135" s="81" t="s">
        <v>436</v>
      </c>
      <c r="O135" s="81" t="s">
        <v>309</v>
      </c>
      <c r="P135" s="81" t="s">
        <v>337</v>
      </c>
      <c r="Q135" s="82">
        <v>582</v>
      </c>
      <c r="U135" s="94" t="s">
        <v>33</v>
      </c>
      <c r="V135" s="92" t="s">
        <v>438</v>
      </c>
      <c r="W135" s="92" t="s">
        <v>330</v>
      </c>
      <c r="X135" s="92">
        <v>4</v>
      </c>
      <c r="Y135" s="84"/>
    </row>
    <row r="136" spans="1:25" hidden="1">
      <c r="A136" s="41" t="s">
        <v>308</v>
      </c>
      <c r="B136" s="41" t="s">
        <v>319</v>
      </c>
      <c r="C136" s="41" t="s">
        <v>309</v>
      </c>
      <c r="D136" s="42">
        <v>63</v>
      </c>
      <c r="G136" s="41" t="s">
        <v>26</v>
      </c>
      <c r="H136" s="41" t="s">
        <v>338</v>
      </c>
      <c r="I136" s="42">
        <v>25</v>
      </c>
      <c r="M136" s="81" t="s">
        <v>312</v>
      </c>
      <c r="N136" s="81" t="s">
        <v>436</v>
      </c>
      <c r="O136" s="81" t="s">
        <v>309</v>
      </c>
      <c r="P136" s="81" t="s">
        <v>338</v>
      </c>
      <c r="Q136" s="82">
        <v>140</v>
      </c>
      <c r="U136" s="94" t="s">
        <v>33</v>
      </c>
      <c r="V136" s="92" t="s">
        <v>438</v>
      </c>
      <c r="W136" s="92" t="s">
        <v>331</v>
      </c>
      <c r="X136" s="92">
        <v>6</v>
      </c>
      <c r="Y136" s="84"/>
    </row>
    <row r="137" spans="1:25" hidden="1">
      <c r="A137" s="41" t="s">
        <v>308</v>
      </c>
      <c r="B137" s="41" t="s">
        <v>319</v>
      </c>
      <c r="C137" s="41" t="s">
        <v>310</v>
      </c>
      <c r="D137" s="42">
        <v>16</v>
      </c>
      <c r="G137" s="41" t="s">
        <v>45</v>
      </c>
      <c r="H137" s="41" t="s">
        <v>308</v>
      </c>
      <c r="I137" s="42">
        <v>43</v>
      </c>
      <c r="M137" s="81" t="s">
        <v>312</v>
      </c>
      <c r="N137" s="81" t="s">
        <v>436</v>
      </c>
      <c r="O137" s="81" t="s">
        <v>310</v>
      </c>
      <c r="P137" s="81" t="s">
        <v>330</v>
      </c>
      <c r="Q137" s="82">
        <v>298</v>
      </c>
      <c r="U137" s="94" t="s">
        <v>33</v>
      </c>
      <c r="V137" s="92" t="s">
        <v>438</v>
      </c>
      <c r="W137" s="92" t="s">
        <v>332</v>
      </c>
      <c r="X137" s="92">
        <v>3</v>
      </c>
      <c r="Y137" s="84"/>
    </row>
    <row r="138" spans="1:25" hidden="1">
      <c r="A138" s="41" t="s">
        <v>308</v>
      </c>
      <c r="B138" s="41" t="s">
        <v>319</v>
      </c>
      <c r="C138" s="41" t="s">
        <v>311</v>
      </c>
      <c r="D138" s="42">
        <v>5</v>
      </c>
      <c r="G138" s="41" t="s">
        <v>45</v>
      </c>
      <c r="H138" s="41" t="s">
        <v>323</v>
      </c>
      <c r="I138" s="42">
        <v>108</v>
      </c>
      <c r="M138" s="81" t="s">
        <v>312</v>
      </c>
      <c r="N138" s="81" t="s">
        <v>436</v>
      </c>
      <c r="O138" s="81" t="s">
        <v>310</v>
      </c>
      <c r="P138" s="81" t="s">
        <v>331</v>
      </c>
      <c r="Q138" s="82">
        <v>292</v>
      </c>
      <c r="U138" s="94" t="s">
        <v>33</v>
      </c>
      <c r="V138" s="92" t="s">
        <v>438</v>
      </c>
      <c r="W138" s="92" t="s">
        <v>333</v>
      </c>
      <c r="X138" s="92">
        <v>7</v>
      </c>
      <c r="Y138" s="84"/>
    </row>
    <row r="139" spans="1:25" hidden="1">
      <c r="A139" s="41" t="s">
        <v>308</v>
      </c>
      <c r="B139" s="41" t="s">
        <v>320</v>
      </c>
      <c r="C139" s="41" t="s">
        <v>309</v>
      </c>
      <c r="D139" s="42">
        <v>77</v>
      </c>
      <c r="G139" s="41" t="s">
        <v>45</v>
      </c>
      <c r="H139" s="41" t="s">
        <v>324</v>
      </c>
      <c r="I139" s="42">
        <v>86</v>
      </c>
      <c r="M139" s="81" t="s">
        <v>312</v>
      </c>
      <c r="N139" s="81" t="s">
        <v>436</v>
      </c>
      <c r="O139" s="81" t="s">
        <v>310</v>
      </c>
      <c r="P139" s="81" t="s">
        <v>332</v>
      </c>
      <c r="Q139" s="82">
        <v>371</v>
      </c>
      <c r="U139" s="94" t="s">
        <v>33</v>
      </c>
      <c r="V139" s="92" t="s">
        <v>438</v>
      </c>
      <c r="W139" s="92" t="s">
        <v>334</v>
      </c>
      <c r="X139" s="92">
        <v>8</v>
      </c>
      <c r="Y139" s="84"/>
    </row>
    <row r="140" spans="1:25" hidden="1">
      <c r="A140" s="41" t="s">
        <v>308</v>
      </c>
      <c r="B140" s="41" t="s">
        <v>320</v>
      </c>
      <c r="C140" s="41" t="s">
        <v>310</v>
      </c>
      <c r="D140" s="42">
        <v>19</v>
      </c>
      <c r="G140" s="41" t="s">
        <v>45</v>
      </c>
      <c r="H140" s="41" t="s">
        <v>325</v>
      </c>
      <c r="I140" s="42">
        <v>97</v>
      </c>
      <c r="M140" s="81" t="s">
        <v>312</v>
      </c>
      <c r="N140" s="81" t="s">
        <v>436</v>
      </c>
      <c r="O140" s="81" t="s">
        <v>310</v>
      </c>
      <c r="P140" s="81" t="s">
        <v>333</v>
      </c>
      <c r="Q140" s="82">
        <v>330</v>
      </c>
      <c r="U140" s="94" t="s">
        <v>33</v>
      </c>
      <c r="V140" s="92" t="s">
        <v>438</v>
      </c>
      <c r="W140" s="92" t="s">
        <v>336</v>
      </c>
      <c r="X140" s="92">
        <v>2</v>
      </c>
      <c r="Y140" s="84"/>
    </row>
    <row r="141" spans="1:25" hidden="1">
      <c r="A141" s="41" t="s">
        <v>308</v>
      </c>
      <c r="B141" s="41" t="s">
        <v>320</v>
      </c>
      <c r="C141" s="41" t="s">
        <v>311</v>
      </c>
      <c r="D141" s="42">
        <v>3</v>
      </c>
      <c r="G141" s="41" t="s">
        <v>45</v>
      </c>
      <c r="H141" s="41" t="s">
        <v>326</v>
      </c>
      <c r="I141" s="42">
        <v>91</v>
      </c>
      <c r="M141" s="81" t="s">
        <v>312</v>
      </c>
      <c r="N141" s="81" t="s">
        <v>436</v>
      </c>
      <c r="O141" s="81" t="s">
        <v>310</v>
      </c>
      <c r="P141" s="81" t="s">
        <v>334</v>
      </c>
      <c r="Q141" s="82">
        <v>270</v>
      </c>
      <c r="U141" s="94" t="s">
        <v>33</v>
      </c>
      <c r="V141" s="92" t="s">
        <v>438</v>
      </c>
      <c r="W141" s="92" t="s">
        <v>337</v>
      </c>
      <c r="X141" s="92">
        <v>5</v>
      </c>
      <c r="Y141" s="84"/>
    </row>
    <row r="142" spans="1:25" hidden="1">
      <c r="A142" s="41" t="s">
        <v>308</v>
      </c>
      <c r="B142" s="41" t="s">
        <v>321</v>
      </c>
      <c r="C142" s="41" t="s">
        <v>309</v>
      </c>
      <c r="D142" s="42">
        <v>197</v>
      </c>
      <c r="G142" s="41" t="s">
        <v>45</v>
      </c>
      <c r="H142" s="41" t="s">
        <v>327</v>
      </c>
      <c r="I142" s="42">
        <v>63</v>
      </c>
      <c r="M142" s="81" t="s">
        <v>312</v>
      </c>
      <c r="N142" s="81" t="s">
        <v>436</v>
      </c>
      <c r="O142" s="81" t="s">
        <v>310</v>
      </c>
      <c r="P142" s="81" t="s">
        <v>336</v>
      </c>
      <c r="Q142" s="82">
        <v>287</v>
      </c>
      <c r="U142" s="94" t="s">
        <v>33</v>
      </c>
      <c r="V142" s="92" t="s">
        <v>438</v>
      </c>
      <c r="W142" s="92" t="s">
        <v>338</v>
      </c>
      <c r="X142" s="92">
        <v>1</v>
      </c>
      <c r="Y142" s="84"/>
    </row>
    <row r="143" spans="1:25" hidden="1">
      <c r="A143" s="41" t="s">
        <v>308</v>
      </c>
      <c r="B143" s="41" t="s">
        <v>321</v>
      </c>
      <c r="C143" s="41" t="s">
        <v>310</v>
      </c>
      <c r="D143" s="42">
        <v>40</v>
      </c>
      <c r="G143" s="41" t="s">
        <v>45</v>
      </c>
      <c r="H143" s="41" t="s">
        <v>328</v>
      </c>
      <c r="I143" s="42">
        <v>90</v>
      </c>
      <c r="M143" s="81" t="s">
        <v>312</v>
      </c>
      <c r="N143" s="81" t="s">
        <v>436</v>
      </c>
      <c r="O143" s="81" t="s">
        <v>310</v>
      </c>
      <c r="P143" s="81" t="s">
        <v>337</v>
      </c>
      <c r="Q143" s="82">
        <v>266</v>
      </c>
      <c r="U143" s="94" t="s">
        <v>33</v>
      </c>
      <c r="V143" s="92" t="s">
        <v>439</v>
      </c>
      <c r="W143" s="92" t="s">
        <v>331</v>
      </c>
      <c r="X143" s="92">
        <v>1</v>
      </c>
      <c r="Y143" s="84"/>
    </row>
    <row r="144" spans="1:25" hidden="1">
      <c r="A144" s="41" t="s">
        <v>308</v>
      </c>
      <c r="B144" s="41" t="s">
        <v>321</v>
      </c>
      <c r="C144" s="41" t="s">
        <v>311</v>
      </c>
      <c r="D144" s="42">
        <v>6</v>
      </c>
      <c r="G144" s="41" t="s">
        <v>45</v>
      </c>
      <c r="H144" s="41" t="s">
        <v>330</v>
      </c>
      <c r="I144" s="42">
        <v>72</v>
      </c>
      <c r="M144" s="81" t="s">
        <v>312</v>
      </c>
      <c r="N144" s="81" t="s">
        <v>436</v>
      </c>
      <c r="O144" s="81" t="s">
        <v>310</v>
      </c>
      <c r="P144" s="81" t="s">
        <v>338</v>
      </c>
      <c r="Q144" s="82">
        <v>62</v>
      </c>
      <c r="U144" s="94" t="s">
        <v>33</v>
      </c>
      <c r="V144" s="92" t="s">
        <v>439</v>
      </c>
      <c r="W144" s="92" t="s">
        <v>332</v>
      </c>
      <c r="X144" s="92">
        <v>1</v>
      </c>
      <c r="Y144" s="84"/>
    </row>
    <row r="145" spans="1:25" hidden="1">
      <c r="A145" s="41" t="s">
        <v>308</v>
      </c>
      <c r="B145" s="41" t="s">
        <v>28</v>
      </c>
      <c r="C145" s="41" t="s">
        <v>309</v>
      </c>
      <c r="D145" s="42">
        <v>49</v>
      </c>
      <c r="G145" s="41" t="s">
        <v>45</v>
      </c>
      <c r="H145" s="41" t="s">
        <v>331</v>
      </c>
      <c r="I145" s="42">
        <v>110</v>
      </c>
      <c r="M145" s="81" t="s">
        <v>312</v>
      </c>
      <c r="N145" s="81" t="s">
        <v>436</v>
      </c>
      <c r="O145" s="81" t="s">
        <v>311</v>
      </c>
      <c r="P145" s="81" t="s">
        <v>330</v>
      </c>
      <c r="Q145" s="82">
        <v>19</v>
      </c>
      <c r="U145" s="94" t="s">
        <v>33</v>
      </c>
      <c r="V145" s="92" t="s">
        <v>439</v>
      </c>
      <c r="W145" s="92" t="s">
        <v>336</v>
      </c>
      <c r="X145" s="92">
        <v>1</v>
      </c>
      <c r="Y145" s="84"/>
    </row>
    <row r="146" spans="1:25" hidden="1">
      <c r="A146" s="41" t="s">
        <v>308</v>
      </c>
      <c r="B146" s="41" t="s">
        <v>28</v>
      </c>
      <c r="C146" s="41" t="s">
        <v>310</v>
      </c>
      <c r="D146" s="42">
        <v>12</v>
      </c>
      <c r="G146" s="41" t="s">
        <v>45</v>
      </c>
      <c r="H146" s="41" t="s">
        <v>332</v>
      </c>
      <c r="I146" s="42">
        <v>141</v>
      </c>
      <c r="M146" s="81" t="s">
        <v>312</v>
      </c>
      <c r="N146" s="81" t="s">
        <v>436</v>
      </c>
      <c r="O146" s="81" t="s">
        <v>311</v>
      </c>
      <c r="P146" s="81" t="s">
        <v>331</v>
      </c>
      <c r="Q146" s="82">
        <v>34</v>
      </c>
      <c r="U146" s="94" t="s">
        <v>33</v>
      </c>
      <c r="V146" s="92" t="s">
        <v>445</v>
      </c>
      <c r="W146" s="92" t="s">
        <v>332</v>
      </c>
      <c r="X146" s="92">
        <v>1</v>
      </c>
      <c r="Y146" s="84"/>
    </row>
    <row r="147" spans="1:25" hidden="1">
      <c r="A147" s="41" t="s">
        <v>308</v>
      </c>
      <c r="B147" s="41" t="s">
        <v>28</v>
      </c>
      <c r="C147" s="41" t="s">
        <v>311</v>
      </c>
      <c r="D147" s="42">
        <v>1</v>
      </c>
      <c r="G147" s="41" t="s">
        <v>45</v>
      </c>
      <c r="H147" s="41" t="s">
        <v>333</v>
      </c>
      <c r="I147" s="42">
        <v>123</v>
      </c>
      <c r="M147" s="81" t="s">
        <v>312</v>
      </c>
      <c r="N147" s="81" t="s">
        <v>436</v>
      </c>
      <c r="O147" s="81" t="s">
        <v>311</v>
      </c>
      <c r="P147" s="81" t="s">
        <v>332</v>
      </c>
      <c r="Q147" s="82">
        <v>30</v>
      </c>
      <c r="U147" s="92" t="s">
        <v>33</v>
      </c>
      <c r="V147" s="92" t="s">
        <v>329</v>
      </c>
      <c r="W147" s="92" t="s">
        <v>308</v>
      </c>
      <c r="X147" s="92">
        <v>455</v>
      </c>
      <c r="Y147" s="84"/>
    </row>
    <row r="148" spans="1:25" hidden="1">
      <c r="A148" s="41" t="s">
        <v>308</v>
      </c>
      <c r="B148" s="41" t="s">
        <v>17</v>
      </c>
      <c r="C148" s="41" t="s">
        <v>309</v>
      </c>
      <c r="D148" s="42">
        <v>23</v>
      </c>
      <c r="G148" s="41" t="s">
        <v>45</v>
      </c>
      <c r="H148" s="41" t="s">
        <v>334</v>
      </c>
      <c r="I148" s="42">
        <v>105</v>
      </c>
      <c r="M148" s="81" t="s">
        <v>312</v>
      </c>
      <c r="N148" s="81" t="s">
        <v>436</v>
      </c>
      <c r="O148" s="81" t="s">
        <v>311</v>
      </c>
      <c r="P148" s="81" t="s">
        <v>333</v>
      </c>
      <c r="Q148" s="82">
        <v>21</v>
      </c>
      <c r="U148" s="92" t="s">
        <v>33</v>
      </c>
      <c r="V148" s="92" t="s">
        <v>329</v>
      </c>
      <c r="W148" s="92" t="s">
        <v>323</v>
      </c>
      <c r="X148" s="93">
        <v>2563</v>
      </c>
      <c r="Y148" s="84"/>
    </row>
    <row r="149" spans="1:25" hidden="1">
      <c r="A149" s="41" t="s">
        <v>308</v>
      </c>
      <c r="B149" s="41" t="s">
        <v>17</v>
      </c>
      <c r="C149" s="41" t="s">
        <v>310</v>
      </c>
      <c r="D149" s="42">
        <v>2</v>
      </c>
      <c r="G149" s="41" t="s">
        <v>45</v>
      </c>
      <c r="H149" s="41" t="s">
        <v>336</v>
      </c>
      <c r="I149" s="42">
        <v>86</v>
      </c>
      <c r="M149" s="81" t="s">
        <v>312</v>
      </c>
      <c r="N149" s="81" t="s">
        <v>436</v>
      </c>
      <c r="O149" s="81" t="s">
        <v>311</v>
      </c>
      <c r="P149" s="81" t="s">
        <v>334</v>
      </c>
      <c r="Q149" s="82">
        <v>34</v>
      </c>
      <c r="U149" s="92" t="s">
        <v>33</v>
      </c>
      <c r="V149" s="92" t="s">
        <v>329</v>
      </c>
      <c r="W149" s="92" t="s">
        <v>324</v>
      </c>
      <c r="X149" s="93">
        <v>2262</v>
      </c>
      <c r="Y149" s="84"/>
    </row>
    <row r="150" spans="1:25" hidden="1">
      <c r="A150" s="41" t="s">
        <v>308</v>
      </c>
      <c r="B150" s="41" t="s">
        <v>17</v>
      </c>
      <c r="C150" s="41" t="s">
        <v>311</v>
      </c>
      <c r="D150" s="42">
        <v>1</v>
      </c>
      <c r="G150" s="41" t="s">
        <v>45</v>
      </c>
      <c r="H150" s="41" t="s">
        <v>337</v>
      </c>
      <c r="I150" s="42">
        <v>75</v>
      </c>
      <c r="M150" s="81" t="s">
        <v>312</v>
      </c>
      <c r="N150" s="81" t="s">
        <v>436</v>
      </c>
      <c r="O150" s="81" t="s">
        <v>311</v>
      </c>
      <c r="P150" s="81" t="s">
        <v>336</v>
      </c>
      <c r="Q150" s="82">
        <v>27</v>
      </c>
      <c r="U150" s="92" t="s">
        <v>33</v>
      </c>
      <c r="V150" s="92" t="s">
        <v>329</v>
      </c>
      <c r="W150" s="92" t="s">
        <v>325</v>
      </c>
      <c r="X150" s="93">
        <v>2398</v>
      </c>
      <c r="Y150" s="84"/>
    </row>
    <row r="151" spans="1:25" hidden="1">
      <c r="A151" s="41" t="s">
        <v>308</v>
      </c>
      <c r="B151" s="41" t="s">
        <v>34</v>
      </c>
      <c r="C151" s="41" t="s">
        <v>309</v>
      </c>
      <c r="D151" s="42">
        <v>19</v>
      </c>
      <c r="G151" s="41" t="s">
        <v>45</v>
      </c>
      <c r="H151" s="41" t="s">
        <v>338</v>
      </c>
      <c r="I151" s="42">
        <v>9</v>
      </c>
      <c r="M151" s="81" t="s">
        <v>312</v>
      </c>
      <c r="N151" s="81" t="s">
        <v>436</v>
      </c>
      <c r="O151" s="81" t="s">
        <v>311</v>
      </c>
      <c r="P151" s="81" t="s">
        <v>337</v>
      </c>
      <c r="Q151" s="82">
        <v>26</v>
      </c>
      <c r="U151" s="92" t="s">
        <v>33</v>
      </c>
      <c r="V151" s="92" t="s">
        <v>329</v>
      </c>
      <c r="W151" s="92" t="s">
        <v>326</v>
      </c>
      <c r="X151" s="93">
        <v>2733</v>
      </c>
      <c r="Y151" s="84"/>
    </row>
    <row r="152" spans="1:25" hidden="1">
      <c r="A152" s="41" t="s">
        <v>308</v>
      </c>
      <c r="B152" s="41" t="s">
        <v>34</v>
      </c>
      <c r="C152" s="41" t="s">
        <v>310</v>
      </c>
      <c r="D152" s="42">
        <v>4</v>
      </c>
      <c r="G152" s="41" t="s">
        <v>51</v>
      </c>
      <c r="H152" s="41" t="s">
        <v>308</v>
      </c>
      <c r="I152" s="42">
        <v>197</v>
      </c>
      <c r="M152" s="81" t="s">
        <v>312</v>
      </c>
      <c r="N152" s="81" t="s">
        <v>436</v>
      </c>
      <c r="O152" s="81" t="s">
        <v>311</v>
      </c>
      <c r="P152" s="81" t="s">
        <v>338</v>
      </c>
      <c r="Q152" s="82">
        <v>8</v>
      </c>
      <c r="U152" s="92" t="s">
        <v>33</v>
      </c>
      <c r="V152" s="92" t="s">
        <v>329</v>
      </c>
      <c r="W152" s="92" t="s">
        <v>327</v>
      </c>
      <c r="X152" s="93">
        <v>2074</v>
      </c>
      <c r="Y152" s="84"/>
    </row>
    <row r="153" spans="1:25" hidden="1">
      <c r="A153" s="41" t="s">
        <v>308</v>
      </c>
      <c r="B153" s="41" t="s">
        <v>322</v>
      </c>
      <c r="C153" s="41" t="s">
        <v>309</v>
      </c>
      <c r="D153" s="42">
        <v>139</v>
      </c>
      <c r="G153" s="41" t="s">
        <v>51</v>
      </c>
      <c r="H153" s="41" t="s">
        <v>323</v>
      </c>
      <c r="I153" s="42">
        <v>1126</v>
      </c>
      <c r="M153" s="81" t="s">
        <v>312</v>
      </c>
      <c r="N153" s="81" t="s">
        <v>436</v>
      </c>
      <c r="O153" s="81" t="s">
        <v>335</v>
      </c>
      <c r="P153" s="81" t="s">
        <v>334</v>
      </c>
      <c r="Q153" s="82">
        <v>6</v>
      </c>
      <c r="U153" s="92" t="s">
        <v>33</v>
      </c>
      <c r="V153" s="92" t="s">
        <v>329</v>
      </c>
      <c r="W153" s="92" t="s">
        <v>328</v>
      </c>
      <c r="X153" s="93">
        <v>2168</v>
      </c>
      <c r="Y153" s="84"/>
    </row>
    <row r="154" spans="1:25" hidden="1">
      <c r="A154" s="41" t="s">
        <v>308</v>
      </c>
      <c r="B154" s="41" t="s">
        <v>322</v>
      </c>
      <c r="C154" s="41" t="s">
        <v>310</v>
      </c>
      <c r="D154" s="42">
        <v>31</v>
      </c>
      <c r="G154" s="41" t="s">
        <v>51</v>
      </c>
      <c r="H154" s="41" t="s">
        <v>324</v>
      </c>
      <c r="I154" s="42">
        <v>1126</v>
      </c>
      <c r="M154" s="81" t="s">
        <v>312</v>
      </c>
      <c r="N154" s="81" t="s">
        <v>436</v>
      </c>
      <c r="O154" s="81" t="s">
        <v>335</v>
      </c>
      <c r="P154" s="81" t="s">
        <v>336</v>
      </c>
      <c r="Q154" s="82">
        <v>9</v>
      </c>
      <c r="U154" s="92" t="s">
        <v>33</v>
      </c>
      <c r="V154" s="92" t="s">
        <v>329</v>
      </c>
      <c r="W154" s="92" t="s">
        <v>334</v>
      </c>
      <c r="X154" s="92">
        <v>94</v>
      </c>
      <c r="Y154" s="84"/>
    </row>
    <row r="155" spans="1:25" hidden="1">
      <c r="A155" s="41" t="s">
        <v>308</v>
      </c>
      <c r="B155" s="41" t="s">
        <v>322</v>
      </c>
      <c r="C155" s="41" t="s">
        <v>311</v>
      </c>
      <c r="D155" s="42">
        <v>21</v>
      </c>
      <c r="G155" s="41" t="s">
        <v>51</v>
      </c>
      <c r="H155" s="41" t="s">
        <v>325</v>
      </c>
      <c r="I155" s="42">
        <v>1075</v>
      </c>
      <c r="M155" s="81" t="s">
        <v>312</v>
      </c>
      <c r="N155" s="81" t="s">
        <v>436</v>
      </c>
      <c r="O155" s="81" t="s">
        <v>335</v>
      </c>
      <c r="P155" s="81" t="s">
        <v>337</v>
      </c>
      <c r="Q155" s="82">
        <v>7</v>
      </c>
      <c r="U155" s="92" t="s">
        <v>33</v>
      </c>
      <c r="V155" s="92" t="s">
        <v>329</v>
      </c>
      <c r="W155" s="92" t="s">
        <v>336</v>
      </c>
      <c r="X155" s="92">
        <v>6</v>
      </c>
      <c r="Y155" s="84"/>
    </row>
    <row r="156" spans="1:25" hidden="1">
      <c r="A156" s="41" t="s">
        <v>323</v>
      </c>
      <c r="B156" s="41" t="s">
        <v>6</v>
      </c>
      <c r="C156" s="41" t="s">
        <v>309</v>
      </c>
      <c r="D156" s="42">
        <v>736</v>
      </c>
      <c r="G156" s="41" t="s">
        <v>51</v>
      </c>
      <c r="H156" s="41" t="s">
        <v>326</v>
      </c>
      <c r="I156" s="42">
        <v>1147</v>
      </c>
      <c r="M156" s="81" t="s">
        <v>312</v>
      </c>
      <c r="N156" s="81" t="s">
        <v>440</v>
      </c>
      <c r="O156" s="81" t="s">
        <v>309</v>
      </c>
      <c r="P156" s="81" t="s">
        <v>337</v>
      </c>
      <c r="Q156" s="82">
        <v>1</v>
      </c>
      <c r="U156" s="92" t="s">
        <v>33</v>
      </c>
      <c r="V156" s="92" t="s">
        <v>329</v>
      </c>
      <c r="W156" s="92" t="s">
        <v>337</v>
      </c>
      <c r="X156" s="92">
        <v>1</v>
      </c>
      <c r="Y156" s="84"/>
    </row>
    <row r="157" spans="1:25" hidden="1">
      <c r="A157" s="41" t="s">
        <v>323</v>
      </c>
      <c r="B157" s="41" t="s">
        <v>6</v>
      </c>
      <c r="C157" s="41" t="s">
        <v>310</v>
      </c>
      <c r="D157" s="42">
        <v>175</v>
      </c>
      <c r="G157" s="41" t="s">
        <v>51</v>
      </c>
      <c r="H157" s="41" t="s">
        <v>327</v>
      </c>
      <c r="I157" s="42">
        <v>832</v>
      </c>
      <c r="M157" s="81" t="s">
        <v>312</v>
      </c>
      <c r="N157" s="81" t="s">
        <v>329</v>
      </c>
      <c r="O157" s="81" t="s">
        <v>309</v>
      </c>
      <c r="P157" s="81" t="s">
        <v>308</v>
      </c>
      <c r="Q157" s="82">
        <v>162</v>
      </c>
      <c r="U157" s="92" t="s">
        <v>33</v>
      </c>
      <c r="V157" s="92" t="s">
        <v>329</v>
      </c>
      <c r="W157" s="92" t="s">
        <v>338</v>
      </c>
      <c r="X157" s="92">
        <v>1</v>
      </c>
      <c r="Y157" s="84"/>
    </row>
    <row r="158" spans="1:25" hidden="1">
      <c r="A158" s="41" t="s">
        <v>323</v>
      </c>
      <c r="B158" s="41" t="s">
        <v>6</v>
      </c>
      <c r="C158" s="41" t="s">
        <v>311</v>
      </c>
      <c r="D158" s="42">
        <v>25</v>
      </c>
      <c r="G158" s="41" t="s">
        <v>51</v>
      </c>
      <c r="H158" s="41" t="s">
        <v>328</v>
      </c>
      <c r="I158" s="42">
        <v>984</v>
      </c>
      <c r="M158" s="81" t="s">
        <v>312</v>
      </c>
      <c r="N158" s="81" t="s">
        <v>329</v>
      </c>
      <c r="O158" s="81" t="s">
        <v>309</v>
      </c>
      <c r="P158" s="81" t="s">
        <v>323</v>
      </c>
      <c r="Q158" s="82">
        <v>703</v>
      </c>
      <c r="U158" s="92" t="s">
        <v>52</v>
      </c>
      <c r="V158" s="92" t="s">
        <v>436</v>
      </c>
      <c r="W158" s="92" t="s">
        <v>330</v>
      </c>
      <c r="X158" s="93">
        <v>3674</v>
      </c>
      <c r="Y158" s="84"/>
    </row>
    <row r="159" spans="1:25" hidden="1">
      <c r="A159" s="41" t="s">
        <v>323</v>
      </c>
      <c r="B159" s="41" t="s">
        <v>14</v>
      </c>
      <c r="C159" s="41" t="s">
        <v>309</v>
      </c>
      <c r="D159" s="42">
        <v>1313</v>
      </c>
      <c r="G159" s="41" t="s">
        <v>51</v>
      </c>
      <c r="H159" s="41" t="s">
        <v>330</v>
      </c>
      <c r="I159" s="42">
        <v>1053</v>
      </c>
      <c r="M159" s="81" t="s">
        <v>312</v>
      </c>
      <c r="N159" s="81" t="s">
        <v>329</v>
      </c>
      <c r="O159" s="81" t="s">
        <v>309</v>
      </c>
      <c r="P159" s="81" t="s">
        <v>324</v>
      </c>
      <c r="Q159" s="82">
        <v>660</v>
      </c>
      <c r="U159" s="92" t="s">
        <v>52</v>
      </c>
      <c r="V159" s="92" t="s">
        <v>436</v>
      </c>
      <c r="W159" s="92" t="s">
        <v>331</v>
      </c>
      <c r="X159" s="93">
        <v>4315</v>
      </c>
      <c r="Y159" s="84"/>
    </row>
    <row r="160" spans="1:25" hidden="1">
      <c r="A160" s="41" t="s">
        <v>323</v>
      </c>
      <c r="B160" s="41" t="s">
        <v>14</v>
      </c>
      <c r="C160" s="41" t="s">
        <v>310</v>
      </c>
      <c r="D160" s="42">
        <v>283</v>
      </c>
      <c r="G160" s="41" t="s">
        <v>51</v>
      </c>
      <c r="H160" s="41" t="s">
        <v>331</v>
      </c>
      <c r="I160" s="42">
        <v>1361</v>
      </c>
      <c r="M160" s="81" t="s">
        <v>312</v>
      </c>
      <c r="N160" s="81" t="s">
        <v>329</v>
      </c>
      <c r="O160" s="81" t="s">
        <v>309</v>
      </c>
      <c r="P160" s="81" t="s">
        <v>325</v>
      </c>
      <c r="Q160" s="82">
        <v>591</v>
      </c>
      <c r="U160" s="92" t="s">
        <v>52</v>
      </c>
      <c r="V160" s="92" t="s">
        <v>436</v>
      </c>
      <c r="W160" s="92" t="s">
        <v>332</v>
      </c>
      <c r="X160" s="93">
        <v>4347</v>
      </c>
      <c r="Y160" s="84"/>
    </row>
    <row r="161" spans="1:25" hidden="1">
      <c r="A161" s="41" t="s">
        <v>323</v>
      </c>
      <c r="B161" s="41" t="s">
        <v>14</v>
      </c>
      <c r="C161" s="41" t="s">
        <v>311</v>
      </c>
      <c r="D161" s="42">
        <v>37</v>
      </c>
      <c r="G161" s="41" t="s">
        <v>51</v>
      </c>
      <c r="H161" s="41" t="s">
        <v>332</v>
      </c>
      <c r="I161" s="42">
        <v>1406</v>
      </c>
      <c r="M161" s="81" t="s">
        <v>312</v>
      </c>
      <c r="N161" s="81" t="s">
        <v>329</v>
      </c>
      <c r="O161" s="81" t="s">
        <v>309</v>
      </c>
      <c r="P161" s="81" t="s">
        <v>326</v>
      </c>
      <c r="Q161" s="82">
        <v>718</v>
      </c>
      <c r="U161" s="92" t="s">
        <v>52</v>
      </c>
      <c r="V161" s="92" t="s">
        <v>436</v>
      </c>
      <c r="W161" s="92" t="s">
        <v>333</v>
      </c>
      <c r="X161" s="93">
        <v>3631</v>
      </c>
      <c r="Y161" s="84"/>
    </row>
    <row r="162" spans="1:25" hidden="1">
      <c r="A162" s="41" t="s">
        <v>323</v>
      </c>
      <c r="B162" s="41" t="s">
        <v>312</v>
      </c>
      <c r="C162" s="41" t="s">
        <v>309</v>
      </c>
      <c r="D162" s="42">
        <v>703</v>
      </c>
      <c r="G162" s="41" t="s">
        <v>51</v>
      </c>
      <c r="H162" s="41" t="s">
        <v>333</v>
      </c>
      <c r="I162" s="42">
        <v>1193</v>
      </c>
      <c r="M162" s="81" t="s">
        <v>312</v>
      </c>
      <c r="N162" s="81" t="s">
        <v>329</v>
      </c>
      <c r="O162" s="81" t="s">
        <v>309</v>
      </c>
      <c r="P162" s="81" t="s">
        <v>327</v>
      </c>
      <c r="Q162" s="82">
        <v>523</v>
      </c>
      <c r="U162" s="92" t="s">
        <v>52</v>
      </c>
      <c r="V162" s="92" t="s">
        <v>436</v>
      </c>
      <c r="W162" s="92" t="s">
        <v>334</v>
      </c>
      <c r="X162" s="93">
        <v>3118</v>
      </c>
      <c r="Y162" s="84"/>
    </row>
    <row r="163" spans="1:25" hidden="1">
      <c r="A163" s="41" t="s">
        <v>323</v>
      </c>
      <c r="B163" s="41" t="s">
        <v>312</v>
      </c>
      <c r="C163" s="41" t="s">
        <v>310</v>
      </c>
      <c r="D163" s="42">
        <v>154</v>
      </c>
      <c r="G163" s="41" t="s">
        <v>51</v>
      </c>
      <c r="H163" s="41" t="s">
        <v>334</v>
      </c>
      <c r="I163" s="42">
        <v>1168</v>
      </c>
      <c r="M163" s="81" t="s">
        <v>312</v>
      </c>
      <c r="N163" s="81" t="s">
        <v>329</v>
      </c>
      <c r="O163" s="81" t="s">
        <v>309</v>
      </c>
      <c r="P163" s="81" t="s">
        <v>328</v>
      </c>
      <c r="Q163" s="82">
        <v>568</v>
      </c>
      <c r="U163" s="92" t="s">
        <v>52</v>
      </c>
      <c r="V163" s="92" t="s">
        <v>436</v>
      </c>
      <c r="W163" s="92" t="s">
        <v>336</v>
      </c>
      <c r="X163" s="93">
        <v>2987</v>
      </c>
      <c r="Y163" s="84"/>
    </row>
    <row r="164" spans="1:25" hidden="1">
      <c r="A164" s="41" t="s">
        <v>323</v>
      </c>
      <c r="B164" s="41" t="s">
        <v>312</v>
      </c>
      <c r="C164" s="41" t="s">
        <v>311</v>
      </c>
      <c r="D164" s="42">
        <v>25</v>
      </c>
      <c r="G164" s="41" t="s">
        <v>51</v>
      </c>
      <c r="H164" s="41" t="s">
        <v>336</v>
      </c>
      <c r="I164" s="42">
        <v>1092</v>
      </c>
      <c r="M164" s="81" t="s">
        <v>312</v>
      </c>
      <c r="N164" s="81" t="s">
        <v>329</v>
      </c>
      <c r="O164" s="81" t="s">
        <v>309</v>
      </c>
      <c r="P164" s="81" t="s">
        <v>334</v>
      </c>
      <c r="Q164" s="82">
        <v>23</v>
      </c>
      <c r="U164" s="92" t="s">
        <v>52</v>
      </c>
      <c r="V164" s="92" t="s">
        <v>436</v>
      </c>
      <c r="W164" s="92" t="s">
        <v>337</v>
      </c>
      <c r="X164" s="93">
        <v>3479</v>
      </c>
      <c r="Y164" s="84"/>
    </row>
    <row r="165" spans="1:25" hidden="1">
      <c r="A165" s="41" t="s">
        <v>323</v>
      </c>
      <c r="B165" s="41" t="s">
        <v>22</v>
      </c>
      <c r="C165" s="41" t="s">
        <v>309</v>
      </c>
      <c r="D165" s="42">
        <v>1139</v>
      </c>
      <c r="G165" s="41" t="s">
        <v>51</v>
      </c>
      <c r="H165" s="41" t="s">
        <v>337</v>
      </c>
      <c r="I165" s="42">
        <v>1264</v>
      </c>
      <c r="M165" s="81" t="s">
        <v>312</v>
      </c>
      <c r="N165" s="81" t="s">
        <v>329</v>
      </c>
      <c r="O165" s="81" t="s">
        <v>309</v>
      </c>
      <c r="P165" s="81" t="s">
        <v>336</v>
      </c>
      <c r="Q165" s="82">
        <v>1</v>
      </c>
      <c r="U165" s="92" t="s">
        <v>52</v>
      </c>
      <c r="V165" s="92" t="s">
        <v>436</v>
      </c>
      <c r="W165" s="92" t="s">
        <v>338</v>
      </c>
      <c r="X165" s="92">
        <v>707</v>
      </c>
      <c r="Y165" s="84"/>
    </row>
    <row r="166" spans="1:25" hidden="1">
      <c r="A166" s="41" t="s">
        <v>323</v>
      </c>
      <c r="B166" s="41" t="s">
        <v>22</v>
      </c>
      <c r="C166" s="41" t="s">
        <v>310</v>
      </c>
      <c r="D166" s="42">
        <v>270</v>
      </c>
      <c r="G166" s="41" t="s">
        <v>51</v>
      </c>
      <c r="H166" s="41" t="s">
        <v>338</v>
      </c>
      <c r="I166" s="42">
        <v>148</v>
      </c>
      <c r="M166" s="81" t="s">
        <v>312</v>
      </c>
      <c r="N166" s="81" t="s">
        <v>329</v>
      </c>
      <c r="O166" s="81" t="s">
        <v>309</v>
      </c>
      <c r="P166" s="81" t="s">
        <v>338</v>
      </c>
      <c r="Q166" s="82">
        <v>1</v>
      </c>
      <c r="U166" s="92" t="s">
        <v>52</v>
      </c>
      <c r="V166" s="92" t="s">
        <v>437</v>
      </c>
      <c r="W166" s="92" t="s">
        <v>330</v>
      </c>
      <c r="X166" s="92">
        <v>1</v>
      </c>
      <c r="Y166" s="84"/>
    </row>
    <row r="167" spans="1:25" hidden="1">
      <c r="A167" s="41" t="s">
        <v>323</v>
      </c>
      <c r="B167" s="41" t="s">
        <v>22</v>
      </c>
      <c r="C167" s="41" t="s">
        <v>311</v>
      </c>
      <c r="D167" s="42">
        <v>46</v>
      </c>
      <c r="G167" s="41" t="s">
        <v>7</v>
      </c>
      <c r="H167" s="41" t="s">
        <v>308</v>
      </c>
      <c r="I167" s="42">
        <v>313</v>
      </c>
      <c r="M167" s="81" t="s">
        <v>312</v>
      </c>
      <c r="N167" s="81" t="s">
        <v>329</v>
      </c>
      <c r="O167" s="81" t="s">
        <v>310</v>
      </c>
      <c r="P167" s="81" t="s">
        <v>308</v>
      </c>
      <c r="Q167" s="82">
        <v>29</v>
      </c>
      <c r="U167" s="92" t="s">
        <v>52</v>
      </c>
      <c r="V167" s="92" t="s">
        <v>437</v>
      </c>
      <c r="W167" s="92" t="s">
        <v>331</v>
      </c>
      <c r="X167" s="92">
        <v>3</v>
      </c>
      <c r="Y167" s="84"/>
    </row>
    <row r="168" spans="1:25" hidden="1">
      <c r="A168" s="41" t="s">
        <v>323</v>
      </c>
      <c r="B168" s="41" t="s">
        <v>25</v>
      </c>
      <c r="C168" s="41" t="s">
        <v>309</v>
      </c>
      <c r="D168" s="42">
        <v>579</v>
      </c>
      <c r="G168" s="41" t="s">
        <v>7</v>
      </c>
      <c r="H168" s="41" t="s">
        <v>323</v>
      </c>
      <c r="I168" s="42">
        <v>1408</v>
      </c>
      <c r="M168" s="81" t="s">
        <v>312</v>
      </c>
      <c r="N168" s="81" t="s">
        <v>329</v>
      </c>
      <c r="O168" s="81" t="s">
        <v>310</v>
      </c>
      <c r="P168" s="81" t="s">
        <v>323</v>
      </c>
      <c r="Q168" s="82">
        <v>154</v>
      </c>
      <c r="U168" s="94" t="s">
        <v>52</v>
      </c>
      <c r="V168" s="92" t="s">
        <v>438</v>
      </c>
      <c r="W168" s="92" t="s">
        <v>337</v>
      </c>
      <c r="X168" s="92">
        <v>1</v>
      </c>
      <c r="Y168" s="84"/>
    </row>
    <row r="169" spans="1:25" hidden="1">
      <c r="A169" s="41" t="s">
        <v>323</v>
      </c>
      <c r="B169" s="41" t="s">
        <v>25</v>
      </c>
      <c r="C169" s="41" t="s">
        <v>310</v>
      </c>
      <c r="D169" s="42">
        <v>104</v>
      </c>
      <c r="G169" s="41" t="s">
        <v>7</v>
      </c>
      <c r="H169" s="41" t="s">
        <v>324</v>
      </c>
      <c r="I169" s="42">
        <v>1418</v>
      </c>
      <c r="M169" s="81" t="s">
        <v>312</v>
      </c>
      <c r="N169" s="81" t="s">
        <v>329</v>
      </c>
      <c r="O169" s="81" t="s">
        <v>310</v>
      </c>
      <c r="P169" s="81" t="s">
        <v>324</v>
      </c>
      <c r="Q169" s="82">
        <v>177</v>
      </c>
      <c r="U169" s="92" t="s">
        <v>52</v>
      </c>
      <c r="V169" s="92" t="s">
        <v>329</v>
      </c>
      <c r="W169" s="92" t="s">
        <v>308</v>
      </c>
      <c r="X169" s="92">
        <v>783</v>
      </c>
      <c r="Y169" s="84"/>
    </row>
    <row r="170" spans="1:25" hidden="1">
      <c r="A170" s="41" t="s">
        <v>323</v>
      </c>
      <c r="B170" s="41" t="s">
        <v>25</v>
      </c>
      <c r="C170" s="41" t="s">
        <v>311</v>
      </c>
      <c r="D170" s="42">
        <v>18</v>
      </c>
      <c r="G170" s="41" t="s">
        <v>7</v>
      </c>
      <c r="H170" s="41" t="s">
        <v>325</v>
      </c>
      <c r="I170" s="42">
        <v>1346</v>
      </c>
      <c r="M170" s="81" t="s">
        <v>312</v>
      </c>
      <c r="N170" s="81" t="s">
        <v>329</v>
      </c>
      <c r="O170" s="81" t="s">
        <v>310</v>
      </c>
      <c r="P170" s="81" t="s">
        <v>325</v>
      </c>
      <c r="Q170" s="82">
        <v>268</v>
      </c>
      <c r="U170" s="92" t="s">
        <v>52</v>
      </c>
      <c r="V170" s="92" t="s">
        <v>329</v>
      </c>
      <c r="W170" s="92" t="s">
        <v>323</v>
      </c>
      <c r="X170" s="93">
        <v>3442</v>
      </c>
      <c r="Y170" s="84"/>
    </row>
    <row r="171" spans="1:25" hidden="1">
      <c r="A171" s="41" t="s">
        <v>323</v>
      </c>
      <c r="B171" s="41" t="s">
        <v>313</v>
      </c>
      <c r="C171" s="41" t="s">
        <v>309</v>
      </c>
      <c r="D171" s="42">
        <v>604</v>
      </c>
      <c r="G171" s="41" t="s">
        <v>7</v>
      </c>
      <c r="H171" s="41" t="s">
        <v>326</v>
      </c>
      <c r="I171" s="42">
        <v>1660</v>
      </c>
      <c r="M171" s="81" t="s">
        <v>312</v>
      </c>
      <c r="N171" s="81" t="s">
        <v>329</v>
      </c>
      <c r="O171" s="81" t="s">
        <v>310</v>
      </c>
      <c r="P171" s="81" t="s">
        <v>326</v>
      </c>
      <c r="Q171" s="82">
        <v>257</v>
      </c>
      <c r="U171" s="92" t="s">
        <v>52</v>
      </c>
      <c r="V171" s="92" t="s">
        <v>329</v>
      </c>
      <c r="W171" s="92" t="s">
        <v>324</v>
      </c>
      <c r="X171" s="93">
        <v>2955</v>
      </c>
      <c r="Y171" s="84"/>
    </row>
    <row r="172" spans="1:25" hidden="1">
      <c r="A172" s="41" t="s">
        <v>323</v>
      </c>
      <c r="B172" s="41" t="s">
        <v>313</v>
      </c>
      <c r="C172" s="41" t="s">
        <v>310</v>
      </c>
      <c r="D172" s="42">
        <v>118</v>
      </c>
      <c r="G172" s="41" t="s">
        <v>7</v>
      </c>
      <c r="H172" s="41" t="s">
        <v>327</v>
      </c>
      <c r="I172" s="42">
        <v>1200</v>
      </c>
      <c r="M172" s="81" t="s">
        <v>312</v>
      </c>
      <c r="N172" s="81" t="s">
        <v>329</v>
      </c>
      <c r="O172" s="81" t="s">
        <v>310</v>
      </c>
      <c r="P172" s="81" t="s">
        <v>327</v>
      </c>
      <c r="Q172" s="82">
        <v>203</v>
      </c>
      <c r="U172" s="92" t="s">
        <v>52</v>
      </c>
      <c r="V172" s="92" t="s">
        <v>329</v>
      </c>
      <c r="W172" s="92" t="s">
        <v>325</v>
      </c>
      <c r="X172" s="93">
        <v>3205</v>
      </c>
      <c r="Y172" s="84"/>
    </row>
    <row r="173" spans="1:25" hidden="1">
      <c r="A173" s="41" t="s">
        <v>323</v>
      </c>
      <c r="B173" s="41" t="s">
        <v>313</v>
      </c>
      <c r="C173" s="41" t="s">
        <v>311</v>
      </c>
      <c r="D173" s="42">
        <v>14</v>
      </c>
      <c r="G173" s="41" t="s">
        <v>7</v>
      </c>
      <c r="H173" s="41" t="s">
        <v>328</v>
      </c>
      <c r="I173" s="42">
        <v>1296</v>
      </c>
      <c r="M173" s="81" t="s">
        <v>312</v>
      </c>
      <c r="N173" s="81" t="s">
        <v>329</v>
      </c>
      <c r="O173" s="81" t="s">
        <v>310</v>
      </c>
      <c r="P173" s="81" t="s">
        <v>328</v>
      </c>
      <c r="Q173" s="82">
        <v>313</v>
      </c>
      <c r="U173" s="92" t="s">
        <v>52</v>
      </c>
      <c r="V173" s="92" t="s">
        <v>329</v>
      </c>
      <c r="W173" s="92" t="s">
        <v>326</v>
      </c>
      <c r="X173" s="93">
        <v>3572</v>
      </c>
      <c r="Y173" s="84"/>
    </row>
    <row r="174" spans="1:25" hidden="1">
      <c r="A174" s="41" t="s">
        <v>323</v>
      </c>
      <c r="B174" s="41" t="s">
        <v>33</v>
      </c>
      <c r="C174" s="41" t="s">
        <v>309</v>
      </c>
      <c r="D174" s="42">
        <v>1989</v>
      </c>
      <c r="G174" s="41" t="s">
        <v>7</v>
      </c>
      <c r="H174" s="41" t="s">
        <v>330</v>
      </c>
      <c r="I174" s="42">
        <v>1259</v>
      </c>
      <c r="M174" s="81" t="s">
        <v>312</v>
      </c>
      <c r="N174" s="81" t="s">
        <v>329</v>
      </c>
      <c r="O174" s="81" t="s">
        <v>310</v>
      </c>
      <c r="P174" s="81" t="s">
        <v>334</v>
      </c>
      <c r="Q174" s="82">
        <v>13</v>
      </c>
      <c r="U174" s="92" t="s">
        <v>52</v>
      </c>
      <c r="V174" s="92" t="s">
        <v>329</v>
      </c>
      <c r="W174" s="92" t="s">
        <v>327</v>
      </c>
      <c r="X174" s="93">
        <v>2769</v>
      </c>
      <c r="Y174" s="84"/>
    </row>
    <row r="175" spans="1:25" hidden="1">
      <c r="A175" s="41" t="s">
        <v>323</v>
      </c>
      <c r="B175" s="41" t="s">
        <v>33</v>
      </c>
      <c r="C175" s="41" t="s">
        <v>310</v>
      </c>
      <c r="D175" s="42">
        <v>516</v>
      </c>
      <c r="G175" s="41" t="s">
        <v>7</v>
      </c>
      <c r="H175" s="41" t="s">
        <v>331</v>
      </c>
      <c r="I175" s="42">
        <v>1474</v>
      </c>
      <c r="M175" s="81" t="s">
        <v>312</v>
      </c>
      <c r="N175" s="81" t="s">
        <v>329</v>
      </c>
      <c r="O175" s="81" t="s">
        <v>310</v>
      </c>
      <c r="P175" s="81" t="s">
        <v>336</v>
      </c>
      <c r="Q175" s="82">
        <v>1</v>
      </c>
      <c r="U175" s="92" t="s">
        <v>52</v>
      </c>
      <c r="V175" s="92" t="s">
        <v>329</v>
      </c>
      <c r="W175" s="92" t="s">
        <v>328</v>
      </c>
      <c r="X175" s="93">
        <v>3331</v>
      </c>
      <c r="Y175" s="84"/>
    </row>
    <row r="176" spans="1:25" hidden="1">
      <c r="A176" s="41" t="s">
        <v>323</v>
      </c>
      <c r="B176" s="41" t="s">
        <v>33</v>
      </c>
      <c r="C176" s="41" t="s">
        <v>311</v>
      </c>
      <c r="D176" s="42">
        <v>58</v>
      </c>
      <c r="G176" s="41" t="s">
        <v>7</v>
      </c>
      <c r="H176" s="41" t="s">
        <v>332</v>
      </c>
      <c r="I176" s="42">
        <v>1659</v>
      </c>
      <c r="M176" s="81" t="s">
        <v>312</v>
      </c>
      <c r="N176" s="81" t="s">
        <v>329</v>
      </c>
      <c r="O176" s="81" t="s">
        <v>310</v>
      </c>
      <c r="P176" s="81" t="s">
        <v>338</v>
      </c>
      <c r="Q176" s="82">
        <v>1</v>
      </c>
      <c r="U176" s="92" t="s">
        <v>52</v>
      </c>
      <c r="V176" s="92" t="s">
        <v>329</v>
      </c>
      <c r="W176" s="92" t="s">
        <v>334</v>
      </c>
      <c r="X176" s="92">
        <v>127</v>
      </c>
      <c r="Y176" s="84"/>
    </row>
    <row r="177" spans="1:25" hidden="1">
      <c r="A177" s="41" t="s">
        <v>323</v>
      </c>
      <c r="B177" s="41" t="s">
        <v>52</v>
      </c>
      <c r="C177" s="41" t="s">
        <v>309</v>
      </c>
      <c r="D177" s="42">
        <v>2737</v>
      </c>
      <c r="G177" s="41" t="s">
        <v>7</v>
      </c>
      <c r="H177" s="41" t="s">
        <v>333</v>
      </c>
      <c r="I177" s="42">
        <v>1627</v>
      </c>
      <c r="M177" s="81" t="s">
        <v>312</v>
      </c>
      <c r="N177" s="81" t="s">
        <v>329</v>
      </c>
      <c r="O177" s="81" t="s">
        <v>311</v>
      </c>
      <c r="P177" s="81" t="s">
        <v>308</v>
      </c>
      <c r="Q177" s="82">
        <v>6</v>
      </c>
      <c r="U177" s="92" t="s">
        <v>52</v>
      </c>
      <c r="V177" s="92" t="s">
        <v>329</v>
      </c>
      <c r="W177" s="92" t="s">
        <v>336</v>
      </c>
      <c r="X177" s="92">
        <v>7</v>
      </c>
      <c r="Y177" s="84"/>
    </row>
    <row r="178" spans="1:25" hidden="1">
      <c r="A178" s="41" t="s">
        <v>323</v>
      </c>
      <c r="B178" s="41" t="s">
        <v>52</v>
      </c>
      <c r="C178" s="41" t="s">
        <v>310</v>
      </c>
      <c r="D178" s="42">
        <v>606</v>
      </c>
      <c r="G178" s="41" t="s">
        <v>7</v>
      </c>
      <c r="H178" s="41" t="s">
        <v>334</v>
      </c>
      <c r="I178" s="42">
        <v>1374</v>
      </c>
      <c r="M178" s="81" t="s">
        <v>312</v>
      </c>
      <c r="N178" s="81" t="s">
        <v>329</v>
      </c>
      <c r="O178" s="81" t="s">
        <v>311</v>
      </c>
      <c r="P178" s="81" t="s">
        <v>323</v>
      </c>
      <c r="Q178" s="82">
        <v>25</v>
      </c>
      <c r="U178" s="92" t="s">
        <v>52</v>
      </c>
      <c r="V178" s="92" t="s">
        <v>329</v>
      </c>
      <c r="W178" s="92" t="s">
        <v>337</v>
      </c>
      <c r="X178" s="92">
        <v>5</v>
      </c>
      <c r="Y178" s="84"/>
    </row>
    <row r="179" spans="1:25" hidden="1">
      <c r="A179" s="41" t="s">
        <v>323</v>
      </c>
      <c r="B179" s="41" t="s">
        <v>52</v>
      </c>
      <c r="C179" s="41" t="s">
        <v>311</v>
      </c>
      <c r="D179" s="42">
        <v>99</v>
      </c>
      <c r="G179" s="41" t="s">
        <v>7</v>
      </c>
      <c r="H179" s="41" t="s">
        <v>336</v>
      </c>
      <c r="I179" s="42">
        <v>1338</v>
      </c>
      <c r="M179" s="81" t="s">
        <v>312</v>
      </c>
      <c r="N179" s="81" t="s">
        <v>329</v>
      </c>
      <c r="O179" s="81" t="s">
        <v>311</v>
      </c>
      <c r="P179" s="81" t="s">
        <v>324</v>
      </c>
      <c r="Q179" s="82">
        <v>25</v>
      </c>
      <c r="U179" s="92" t="s">
        <v>26</v>
      </c>
      <c r="V179" s="92" t="s">
        <v>436</v>
      </c>
      <c r="W179" s="92" t="s">
        <v>330</v>
      </c>
      <c r="X179" s="92">
        <v>156</v>
      </c>
      <c r="Y179" s="84"/>
    </row>
    <row r="180" spans="1:25" hidden="1">
      <c r="A180" s="41" t="s">
        <v>323</v>
      </c>
      <c r="B180" s="41" t="s">
        <v>26</v>
      </c>
      <c r="C180" s="41" t="s">
        <v>309</v>
      </c>
      <c r="D180" s="42">
        <v>170</v>
      </c>
      <c r="G180" s="41" t="s">
        <v>7</v>
      </c>
      <c r="H180" s="41" t="s">
        <v>337</v>
      </c>
      <c r="I180" s="42">
        <v>1474</v>
      </c>
      <c r="M180" s="81" t="s">
        <v>312</v>
      </c>
      <c r="N180" s="81" t="s">
        <v>329</v>
      </c>
      <c r="O180" s="81" t="s">
        <v>311</v>
      </c>
      <c r="P180" s="81" t="s">
        <v>325</v>
      </c>
      <c r="Q180" s="82">
        <v>23</v>
      </c>
      <c r="U180" s="92" t="s">
        <v>26</v>
      </c>
      <c r="V180" s="92" t="s">
        <v>436</v>
      </c>
      <c r="W180" s="92" t="s">
        <v>331</v>
      </c>
      <c r="X180" s="92">
        <v>216</v>
      </c>
      <c r="Y180" s="84"/>
    </row>
    <row r="181" spans="1:25" hidden="1">
      <c r="A181" s="41" t="s">
        <v>323</v>
      </c>
      <c r="B181" s="41" t="s">
        <v>26</v>
      </c>
      <c r="C181" s="41" t="s">
        <v>310</v>
      </c>
      <c r="D181" s="42">
        <v>34</v>
      </c>
      <c r="G181" s="41" t="s">
        <v>7</v>
      </c>
      <c r="H181" s="41" t="s">
        <v>338</v>
      </c>
      <c r="I181" s="42">
        <v>215</v>
      </c>
      <c r="M181" s="81" t="s">
        <v>312</v>
      </c>
      <c r="N181" s="81" t="s">
        <v>329</v>
      </c>
      <c r="O181" s="81" t="s">
        <v>311</v>
      </c>
      <c r="P181" s="81" t="s">
        <v>326</v>
      </c>
      <c r="Q181" s="82">
        <v>20</v>
      </c>
      <c r="U181" s="92" t="s">
        <v>26</v>
      </c>
      <c r="V181" s="92" t="s">
        <v>436</v>
      </c>
      <c r="W181" s="92" t="s">
        <v>332</v>
      </c>
      <c r="X181" s="92">
        <v>231</v>
      </c>
      <c r="Y181" s="84"/>
    </row>
    <row r="182" spans="1:25" hidden="1">
      <c r="A182" s="41" t="s">
        <v>323</v>
      </c>
      <c r="B182" s="41" t="s">
        <v>26</v>
      </c>
      <c r="C182" s="41" t="s">
        <v>311</v>
      </c>
      <c r="D182" s="42">
        <v>12</v>
      </c>
      <c r="G182" s="41" t="s">
        <v>314</v>
      </c>
      <c r="H182" s="41" t="s">
        <v>308</v>
      </c>
      <c r="I182" s="42">
        <v>368</v>
      </c>
      <c r="M182" s="81" t="s">
        <v>312</v>
      </c>
      <c r="N182" s="81" t="s">
        <v>329</v>
      </c>
      <c r="O182" s="81" t="s">
        <v>311</v>
      </c>
      <c r="P182" s="81" t="s">
        <v>327</v>
      </c>
      <c r="Q182" s="82">
        <v>22</v>
      </c>
      <c r="U182" s="92" t="s">
        <v>26</v>
      </c>
      <c r="V182" s="92" t="s">
        <v>436</v>
      </c>
      <c r="W182" s="92" t="s">
        <v>333</v>
      </c>
      <c r="X182" s="92">
        <v>218</v>
      </c>
      <c r="Y182" s="84"/>
    </row>
    <row r="183" spans="1:25" hidden="1">
      <c r="A183" s="41" t="s">
        <v>323</v>
      </c>
      <c r="B183" s="41" t="s">
        <v>45</v>
      </c>
      <c r="C183" s="41" t="s">
        <v>309</v>
      </c>
      <c r="D183" s="42">
        <v>88</v>
      </c>
      <c r="G183" s="41" t="s">
        <v>314</v>
      </c>
      <c r="H183" s="41" t="s">
        <v>323</v>
      </c>
      <c r="I183" s="42">
        <v>1876</v>
      </c>
      <c r="M183" s="81" t="s">
        <v>312</v>
      </c>
      <c r="N183" s="81" t="s">
        <v>329</v>
      </c>
      <c r="O183" s="81" t="s">
        <v>311</v>
      </c>
      <c r="P183" s="81" t="s">
        <v>328</v>
      </c>
      <c r="Q183" s="82">
        <v>13</v>
      </c>
      <c r="U183" s="92" t="s">
        <v>26</v>
      </c>
      <c r="V183" s="92" t="s">
        <v>436</v>
      </c>
      <c r="W183" s="92" t="s">
        <v>334</v>
      </c>
      <c r="X183" s="92">
        <v>177</v>
      </c>
      <c r="Y183" s="84"/>
    </row>
    <row r="184" spans="1:25" hidden="1">
      <c r="A184" s="41" t="s">
        <v>323</v>
      </c>
      <c r="B184" s="41" t="s">
        <v>45</v>
      </c>
      <c r="C184" s="41" t="s">
        <v>310</v>
      </c>
      <c r="D184" s="42">
        <v>13</v>
      </c>
      <c r="G184" s="41" t="s">
        <v>314</v>
      </c>
      <c r="H184" s="41" t="s">
        <v>324</v>
      </c>
      <c r="I184" s="42">
        <v>1459</v>
      </c>
      <c r="M184" s="81" t="s">
        <v>312</v>
      </c>
      <c r="N184" s="81" t="s">
        <v>329</v>
      </c>
      <c r="O184" s="81" t="s">
        <v>311</v>
      </c>
      <c r="P184" s="81" t="s">
        <v>334</v>
      </c>
      <c r="Q184" s="82">
        <v>4</v>
      </c>
      <c r="U184" s="92" t="s">
        <v>26</v>
      </c>
      <c r="V184" s="92" t="s">
        <v>436</v>
      </c>
      <c r="W184" s="92" t="s">
        <v>336</v>
      </c>
      <c r="X184" s="92">
        <v>150</v>
      </c>
      <c r="Y184" s="84"/>
    </row>
    <row r="185" spans="1:25" hidden="1">
      <c r="A185" s="41" t="s">
        <v>323</v>
      </c>
      <c r="B185" s="41" t="s">
        <v>45</v>
      </c>
      <c r="C185" s="41" t="s">
        <v>311</v>
      </c>
      <c r="D185" s="42">
        <v>7</v>
      </c>
      <c r="G185" s="41" t="s">
        <v>314</v>
      </c>
      <c r="H185" s="41" t="s">
        <v>325</v>
      </c>
      <c r="I185" s="42">
        <v>1524</v>
      </c>
      <c r="M185" s="81" t="s">
        <v>312</v>
      </c>
      <c r="N185" s="81" t="s">
        <v>329</v>
      </c>
      <c r="O185" s="81" t="s">
        <v>335</v>
      </c>
      <c r="P185" s="81" t="s">
        <v>334</v>
      </c>
      <c r="Q185" s="82">
        <v>4</v>
      </c>
      <c r="U185" s="92" t="s">
        <v>26</v>
      </c>
      <c r="V185" s="92" t="s">
        <v>436</v>
      </c>
      <c r="W185" s="92" t="s">
        <v>337</v>
      </c>
      <c r="X185" s="92">
        <v>169</v>
      </c>
      <c r="Y185" s="84"/>
    </row>
    <row r="186" spans="1:25" hidden="1">
      <c r="A186" s="41" t="s">
        <v>323</v>
      </c>
      <c r="B186" s="41" t="s">
        <v>51</v>
      </c>
      <c r="C186" s="41" t="s">
        <v>309</v>
      </c>
      <c r="D186" s="42">
        <v>876</v>
      </c>
      <c r="G186" s="41" t="s">
        <v>314</v>
      </c>
      <c r="H186" s="41" t="s">
        <v>326</v>
      </c>
      <c r="I186" s="42">
        <v>1559</v>
      </c>
      <c r="M186" s="81" t="s">
        <v>22</v>
      </c>
      <c r="N186" s="81" t="s">
        <v>436</v>
      </c>
      <c r="O186" s="81" t="s">
        <v>329</v>
      </c>
      <c r="P186" s="81" t="s">
        <v>331</v>
      </c>
      <c r="Q186" s="82">
        <v>1</v>
      </c>
      <c r="U186" s="92" t="s">
        <v>26</v>
      </c>
      <c r="V186" s="92" t="s">
        <v>436</v>
      </c>
      <c r="W186" s="92" t="s">
        <v>338</v>
      </c>
      <c r="X186" s="92">
        <v>44</v>
      </c>
      <c r="Y186" s="84"/>
    </row>
    <row r="187" spans="1:25" hidden="1">
      <c r="A187" s="41" t="s">
        <v>323</v>
      </c>
      <c r="B187" s="41" t="s">
        <v>51</v>
      </c>
      <c r="C187" s="41" t="s">
        <v>310</v>
      </c>
      <c r="D187" s="42">
        <v>220</v>
      </c>
      <c r="G187" s="41" t="s">
        <v>314</v>
      </c>
      <c r="H187" s="41" t="s">
        <v>327</v>
      </c>
      <c r="I187" s="42">
        <v>1236</v>
      </c>
      <c r="M187" s="81" t="s">
        <v>22</v>
      </c>
      <c r="N187" s="81" t="s">
        <v>436</v>
      </c>
      <c r="O187" s="81" t="s">
        <v>329</v>
      </c>
      <c r="P187" s="81" t="s">
        <v>332</v>
      </c>
      <c r="Q187" s="82">
        <v>4</v>
      </c>
      <c r="U187" s="92" t="s">
        <v>26</v>
      </c>
      <c r="V187" s="92" t="s">
        <v>329</v>
      </c>
      <c r="W187" s="92" t="s">
        <v>308</v>
      </c>
      <c r="X187" s="92">
        <v>50</v>
      </c>
      <c r="Y187" s="84"/>
    </row>
    <row r="188" spans="1:25" hidden="1">
      <c r="A188" s="41" t="s">
        <v>323</v>
      </c>
      <c r="B188" s="41" t="s">
        <v>51</v>
      </c>
      <c r="C188" s="41" t="s">
        <v>311</v>
      </c>
      <c r="D188" s="42">
        <v>30</v>
      </c>
      <c r="G188" s="41" t="s">
        <v>314</v>
      </c>
      <c r="H188" s="41" t="s">
        <v>328</v>
      </c>
      <c r="I188" s="42">
        <v>1219</v>
      </c>
      <c r="M188" s="81" t="s">
        <v>22</v>
      </c>
      <c r="N188" s="81" t="s">
        <v>436</v>
      </c>
      <c r="O188" s="81" t="s">
        <v>329</v>
      </c>
      <c r="P188" s="81" t="s">
        <v>333</v>
      </c>
      <c r="Q188" s="82">
        <v>3</v>
      </c>
      <c r="U188" s="92" t="s">
        <v>26</v>
      </c>
      <c r="V188" s="92" t="s">
        <v>329</v>
      </c>
      <c r="W188" s="92" t="s">
        <v>323</v>
      </c>
      <c r="X188" s="92">
        <v>216</v>
      </c>
      <c r="Y188" s="84"/>
    </row>
    <row r="189" spans="1:25" hidden="1">
      <c r="A189" s="41" t="s">
        <v>323</v>
      </c>
      <c r="B189" s="41" t="s">
        <v>7</v>
      </c>
      <c r="C189" s="41" t="s">
        <v>309</v>
      </c>
      <c r="D189" s="42">
        <v>1136</v>
      </c>
      <c r="G189" s="41" t="s">
        <v>314</v>
      </c>
      <c r="H189" s="41" t="s">
        <v>330</v>
      </c>
      <c r="I189" s="42">
        <v>1388</v>
      </c>
      <c r="M189" s="81" t="s">
        <v>22</v>
      </c>
      <c r="N189" s="81" t="s">
        <v>436</v>
      </c>
      <c r="O189" s="81" t="s">
        <v>329</v>
      </c>
      <c r="P189" s="81" t="s">
        <v>334</v>
      </c>
      <c r="Q189" s="82">
        <v>1</v>
      </c>
      <c r="U189" s="92" t="s">
        <v>26</v>
      </c>
      <c r="V189" s="92" t="s">
        <v>329</v>
      </c>
      <c r="W189" s="92" t="s">
        <v>324</v>
      </c>
      <c r="X189" s="92">
        <v>202</v>
      </c>
      <c r="Y189" s="84"/>
    </row>
    <row r="190" spans="1:25" hidden="1">
      <c r="A190" s="41" t="s">
        <v>323</v>
      </c>
      <c r="B190" s="41" t="s">
        <v>7</v>
      </c>
      <c r="C190" s="41" t="s">
        <v>310</v>
      </c>
      <c r="D190" s="42">
        <v>235</v>
      </c>
      <c r="G190" s="41" t="s">
        <v>314</v>
      </c>
      <c r="H190" s="41" t="s">
        <v>331</v>
      </c>
      <c r="I190" s="42">
        <v>1626</v>
      </c>
      <c r="M190" s="81" t="s">
        <v>22</v>
      </c>
      <c r="N190" s="81" t="s">
        <v>436</v>
      </c>
      <c r="O190" s="81" t="s">
        <v>309</v>
      </c>
      <c r="P190" s="81" t="s">
        <v>330</v>
      </c>
      <c r="Q190" s="82">
        <v>1009</v>
      </c>
      <c r="U190" s="92" t="s">
        <v>26</v>
      </c>
      <c r="V190" s="92" t="s">
        <v>329</v>
      </c>
      <c r="W190" s="92" t="s">
        <v>325</v>
      </c>
      <c r="X190" s="92">
        <v>186</v>
      </c>
      <c r="Y190" s="84"/>
    </row>
    <row r="191" spans="1:25" hidden="1">
      <c r="A191" s="41" t="s">
        <v>323</v>
      </c>
      <c r="B191" s="41" t="s">
        <v>7</v>
      </c>
      <c r="C191" s="41" t="s">
        <v>311</v>
      </c>
      <c r="D191" s="42">
        <v>37</v>
      </c>
      <c r="G191" s="41" t="s">
        <v>314</v>
      </c>
      <c r="H191" s="41" t="s">
        <v>332</v>
      </c>
      <c r="I191" s="42">
        <v>2055</v>
      </c>
      <c r="M191" s="81" t="s">
        <v>22</v>
      </c>
      <c r="N191" s="81" t="s">
        <v>436</v>
      </c>
      <c r="O191" s="81" t="s">
        <v>309</v>
      </c>
      <c r="P191" s="81" t="s">
        <v>331</v>
      </c>
      <c r="Q191" s="82">
        <v>1280</v>
      </c>
      <c r="U191" s="92" t="s">
        <v>26</v>
      </c>
      <c r="V191" s="92" t="s">
        <v>329</v>
      </c>
      <c r="W191" s="92" t="s">
        <v>326</v>
      </c>
      <c r="X191" s="92">
        <v>167</v>
      </c>
      <c r="Y191" s="84"/>
    </row>
    <row r="192" spans="1:25" hidden="1">
      <c r="A192" s="41" t="s">
        <v>323</v>
      </c>
      <c r="B192" s="41" t="s">
        <v>314</v>
      </c>
      <c r="C192" s="41" t="s">
        <v>309</v>
      </c>
      <c r="D192" s="42">
        <v>1512</v>
      </c>
      <c r="G192" s="41" t="s">
        <v>314</v>
      </c>
      <c r="H192" s="41" t="s">
        <v>333</v>
      </c>
      <c r="I192" s="42">
        <v>1641</v>
      </c>
      <c r="M192" s="81" t="s">
        <v>22</v>
      </c>
      <c r="N192" s="81" t="s">
        <v>436</v>
      </c>
      <c r="O192" s="81" t="s">
        <v>309</v>
      </c>
      <c r="P192" s="81" t="s">
        <v>332</v>
      </c>
      <c r="Q192" s="82">
        <v>1258</v>
      </c>
      <c r="U192" s="92" t="s">
        <v>26</v>
      </c>
      <c r="V192" s="92" t="s">
        <v>329</v>
      </c>
      <c r="W192" s="92" t="s">
        <v>327</v>
      </c>
      <c r="X192" s="92">
        <v>134</v>
      </c>
      <c r="Y192" s="84"/>
    </row>
    <row r="193" spans="1:25" hidden="1">
      <c r="A193" s="41" t="s">
        <v>323</v>
      </c>
      <c r="B193" s="41" t="s">
        <v>314</v>
      </c>
      <c r="C193" s="41" t="s">
        <v>310</v>
      </c>
      <c r="D193" s="42">
        <v>311</v>
      </c>
      <c r="G193" s="41" t="s">
        <v>314</v>
      </c>
      <c r="H193" s="41" t="s">
        <v>334</v>
      </c>
      <c r="I193" s="42">
        <v>1533</v>
      </c>
      <c r="M193" s="81" t="s">
        <v>22</v>
      </c>
      <c r="N193" s="81" t="s">
        <v>436</v>
      </c>
      <c r="O193" s="81" t="s">
        <v>309</v>
      </c>
      <c r="P193" s="81" t="s">
        <v>333</v>
      </c>
      <c r="Q193" s="82">
        <v>946</v>
      </c>
      <c r="U193" s="92" t="s">
        <v>26</v>
      </c>
      <c r="V193" s="92" t="s">
        <v>329</v>
      </c>
      <c r="W193" s="92" t="s">
        <v>328</v>
      </c>
      <c r="X193" s="92">
        <v>145</v>
      </c>
      <c r="Y193" s="84"/>
    </row>
    <row r="194" spans="1:25" hidden="1">
      <c r="A194" s="41" t="s">
        <v>323</v>
      </c>
      <c r="B194" s="41" t="s">
        <v>314</v>
      </c>
      <c r="C194" s="41" t="s">
        <v>311</v>
      </c>
      <c r="D194" s="42">
        <v>53</v>
      </c>
      <c r="G194" s="41" t="s">
        <v>314</v>
      </c>
      <c r="H194" s="41" t="s">
        <v>336</v>
      </c>
      <c r="I194" s="42">
        <v>1367</v>
      </c>
      <c r="M194" s="81" t="s">
        <v>22</v>
      </c>
      <c r="N194" s="81" t="s">
        <v>436</v>
      </c>
      <c r="O194" s="81" t="s">
        <v>309</v>
      </c>
      <c r="P194" s="81" t="s">
        <v>334</v>
      </c>
      <c r="Q194" s="82">
        <v>801</v>
      </c>
      <c r="U194" s="92" t="s">
        <v>26</v>
      </c>
      <c r="V194" s="92" t="s">
        <v>329</v>
      </c>
      <c r="W194" s="92" t="s">
        <v>334</v>
      </c>
      <c r="X194" s="92">
        <v>3</v>
      </c>
      <c r="Y194" s="84"/>
    </row>
    <row r="195" spans="1:25" hidden="1">
      <c r="A195" s="41" t="s">
        <v>323</v>
      </c>
      <c r="B195" s="41" t="s">
        <v>29</v>
      </c>
      <c r="C195" s="41" t="s">
        <v>309</v>
      </c>
      <c r="D195" s="42">
        <v>1830</v>
      </c>
      <c r="G195" s="41" t="s">
        <v>314</v>
      </c>
      <c r="H195" s="41" t="s">
        <v>337</v>
      </c>
      <c r="I195" s="42">
        <v>1674</v>
      </c>
      <c r="M195" s="81" t="s">
        <v>22</v>
      </c>
      <c r="N195" s="81" t="s">
        <v>436</v>
      </c>
      <c r="O195" s="81" t="s">
        <v>309</v>
      </c>
      <c r="P195" s="81" t="s">
        <v>336</v>
      </c>
      <c r="Q195" s="82">
        <v>755</v>
      </c>
      <c r="U195" s="92" t="s">
        <v>45</v>
      </c>
      <c r="V195" s="92" t="s">
        <v>436</v>
      </c>
      <c r="W195" s="92" t="s">
        <v>330</v>
      </c>
      <c r="X195" s="92">
        <v>72</v>
      </c>
      <c r="Y195" s="84"/>
    </row>
    <row r="196" spans="1:25" hidden="1">
      <c r="A196" s="41" t="s">
        <v>323</v>
      </c>
      <c r="B196" s="41" t="s">
        <v>29</v>
      </c>
      <c r="C196" s="41" t="s">
        <v>310</v>
      </c>
      <c r="D196" s="42">
        <v>426</v>
      </c>
      <c r="G196" s="41" t="s">
        <v>314</v>
      </c>
      <c r="H196" s="41" t="s">
        <v>338</v>
      </c>
      <c r="I196" s="42">
        <v>167</v>
      </c>
      <c r="M196" s="81" t="s">
        <v>22</v>
      </c>
      <c r="N196" s="81" t="s">
        <v>436</v>
      </c>
      <c r="O196" s="81" t="s">
        <v>309</v>
      </c>
      <c r="P196" s="81" t="s">
        <v>337</v>
      </c>
      <c r="Q196" s="82">
        <v>880</v>
      </c>
      <c r="U196" s="92" t="s">
        <v>45</v>
      </c>
      <c r="V196" s="92" t="s">
        <v>436</v>
      </c>
      <c r="W196" s="92" t="s">
        <v>331</v>
      </c>
      <c r="X196" s="92">
        <v>110</v>
      </c>
      <c r="Y196" s="84"/>
    </row>
    <row r="197" spans="1:25" hidden="1">
      <c r="A197" s="41" t="s">
        <v>323</v>
      </c>
      <c r="B197" s="41" t="s">
        <v>29</v>
      </c>
      <c r="C197" s="41" t="s">
        <v>311</v>
      </c>
      <c r="D197" s="42">
        <v>46</v>
      </c>
      <c r="G197" s="41" t="s">
        <v>29</v>
      </c>
      <c r="H197" s="41" t="s">
        <v>308</v>
      </c>
      <c r="I197" s="42">
        <v>468</v>
      </c>
      <c r="M197" s="81" t="s">
        <v>22</v>
      </c>
      <c r="N197" s="81" t="s">
        <v>436</v>
      </c>
      <c r="O197" s="81" t="s">
        <v>309</v>
      </c>
      <c r="P197" s="81" t="s">
        <v>338</v>
      </c>
      <c r="Q197" s="82">
        <v>166</v>
      </c>
      <c r="U197" s="92" t="s">
        <v>45</v>
      </c>
      <c r="V197" s="92" t="s">
        <v>436</v>
      </c>
      <c r="W197" s="92" t="s">
        <v>332</v>
      </c>
      <c r="X197" s="92">
        <v>140</v>
      </c>
      <c r="Y197" s="84"/>
    </row>
    <row r="198" spans="1:25" hidden="1">
      <c r="A198" s="41" t="s">
        <v>323</v>
      </c>
      <c r="B198" s="41" t="s">
        <v>44</v>
      </c>
      <c r="C198" s="41" t="s">
        <v>309</v>
      </c>
      <c r="D198" s="42">
        <v>1591</v>
      </c>
      <c r="G198" s="41" t="s">
        <v>29</v>
      </c>
      <c r="H198" s="41" t="s">
        <v>323</v>
      </c>
      <c r="I198" s="42">
        <v>2302</v>
      </c>
      <c r="M198" s="81" t="s">
        <v>22</v>
      </c>
      <c r="N198" s="81" t="s">
        <v>436</v>
      </c>
      <c r="O198" s="81" t="s">
        <v>310</v>
      </c>
      <c r="P198" s="81" t="s">
        <v>330</v>
      </c>
      <c r="Q198" s="82">
        <v>444</v>
      </c>
      <c r="U198" s="92" t="s">
        <v>45</v>
      </c>
      <c r="V198" s="92" t="s">
        <v>436</v>
      </c>
      <c r="W198" s="92" t="s">
        <v>333</v>
      </c>
      <c r="X198" s="92">
        <v>122</v>
      </c>
      <c r="Y198" s="84"/>
    </row>
    <row r="199" spans="1:25" hidden="1">
      <c r="A199" s="41" t="s">
        <v>323</v>
      </c>
      <c r="B199" s="41" t="s">
        <v>44</v>
      </c>
      <c r="C199" s="41" t="s">
        <v>310</v>
      </c>
      <c r="D199" s="42">
        <v>337</v>
      </c>
      <c r="G199" s="41" t="s">
        <v>29</v>
      </c>
      <c r="H199" s="41" t="s">
        <v>324</v>
      </c>
      <c r="I199" s="42">
        <v>2431</v>
      </c>
      <c r="M199" s="81" t="s">
        <v>22</v>
      </c>
      <c r="N199" s="81" t="s">
        <v>436</v>
      </c>
      <c r="O199" s="81" t="s">
        <v>310</v>
      </c>
      <c r="P199" s="81" t="s">
        <v>331</v>
      </c>
      <c r="Q199" s="82">
        <v>561</v>
      </c>
      <c r="U199" s="92" t="s">
        <v>45</v>
      </c>
      <c r="V199" s="92" t="s">
        <v>436</v>
      </c>
      <c r="W199" s="92" t="s">
        <v>334</v>
      </c>
      <c r="X199" s="92">
        <v>98</v>
      </c>
      <c r="Y199" s="84"/>
    </row>
    <row r="200" spans="1:25" hidden="1">
      <c r="A200" s="41" t="s">
        <v>323</v>
      </c>
      <c r="B200" s="41" t="s">
        <v>44</v>
      </c>
      <c r="C200" s="41" t="s">
        <v>311</v>
      </c>
      <c r="D200" s="42">
        <v>42</v>
      </c>
      <c r="G200" s="41" t="s">
        <v>29</v>
      </c>
      <c r="H200" s="41" t="s">
        <v>325</v>
      </c>
      <c r="I200" s="42">
        <v>2252</v>
      </c>
      <c r="M200" s="81" t="s">
        <v>22</v>
      </c>
      <c r="N200" s="81" t="s">
        <v>436</v>
      </c>
      <c r="O200" s="81" t="s">
        <v>310</v>
      </c>
      <c r="P200" s="81" t="s">
        <v>332</v>
      </c>
      <c r="Q200" s="82">
        <v>578</v>
      </c>
      <c r="U200" s="92" t="s">
        <v>45</v>
      </c>
      <c r="V200" s="92" t="s">
        <v>436</v>
      </c>
      <c r="W200" s="92" t="s">
        <v>336</v>
      </c>
      <c r="X200" s="92">
        <v>86</v>
      </c>
      <c r="Y200" s="84"/>
    </row>
    <row r="201" spans="1:25" hidden="1">
      <c r="A201" s="41" t="s">
        <v>323</v>
      </c>
      <c r="B201" s="41" t="s">
        <v>15</v>
      </c>
      <c r="C201" s="41" t="s">
        <v>309</v>
      </c>
      <c r="D201" s="42">
        <v>730</v>
      </c>
      <c r="G201" s="41" t="s">
        <v>29</v>
      </c>
      <c r="H201" s="41" t="s">
        <v>326</v>
      </c>
      <c r="I201" s="42">
        <v>2372</v>
      </c>
      <c r="M201" s="81" t="s">
        <v>22</v>
      </c>
      <c r="N201" s="81" t="s">
        <v>436</v>
      </c>
      <c r="O201" s="81" t="s">
        <v>310</v>
      </c>
      <c r="P201" s="81" t="s">
        <v>333</v>
      </c>
      <c r="Q201" s="82">
        <v>531</v>
      </c>
      <c r="U201" s="92" t="s">
        <v>45</v>
      </c>
      <c r="V201" s="92" t="s">
        <v>436</v>
      </c>
      <c r="W201" s="92" t="s">
        <v>337</v>
      </c>
      <c r="X201" s="92">
        <v>75</v>
      </c>
      <c r="Y201" s="84"/>
    </row>
    <row r="202" spans="1:25" hidden="1">
      <c r="A202" s="41" t="s">
        <v>323</v>
      </c>
      <c r="B202" s="41" t="s">
        <v>15</v>
      </c>
      <c r="C202" s="41" t="s">
        <v>310</v>
      </c>
      <c r="D202" s="42">
        <v>149</v>
      </c>
      <c r="G202" s="41" t="s">
        <v>29</v>
      </c>
      <c r="H202" s="41" t="s">
        <v>327</v>
      </c>
      <c r="I202" s="42">
        <v>1910</v>
      </c>
      <c r="M202" s="81" t="s">
        <v>22</v>
      </c>
      <c r="N202" s="81" t="s">
        <v>436</v>
      </c>
      <c r="O202" s="81" t="s">
        <v>310</v>
      </c>
      <c r="P202" s="81" t="s">
        <v>334</v>
      </c>
      <c r="Q202" s="82">
        <v>438</v>
      </c>
      <c r="U202" s="92" t="s">
        <v>45</v>
      </c>
      <c r="V202" s="92" t="s">
        <v>436</v>
      </c>
      <c r="W202" s="92" t="s">
        <v>338</v>
      </c>
      <c r="X202" s="92">
        <v>19</v>
      </c>
      <c r="Y202" s="84"/>
    </row>
    <row r="203" spans="1:25" hidden="1">
      <c r="A203" s="41" t="s">
        <v>323</v>
      </c>
      <c r="B203" s="41" t="s">
        <v>15</v>
      </c>
      <c r="C203" s="41" t="s">
        <v>311</v>
      </c>
      <c r="D203" s="42">
        <v>26</v>
      </c>
      <c r="G203" s="41" t="s">
        <v>29</v>
      </c>
      <c r="H203" s="41" t="s">
        <v>328</v>
      </c>
      <c r="I203" s="42">
        <v>1880</v>
      </c>
      <c r="M203" s="81" t="s">
        <v>22</v>
      </c>
      <c r="N203" s="81" t="s">
        <v>436</v>
      </c>
      <c r="O203" s="81" t="s">
        <v>310</v>
      </c>
      <c r="P203" s="81" t="s">
        <v>336</v>
      </c>
      <c r="Q203" s="82">
        <v>367</v>
      </c>
      <c r="U203" s="92" t="s">
        <v>45</v>
      </c>
      <c r="V203" s="92" t="s">
        <v>437</v>
      </c>
      <c r="W203" s="92" t="s">
        <v>334</v>
      </c>
      <c r="X203" s="92">
        <v>1</v>
      </c>
      <c r="Y203" s="84"/>
    </row>
    <row r="204" spans="1:25" hidden="1">
      <c r="A204" s="41" t="s">
        <v>323</v>
      </c>
      <c r="B204" s="41" t="s">
        <v>8</v>
      </c>
      <c r="C204" s="41" t="s">
        <v>309</v>
      </c>
      <c r="D204" s="42">
        <v>223</v>
      </c>
      <c r="G204" s="41" t="s">
        <v>29</v>
      </c>
      <c r="H204" s="41" t="s">
        <v>330</v>
      </c>
      <c r="I204" s="42">
        <v>2161</v>
      </c>
      <c r="M204" s="81" t="s">
        <v>22</v>
      </c>
      <c r="N204" s="81" t="s">
        <v>436</v>
      </c>
      <c r="O204" s="81" t="s">
        <v>310</v>
      </c>
      <c r="P204" s="81" t="s">
        <v>337</v>
      </c>
      <c r="Q204" s="82">
        <v>464</v>
      </c>
      <c r="U204" s="94" t="s">
        <v>45</v>
      </c>
      <c r="V204" s="92" t="s">
        <v>446</v>
      </c>
      <c r="W204" s="92" t="s">
        <v>333</v>
      </c>
      <c r="X204" s="92">
        <v>1</v>
      </c>
      <c r="Y204" s="84"/>
    </row>
    <row r="205" spans="1:25" hidden="1">
      <c r="A205" s="41" t="s">
        <v>323</v>
      </c>
      <c r="B205" s="41" t="s">
        <v>8</v>
      </c>
      <c r="C205" s="41" t="s">
        <v>310</v>
      </c>
      <c r="D205" s="42">
        <v>42</v>
      </c>
      <c r="G205" s="41" t="s">
        <v>29</v>
      </c>
      <c r="H205" s="41" t="s">
        <v>331</v>
      </c>
      <c r="I205" s="42">
        <v>2652</v>
      </c>
      <c r="M205" s="81" t="s">
        <v>22</v>
      </c>
      <c r="N205" s="81" t="s">
        <v>436</v>
      </c>
      <c r="O205" s="81" t="s">
        <v>310</v>
      </c>
      <c r="P205" s="81" t="s">
        <v>338</v>
      </c>
      <c r="Q205" s="82">
        <v>94</v>
      </c>
      <c r="U205" s="94" t="s">
        <v>45</v>
      </c>
      <c r="V205" s="92" t="s">
        <v>447</v>
      </c>
      <c r="W205" s="92" t="s">
        <v>332</v>
      </c>
      <c r="X205" s="92">
        <v>1</v>
      </c>
      <c r="Y205" s="84"/>
    </row>
    <row r="206" spans="1:25" hidden="1">
      <c r="A206" s="41" t="s">
        <v>323</v>
      </c>
      <c r="B206" s="41" t="s">
        <v>8</v>
      </c>
      <c r="C206" s="41" t="s">
        <v>311</v>
      </c>
      <c r="D206" s="42">
        <v>10</v>
      </c>
      <c r="G206" s="41" t="s">
        <v>29</v>
      </c>
      <c r="H206" s="41" t="s">
        <v>332</v>
      </c>
      <c r="I206" s="42">
        <v>2330</v>
      </c>
      <c r="M206" s="81" t="s">
        <v>22</v>
      </c>
      <c r="N206" s="81" t="s">
        <v>436</v>
      </c>
      <c r="O206" s="81" t="s">
        <v>311</v>
      </c>
      <c r="P206" s="81" t="s">
        <v>330</v>
      </c>
      <c r="Q206" s="82">
        <v>45</v>
      </c>
      <c r="U206" s="92" t="s">
        <v>45</v>
      </c>
      <c r="V206" s="92" t="s">
        <v>329</v>
      </c>
      <c r="W206" s="92" t="s">
        <v>308</v>
      </c>
      <c r="X206" s="92">
        <v>43</v>
      </c>
      <c r="Y206" s="84"/>
    </row>
    <row r="207" spans="1:25" hidden="1">
      <c r="A207" s="41" t="s">
        <v>323</v>
      </c>
      <c r="B207" s="41" t="s">
        <v>12</v>
      </c>
      <c r="C207" s="41" t="s">
        <v>309</v>
      </c>
      <c r="D207" s="42">
        <v>255</v>
      </c>
      <c r="G207" s="41" t="s">
        <v>29</v>
      </c>
      <c r="H207" s="41" t="s">
        <v>333</v>
      </c>
      <c r="I207" s="42">
        <v>2312</v>
      </c>
      <c r="M207" s="81" t="s">
        <v>22</v>
      </c>
      <c r="N207" s="81" t="s">
        <v>436</v>
      </c>
      <c r="O207" s="81" t="s">
        <v>311</v>
      </c>
      <c r="P207" s="81" t="s">
        <v>331</v>
      </c>
      <c r="Q207" s="82">
        <v>45</v>
      </c>
      <c r="U207" s="92" t="s">
        <v>45</v>
      </c>
      <c r="V207" s="92" t="s">
        <v>329</v>
      </c>
      <c r="W207" s="92" t="s">
        <v>323</v>
      </c>
      <c r="X207" s="92">
        <v>108</v>
      </c>
      <c r="Y207" s="84"/>
    </row>
    <row r="208" spans="1:25" hidden="1">
      <c r="A208" s="41" t="s">
        <v>323</v>
      </c>
      <c r="B208" s="41" t="s">
        <v>12</v>
      </c>
      <c r="C208" s="41" t="s">
        <v>310</v>
      </c>
      <c r="D208" s="42">
        <v>68</v>
      </c>
      <c r="G208" s="41" t="s">
        <v>29</v>
      </c>
      <c r="H208" s="41" t="s">
        <v>334</v>
      </c>
      <c r="I208" s="42">
        <v>2285</v>
      </c>
      <c r="M208" s="81" t="s">
        <v>22</v>
      </c>
      <c r="N208" s="81" t="s">
        <v>436</v>
      </c>
      <c r="O208" s="81" t="s">
        <v>311</v>
      </c>
      <c r="P208" s="81" t="s">
        <v>332</v>
      </c>
      <c r="Q208" s="82">
        <v>64</v>
      </c>
      <c r="U208" s="92" t="s">
        <v>45</v>
      </c>
      <c r="V208" s="92" t="s">
        <v>329</v>
      </c>
      <c r="W208" s="92" t="s">
        <v>324</v>
      </c>
      <c r="X208" s="92">
        <v>86</v>
      </c>
      <c r="Y208" s="84"/>
    </row>
    <row r="209" spans="1:25" hidden="1">
      <c r="A209" s="41" t="s">
        <v>323</v>
      </c>
      <c r="B209" s="41" t="s">
        <v>12</v>
      </c>
      <c r="C209" s="41" t="s">
        <v>311</v>
      </c>
      <c r="D209" s="42">
        <v>7</v>
      </c>
      <c r="G209" s="41" t="s">
        <v>29</v>
      </c>
      <c r="H209" s="41" t="s">
        <v>336</v>
      </c>
      <c r="I209" s="42">
        <v>2227</v>
      </c>
      <c r="M209" s="81" t="s">
        <v>22</v>
      </c>
      <c r="N209" s="81" t="s">
        <v>436</v>
      </c>
      <c r="O209" s="81" t="s">
        <v>311</v>
      </c>
      <c r="P209" s="81" t="s">
        <v>333</v>
      </c>
      <c r="Q209" s="82">
        <v>44</v>
      </c>
      <c r="U209" s="92" t="s">
        <v>45</v>
      </c>
      <c r="V209" s="92" t="s">
        <v>329</v>
      </c>
      <c r="W209" s="92" t="s">
        <v>325</v>
      </c>
      <c r="X209" s="92">
        <v>97</v>
      </c>
      <c r="Y209" s="84"/>
    </row>
    <row r="210" spans="1:25" hidden="1">
      <c r="A210" s="41" t="s">
        <v>323</v>
      </c>
      <c r="B210" s="41" t="s">
        <v>315</v>
      </c>
      <c r="C210" s="41" t="s">
        <v>309</v>
      </c>
      <c r="D210" s="42">
        <v>566</v>
      </c>
      <c r="G210" s="41" t="s">
        <v>29</v>
      </c>
      <c r="H210" s="41" t="s">
        <v>337</v>
      </c>
      <c r="I210" s="42">
        <v>2606</v>
      </c>
      <c r="M210" s="81" t="s">
        <v>22</v>
      </c>
      <c r="N210" s="81" t="s">
        <v>436</v>
      </c>
      <c r="O210" s="81" t="s">
        <v>311</v>
      </c>
      <c r="P210" s="81" t="s">
        <v>334</v>
      </c>
      <c r="Q210" s="82">
        <v>63</v>
      </c>
      <c r="U210" s="92" t="s">
        <v>45</v>
      </c>
      <c r="V210" s="92" t="s">
        <v>329</v>
      </c>
      <c r="W210" s="92" t="s">
        <v>326</v>
      </c>
      <c r="X210" s="92">
        <v>91</v>
      </c>
      <c r="Y210" s="84"/>
    </row>
    <row r="211" spans="1:25" hidden="1">
      <c r="A211" s="41" t="s">
        <v>323</v>
      </c>
      <c r="B211" s="41" t="s">
        <v>315</v>
      </c>
      <c r="C211" s="41" t="s">
        <v>310</v>
      </c>
      <c r="D211" s="42">
        <v>138</v>
      </c>
      <c r="G211" s="41" t="s">
        <v>29</v>
      </c>
      <c r="H211" s="41" t="s">
        <v>338</v>
      </c>
      <c r="I211" s="42">
        <v>337</v>
      </c>
      <c r="M211" s="81" t="s">
        <v>22</v>
      </c>
      <c r="N211" s="81" t="s">
        <v>436</v>
      </c>
      <c r="O211" s="81" t="s">
        <v>311</v>
      </c>
      <c r="P211" s="81" t="s">
        <v>336</v>
      </c>
      <c r="Q211" s="82">
        <v>61</v>
      </c>
      <c r="U211" s="92" t="s">
        <v>45</v>
      </c>
      <c r="V211" s="92" t="s">
        <v>329</v>
      </c>
      <c r="W211" s="92" t="s">
        <v>327</v>
      </c>
      <c r="X211" s="92">
        <v>63</v>
      </c>
      <c r="Y211" s="84"/>
    </row>
    <row r="212" spans="1:25" hidden="1">
      <c r="A212" s="41" t="s">
        <v>323</v>
      </c>
      <c r="B212" s="41" t="s">
        <v>315</v>
      </c>
      <c r="C212" s="41" t="s">
        <v>311</v>
      </c>
      <c r="D212" s="42">
        <v>31</v>
      </c>
      <c r="G212" s="41" t="s">
        <v>44</v>
      </c>
      <c r="H212" s="41" t="s">
        <v>308</v>
      </c>
      <c r="I212" s="42">
        <v>360</v>
      </c>
      <c r="M212" s="81" t="s">
        <v>22</v>
      </c>
      <c r="N212" s="81" t="s">
        <v>436</v>
      </c>
      <c r="O212" s="81" t="s">
        <v>311</v>
      </c>
      <c r="P212" s="81" t="s">
        <v>337</v>
      </c>
      <c r="Q212" s="82">
        <v>62</v>
      </c>
      <c r="U212" s="92" t="s">
        <v>45</v>
      </c>
      <c r="V212" s="92" t="s">
        <v>329</v>
      </c>
      <c r="W212" s="92" t="s">
        <v>328</v>
      </c>
      <c r="X212" s="92">
        <v>90</v>
      </c>
      <c r="Y212" s="84"/>
    </row>
    <row r="213" spans="1:25" hidden="1">
      <c r="A213" s="41" t="s">
        <v>323</v>
      </c>
      <c r="B213" s="41" t="s">
        <v>38</v>
      </c>
      <c r="C213" s="41" t="s">
        <v>309</v>
      </c>
      <c r="D213" s="42">
        <v>121</v>
      </c>
      <c r="G213" s="41" t="s">
        <v>44</v>
      </c>
      <c r="H213" s="41" t="s">
        <v>323</v>
      </c>
      <c r="I213" s="42">
        <v>1970</v>
      </c>
      <c r="M213" s="81" t="s">
        <v>22</v>
      </c>
      <c r="N213" s="81" t="s">
        <v>436</v>
      </c>
      <c r="O213" s="81" t="s">
        <v>311</v>
      </c>
      <c r="P213" s="81" t="s">
        <v>338</v>
      </c>
      <c r="Q213" s="82">
        <v>8</v>
      </c>
      <c r="U213" s="92" t="s">
        <v>45</v>
      </c>
      <c r="V213" s="92" t="s">
        <v>329</v>
      </c>
      <c r="W213" s="92" t="s">
        <v>334</v>
      </c>
      <c r="X213" s="92">
        <v>6</v>
      </c>
      <c r="Y213" s="84"/>
    </row>
    <row r="214" spans="1:25" hidden="1">
      <c r="A214" s="41" t="s">
        <v>323</v>
      </c>
      <c r="B214" s="41" t="s">
        <v>38</v>
      </c>
      <c r="C214" s="41" t="s">
        <v>310</v>
      </c>
      <c r="D214" s="42">
        <v>38</v>
      </c>
      <c r="G214" s="41" t="s">
        <v>44</v>
      </c>
      <c r="H214" s="41" t="s">
        <v>324</v>
      </c>
      <c r="I214" s="42">
        <v>2162</v>
      </c>
      <c r="M214" s="81" t="s">
        <v>22</v>
      </c>
      <c r="N214" s="81" t="s">
        <v>436</v>
      </c>
      <c r="O214" s="81" t="s">
        <v>335</v>
      </c>
      <c r="P214" s="81" t="s">
        <v>334</v>
      </c>
      <c r="Q214" s="82">
        <v>6</v>
      </c>
      <c r="U214" s="92" t="s">
        <v>45</v>
      </c>
      <c r="V214" s="92" t="s">
        <v>329</v>
      </c>
      <c r="W214" s="92" t="s">
        <v>338</v>
      </c>
      <c r="X214" s="92">
        <v>1</v>
      </c>
      <c r="Y214" s="84"/>
    </row>
    <row r="215" spans="1:25" hidden="1">
      <c r="A215" s="41" t="s">
        <v>323</v>
      </c>
      <c r="B215" s="41" t="s">
        <v>38</v>
      </c>
      <c r="C215" s="41" t="s">
        <v>311</v>
      </c>
      <c r="D215" s="42">
        <v>7</v>
      </c>
      <c r="G215" s="41" t="s">
        <v>44</v>
      </c>
      <c r="H215" s="41" t="s">
        <v>325</v>
      </c>
      <c r="I215" s="42">
        <v>2028</v>
      </c>
      <c r="M215" s="81" t="s">
        <v>22</v>
      </c>
      <c r="N215" s="81" t="s">
        <v>436</v>
      </c>
      <c r="O215" s="81" t="s">
        <v>335</v>
      </c>
      <c r="P215" s="81" t="s">
        <v>336</v>
      </c>
      <c r="Q215" s="82">
        <v>9</v>
      </c>
      <c r="U215" s="92" t="s">
        <v>51</v>
      </c>
      <c r="V215" s="92" t="s">
        <v>436</v>
      </c>
      <c r="W215" s="92" t="s">
        <v>330</v>
      </c>
      <c r="X215" s="93">
        <v>1051</v>
      </c>
      <c r="Y215" s="84"/>
    </row>
    <row r="216" spans="1:25" hidden="1">
      <c r="A216" s="41" t="s">
        <v>323</v>
      </c>
      <c r="B216" s="41" t="s">
        <v>40</v>
      </c>
      <c r="C216" s="41" t="s">
        <v>309</v>
      </c>
      <c r="D216" s="42">
        <v>288</v>
      </c>
      <c r="G216" s="41" t="s">
        <v>44</v>
      </c>
      <c r="H216" s="41" t="s">
        <v>326</v>
      </c>
      <c r="I216" s="42">
        <v>1921</v>
      </c>
      <c r="M216" s="81" t="s">
        <v>22</v>
      </c>
      <c r="N216" s="81" t="s">
        <v>436</v>
      </c>
      <c r="O216" s="81" t="s">
        <v>335</v>
      </c>
      <c r="P216" s="81" t="s">
        <v>337</v>
      </c>
      <c r="Q216" s="82">
        <v>14</v>
      </c>
      <c r="U216" s="92" t="s">
        <v>51</v>
      </c>
      <c r="V216" s="92" t="s">
        <v>436</v>
      </c>
      <c r="W216" s="92" t="s">
        <v>331</v>
      </c>
      <c r="X216" s="93">
        <v>1358</v>
      </c>
      <c r="Y216" s="84"/>
    </row>
    <row r="217" spans="1:25" hidden="1">
      <c r="A217" s="41" t="s">
        <v>323</v>
      </c>
      <c r="B217" s="41" t="s">
        <v>40</v>
      </c>
      <c r="C217" s="41" t="s">
        <v>310</v>
      </c>
      <c r="D217" s="42">
        <v>80</v>
      </c>
      <c r="G217" s="41" t="s">
        <v>44</v>
      </c>
      <c r="H217" s="41" t="s">
        <v>327</v>
      </c>
      <c r="I217" s="42">
        <v>1622</v>
      </c>
      <c r="M217" s="81" t="s">
        <v>22</v>
      </c>
      <c r="N217" s="81" t="s">
        <v>436</v>
      </c>
      <c r="O217" s="81" t="s">
        <v>335</v>
      </c>
      <c r="P217" s="81" t="s">
        <v>338</v>
      </c>
      <c r="Q217" s="82">
        <v>1</v>
      </c>
      <c r="U217" s="92" t="s">
        <v>51</v>
      </c>
      <c r="V217" s="92" t="s">
        <v>436</v>
      </c>
      <c r="W217" s="92" t="s">
        <v>332</v>
      </c>
      <c r="X217" s="93">
        <v>1406</v>
      </c>
      <c r="Y217" s="84"/>
    </row>
    <row r="218" spans="1:25" hidden="1">
      <c r="A218" s="41" t="s">
        <v>323</v>
      </c>
      <c r="B218" s="41" t="s">
        <v>40</v>
      </c>
      <c r="C218" s="41" t="s">
        <v>311</v>
      </c>
      <c r="D218" s="42">
        <v>9</v>
      </c>
      <c r="G218" s="41" t="s">
        <v>44</v>
      </c>
      <c r="H218" s="41" t="s">
        <v>328</v>
      </c>
      <c r="I218" s="42">
        <v>1730</v>
      </c>
      <c r="M218" s="81" t="s">
        <v>22</v>
      </c>
      <c r="N218" s="81" t="s">
        <v>437</v>
      </c>
      <c r="O218" s="81" t="s">
        <v>309</v>
      </c>
      <c r="P218" s="81" t="s">
        <v>331</v>
      </c>
      <c r="Q218" s="82">
        <v>1</v>
      </c>
      <c r="U218" s="92" t="s">
        <v>51</v>
      </c>
      <c r="V218" s="92" t="s">
        <v>436</v>
      </c>
      <c r="W218" s="92" t="s">
        <v>333</v>
      </c>
      <c r="X218" s="93">
        <v>1193</v>
      </c>
      <c r="Y218" s="84"/>
    </row>
    <row r="219" spans="1:25" hidden="1">
      <c r="A219" s="41" t="s">
        <v>323</v>
      </c>
      <c r="B219" s="41" t="s">
        <v>41</v>
      </c>
      <c r="C219" s="41" t="s">
        <v>309</v>
      </c>
      <c r="D219" s="42">
        <v>155</v>
      </c>
      <c r="G219" s="41" t="s">
        <v>44</v>
      </c>
      <c r="H219" s="41" t="s">
        <v>330</v>
      </c>
      <c r="I219" s="42">
        <v>1758</v>
      </c>
      <c r="M219" s="81" t="s">
        <v>22</v>
      </c>
      <c r="N219" s="81" t="s">
        <v>437</v>
      </c>
      <c r="O219" s="81" t="s">
        <v>310</v>
      </c>
      <c r="P219" s="81" t="s">
        <v>331</v>
      </c>
      <c r="Q219" s="82">
        <v>1</v>
      </c>
      <c r="U219" s="92" t="s">
        <v>51</v>
      </c>
      <c r="V219" s="92" t="s">
        <v>436</v>
      </c>
      <c r="W219" s="92" t="s">
        <v>334</v>
      </c>
      <c r="X219" s="93">
        <v>1128</v>
      </c>
      <c r="Y219" s="84"/>
    </row>
    <row r="220" spans="1:25" hidden="1">
      <c r="A220" s="41" t="s">
        <v>323</v>
      </c>
      <c r="B220" s="41" t="s">
        <v>41</v>
      </c>
      <c r="C220" s="41" t="s">
        <v>310</v>
      </c>
      <c r="D220" s="42">
        <v>38</v>
      </c>
      <c r="G220" s="41" t="s">
        <v>44</v>
      </c>
      <c r="H220" s="41" t="s">
        <v>331</v>
      </c>
      <c r="I220" s="42">
        <v>2253</v>
      </c>
      <c r="M220" s="81" t="s">
        <v>22</v>
      </c>
      <c r="N220" s="81" t="s">
        <v>442</v>
      </c>
      <c r="O220" s="81" t="s">
        <v>310</v>
      </c>
      <c r="P220" s="81" t="s">
        <v>330</v>
      </c>
      <c r="Q220" s="82">
        <v>1</v>
      </c>
      <c r="U220" s="92" t="s">
        <v>51</v>
      </c>
      <c r="V220" s="92" t="s">
        <v>436</v>
      </c>
      <c r="W220" s="92" t="s">
        <v>336</v>
      </c>
      <c r="X220" s="93">
        <v>1092</v>
      </c>
      <c r="Y220" s="84"/>
    </row>
    <row r="221" spans="1:25" hidden="1">
      <c r="A221" s="41" t="s">
        <v>323</v>
      </c>
      <c r="B221" s="41" t="s">
        <v>41</v>
      </c>
      <c r="C221" s="41" t="s">
        <v>311</v>
      </c>
      <c r="D221" s="42">
        <v>4</v>
      </c>
      <c r="G221" s="41" t="s">
        <v>44</v>
      </c>
      <c r="H221" s="41" t="s">
        <v>332</v>
      </c>
      <c r="I221" s="42">
        <v>2346</v>
      </c>
      <c r="M221" s="81" t="s">
        <v>22</v>
      </c>
      <c r="N221" s="81" t="s">
        <v>438</v>
      </c>
      <c r="O221" s="81" t="s">
        <v>309</v>
      </c>
      <c r="P221" s="81" t="s">
        <v>332</v>
      </c>
      <c r="Q221" s="82">
        <v>3</v>
      </c>
      <c r="U221" s="92" t="s">
        <v>51</v>
      </c>
      <c r="V221" s="92" t="s">
        <v>436</v>
      </c>
      <c r="W221" s="92" t="s">
        <v>337</v>
      </c>
      <c r="X221" s="93">
        <v>1259</v>
      </c>
      <c r="Y221" s="84"/>
    </row>
    <row r="222" spans="1:25" hidden="1">
      <c r="A222" s="41" t="s">
        <v>323</v>
      </c>
      <c r="B222" s="41" t="s">
        <v>42</v>
      </c>
      <c r="C222" s="41" t="s">
        <v>309</v>
      </c>
      <c r="D222" s="42">
        <v>87</v>
      </c>
      <c r="G222" s="41" t="s">
        <v>44</v>
      </c>
      <c r="H222" s="41" t="s">
        <v>333</v>
      </c>
      <c r="I222" s="42">
        <v>2253</v>
      </c>
      <c r="M222" s="81" t="s">
        <v>22</v>
      </c>
      <c r="N222" s="81" t="s">
        <v>438</v>
      </c>
      <c r="O222" s="81" t="s">
        <v>309</v>
      </c>
      <c r="P222" s="81" t="s">
        <v>337</v>
      </c>
      <c r="Q222" s="82">
        <v>1</v>
      </c>
      <c r="U222" s="92" t="s">
        <v>51</v>
      </c>
      <c r="V222" s="92" t="s">
        <v>436</v>
      </c>
      <c r="W222" s="92" t="s">
        <v>338</v>
      </c>
      <c r="X222" s="92">
        <v>254</v>
      </c>
      <c r="Y222" s="84"/>
    </row>
    <row r="223" spans="1:25" hidden="1">
      <c r="A223" s="41" t="s">
        <v>323</v>
      </c>
      <c r="B223" s="41" t="s">
        <v>42</v>
      </c>
      <c r="C223" s="41" t="s">
        <v>310</v>
      </c>
      <c r="D223" s="42">
        <v>14</v>
      </c>
      <c r="G223" s="41" t="s">
        <v>44</v>
      </c>
      <c r="H223" s="41" t="s">
        <v>334</v>
      </c>
      <c r="I223" s="42">
        <v>2269</v>
      </c>
      <c r="M223" s="81" t="s">
        <v>22</v>
      </c>
      <c r="N223" s="81" t="s">
        <v>438</v>
      </c>
      <c r="O223" s="81" t="s">
        <v>310</v>
      </c>
      <c r="P223" s="81" t="s">
        <v>330</v>
      </c>
      <c r="Q223" s="82">
        <v>1</v>
      </c>
      <c r="U223" s="94" t="s">
        <v>51</v>
      </c>
      <c r="V223" s="92" t="s">
        <v>438</v>
      </c>
      <c r="W223" s="92" t="s">
        <v>334</v>
      </c>
      <c r="X223" s="92">
        <v>2</v>
      </c>
      <c r="Y223" s="84"/>
    </row>
    <row r="224" spans="1:25" hidden="1">
      <c r="A224" s="41" t="s">
        <v>323</v>
      </c>
      <c r="B224" s="41" t="s">
        <v>42</v>
      </c>
      <c r="C224" s="41" t="s">
        <v>311</v>
      </c>
      <c r="D224" s="42">
        <v>1</v>
      </c>
      <c r="G224" s="41" t="s">
        <v>44</v>
      </c>
      <c r="H224" s="41" t="s">
        <v>336</v>
      </c>
      <c r="I224" s="42">
        <v>2062</v>
      </c>
      <c r="M224" s="81" t="s">
        <v>22</v>
      </c>
      <c r="N224" s="81" t="s">
        <v>438</v>
      </c>
      <c r="O224" s="81" t="s">
        <v>310</v>
      </c>
      <c r="P224" s="81" t="s">
        <v>333</v>
      </c>
      <c r="Q224" s="82">
        <v>1</v>
      </c>
      <c r="U224" s="94" t="s">
        <v>51</v>
      </c>
      <c r="V224" s="92" t="s">
        <v>439</v>
      </c>
      <c r="W224" s="92" t="s">
        <v>331</v>
      </c>
      <c r="X224" s="92">
        <v>1</v>
      </c>
      <c r="Y224" s="84"/>
    </row>
    <row r="225" spans="1:25" hidden="1">
      <c r="A225" s="41" t="s">
        <v>323</v>
      </c>
      <c r="B225" s="41" t="s">
        <v>48</v>
      </c>
      <c r="C225" s="41" t="s">
        <v>309</v>
      </c>
      <c r="D225" s="42">
        <v>601</v>
      </c>
      <c r="G225" s="41" t="s">
        <v>44</v>
      </c>
      <c r="H225" s="41" t="s">
        <v>337</v>
      </c>
      <c r="I225" s="42">
        <v>2252</v>
      </c>
      <c r="M225" s="81" t="s">
        <v>22</v>
      </c>
      <c r="N225" s="81" t="s">
        <v>438</v>
      </c>
      <c r="O225" s="81" t="s">
        <v>310</v>
      </c>
      <c r="P225" s="81" t="s">
        <v>336</v>
      </c>
      <c r="Q225" s="82">
        <v>1</v>
      </c>
      <c r="U225" s="94" t="s">
        <v>51</v>
      </c>
      <c r="V225" s="92" t="s">
        <v>440</v>
      </c>
      <c r="W225" s="92" t="s">
        <v>334</v>
      </c>
      <c r="X225" s="92">
        <v>1</v>
      </c>
      <c r="Y225" s="84"/>
    </row>
    <row r="226" spans="1:25" hidden="1">
      <c r="A226" s="41" t="s">
        <v>323</v>
      </c>
      <c r="B226" s="41" t="s">
        <v>48</v>
      </c>
      <c r="C226" s="41" t="s">
        <v>310</v>
      </c>
      <c r="D226" s="42">
        <v>149</v>
      </c>
      <c r="G226" s="41" t="s">
        <v>44</v>
      </c>
      <c r="H226" s="41" t="s">
        <v>338</v>
      </c>
      <c r="I226" s="42">
        <v>288</v>
      </c>
      <c r="M226" s="81" t="s">
        <v>22</v>
      </c>
      <c r="N226" s="81" t="s">
        <v>440</v>
      </c>
      <c r="O226" s="81" t="s">
        <v>309</v>
      </c>
      <c r="P226" s="81" t="s">
        <v>336</v>
      </c>
      <c r="Q226" s="82">
        <v>1</v>
      </c>
      <c r="U226" s="94" t="s">
        <v>51</v>
      </c>
      <c r="V226" s="92" t="s">
        <v>440</v>
      </c>
      <c r="W226" s="92" t="s">
        <v>337</v>
      </c>
      <c r="X226" s="92">
        <v>4</v>
      </c>
      <c r="Y226" s="84"/>
    </row>
    <row r="227" spans="1:25" hidden="1">
      <c r="A227" s="41" t="s">
        <v>323</v>
      </c>
      <c r="B227" s="41" t="s">
        <v>48</v>
      </c>
      <c r="C227" s="41" t="s">
        <v>311</v>
      </c>
      <c r="D227" s="42">
        <v>11</v>
      </c>
      <c r="G227" s="41" t="s">
        <v>15</v>
      </c>
      <c r="H227" s="41" t="s">
        <v>308</v>
      </c>
      <c r="I227" s="42">
        <v>212</v>
      </c>
      <c r="M227" s="81" t="s">
        <v>22</v>
      </c>
      <c r="N227" s="81" t="s">
        <v>444</v>
      </c>
      <c r="O227" s="81" t="s">
        <v>309</v>
      </c>
      <c r="P227" s="81" t="s">
        <v>331</v>
      </c>
      <c r="Q227" s="82">
        <v>1</v>
      </c>
      <c r="U227" s="94" t="s">
        <v>51</v>
      </c>
      <c r="V227" s="92" t="s">
        <v>440</v>
      </c>
      <c r="W227" s="92" t="s">
        <v>338</v>
      </c>
      <c r="X227" s="92">
        <v>1</v>
      </c>
      <c r="Y227" s="84"/>
    </row>
    <row r="228" spans="1:25" hidden="1">
      <c r="A228" s="41" t="s">
        <v>323</v>
      </c>
      <c r="B228" s="41" t="s">
        <v>50</v>
      </c>
      <c r="C228" s="41" t="s">
        <v>309</v>
      </c>
      <c r="D228" s="42">
        <v>158</v>
      </c>
      <c r="G228" s="41" t="s">
        <v>15</v>
      </c>
      <c r="H228" s="41" t="s">
        <v>323</v>
      </c>
      <c r="I228" s="42">
        <v>905</v>
      </c>
      <c r="M228" s="81" t="s">
        <v>22</v>
      </c>
      <c r="N228" s="81" t="s">
        <v>329</v>
      </c>
      <c r="O228" s="81" t="s">
        <v>329</v>
      </c>
      <c r="P228" s="81" t="s">
        <v>328</v>
      </c>
      <c r="Q228" s="82">
        <v>1</v>
      </c>
      <c r="U228" s="94" t="s">
        <v>51</v>
      </c>
      <c r="V228" s="92" t="s">
        <v>441</v>
      </c>
      <c r="W228" s="92" t="s">
        <v>330</v>
      </c>
      <c r="X228" s="92">
        <v>2</v>
      </c>
      <c r="Y228" s="84"/>
    </row>
    <row r="229" spans="1:25" hidden="1">
      <c r="A229" s="41" t="s">
        <v>323</v>
      </c>
      <c r="B229" s="41" t="s">
        <v>50</v>
      </c>
      <c r="C229" s="41" t="s">
        <v>310</v>
      </c>
      <c r="D229" s="42">
        <v>49</v>
      </c>
      <c r="G229" s="41" t="s">
        <v>15</v>
      </c>
      <c r="H229" s="41" t="s">
        <v>324</v>
      </c>
      <c r="I229" s="42">
        <v>841</v>
      </c>
      <c r="M229" s="81" t="s">
        <v>22</v>
      </c>
      <c r="N229" s="81" t="s">
        <v>329</v>
      </c>
      <c r="O229" s="81" t="s">
        <v>309</v>
      </c>
      <c r="P229" s="81" t="s">
        <v>308</v>
      </c>
      <c r="Q229" s="82">
        <v>256</v>
      </c>
      <c r="U229" s="94" t="s">
        <v>51</v>
      </c>
      <c r="V229" s="92" t="s">
        <v>441</v>
      </c>
      <c r="W229" s="92" t="s">
        <v>331</v>
      </c>
      <c r="X229" s="92">
        <v>1</v>
      </c>
      <c r="Y229" s="84"/>
    </row>
    <row r="230" spans="1:25" hidden="1">
      <c r="A230" s="41" t="s">
        <v>323</v>
      </c>
      <c r="B230" s="41" t="s">
        <v>50</v>
      </c>
      <c r="C230" s="41" t="s">
        <v>311</v>
      </c>
      <c r="D230" s="42">
        <v>3</v>
      </c>
      <c r="G230" s="41" t="s">
        <v>15</v>
      </c>
      <c r="H230" s="41" t="s">
        <v>325</v>
      </c>
      <c r="I230" s="42">
        <v>811</v>
      </c>
      <c r="M230" s="81" t="s">
        <v>22</v>
      </c>
      <c r="N230" s="81" t="s">
        <v>329</v>
      </c>
      <c r="O230" s="81" t="s">
        <v>309</v>
      </c>
      <c r="P230" s="81" t="s">
        <v>323</v>
      </c>
      <c r="Q230" s="82">
        <v>1139</v>
      </c>
      <c r="U230" s="94" t="s">
        <v>51</v>
      </c>
      <c r="V230" s="92" t="s">
        <v>448</v>
      </c>
      <c r="W230" s="92" t="s">
        <v>331</v>
      </c>
      <c r="X230" s="92">
        <v>1</v>
      </c>
      <c r="Y230" s="84"/>
    </row>
    <row r="231" spans="1:25" hidden="1">
      <c r="A231" s="41" t="s">
        <v>323</v>
      </c>
      <c r="B231" s="41" t="s">
        <v>4</v>
      </c>
      <c r="C231" s="41" t="s">
        <v>309</v>
      </c>
      <c r="D231" s="42">
        <v>340</v>
      </c>
      <c r="G231" s="41" t="s">
        <v>15</v>
      </c>
      <c r="H231" s="41" t="s">
        <v>326</v>
      </c>
      <c r="I231" s="42">
        <v>954</v>
      </c>
      <c r="M231" s="81" t="s">
        <v>22</v>
      </c>
      <c r="N231" s="81" t="s">
        <v>329</v>
      </c>
      <c r="O231" s="81" t="s">
        <v>309</v>
      </c>
      <c r="P231" s="81" t="s">
        <v>324</v>
      </c>
      <c r="Q231" s="82">
        <v>979</v>
      </c>
      <c r="U231" s="92" t="s">
        <v>51</v>
      </c>
      <c r="V231" s="92" t="s">
        <v>329</v>
      </c>
      <c r="W231" s="92" t="s">
        <v>308</v>
      </c>
      <c r="X231" s="92">
        <v>197</v>
      </c>
      <c r="Y231" s="84"/>
    </row>
    <row r="232" spans="1:25" hidden="1">
      <c r="A232" s="41" t="s">
        <v>323</v>
      </c>
      <c r="B232" s="41" t="s">
        <v>4</v>
      </c>
      <c r="C232" s="41" t="s">
        <v>310</v>
      </c>
      <c r="D232" s="42">
        <v>61</v>
      </c>
      <c r="G232" s="41" t="s">
        <v>15</v>
      </c>
      <c r="H232" s="41" t="s">
        <v>327</v>
      </c>
      <c r="I232" s="42">
        <v>621</v>
      </c>
      <c r="M232" s="81" t="s">
        <v>22</v>
      </c>
      <c r="N232" s="81" t="s">
        <v>329</v>
      </c>
      <c r="O232" s="81" t="s">
        <v>309</v>
      </c>
      <c r="P232" s="81" t="s">
        <v>325</v>
      </c>
      <c r="Q232" s="82">
        <v>946</v>
      </c>
      <c r="U232" s="92" t="s">
        <v>51</v>
      </c>
      <c r="V232" s="92" t="s">
        <v>329</v>
      </c>
      <c r="W232" s="92" t="s">
        <v>323</v>
      </c>
      <c r="X232" s="93">
        <v>1126</v>
      </c>
      <c r="Y232" s="84"/>
    </row>
    <row r="233" spans="1:25" hidden="1">
      <c r="A233" s="41" t="s">
        <v>323</v>
      </c>
      <c r="B233" s="41" t="s">
        <v>4</v>
      </c>
      <c r="C233" s="41" t="s">
        <v>311</v>
      </c>
      <c r="D233" s="42">
        <v>11</v>
      </c>
      <c r="G233" s="41" t="s">
        <v>15</v>
      </c>
      <c r="H233" s="41" t="s">
        <v>328</v>
      </c>
      <c r="I233" s="42">
        <v>698</v>
      </c>
      <c r="M233" s="81" t="s">
        <v>22</v>
      </c>
      <c r="N233" s="81" t="s">
        <v>329</v>
      </c>
      <c r="O233" s="81" t="s">
        <v>309</v>
      </c>
      <c r="P233" s="81" t="s">
        <v>326</v>
      </c>
      <c r="Q233" s="82">
        <v>1160</v>
      </c>
      <c r="U233" s="92" t="s">
        <v>51</v>
      </c>
      <c r="V233" s="92" t="s">
        <v>329</v>
      </c>
      <c r="W233" s="92" t="s">
        <v>324</v>
      </c>
      <c r="X233" s="93">
        <v>1126</v>
      </c>
      <c r="Y233" s="84"/>
    </row>
    <row r="234" spans="1:25" hidden="1">
      <c r="A234" s="41" t="s">
        <v>323</v>
      </c>
      <c r="B234" s="41" t="s">
        <v>18</v>
      </c>
      <c r="C234" s="41" t="s">
        <v>309</v>
      </c>
      <c r="D234" s="42">
        <v>467</v>
      </c>
      <c r="G234" s="41" t="s">
        <v>15</v>
      </c>
      <c r="H234" s="41" t="s">
        <v>330</v>
      </c>
      <c r="I234" s="42">
        <v>832</v>
      </c>
      <c r="M234" s="81" t="s">
        <v>22</v>
      </c>
      <c r="N234" s="81" t="s">
        <v>329</v>
      </c>
      <c r="O234" s="81" t="s">
        <v>309</v>
      </c>
      <c r="P234" s="81" t="s">
        <v>327</v>
      </c>
      <c r="Q234" s="82">
        <v>902</v>
      </c>
      <c r="U234" s="92" t="s">
        <v>51</v>
      </c>
      <c r="V234" s="92" t="s">
        <v>329</v>
      </c>
      <c r="W234" s="92" t="s">
        <v>325</v>
      </c>
      <c r="X234" s="93">
        <v>1075</v>
      </c>
      <c r="Y234" s="84"/>
    </row>
    <row r="235" spans="1:25" hidden="1">
      <c r="A235" s="41" t="s">
        <v>323</v>
      </c>
      <c r="B235" s="41" t="s">
        <v>18</v>
      </c>
      <c r="C235" s="41" t="s">
        <v>310</v>
      </c>
      <c r="D235" s="42">
        <v>105</v>
      </c>
      <c r="G235" s="41" t="s">
        <v>15</v>
      </c>
      <c r="H235" s="41" t="s">
        <v>331</v>
      </c>
      <c r="I235" s="42">
        <v>886</v>
      </c>
      <c r="M235" s="81" t="s">
        <v>22</v>
      </c>
      <c r="N235" s="81" t="s">
        <v>329</v>
      </c>
      <c r="O235" s="81" t="s">
        <v>309</v>
      </c>
      <c r="P235" s="81" t="s">
        <v>328</v>
      </c>
      <c r="Q235" s="82">
        <v>746</v>
      </c>
      <c r="U235" s="92" t="s">
        <v>51</v>
      </c>
      <c r="V235" s="92" t="s">
        <v>329</v>
      </c>
      <c r="W235" s="92" t="s">
        <v>326</v>
      </c>
      <c r="X235" s="93">
        <v>1147</v>
      </c>
      <c r="Y235" s="84"/>
    </row>
    <row r="236" spans="1:25" hidden="1">
      <c r="A236" s="41" t="s">
        <v>323</v>
      </c>
      <c r="B236" s="41" t="s">
        <v>18</v>
      </c>
      <c r="C236" s="41" t="s">
        <v>311</v>
      </c>
      <c r="D236" s="42">
        <v>16</v>
      </c>
      <c r="G236" s="41" t="s">
        <v>15</v>
      </c>
      <c r="H236" s="41" t="s">
        <v>332</v>
      </c>
      <c r="I236" s="42">
        <v>895</v>
      </c>
      <c r="M236" s="81" t="s">
        <v>22</v>
      </c>
      <c r="N236" s="81" t="s">
        <v>329</v>
      </c>
      <c r="O236" s="81" t="s">
        <v>309</v>
      </c>
      <c r="P236" s="81" t="s">
        <v>334</v>
      </c>
      <c r="Q236" s="82">
        <v>20</v>
      </c>
      <c r="U236" s="92" t="s">
        <v>51</v>
      </c>
      <c r="V236" s="92" t="s">
        <v>329</v>
      </c>
      <c r="W236" s="92" t="s">
        <v>327</v>
      </c>
      <c r="X236" s="92">
        <v>832</v>
      </c>
      <c r="Y236" s="84"/>
    </row>
    <row r="237" spans="1:25" hidden="1">
      <c r="A237" s="41" t="s">
        <v>323</v>
      </c>
      <c r="B237" s="41" t="s">
        <v>20</v>
      </c>
      <c r="C237" s="41" t="s">
        <v>309</v>
      </c>
      <c r="D237" s="42">
        <v>203</v>
      </c>
      <c r="G237" s="41" t="s">
        <v>15</v>
      </c>
      <c r="H237" s="41" t="s">
        <v>333</v>
      </c>
      <c r="I237" s="42">
        <v>790</v>
      </c>
      <c r="M237" s="81" t="s">
        <v>22</v>
      </c>
      <c r="N237" s="81" t="s">
        <v>329</v>
      </c>
      <c r="O237" s="81" t="s">
        <v>310</v>
      </c>
      <c r="P237" s="81" t="s">
        <v>308</v>
      </c>
      <c r="Q237" s="82">
        <v>42</v>
      </c>
      <c r="U237" s="92" t="s">
        <v>51</v>
      </c>
      <c r="V237" s="92" t="s">
        <v>329</v>
      </c>
      <c r="W237" s="92" t="s">
        <v>328</v>
      </c>
      <c r="X237" s="92">
        <v>984</v>
      </c>
      <c r="Y237" s="84"/>
    </row>
    <row r="238" spans="1:25" hidden="1">
      <c r="A238" s="41" t="s">
        <v>323</v>
      </c>
      <c r="B238" s="41" t="s">
        <v>20</v>
      </c>
      <c r="C238" s="41" t="s">
        <v>310</v>
      </c>
      <c r="D238" s="42">
        <v>29</v>
      </c>
      <c r="G238" s="41" t="s">
        <v>15</v>
      </c>
      <c r="H238" s="41" t="s">
        <v>334</v>
      </c>
      <c r="I238" s="42">
        <v>771</v>
      </c>
      <c r="M238" s="81" t="s">
        <v>22</v>
      </c>
      <c r="N238" s="81" t="s">
        <v>329</v>
      </c>
      <c r="O238" s="81" t="s">
        <v>310</v>
      </c>
      <c r="P238" s="81" t="s">
        <v>323</v>
      </c>
      <c r="Q238" s="82">
        <v>270</v>
      </c>
      <c r="U238" s="92" t="s">
        <v>51</v>
      </c>
      <c r="V238" s="92" t="s">
        <v>329</v>
      </c>
      <c r="W238" s="92" t="s">
        <v>334</v>
      </c>
      <c r="X238" s="92">
        <v>37</v>
      </c>
      <c r="Y238" s="84"/>
    </row>
    <row r="239" spans="1:25" hidden="1">
      <c r="A239" s="41" t="s">
        <v>323</v>
      </c>
      <c r="B239" s="41" t="s">
        <v>20</v>
      </c>
      <c r="C239" s="41" t="s">
        <v>311</v>
      </c>
      <c r="D239" s="42">
        <v>14</v>
      </c>
      <c r="G239" s="41" t="s">
        <v>15</v>
      </c>
      <c r="H239" s="41" t="s">
        <v>336</v>
      </c>
      <c r="I239" s="42">
        <v>701</v>
      </c>
      <c r="M239" s="81" t="s">
        <v>22</v>
      </c>
      <c r="N239" s="81" t="s">
        <v>329</v>
      </c>
      <c r="O239" s="81" t="s">
        <v>310</v>
      </c>
      <c r="P239" s="81" t="s">
        <v>324</v>
      </c>
      <c r="Q239" s="82">
        <v>250</v>
      </c>
      <c r="U239" s="92" t="s">
        <v>51</v>
      </c>
      <c r="V239" s="92" t="s">
        <v>329</v>
      </c>
      <c r="W239" s="92" t="s">
        <v>337</v>
      </c>
      <c r="X239" s="92">
        <v>1</v>
      </c>
      <c r="Y239" s="84"/>
    </row>
    <row r="240" spans="1:25" hidden="1">
      <c r="A240" s="41" t="s">
        <v>323</v>
      </c>
      <c r="B240" s="41" t="s">
        <v>23</v>
      </c>
      <c r="C240" s="41" t="s">
        <v>309</v>
      </c>
      <c r="D240" s="42">
        <v>287</v>
      </c>
      <c r="G240" s="41" t="s">
        <v>15</v>
      </c>
      <c r="H240" s="41" t="s">
        <v>337</v>
      </c>
      <c r="I240" s="42">
        <v>764</v>
      </c>
      <c r="M240" s="81" t="s">
        <v>22</v>
      </c>
      <c r="N240" s="81" t="s">
        <v>329</v>
      </c>
      <c r="O240" s="81" t="s">
        <v>310</v>
      </c>
      <c r="P240" s="81" t="s">
        <v>325</v>
      </c>
      <c r="Q240" s="82">
        <v>470</v>
      </c>
      <c r="U240" s="92" t="s">
        <v>51</v>
      </c>
      <c r="V240" s="92" t="s">
        <v>329</v>
      </c>
      <c r="W240" s="92" t="s">
        <v>338</v>
      </c>
      <c r="X240" s="92">
        <v>1</v>
      </c>
      <c r="Y240" s="84"/>
    </row>
    <row r="241" spans="1:25" hidden="1">
      <c r="A241" s="41" t="s">
        <v>323</v>
      </c>
      <c r="B241" s="41" t="s">
        <v>23</v>
      </c>
      <c r="C241" s="41" t="s">
        <v>310</v>
      </c>
      <c r="D241" s="42">
        <v>59</v>
      </c>
      <c r="G241" s="41" t="s">
        <v>15</v>
      </c>
      <c r="H241" s="41" t="s">
        <v>338</v>
      </c>
      <c r="I241" s="42">
        <v>92</v>
      </c>
      <c r="M241" s="81" t="s">
        <v>22</v>
      </c>
      <c r="N241" s="81" t="s">
        <v>329</v>
      </c>
      <c r="O241" s="81" t="s">
        <v>310</v>
      </c>
      <c r="P241" s="81" t="s">
        <v>326</v>
      </c>
      <c r="Q241" s="82">
        <v>347</v>
      </c>
      <c r="U241" s="92" t="s">
        <v>7</v>
      </c>
      <c r="V241" s="92" t="s">
        <v>436</v>
      </c>
      <c r="W241" s="92" t="s">
        <v>330</v>
      </c>
      <c r="X241" s="93">
        <v>1258</v>
      </c>
      <c r="Y241" s="84"/>
    </row>
    <row r="242" spans="1:25" hidden="1">
      <c r="A242" s="41" t="s">
        <v>323</v>
      </c>
      <c r="B242" s="41" t="s">
        <v>23</v>
      </c>
      <c r="C242" s="41" t="s">
        <v>311</v>
      </c>
      <c r="D242" s="42">
        <v>16</v>
      </c>
      <c r="G242" s="41" t="s">
        <v>8</v>
      </c>
      <c r="H242" s="41" t="s">
        <v>308</v>
      </c>
      <c r="I242" s="42">
        <v>77</v>
      </c>
      <c r="M242" s="81" t="s">
        <v>22</v>
      </c>
      <c r="N242" s="81" t="s">
        <v>329</v>
      </c>
      <c r="O242" s="81" t="s">
        <v>310</v>
      </c>
      <c r="P242" s="81" t="s">
        <v>327</v>
      </c>
      <c r="Q242" s="82">
        <v>274</v>
      </c>
      <c r="U242" s="92" t="s">
        <v>7</v>
      </c>
      <c r="V242" s="92" t="s">
        <v>436</v>
      </c>
      <c r="W242" s="92" t="s">
        <v>331</v>
      </c>
      <c r="X242" s="93">
        <v>1471</v>
      </c>
      <c r="Y242" s="84"/>
    </row>
    <row r="243" spans="1:25" hidden="1">
      <c r="A243" s="41" t="s">
        <v>323</v>
      </c>
      <c r="B243" s="41" t="s">
        <v>46</v>
      </c>
      <c r="C243" s="41" t="s">
        <v>309</v>
      </c>
      <c r="D243" s="42">
        <v>884</v>
      </c>
      <c r="G243" s="41" t="s">
        <v>8</v>
      </c>
      <c r="H243" s="41" t="s">
        <v>323</v>
      </c>
      <c r="I243" s="42">
        <v>275</v>
      </c>
      <c r="M243" s="81" t="s">
        <v>22</v>
      </c>
      <c r="N243" s="81" t="s">
        <v>329</v>
      </c>
      <c r="O243" s="81" t="s">
        <v>310</v>
      </c>
      <c r="P243" s="81" t="s">
        <v>328</v>
      </c>
      <c r="Q243" s="82">
        <v>411</v>
      </c>
      <c r="U243" s="92" t="s">
        <v>7</v>
      </c>
      <c r="V243" s="92" t="s">
        <v>436</v>
      </c>
      <c r="W243" s="92" t="s">
        <v>332</v>
      </c>
      <c r="X243" s="93">
        <v>1659</v>
      </c>
      <c r="Y243" s="84"/>
    </row>
    <row r="244" spans="1:25" hidden="1">
      <c r="A244" s="41" t="s">
        <v>323</v>
      </c>
      <c r="B244" s="41" t="s">
        <v>46</v>
      </c>
      <c r="C244" s="41" t="s">
        <v>310</v>
      </c>
      <c r="D244" s="42">
        <v>168</v>
      </c>
      <c r="G244" s="41" t="s">
        <v>8</v>
      </c>
      <c r="H244" s="41" t="s">
        <v>324</v>
      </c>
      <c r="I244" s="42">
        <v>204</v>
      </c>
      <c r="M244" s="81" t="s">
        <v>22</v>
      </c>
      <c r="N244" s="81" t="s">
        <v>329</v>
      </c>
      <c r="O244" s="81" t="s">
        <v>310</v>
      </c>
      <c r="P244" s="81" t="s">
        <v>334</v>
      </c>
      <c r="Q244" s="82">
        <v>18</v>
      </c>
      <c r="U244" s="92" t="s">
        <v>7</v>
      </c>
      <c r="V244" s="92" t="s">
        <v>436</v>
      </c>
      <c r="W244" s="92" t="s">
        <v>333</v>
      </c>
      <c r="X244" s="93">
        <v>1627</v>
      </c>
      <c r="Y244" s="84"/>
    </row>
    <row r="245" spans="1:25" hidden="1">
      <c r="A245" s="41" t="s">
        <v>323</v>
      </c>
      <c r="B245" s="41" t="s">
        <v>46</v>
      </c>
      <c r="C245" s="41" t="s">
        <v>311</v>
      </c>
      <c r="D245" s="42">
        <v>34</v>
      </c>
      <c r="G245" s="41" t="s">
        <v>8</v>
      </c>
      <c r="H245" s="41" t="s">
        <v>325</v>
      </c>
      <c r="I245" s="42">
        <v>237</v>
      </c>
      <c r="M245" s="81" t="s">
        <v>22</v>
      </c>
      <c r="N245" s="81" t="s">
        <v>329</v>
      </c>
      <c r="O245" s="81" t="s">
        <v>311</v>
      </c>
      <c r="P245" s="81" t="s">
        <v>308</v>
      </c>
      <c r="Q245" s="82">
        <v>7</v>
      </c>
      <c r="U245" s="92" t="s">
        <v>7</v>
      </c>
      <c r="V245" s="92" t="s">
        <v>436</v>
      </c>
      <c r="W245" s="92" t="s">
        <v>334</v>
      </c>
      <c r="X245" s="93">
        <v>1335</v>
      </c>
      <c r="Y245" s="84"/>
    </row>
    <row r="246" spans="1:25" hidden="1">
      <c r="A246" s="41" t="s">
        <v>323</v>
      </c>
      <c r="B246" s="41" t="s">
        <v>11</v>
      </c>
      <c r="C246" s="41" t="s">
        <v>309</v>
      </c>
      <c r="D246" s="42">
        <v>6502</v>
      </c>
      <c r="G246" s="41" t="s">
        <v>8</v>
      </c>
      <c r="H246" s="41" t="s">
        <v>326</v>
      </c>
      <c r="I246" s="42">
        <v>211</v>
      </c>
      <c r="M246" s="81" t="s">
        <v>22</v>
      </c>
      <c r="N246" s="81" t="s">
        <v>329</v>
      </c>
      <c r="O246" s="81" t="s">
        <v>311</v>
      </c>
      <c r="P246" s="81" t="s">
        <v>323</v>
      </c>
      <c r="Q246" s="82">
        <v>46</v>
      </c>
      <c r="U246" s="92" t="s">
        <v>7</v>
      </c>
      <c r="V246" s="92" t="s">
        <v>436</v>
      </c>
      <c r="W246" s="92" t="s">
        <v>336</v>
      </c>
      <c r="X246" s="93">
        <v>1332</v>
      </c>
      <c r="Y246" s="84"/>
    </row>
    <row r="247" spans="1:25" hidden="1">
      <c r="A247" s="41" t="s">
        <v>323</v>
      </c>
      <c r="B247" s="41" t="s">
        <v>11</v>
      </c>
      <c r="C247" s="41" t="s">
        <v>310</v>
      </c>
      <c r="D247" s="42">
        <v>1307</v>
      </c>
      <c r="G247" s="41" t="s">
        <v>8</v>
      </c>
      <c r="H247" s="41" t="s">
        <v>327</v>
      </c>
      <c r="I247" s="42">
        <v>248</v>
      </c>
      <c r="M247" s="81" t="s">
        <v>22</v>
      </c>
      <c r="N247" s="81" t="s">
        <v>329</v>
      </c>
      <c r="O247" s="81" t="s">
        <v>311</v>
      </c>
      <c r="P247" s="81" t="s">
        <v>324</v>
      </c>
      <c r="Q247" s="82">
        <v>36</v>
      </c>
      <c r="U247" s="92" t="s">
        <v>7</v>
      </c>
      <c r="V247" s="92" t="s">
        <v>436</v>
      </c>
      <c r="W247" s="92" t="s">
        <v>337</v>
      </c>
      <c r="X247" s="93">
        <v>1471</v>
      </c>
      <c r="Y247" s="84"/>
    </row>
    <row r="248" spans="1:25" hidden="1">
      <c r="A248" s="41" t="s">
        <v>323</v>
      </c>
      <c r="B248" s="41" t="s">
        <v>11</v>
      </c>
      <c r="C248" s="41" t="s">
        <v>311</v>
      </c>
      <c r="D248" s="42">
        <v>188</v>
      </c>
      <c r="G248" s="41" t="s">
        <v>8</v>
      </c>
      <c r="H248" s="41" t="s">
        <v>328</v>
      </c>
      <c r="I248" s="42">
        <v>296</v>
      </c>
      <c r="M248" s="81" t="s">
        <v>22</v>
      </c>
      <c r="N248" s="81" t="s">
        <v>329</v>
      </c>
      <c r="O248" s="81" t="s">
        <v>311</v>
      </c>
      <c r="P248" s="81" t="s">
        <v>325</v>
      </c>
      <c r="Q248" s="82">
        <v>31</v>
      </c>
      <c r="U248" s="92" t="s">
        <v>7</v>
      </c>
      <c r="V248" s="92" t="s">
        <v>436</v>
      </c>
      <c r="W248" s="92" t="s">
        <v>338</v>
      </c>
      <c r="X248" s="92">
        <v>376</v>
      </c>
      <c r="Y248" s="84"/>
    </row>
    <row r="249" spans="1:25" hidden="1">
      <c r="A249" s="41" t="s">
        <v>323</v>
      </c>
      <c r="B249" s="41" t="s">
        <v>21</v>
      </c>
      <c r="C249" s="41" t="s">
        <v>309</v>
      </c>
      <c r="D249" s="42">
        <v>627</v>
      </c>
      <c r="G249" s="41" t="s">
        <v>8</v>
      </c>
      <c r="H249" s="41" t="s">
        <v>330</v>
      </c>
      <c r="I249" s="42">
        <v>224</v>
      </c>
      <c r="M249" s="81" t="s">
        <v>22</v>
      </c>
      <c r="N249" s="81" t="s">
        <v>329</v>
      </c>
      <c r="O249" s="81" t="s">
        <v>311</v>
      </c>
      <c r="P249" s="81" t="s">
        <v>326</v>
      </c>
      <c r="Q249" s="82">
        <v>33</v>
      </c>
      <c r="U249" s="92" t="s">
        <v>7</v>
      </c>
      <c r="V249" s="92" t="s">
        <v>437</v>
      </c>
      <c r="W249" s="92" t="s">
        <v>330</v>
      </c>
      <c r="X249" s="92">
        <v>1</v>
      </c>
      <c r="Y249" s="84"/>
    </row>
    <row r="250" spans="1:25" hidden="1">
      <c r="A250" s="41" t="s">
        <v>323</v>
      </c>
      <c r="B250" s="41" t="s">
        <v>21</v>
      </c>
      <c r="C250" s="41" t="s">
        <v>310</v>
      </c>
      <c r="D250" s="42">
        <v>122</v>
      </c>
      <c r="G250" s="41" t="s">
        <v>8</v>
      </c>
      <c r="H250" s="41" t="s">
        <v>331</v>
      </c>
      <c r="I250" s="42">
        <v>261</v>
      </c>
      <c r="M250" s="81" t="s">
        <v>22</v>
      </c>
      <c r="N250" s="81" t="s">
        <v>329</v>
      </c>
      <c r="O250" s="81" t="s">
        <v>311</v>
      </c>
      <c r="P250" s="81" t="s">
        <v>327</v>
      </c>
      <c r="Q250" s="82">
        <v>32</v>
      </c>
      <c r="U250" s="92" t="s">
        <v>7</v>
      </c>
      <c r="V250" s="92" t="s">
        <v>437</v>
      </c>
      <c r="W250" s="92" t="s">
        <v>334</v>
      </c>
      <c r="X250" s="92">
        <v>1</v>
      </c>
      <c r="Y250" s="84"/>
    </row>
    <row r="251" spans="1:25" hidden="1">
      <c r="A251" s="41" t="s">
        <v>323</v>
      </c>
      <c r="B251" s="41" t="s">
        <v>21</v>
      </c>
      <c r="C251" s="41" t="s">
        <v>311</v>
      </c>
      <c r="D251" s="42">
        <v>11</v>
      </c>
      <c r="G251" s="41" t="s">
        <v>8</v>
      </c>
      <c r="H251" s="41" t="s">
        <v>332</v>
      </c>
      <c r="I251" s="42">
        <v>278</v>
      </c>
      <c r="M251" s="81" t="s">
        <v>22</v>
      </c>
      <c r="N251" s="81" t="s">
        <v>329</v>
      </c>
      <c r="O251" s="81" t="s">
        <v>311</v>
      </c>
      <c r="P251" s="81" t="s">
        <v>328</v>
      </c>
      <c r="Q251" s="82">
        <v>32</v>
      </c>
      <c r="U251" s="94" t="s">
        <v>7</v>
      </c>
      <c r="V251" s="92" t="s">
        <v>438</v>
      </c>
      <c r="W251" s="92" t="s">
        <v>336</v>
      </c>
      <c r="X251" s="92">
        <v>1</v>
      </c>
      <c r="Y251" s="84"/>
    </row>
    <row r="252" spans="1:25" hidden="1">
      <c r="A252" s="41" t="s">
        <v>323</v>
      </c>
      <c r="B252" s="41" t="s">
        <v>55</v>
      </c>
      <c r="C252" s="41" t="s">
        <v>309</v>
      </c>
      <c r="D252" s="42">
        <v>288</v>
      </c>
      <c r="G252" s="41" t="s">
        <v>8</v>
      </c>
      <c r="H252" s="41" t="s">
        <v>333</v>
      </c>
      <c r="I252" s="42">
        <v>371</v>
      </c>
      <c r="M252" s="81" t="s">
        <v>22</v>
      </c>
      <c r="N252" s="81" t="s">
        <v>329</v>
      </c>
      <c r="O252" s="81" t="s">
        <v>311</v>
      </c>
      <c r="P252" s="81" t="s">
        <v>334</v>
      </c>
      <c r="Q252" s="82">
        <v>3</v>
      </c>
      <c r="U252" s="94" t="s">
        <v>7</v>
      </c>
      <c r="V252" s="92" t="s">
        <v>439</v>
      </c>
      <c r="W252" s="92" t="s">
        <v>331</v>
      </c>
      <c r="X252" s="92">
        <v>3</v>
      </c>
      <c r="Y252" s="84"/>
    </row>
    <row r="253" spans="1:25" hidden="1">
      <c r="A253" s="41" t="s">
        <v>323</v>
      </c>
      <c r="B253" s="41" t="s">
        <v>55</v>
      </c>
      <c r="C253" s="41" t="s">
        <v>310</v>
      </c>
      <c r="D253" s="42">
        <v>50</v>
      </c>
      <c r="G253" s="41" t="s">
        <v>8</v>
      </c>
      <c r="H253" s="41" t="s">
        <v>334</v>
      </c>
      <c r="I253" s="42">
        <v>269</v>
      </c>
      <c r="M253" s="81" t="s">
        <v>22</v>
      </c>
      <c r="N253" s="81" t="s">
        <v>329</v>
      </c>
      <c r="O253" s="81" t="s">
        <v>335</v>
      </c>
      <c r="P253" s="81" t="s">
        <v>334</v>
      </c>
      <c r="Q253" s="82">
        <v>2</v>
      </c>
      <c r="U253" s="94" t="s">
        <v>7</v>
      </c>
      <c r="V253" s="92" t="s">
        <v>440</v>
      </c>
      <c r="W253" s="92" t="s">
        <v>336</v>
      </c>
      <c r="X253" s="92">
        <v>2</v>
      </c>
      <c r="Y253" s="84"/>
    </row>
    <row r="254" spans="1:25" hidden="1">
      <c r="A254" s="41" t="s">
        <v>323</v>
      </c>
      <c r="B254" s="41" t="s">
        <v>55</v>
      </c>
      <c r="C254" s="41" t="s">
        <v>311</v>
      </c>
      <c r="D254" s="42">
        <v>5</v>
      </c>
      <c r="G254" s="41" t="s">
        <v>8</v>
      </c>
      <c r="H254" s="41" t="s">
        <v>336</v>
      </c>
      <c r="I254" s="42">
        <v>240</v>
      </c>
      <c r="M254" s="81" t="s">
        <v>25</v>
      </c>
      <c r="N254" s="81" t="s">
        <v>436</v>
      </c>
      <c r="O254" s="81" t="s">
        <v>329</v>
      </c>
      <c r="P254" s="81" t="s">
        <v>331</v>
      </c>
      <c r="Q254" s="82">
        <v>1</v>
      </c>
      <c r="U254" s="94" t="s">
        <v>7</v>
      </c>
      <c r="V254" s="92" t="s">
        <v>449</v>
      </c>
      <c r="W254" s="92" t="s">
        <v>334</v>
      </c>
      <c r="X254" s="92">
        <v>1</v>
      </c>
      <c r="Y254" s="84"/>
    </row>
    <row r="255" spans="1:25" hidden="1">
      <c r="A255" s="41" t="s">
        <v>323</v>
      </c>
      <c r="B255" s="41" t="s">
        <v>43</v>
      </c>
      <c r="C255" s="41" t="s">
        <v>309</v>
      </c>
      <c r="D255" s="42">
        <v>871</v>
      </c>
      <c r="G255" s="41" t="s">
        <v>8</v>
      </c>
      <c r="H255" s="41" t="s">
        <v>337</v>
      </c>
      <c r="I255" s="42">
        <v>289</v>
      </c>
      <c r="M255" s="81" t="s">
        <v>25</v>
      </c>
      <c r="N255" s="81" t="s">
        <v>436</v>
      </c>
      <c r="O255" s="81" t="s">
        <v>329</v>
      </c>
      <c r="P255" s="81" t="s">
        <v>332</v>
      </c>
      <c r="Q255" s="82">
        <v>1</v>
      </c>
      <c r="U255" s="92" t="s">
        <v>7</v>
      </c>
      <c r="V255" s="92" t="s">
        <v>329</v>
      </c>
      <c r="W255" s="92" t="s">
        <v>308</v>
      </c>
      <c r="X255" s="92">
        <v>313</v>
      </c>
      <c r="Y255" s="84"/>
    </row>
    <row r="256" spans="1:25" hidden="1">
      <c r="A256" s="41" t="s">
        <v>323</v>
      </c>
      <c r="B256" s="41" t="s">
        <v>43</v>
      </c>
      <c r="C256" s="41" t="s">
        <v>310</v>
      </c>
      <c r="D256" s="42">
        <v>180</v>
      </c>
      <c r="G256" s="41" t="s">
        <v>8</v>
      </c>
      <c r="H256" s="41" t="s">
        <v>338</v>
      </c>
      <c r="I256" s="42">
        <v>24</v>
      </c>
      <c r="M256" s="81" t="s">
        <v>25</v>
      </c>
      <c r="N256" s="81" t="s">
        <v>436</v>
      </c>
      <c r="O256" s="81" t="s">
        <v>329</v>
      </c>
      <c r="P256" s="81" t="s">
        <v>333</v>
      </c>
      <c r="Q256" s="82">
        <v>3</v>
      </c>
      <c r="U256" s="92" t="s">
        <v>7</v>
      </c>
      <c r="V256" s="92" t="s">
        <v>329</v>
      </c>
      <c r="W256" s="92" t="s">
        <v>323</v>
      </c>
      <c r="X256" s="93">
        <v>1408</v>
      </c>
      <c r="Y256" s="84"/>
    </row>
    <row r="257" spans="1:25" hidden="1">
      <c r="A257" s="41" t="s">
        <v>323</v>
      </c>
      <c r="B257" s="41" t="s">
        <v>43</v>
      </c>
      <c r="C257" s="41" t="s">
        <v>311</v>
      </c>
      <c r="D257" s="42">
        <v>29</v>
      </c>
      <c r="G257" s="41" t="s">
        <v>12</v>
      </c>
      <c r="H257" s="41" t="s">
        <v>308</v>
      </c>
      <c r="I257" s="42">
        <v>80</v>
      </c>
      <c r="M257" s="81" t="s">
        <v>25</v>
      </c>
      <c r="N257" s="81" t="s">
        <v>436</v>
      </c>
      <c r="O257" s="81" t="s">
        <v>329</v>
      </c>
      <c r="P257" s="81" t="s">
        <v>334</v>
      </c>
      <c r="Q257" s="82">
        <v>2</v>
      </c>
      <c r="U257" s="92" t="s">
        <v>7</v>
      </c>
      <c r="V257" s="92" t="s">
        <v>329</v>
      </c>
      <c r="W257" s="92" t="s">
        <v>324</v>
      </c>
      <c r="X257" s="93">
        <v>1418</v>
      </c>
      <c r="Y257" s="84"/>
    </row>
    <row r="258" spans="1:25" hidden="1">
      <c r="A258" s="41" t="s">
        <v>323</v>
      </c>
      <c r="B258" s="41" t="s">
        <v>316</v>
      </c>
      <c r="C258" s="41" t="s">
        <v>309</v>
      </c>
      <c r="D258" s="42">
        <v>2331</v>
      </c>
      <c r="G258" s="41" t="s">
        <v>12</v>
      </c>
      <c r="H258" s="41" t="s">
        <v>323</v>
      </c>
      <c r="I258" s="42">
        <v>330</v>
      </c>
      <c r="M258" s="81" t="s">
        <v>25</v>
      </c>
      <c r="N258" s="81" t="s">
        <v>436</v>
      </c>
      <c r="O258" s="81" t="s">
        <v>309</v>
      </c>
      <c r="P258" s="81" t="s">
        <v>330</v>
      </c>
      <c r="Q258" s="82">
        <v>534</v>
      </c>
      <c r="U258" s="92" t="s">
        <v>7</v>
      </c>
      <c r="V258" s="92" t="s">
        <v>329</v>
      </c>
      <c r="W258" s="92" t="s">
        <v>325</v>
      </c>
      <c r="X258" s="93">
        <v>1346</v>
      </c>
      <c r="Y258" s="84"/>
    </row>
    <row r="259" spans="1:25" hidden="1">
      <c r="A259" s="41" t="s">
        <v>323</v>
      </c>
      <c r="B259" s="41" t="s">
        <v>316</v>
      </c>
      <c r="C259" s="41" t="s">
        <v>310</v>
      </c>
      <c r="D259" s="42">
        <v>454</v>
      </c>
      <c r="G259" s="41" t="s">
        <v>12</v>
      </c>
      <c r="H259" s="41" t="s">
        <v>324</v>
      </c>
      <c r="I259" s="42">
        <v>442</v>
      </c>
      <c r="M259" s="81" t="s">
        <v>25</v>
      </c>
      <c r="N259" s="81" t="s">
        <v>436</v>
      </c>
      <c r="O259" s="81" t="s">
        <v>309</v>
      </c>
      <c r="P259" s="81" t="s">
        <v>331</v>
      </c>
      <c r="Q259" s="82">
        <v>614</v>
      </c>
      <c r="U259" s="92" t="s">
        <v>7</v>
      </c>
      <c r="V259" s="92" t="s">
        <v>329</v>
      </c>
      <c r="W259" s="92" t="s">
        <v>326</v>
      </c>
      <c r="X259" s="93">
        <v>1660</v>
      </c>
      <c r="Y259" s="84"/>
    </row>
    <row r="260" spans="1:25" hidden="1">
      <c r="A260" s="41" t="s">
        <v>323</v>
      </c>
      <c r="B260" s="41" t="s">
        <v>316</v>
      </c>
      <c r="C260" s="41" t="s">
        <v>311</v>
      </c>
      <c r="D260" s="42">
        <v>112</v>
      </c>
      <c r="G260" s="41" t="s">
        <v>12</v>
      </c>
      <c r="H260" s="41" t="s">
        <v>325</v>
      </c>
      <c r="I260" s="42">
        <v>422</v>
      </c>
      <c r="M260" s="81" t="s">
        <v>25</v>
      </c>
      <c r="N260" s="81" t="s">
        <v>436</v>
      </c>
      <c r="O260" s="81" t="s">
        <v>309</v>
      </c>
      <c r="P260" s="81" t="s">
        <v>332</v>
      </c>
      <c r="Q260" s="82">
        <v>602</v>
      </c>
      <c r="U260" s="92" t="s">
        <v>7</v>
      </c>
      <c r="V260" s="92" t="s">
        <v>329</v>
      </c>
      <c r="W260" s="92" t="s">
        <v>327</v>
      </c>
      <c r="X260" s="93">
        <v>1200</v>
      </c>
      <c r="Y260" s="84"/>
    </row>
    <row r="261" spans="1:25" hidden="1">
      <c r="A261" s="41" t="s">
        <v>323</v>
      </c>
      <c r="B261" s="41" t="s">
        <v>317</v>
      </c>
      <c r="C261" s="41" t="s">
        <v>309</v>
      </c>
      <c r="D261" s="42">
        <v>519</v>
      </c>
      <c r="G261" s="41" t="s">
        <v>12</v>
      </c>
      <c r="H261" s="41" t="s">
        <v>326</v>
      </c>
      <c r="I261" s="42">
        <v>429</v>
      </c>
      <c r="M261" s="81" t="s">
        <v>25</v>
      </c>
      <c r="N261" s="81" t="s">
        <v>436</v>
      </c>
      <c r="O261" s="81" t="s">
        <v>309</v>
      </c>
      <c r="P261" s="81" t="s">
        <v>333</v>
      </c>
      <c r="Q261" s="82">
        <v>475</v>
      </c>
      <c r="U261" s="92" t="s">
        <v>7</v>
      </c>
      <c r="V261" s="92" t="s">
        <v>329</v>
      </c>
      <c r="W261" s="92" t="s">
        <v>328</v>
      </c>
      <c r="X261" s="93">
        <v>1296</v>
      </c>
      <c r="Y261" s="84"/>
    </row>
    <row r="262" spans="1:25" hidden="1">
      <c r="A262" s="41" t="s">
        <v>323</v>
      </c>
      <c r="B262" s="41" t="s">
        <v>317</v>
      </c>
      <c r="C262" s="41" t="s">
        <v>310</v>
      </c>
      <c r="D262" s="42">
        <v>130</v>
      </c>
      <c r="G262" s="41" t="s">
        <v>12</v>
      </c>
      <c r="H262" s="41" t="s">
        <v>327</v>
      </c>
      <c r="I262" s="42">
        <v>345</v>
      </c>
      <c r="M262" s="81" t="s">
        <v>25</v>
      </c>
      <c r="N262" s="81" t="s">
        <v>436</v>
      </c>
      <c r="O262" s="81" t="s">
        <v>309</v>
      </c>
      <c r="P262" s="81" t="s">
        <v>334</v>
      </c>
      <c r="Q262" s="82">
        <v>460</v>
      </c>
      <c r="U262" s="92" t="s">
        <v>7</v>
      </c>
      <c r="V262" s="92" t="s">
        <v>329</v>
      </c>
      <c r="W262" s="92" t="s">
        <v>334</v>
      </c>
      <c r="X262" s="92">
        <v>37</v>
      </c>
      <c r="Y262" s="84"/>
    </row>
    <row r="263" spans="1:25" hidden="1">
      <c r="A263" s="41" t="s">
        <v>323</v>
      </c>
      <c r="B263" s="41" t="s">
        <v>317</v>
      </c>
      <c r="C263" s="41" t="s">
        <v>311</v>
      </c>
      <c r="D263" s="42">
        <v>13</v>
      </c>
      <c r="G263" s="41" t="s">
        <v>12</v>
      </c>
      <c r="H263" s="41" t="s">
        <v>328</v>
      </c>
      <c r="I263" s="42">
        <v>377</v>
      </c>
      <c r="M263" s="81" t="s">
        <v>25</v>
      </c>
      <c r="N263" s="81" t="s">
        <v>436</v>
      </c>
      <c r="O263" s="81" t="s">
        <v>309</v>
      </c>
      <c r="P263" s="81" t="s">
        <v>336</v>
      </c>
      <c r="Q263" s="82">
        <v>349</v>
      </c>
      <c r="U263" s="92" t="s">
        <v>7</v>
      </c>
      <c r="V263" s="92" t="s">
        <v>329</v>
      </c>
      <c r="W263" s="92" t="s">
        <v>336</v>
      </c>
      <c r="X263" s="92">
        <v>3</v>
      </c>
      <c r="Y263" s="84"/>
    </row>
    <row r="264" spans="1:25" hidden="1">
      <c r="A264" s="41" t="s">
        <v>323</v>
      </c>
      <c r="B264" s="41" t="s">
        <v>318</v>
      </c>
      <c r="C264" s="41" t="s">
        <v>309</v>
      </c>
      <c r="D264" s="42">
        <v>3351</v>
      </c>
      <c r="G264" s="41" t="s">
        <v>12</v>
      </c>
      <c r="H264" s="41" t="s">
        <v>330</v>
      </c>
      <c r="I264" s="42">
        <v>410</v>
      </c>
      <c r="M264" s="81" t="s">
        <v>25</v>
      </c>
      <c r="N264" s="81" t="s">
        <v>436</v>
      </c>
      <c r="O264" s="81" t="s">
        <v>309</v>
      </c>
      <c r="P264" s="81" t="s">
        <v>337</v>
      </c>
      <c r="Q264" s="82">
        <v>383</v>
      </c>
      <c r="U264" s="92" t="s">
        <v>7</v>
      </c>
      <c r="V264" s="92" t="s">
        <v>329</v>
      </c>
      <c r="W264" s="92" t="s">
        <v>337</v>
      </c>
      <c r="X264" s="92">
        <v>3</v>
      </c>
      <c r="Y264" s="84"/>
    </row>
    <row r="265" spans="1:25" hidden="1">
      <c r="A265" s="41" t="s">
        <v>323</v>
      </c>
      <c r="B265" s="41" t="s">
        <v>318</v>
      </c>
      <c r="C265" s="41" t="s">
        <v>310</v>
      </c>
      <c r="D265" s="42">
        <v>732</v>
      </c>
      <c r="G265" s="41" t="s">
        <v>12</v>
      </c>
      <c r="H265" s="41" t="s">
        <v>331</v>
      </c>
      <c r="I265" s="42">
        <v>538</v>
      </c>
      <c r="M265" s="81" t="s">
        <v>25</v>
      </c>
      <c r="N265" s="81" t="s">
        <v>436</v>
      </c>
      <c r="O265" s="81" t="s">
        <v>309</v>
      </c>
      <c r="P265" s="81" t="s">
        <v>338</v>
      </c>
      <c r="Q265" s="82">
        <v>74</v>
      </c>
      <c r="U265" s="92" t="s">
        <v>314</v>
      </c>
      <c r="V265" s="92" t="s">
        <v>436</v>
      </c>
      <c r="W265" s="92" t="s">
        <v>330</v>
      </c>
      <c r="X265" s="93">
        <v>1384</v>
      </c>
      <c r="Y265" s="84"/>
    </row>
    <row r="266" spans="1:25" hidden="1">
      <c r="A266" s="41" t="s">
        <v>323</v>
      </c>
      <c r="B266" s="41" t="s">
        <v>318</v>
      </c>
      <c r="C266" s="41" t="s">
        <v>311</v>
      </c>
      <c r="D266" s="42">
        <v>129</v>
      </c>
      <c r="G266" s="41" t="s">
        <v>12</v>
      </c>
      <c r="H266" s="41" t="s">
        <v>332</v>
      </c>
      <c r="I266" s="42">
        <v>622</v>
      </c>
      <c r="M266" s="81" t="s">
        <v>25</v>
      </c>
      <c r="N266" s="81" t="s">
        <v>436</v>
      </c>
      <c r="O266" s="81" t="s">
        <v>310</v>
      </c>
      <c r="P266" s="81" t="s">
        <v>330</v>
      </c>
      <c r="Q266" s="82">
        <v>213</v>
      </c>
      <c r="U266" s="92" t="s">
        <v>314</v>
      </c>
      <c r="V266" s="92" t="s">
        <v>436</v>
      </c>
      <c r="W266" s="92" t="s">
        <v>331</v>
      </c>
      <c r="X266" s="93">
        <v>1616</v>
      </c>
      <c r="Y266" s="84"/>
    </row>
    <row r="267" spans="1:25" hidden="1">
      <c r="A267" s="41" t="s">
        <v>323</v>
      </c>
      <c r="B267" s="41" t="s">
        <v>9</v>
      </c>
      <c r="C267" s="41" t="s">
        <v>309</v>
      </c>
      <c r="D267" s="42">
        <v>767</v>
      </c>
      <c r="G267" s="41" t="s">
        <v>12</v>
      </c>
      <c r="H267" s="41" t="s">
        <v>333</v>
      </c>
      <c r="I267" s="42">
        <v>475</v>
      </c>
      <c r="M267" s="81" t="s">
        <v>25</v>
      </c>
      <c r="N267" s="81" t="s">
        <v>436</v>
      </c>
      <c r="O267" s="81" t="s">
        <v>310</v>
      </c>
      <c r="P267" s="81" t="s">
        <v>331</v>
      </c>
      <c r="Q267" s="82">
        <v>227</v>
      </c>
      <c r="U267" s="92" t="s">
        <v>314</v>
      </c>
      <c r="V267" s="92" t="s">
        <v>436</v>
      </c>
      <c r="W267" s="92" t="s">
        <v>332</v>
      </c>
      <c r="X267" s="93">
        <v>2050</v>
      </c>
      <c r="Y267" s="84"/>
    </row>
    <row r="268" spans="1:25" hidden="1">
      <c r="A268" s="41" t="s">
        <v>323</v>
      </c>
      <c r="B268" s="41" t="s">
        <v>9</v>
      </c>
      <c r="C268" s="41" t="s">
        <v>310</v>
      </c>
      <c r="D268" s="42">
        <v>155</v>
      </c>
      <c r="G268" s="41" t="s">
        <v>12</v>
      </c>
      <c r="H268" s="41" t="s">
        <v>334</v>
      </c>
      <c r="I268" s="42">
        <v>574</v>
      </c>
      <c r="M268" s="81" t="s">
        <v>25</v>
      </c>
      <c r="N268" s="81" t="s">
        <v>436</v>
      </c>
      <c r="O268" s="81" t="s">
        <v>310</v>
      </c>
      <c r="P268" s="81" t="s">
        <v>332</v>
      </c>
      <c r="Q268" s="82">
        <v>292</v>
      </c>
      <c r="U268" s="92" t="s">
        <v>314</v>
      </c>
      <c r="V268" s="92" t="s">
        <v>436</v>
      </c>
      <c r="W268" s="92" t="s">
        <v>333</v>
      </c>
      <c r="X268" s="93">
        <v>1638</v>
      </c>
      <c r="Y268" s="84"/>
    </row>
    <row r="269" spans="1:25" hidden="1">
      <c r="A269" s="41" t="s">
        <v>323</v>
      </c>
      <c r="B269" s="41" t="s">
        <v>9</v>
      </c>
      <c r="C269" s="41" t="s">
        <v>311</v>
      </c>
      <c r="D269" s="42">
        <v>20</v>
      </c>
      <c r="G269" s="41" t="s">
        <v>12</v>
      </c>
      <c r="H269" s="41" t="s">
        <v>336</v>
      </c>
      <c r="I269" s="42">
        <v>467</v>
      </c>
      <c r="M269" s="81" t="s">
        <v>25</v>
      </c>
      <c r="N269" s="81" t="s">
        <v>436</v>
      </c>
      <c r="O269" s="81" t="s">
        <v>310</v>
      </c>
      <c r="P269" s="81" t="s">
        <v>333</v>
      </c>
      <c r="Q269" s="82">
        <v>248</v>
      </c>
      <c r="U269" s="92" t="s">
        <v>314</v>
      </c>
      <c r="V269" s="92" t="s">
        <v>436</v>
      </c>
      <c r="W269" s="92" t="s">
        <v>334</v>
      </c>
      <c r="X269" s="93">
        <v>1478</v>
      </c>
      <c r="Y269" s="84"/>
    </row>
    <row r="270" spans="1:25" hidden="1">
      <c r="A270" s="41" t="s">
        <v>323</v>
      </c>
      <c r="B270" s="41" t="s">
        <v>13</v>
      </c>
      <c r="C270" s="41" t="s">
        <v>309</v>
      </c>
      <c r="D270" s="42">
        <v>500</v>
      </c>
      <c r="G270" s="41" t="s">
        <v>12</v>
      </c>
      <c r="H270" s="41" t="s">
        <v>337</v>
      </c>
      <c r="I270" s="42">
        <v>490</v>
      </c>
      <c r="M270" s="81" t="s">
        <v>25</v>
      </c>
      <c r="N270" s="81" t="s">
        <v>436</v>
      </c>
      <c r="O270" s="81" t="s">
        <v>310</v>
      </c>
      <c r="P270" s="81" t="s">
        <v>334</v>
      </c>
      <c r="Q270" s="82">
        <v>225</v>
      </c>
      <c r="U270" s="92" t="s">
        <v>314</v>
      </c>
      <c r="V270" s="92" t="s">
        <v>436</v>
      </c>
      <c r="W270" s="92" t="s">
        <v>336</v>
      </c>
      <c r="X270" s="93">
        <v>1365</v>
      </c>
      <c r="Y270" s="84"/>
    </row>
    <row r="271" spans="1:25" hidden="1">
      <c r="A271" s="41" t="s">
        <v>323</v>
      </c>
      <c r="B271" s="41" t="s">
        <v>13</v>
      </c>
      <c r="C271" s="41" t="s">
        <v>310</v>
      </c>
      <c r="D271" s="42">
        <v>117</v>
      </c>
      <c r="G271" s="41" t="s">
        <v>12</v>
      </c>
      <c r="H271" s="41" t="s">
        <v>338</v>
      </c>
      <c r="I271" s="42">
        <v>46</v>
      </c>
      <c r="M271" s="81" t="s">
        <v>25</v>
      </c>
      <c r="N271" s="81" t="s">
        <v>436</v>
      </c>
      <c r="O271" s="81" t="s">
        <v>310</v>
      </c>
      <c r="P271" s="81" t="s">
        <v>336</v>
      </c>
      <c r="Q271" s="82">
        <v>214</v>
      </c>
      <c r="U271" s="92" t="s">
        <v>314</v>
      </c>
      <c r="V271" s="92" t="s">
        <v>436</v>
      </c>
      <c r="W271" s="92" t="s">
        <v>337</v>
      </c>
      <c r="X271" s="93">
        <v>1671</v>
      </c>
      <c r="Y271" s="84"/>
    </row>
    <row r="272" spans="1:25" hidden="1">
      <c r="A272" s="41" t="s">
        <v>323</v>
      </c>
      <c r="B272" s="41" t="s">
        <v>13</v>
      </c>
      <c r="C272" s="41" t="s">
        <v>311</v>
      </c>
      <c r="D272" s="42">
        <v>20</v>
      </c>
      <c r="G272" s="41" t="s">
        <v>315</v>
      </c>
      <c r="H272" s="41" t="s">
        <v>308</v>
      </c>
      <c r="I272" s="42">
        <v>153</v>
      </c>
      <c r="M272" s="81" t="s">
        <v>25</v>
      </c>
      <c r="N272" s="81" t="s">
        <v>436</v>
      </c>
      <c r="O272" s="81" t="s">
        <v>310</v>
      </c>
      <c r="P272" s="81" t="s">
        <v>337</v>
      </c>
      <c r="Q272" s="82">
        <v>193</v>
      </c>
      <c r="U272" s="92" t="s">
        <v>314</v>
      </c>
      <c r="V272" s="92" t="s">
        <v>436</v>
      </c>
      <c r="W272" s="92" t="s">
        <v>338</v>
      </c>
      <c r="X272" s="92">
        <v>288</v>
      </c>
      <c r="Y272" s="84"/>
    </row>
    <row r="273" spans="1:25" hidden="1">
      <c r="A273" s="41" t="s">
        <v>323</v>
      </c>
      <c r="B273" s="41" t="s">
        <v>2</v>
      </c>
      <c r="C273" s="41" t="s">
        <v>309</v>
      </c>
      <c r="D273" s="42">
        <v>1178</v>
      </c>
      <c r="G273" s="41" t="s">
        <v>315</v>
      </c>
      <c r="H273" s="41" t="s">
        <v>323</v>
      </c>
      <c r="I273" s="42">
        <v>735</v>
      </c>
      <c r="M273" s="81" t="s">
        <v>25</v>
      </c>
      <c r="N273" s="81" t="s">
        <v>436</v>
      </c>
      <c r="O273" s="81" t="s">
        <v>310</v>
      </c>
      <c r="P273" s="81" t="s">
        <v>338</v>
      </c>
      <c r="Q273" s="82">
        <v>54</v>
      </c>
      <c r="U273" s="92" t="s">
        <v>314</v>
      </c>
      <c r="V273" s="92" t="s">
        <v>437</v>
      </c>
      <c r="W273" s="92" t="s">
        <v>330</v>
      </c>
      <c r="X273" s="92">
        <v>1</v>
      </c>
      <c r="Y273" s="84"/>
    </row>
    <row r="274" spans="1:25" hidden="1">
      <c r="A274" s="41" t="s">
        <v>323</v>
      </c>
      <c r="B274" s="41" t="s">
        <v>2</v>
      </c>
      <c r="C274" s="41" t="s">
        <v>310</v>
      </c>
      <c r="D274" s="42">
        <v>254</v>
      </c>
      <c r="G274" s="41" t="s">
        <v>315</v>
      </c>
      <c r="H274" s="41" t="s">
        <v>324</v>
      </c>
      <c r="I274" s="42">
        <v>640</v>
      </c>
      <c r="M274" s="81" t="s">
        <v>25</v>
      </c>
      <c r="N274" s="81" t="s">
        <v>436</v>
      </c>
      <c r="O274" s="81" t="s">
        <v>311</v>
      </c>
      <c r="P274" s="81" t="s">
        <v>330</v>
      </c>
      <c r="Q274" s="82">
        <v>30</v>
      </c>
      <c r="U274" s="94" t="s">
        <v>314</v>
      </c>
      <c r="V274" s="92" t="s">
        <v>438</v>
      </c>
      <c r="W274" s="92" t="s">
        <v>331</v>
      </c>
      <c r="X274" s="92">
        <v>5</v>
      </c>
      <c r="Y274" s="84"/>
    </row>
    <row r="275" spans="1:25" hidden="1">
      <c r="A275" s="41" t="s">
        <v>323</v>
      </c>
      <c r="B275" s="41" t="s">
        <v>2</v>
      </c>
      <c r="C275" s="41" t="s">
        <v>311</v>
      </c>
      <c r="D275" s="42">
        <v>36</v>
      </c>
      <c r="G275" s="41" t="s">
        <v>315</v>
      </c>
      <c r="H275" s="41" t="s">
        <v>325</v>
      </c>
      <c r="I275" s="42">
        <v>635</v>
      </c>
      <c r="M275" s="81" t="s">
        <v>25</v>
      </c>
      <c r="N275" s="81" t="s">
        <v>436</v>
      </c>
      <c r="O275" s="81" t="s">
        <v>311</v>
      </c>
      <c r="P275" s="81" t="s">
        <v>331</v>
      </c>
      <c r="Q275" s="82">
        <v>20</v>
      </c>
      <c r="U275" s="94" t="s">
        <v>314</v>
      </c>
      <c r="V275" s="92" t="s">
        <v>438</v>
      </c>
      <c r="W275" s="92" t="s">
        <v>332</v>
      </c>
      <c r="X275" s="92">
        <v>4</v>
      </c>
      <c r="Y275" s="84"/>
    </row>
    <row r="276" spans="1:25" hidden="1">
      <c r="A276" s="41" t="s">
        <v>323</v>
      </c>
      <c r="B276" s="41" t="s">
        <v>31</v>
      </c>
      <c r="C276" s="41" t="s">
        <v>309</v>
      </c>
      <c r="D276" s="42">
        <v>377</v>
      </c>
      <c r="G276" s="41" t="s">
        <v>315</v>
      </c>
      <c r="H276" s="41" t="s">
        <v>326</v>
      </c>
      <c r="I276" s="42">
        <v>587</v>
      </c>
      <c r="M276" s="81" t="s">
        <v>25</v>
      </c>
      <c r="N276" s="81" t="s">
        <v>436</v>
      </c>
      <c r="O276" s="81" t="s">
        <v>311</v>
      </c>
      <c r="P276" s="81" t="s">
        <v>332</v>
      </c>
      <c r="Q276" s="82">
        <v>30</v>
      </c>
      <c r="U276" s="94" t="s">
        <v>314</v>
      </c>
      <c r="V276" s="92" t="s">
        <v>438</v>
      </c>
      <c r="W276" s="92" t="s">
        <v>334</v>
      </c>
      <c r="X276" s="92">
        <v>6</v>
      </c>
      <c r="Y276" s="84"/>
    </row>
    <row r="277" spans="1:25" hidden="1">
      <c r="A277" s="41" t="s">
        <v>323</v>
      </c>
      <c r="B277" s="41" t="s">
        <v>31</v>
      </c>
      <c r="C277" s="41" t="s">
        <v>310</v>
      </c>
      <c r="D277" s="42">
        <v>47</v>
      </c>
      <c r="G277" s="41" t="s">
        <v>315</v>
      </c>
      <c r="H277" s="41" t="s">
        <v>327</v>
      </c>
      <c r="I277" s="42">
        <v>480</v>
      </c>
      <c r="M277" s="81" t="s">
        <v>25</v>
      </c>
      <c r="N277" s="81" t="s">
        <v>436</v>
      </c>
      <c r="O277" s="81" t="s">
        <v>311</v>
      </c>
      <c r="P277" s="81" t="s">
        <v>333</v>
      </c>
      <c r="Q277" s="82">
        <v>23</v>
      </c>
      <c r="U277" s="94" t="s">
        <v>314</v>
      </c>
      <c r="V277" s="92" t="s">
        <v>438</v>
      </c>
      <c r="W277" s="92" t="s">
        <v>336</v>
      </c>
      <c r="X277" s="92">
        <v>1</v>
      </c>
      <c r="Y277" s="84"/>
    </row>
    <row r="278" spans="1:25" hidden="1">
      <c r="A278" s="41" t="s">
        <v>323</v>
      </c>
      <c r="B278" s="41" t="s">
        <v>31</v>
      </c>
      <c r="C278" s="41" t="s">
        <v>311</v>
      </c>
      <c r="D278" s="42">
        <v>3</v>
      </c>
      <c r="G278" s="41" t="s">
        <v>315</v>
      </c>
      <c r="H278" s="41" t="s">
        <v>328</v>
      </c>
      <c r="I278" s="42">
        <v>562</v>
      </c>
      <c r="M278" s="81" t="s">
        <v>25</v>
      </c>
      <c r="N278" s="81" t="s">
        <v>436</v>
      </c>
      <c r="O278" s="81" t="s">
        <v>311</v>
      </c>
      <c r="P278" s="81" t="s">
        <v>334</v>
      </c>
      <c r="Q278" s="82">
        <v>38</v>
      </c>
      <c r="U278" s="94" t="s">
        <v>314</v>
      </c>
      <c r="V278" s="92" t="s">
        <v>438</v>
      </c>
      <c r="W278" s="92" t="s">
        <v>337</v>
      </c>
      <c r="X278" s="92">
        <v>2</v>
      </c>
      <c r="Y278" s="84"/>
    </row>
    <row r="279" spans="1:25" hidden="1">
      <c r="A279" s="41" t="s">
        <v>323</v>
      </c>
      <c r="B279" s="41" t="s">
        <v>37</v>
      </c>
      <c r="C279" s="41" t="s">
        <v>309</v>
      </c>
      <c r="D279" s="42">
        <v>247</v>
      </c>
      <c r="G279" s="41" t="s">
        <v>315</v>
      </c>
      <c r="H279" s="41" t="s">
        <v>330</v>
      </c>
      <c r="I279" s="42">
        <v>523</v>
      </c>
      <c r="M279" s="81" t="s">
        <v>25</v>
      </c>
      <c r="N279" s="81" t="s">
        <v>436</v>
      </c>
      <c r="O279" s="81" t="s">
        <v>311</v>
      </c>
      <c r="P279" s="81" t="s">
        <v>336</v>
      </c>
      <c r="Q279" s="82">
        <v>59</v>
      </c>
      <c r="U279" s="94" t="s">
        <v>314</v>
      </c>
      <c r="V279" s="92" t="s">
        <v>439</v>
      </c>
      <c r="W279" s="92" t="s">
        <v>330</v>
      </c>
      <c r="X279" s="92">
        <v>2</v>
      </c>
      <c r="Y279" s="84"/>
    </row>
    <row r="280" spans="1:25" hidden="1">
      <c r="A280" s="41" t="s">
        <v>323</v>
      </c>
      <c r="B280" s="41" t="s">
        <v>37</v>
      </c>
      <c r="C280" s="41" t="s">
        <v>310</v>
      </c>
      <c r="D280" s="42">
        <v>36</v>
      </c>
      <c r="G280" s="41" t="s">
        <v>315</v>
      </c>
      <c r="H280" s="41" t="s">
        <v>331</v>
      </c>
      <c r="I280" s="42">
        <v>665</v>
      </c>
      <c r="M280" s="81" t="s">
        <v>25</v>
      </c>
      <c r="N280" s="81" t="s">
        <v>436</v>
      </c>
      <c r="O280" s="81" t="s">
        <v>311</v>
      </c>
      <c r="P280" s="81" t="s">
        <v>337</v>
      </c>
      <c r="Q280" s="82">
        <v>53</v>
      </c>
      <c r="U280" s="94" t="s">
        <v>314</v>
      </c>
      <c r="V280" s="92" t="s">
        <v>440</v>
      </c>
      <c r="W280" s="92" t="s">
        <v>330</v>
      </c>
      <c r="X280" s="92">
        <v>1</v>
      </c>
      <c r="Y280" s="84"/>
    </row>
    <row r="281" spans="1:25" hidden="1">
      <c r="A281" s="41" t="s">
        <v>323</v>
      </c>
      <c r="B281" s="41" t="s">
        <v>37</v>
      </c>
      <c r="C281" s="41" t="s">
        <v>311</v>
      </c>
      <c r="D281" s="42">
        <v>9</v>
      </c>
      <c r="G281" s="41" t="s">
        <v>315</v>
      </c>
      <c r="H281" s="41" t="s">
        <v>332</v>
      </c>
      <c r="I281" s="42">
        <v>739</v>
      </c>
      <c r="M281" s="81" t="s">
        <v>25</v>
      </c>
      <c r="N281" s="81" t="s">
        <v>436</v>
      </c>
      <c r="O281" s="81" t="s">
        <v>311</v>
      </c>
      <c r="P281" s="81" t="s">
        <v>338</v>
      </c>
      <c r="Q281" s="82">
        <v>17</v>
      </c>
      <c r="U281" s="94" t="s">
        <v>314</v>
      </c>
      <c r="V281" s="92" t="s">
        <v>440</v>
      </c>
      <c r="W281" s="92" t="s">
        <v>331</v>
      </c>
      <c r="X281" s="92">
        <v>3</v>
      </c>
      <c r="Y281" s="84"/>
    </row>
    <row r="282" spans="1:25" hidden="1">
      <c r="A282" s="41" t="s">
        <v>323</v>
      </c>
      <c r="B282" s="41" t="s">
        <v>39</v>
      </c>
      <c r="C282" s="41" t="s">
        <v>309</v>
      </c>
      <c r="D282" s="42">
        <v>826</v>
      </c>
      <c r="G282" s="41" t="s">
        <v>315</v>
      </c>
      <c r="H282" s="41" t="s">
        <v>333</v>
      </c>
      <c r="I282" s="42">
        <v>670</v>
      </c>
      <c r="M282" s="81" t="s">
        <v>25</v>
      </c>
      <c r="N282" s="81" t="s">
        <v>436</v>
      </c>
      <c r="O282" s="81" t="s">
        <v>335</v>
      </c>
      <c r="P282" s="81" t="s">
        <v>334</v>
      </c>
      <c r="Q282" s="82">
        <v>7</v>
      </c>
      <c r="U282" s="94" t="s">
        <v>314</v>
      </c>
      <c r="V282" s="92" t="s">
        <v>440</v>
      </c>
      <c r="W282" s="92" t="s">
        <v>332</v>
      </c>
      <c r="X282" s="92">
        <v>1</v>
      </c>
      <c r="Y282" s="84"/>
    </row>
    <row r="283" spans="1:25" hidden="1">
      <c r="A283" s="41" t="s">
        <v>323</v>
      </c>
      <c r="B283" s="41" t="s">
        <v>39</v>
      </c>
      <c r="C283" s="41" t="s">
        <v>310</v>
      </c>
      <c r="D283" s="42">
        <v>221</v>
      </c>
      <c r="G283" s="41" t="s">
        <v>315</v>
      </c>
      <c r="H283" s="41" t="s">
        <v>334</v>
      </c>
      <c r="I283" s="42">
        <v>552</v>
      </c>
      <c r="M283" s="81" t="s">
        <v>25</v>
      </c>
      <c r="N283" s="81" t="s">
        <v>436</v>
      </c>
      <c r="O283" s="81" t="s">
        <v>335</v>
      </c>
      <c r="P283" s="81" t="s">
        <v>336</v>
      </c>
      <c r="Q283" s="82">
        <v>5</v>
      </c>
      <c r="U283" s="94" t="s">
        <v>314</v>
      </c>
      <c r="V283" s="92" t="s">
        <v>440</v>
      </c>
      <c r="W283" s="92" t="s">
        <v>333</v>
      </c>
      <c r="X283" s="92">
        <v>1</v>
      </c>
      <c r="Y283" s="84"/>
    </row>
    <row r="284" spans="1:25" hidden="1">
      <c r="A284" s="41" t="s">
        <v>323</v>
      </c>
      <c r="B284" s="41" t="s">
        <v>39</v>
      </c>
      <c r="C284" s="41" t="s">
        <v>311</v>
      </c>
      <c r="D284" s="42">
        <v>19</v>
      </c>
      <c r="G284" s="41" t="s">
        <v>315</v>
      </c>
      <c r="H284" s="41" t="s">
        <v>336</v>
      </c>
      <c r="I284" s="42">
        <v>506</v>
      </c>
      <c r="M284" s="81" t="s">
        <v>25</v>
      </c>
      <c r="N284" s="81" t="s">
        <v>436</v>
      </c>
      <c r="O284" s="81" t="s">
        <v>335</v>
      </c>
      <c r="P284" s="81" t="s">
        <v>337</v>
      </c>
      <c r="Q284" s="82">
        <v>5</v>
      </c>
      <c r="U284" s="94" t="s">
        <v>314</v>
      </c>
      <c r="V284" s="92" t="s">
        <v>441</v>
      </c>
      <c r="W284" s="92" t="s">
        <v>331</v>
      </c>
      <c r="X284" s="92">
        <v>1</v>
      </c>
      <c r="Y284" s="84"/>
    </row>
    <row r="285" spans="1:25" hidden="1">
      <c r="A285" s="41" t="s">
        <v>323</v>
      </c>
      <c r="B285" s="41" t="s">
        <v>32</v>
      </c>
      <c r="C285" s="41" t="s">
        <v>309</v>
      </c>
      <c r="D285" s="42">
        <v>14521</v>
      </c>
      <c r="G285" s="41" t="s">
        <v>315</v>
      </c>
      <c r="H285" s="41" t="s">
        <v>337</v>
      </c>
      <c r="I285" s="42">
        <v>650</v>
      </c>
      <c r="M285" s="81" t="s">
        <v>25</v>
      </c>
      <c r="N285" s="81" t="s">
        <v>440</v>
      </c>
      <c r="O285" s="81" t="s">
        <v>309</v>
      </c>
      <c r="P285" s="81" t="s">
        <v>338</v>
      </c>
      <c r="Q285" s="82">
        <v>1</v>
      </c>
      <c r="U285" s="94" t="s">
        <v>314</v>
      </c>
      <c r="V285" s="92" t="s">
        <v>441</v>
      </c>
      <c r="W285" s="92" t="s">
        <v>333</v>
      </c>
      <c r="X285" s="92">
        <v>1</v>
      </c>
      <c r="Y285" s="84"/>
    </row>
    <row r="286" spans="1:25" hidden="1">
      <c r="A286" s="41" t="s">
        <v>323</v>
      </c>
      <c r="B286" s="41" t="s">
        <v>32</v>
      </c>
      <c r="C286" s="41" t="s">
        <v>310</v>
      </c>
      <c r="D286" s="42">
        <v>3361</v>
      </c>
      <c r="G286" s="41" t="s">
        <v>315</v>
      </c>
      <c r="H286" s="41" t="s">
        <v>338</v>
      </c>
      <c r="I286" s="42">
        <v>68</v>
      </c>
      <c r="M286" s="81" t="s">
        <v>25</v>
      </c>
      <c r="N286" s="81" t="s">
        <v>329</v>
      </c>
      <c r="O286" s="81" t="s">
        <v>309</v>
      </c>
      <c r="P286" s="81" t="s">
        <v>308</v>
      </c>
      <c r="Q286" s="82">
        <v>86</v>
      </c>
      <c r="U286" s="94" t="s">
        <v>314</v>
      </c>
      <c r="V286" s="92" t="s">
        <v>441</v>
      </c>
      <c r="W286" s="92" t="s">
        <v>334</v>
      </c>
      <c r="X286" s="92">
        <v>1</v>
      </c>
      <c r="Y286" s="84"/>
    </row>
    <row r="287" spans="1:25" hidden="1">
      <c r="A287" s="41" t="s">
        <v>323</v>
      </c>
      <c r="B287" s="41" t="s">
        <v>32</v>
      </c>
      <c r="C287" s="41" t="s">
        <v>311</v>
      </c>
      <c r="D287" s="42">
        <v>425</v>
      </c>
      <c r="G287" s="41" t="s">
        <v>38</v>
      </c>
      <c r="H287" s="41" t="s">
        <v>308</v>
      </c>
      <c r="I287" s="42">
        <v>55</v>
      </c>
      <c r="M287" s="81" t="s">
        <v>25</v>
      </c>
      <c r="N287" s="81" t="s">
        <v>329</v>
      </c>
      <c r="O287" s="81" t="s">
        <v>309</v>
      </c>
      <c r="P287" s="81" t="s">
        <v>323</v>
      </c>
      <c r="Q287" s="82">
        <v>579</v>
      </c>
      <c r="U287" s="94" t="s">
        <v>314</v>
      </c>
      <c r="V287" s="92" t="s">
        <v>450</v>
      </c>
      <c r="W287" s="92" t="s">
        <v>333</v>
      </c>
      <c r="X287" s="92">
        <v>1</v>
      </c>
      <c r="Y287" s="84"/>
    </row>
    <row r="288" spans="1:25" hidden="1">
      <c r="A288" s="41" t="s">
        <v>323</v>
      </c>
      <c r="B288" s="41" t="s">
        <v>35</v>
      </c>
      <c r="C288" s="41" t="s">
        <v>309</v>
      </c>
      <c r="D288" s="42">
        <v>1881</v>
      </c>
      <c r="G288" s="41" t="s">
        <v>38</v>
      </c>
      <c r="H288" s="41" t="s">
        <v>323</v>
      </c>
      <c r="I288" s="42">
        <v>166</v>
      </c>
      <c r="M288" s="81" t="s">
        <v>25</v>
      </c>
      <c r="N288" s="81" t="s">
        <v>329</v>
      </c>
      <c r="O288" s="81" t="s">
        <v>309</v>
      </c>
      <c r="P288" s="81" t="s">
        <v>324</v>
      </c>
      <c r="Q288" s="82">
        <v>415</v>
      </c>
      <c r="U288" s="94" t="s">
        <v>314</v>
      </c>
      <c r="V288" s="92" t="s">
        <v>451</v>
      </c>
      <c r="W288" s="92" t="s">
        <v>331</v>
      </c>
      <c r="X288" s="92">
        <v>1</v>
      </c>
      <c r="Y288" s="84"/>
    </row>
    <row r="289" spans="1:25" hidden="1">
      <c r="A289" s="41" t="s">
        <v>323</v>
      </c>
      <c r="B289" s="41" t="s">
        <v>35</v>
      </c>
      <c r="C289" s="41" t="s">
        <v>310</v>
      </c>
      <c r="D289" s="42">
        <v>399</v>
      </c>
      <c r="G289" s="41" t="s">
        <v>38</v>
      </c>
      <c r="H289" s="41" t="s">
        <v>324</v>
      </c>
      <c r="I289" s="42">
        <v>151</v>
      </c>
      <c r="M289" s="81" t="s">
        <v>25</v>
      </c>
      <c r="N289" s="81" t="s">
        <v>329</v>
      </c>
      <c r="O289" s="81" t="s">
        <v>309</v>
      </c>
      <c r="P289" s="81" t="s">
        <v>325</v>
      </c>
      <c r="Q289" s="82">
        <v>372</v>
      </c>
      <c r="U289" s="92" t="s">
        <v>314</v>
      </c>
      <c r="V289" s="92" t="s">
        <v>329</v>
      </c>
      <c r="W289" s="92" t="s">
        <v>308</v>
      </c>
      <c r="X289" s="92">
        <v>368</v>
      </c>
      <c r="Y289" s="84"/>
    </row>
    <row r="290" spans="1:25" hidden="1">
      <c r="A290" s="41" t="s">
        <v>323</v>
      </c>
      <c r="B290" s="41" t="s">
        <v>35</v>
      </c>
      <c r="C290" s="41" t="s">
        <v>311</v>
      </c>
      <c r="D290" s="42">
        <v>71</v>
      </c>
      <c r="G290" s="41" t="s">
        <v>38</v>
      </c>
      <c r="H290" s="41" t="s">
        <v>325</v>
      </c>
      <c r="I290" s="42">
        <v>184</v>
      </c>
      <c r="M290" s="81" t="s">
        <v>25</v>
      </c>
      <c r="N290" s="81" t="s">
        <v>329</v>
      </c>
      <c r="O290" s="81" t="s">
        <v>309</v>
      </c>
      <c r="P290" s="81" t="s">
        <v>326</v>
      </c>
      <c r="Q290" s="82">
        <v>514</v>
      </c>
      <c r="U290" s="92" t="s">
        <v>314</v>
      </c>
      <c r="V290" s="92" t="s">
        <v>329</v>
      </c>
      <c r="W290" s="92" t="s">
        <v>323</v>
      </c>
      <c r="X290" s="93">
        <v>1876</v>
      </c>
      <c r="Y290" s="84"/>
    </row>
    <row r="291" spans="1:25" hidden="1">
      <c r="A291" s="41" t="s">
        <v>323</v>
      </c>
      <c r="B291" s="41" t="s">
        <v>36</v>
      </c>
      <c r="C291" s="41" t="s">
        <v>309</v>
      </c>
      <c r="D291" s="42">
        <v>578</v>
      </c>
      <c r="G291" s="41" t="s">
        <v>38</v>
      </c>
      <c r="H291" s="41" t="s">
        <v>326</v>
      </c>
      <c r="I291" s="42">
        <v>166</v>
      </c>
      <c r="M291" s="81" t="s">
        <v>25</v>
      </c>
      <c r="N291" s="81" t="s">
        <v>329</v>
      </c>
      <c r="O291" s="81" t="s">
        <v>309</v>
      </c>
      <c r="P291" s="81" t="s">
        <v>327</v>
      </c>
      <c r="Q291" s="82">
        <v>367</v>
      </c>
      <c r="U291" s="92" t="s">
        <v>314</v>
      </c>
      <c r="V291" s="92" t="s">
        <v>329</v>
      </c>
      <c r="W291" s="92" t="s">
        <v>324</v>
      </c>
      <c r="X291" s="93">
        <v>1459</v>
      </c>
      <c r="Y291" s="84"/>
    </row>
    <row r="292" spans="1:25" hidden="1">
      <c r="A292" s="41" t="s">
        <v>323</v>
      </c>
      <c r="B292" s="41" t="s">
        <v>36</v>
      </c>
      <c r="C292" s="41" t="s">
        <v>310</v>
      </c>
      <c r="D292" s="42">
        <v>129</v>
      </c>
      <c r="G292" s="41" t="s">
        <v>38</v>
      </c>
      <c r="H292" s="41" t="s">
        <v>327</v>
      </c>
      <c r="I292" s="42">
        <v>116</v>
      </c>
      <c r="M292" s="81" t="s">
        <v>25</v>
      </c>
      <c r="N292" s="81" t="s">
        <v>329</v>
      </c>
      <c r="O292" s="81" t="s">
        <v>309</v>
      </c>
      <c r="P292" s="81" t="s">
        <v>328</v>
      </c>
      <c r="Q292" s="82">
        <v>395</v>
      </c>
      <c r="U292" s="92" t="s">
        <v>314</v>
      </c>
      <c r="V292" s="92" t="s">
        <v>329</v>
      </c>
      <c r="W292" s="92" t="s">
        <v>325</v>
      </c>
      <c r="X292" s="93">
        <v>1524</v>
      </c>
      <c r="Y292" s="84"/>
    </row>
    <row r="293" spans="1:25" hidden="1">
      <c r="A293" s="41" t="s">
        <v>323</v>
      </c>
      <c r="B293" s="41" t="s">
        <v>36</v>
      </c>
      <c r="C293" s="41" t="s">
        <v>311</v>
      </c>
      <c r="D293" s="42">
        <v>15</v>
      </c>
      <c r="G293" s="41" t="s">
        <v>38</v>
      </c>
      <c r="H293" s="41" t="s">
        <v>328</v>
      </c>
      <c r="I293" s="42">
        <v>169</v>
      </c>
      <c r="M293" s="81" t="s">
        <v>25</v>
      </c>
      <c r="N293" s="81" t="s">
        <v>329</v>
      </c>
      <c r="O293" s="81" t="s">
        <v>309</v>
      </c>
      <c r="P293" s="81" t="s">
        <v>334</v>
      </c>
      <c r="Q293" s="82">
        <v>15</v>
      </c>
      <c r="U293" s="92" t="s">
        <v>314</v>
      </c>
      <c r="V293" s="92" t="s">
        <v>329</v>
      </c>
      <c r="W293" s="92" t="s">
        <v>326</v>
      </c>
      <c r="X293" s="93">
        <v>1559</v>
      </c>
      <c r="Y293" s="84"/>
    </row>
    <row r="294" spans="1:25" hidden="1">
      <c r="A294" s="41" t="s">
        <v>323</v>
      </c>
      <c r="B294" s="41" t="s">
        <v>319</v>
      </c>
      <c r="C294" s="41" t="s">
        <v>309</v>
      </c>
      <c r="D294" s="42">
        <v>208</v>
      </c>
      <c r="G294" s="41" t="s">
        <v>38</v>
      </c>
      <c r="H294" s="41" t="s">
        <v>330</v>
      </c>
      <c r="I294" s="42">
        <v>195</v>
      </c>
      <c r="M294" s="81" t="s">
        <v>25</v>
      </c>
      <c r="N294" s="81" t="s">
        <v>329</v>
      </c>
      <c r="O294" s="81" t="s">
        <v>309</v>
      </c>
      <c r="P294" s="81" t="s">
        <v>336</v>
      </c>
      <c r="Q294" s="82">
        <v>1</v>
      </c>
      <c r="U294" s="92" t="s">
        <v>314</v>
      </c>
      <c r="V294" s="92" t="s">
        <v>329</v>
      </c>
      <c r="W294" s="92" t="s">
        <v>327</v>
      </c>
      <c r="X294" s="93">
        <v>1236</v>
      </c>
      <c r="Y294" s="84"/>
    </row>
    <row r="295" spans="1:25" hidden="1">
      <c r="A295" s="41" t="s">
        <v>323</v>
      </c>
      <c r="B295" s="41" t="s">
        <v>319</v>
      </c>
      <c r="C295" s="41" t="s">
        <v>310</v>
      </c>
      <c r="D295" s="42">
        <v>57</v>
      </c>
      <c r="G295" s="41" t="s">
        <v>38</v>
      </c>
      <c r="H295" s="41" t="s">
        <v>331</v>
      </c>
      <c r="I295" s="42">
        <v>212</v>
      </c>
      <c r="M295" s="81" t="s">
        <v>25</v>
      </c>
      <c r="N295" s="81" t="s">
        <v>329</v>
      </c>
      <c r="O295" s="81" t="s">
        <v>310</v>
      </c>
      <c r="P295" s="81" t="s">
        <v>308</v>
      </c>
      <c r="Q295" s="82">
        <v>19</v>
      </c>
      <c r="U295" s="92" t="s">
        <v>314</v>
      </c>
      <c r="V295" s="92" t="s">
        <v>329</v>
      </c>
      <c r="W295" s="92" t="s">
        <v>328</v>
      </c>
      <c r="X295" s="93">
        <v>1219</v>
      </c>
      <c r="Y295" s="84"/>
    </row>
    <row r="296" spans="1:25" hidden="1">
      <c r="A296" s="41" t="s">
        <v>323</v>
      </c>
      <c r="B296" s="41" t="s">
        <v>319</v>
      </c>
      <c r="C296" s="41" t="s">
        <v>311</v>
      </c>
      <c r="D296" s="42">
        <v>4</v>
      </c>
      <c r="G296" s="41" t="s">
        <v>38</v>
      </c>
      <c r="H296" s="41" t="s">
        <v>332</v>
      </c>
      <c r="I296" s="42">
        <v>231</v>
      </c>
      <c r="M296" s="81" t="s">
        <v>25</v>
      </c>
      <c r="N296" s="81" t="s">
        <v>329</v>
      </c>
      <c r="O296" s="81" t="s">
        <v>310</v>
      </c>
      <c r="P296" s="81" t="s">
        <v>323</v>
      </c>
      <c r="Q296" s="82">
        <v>104</v>
      </c>
      <c r="U296" s="92" t="s">
        <v>314</v>
      </c>
      <c r="V296" s="92" t="s">
        <v>329</v>
      </c>
      <c r="W296" s="92" t="s">
        <v>334</v>
      </c>
      <c r="X296" s="92">
        <v>48</v>
      </c>
      <c r="Y296" s="84"/>
    </row>
    <row r="297" spans="1:25" hidden="1">
      <c r="A297" s="41" t="s">
        <v>323</v>
      </c>
      <c r="B297" s="41" t="s">
        <v>320</v>
      </c>
      <c r="C297" s="41" t="s">
        <v>309</v>
      </c>
      <c r="D297" s="42">
        <v>344</v>
      </c>
      <c r="G297" s="41" t="s">
        <v>38</v>
      </c>
      <c r="H297" s="41" t="s">
        <v>333</v>
      </c>
      <c r="I297" s="42">
        <v>294</v>
      </c>
      <c r="M297" s="81" t="s">
        <v>25</v>
      </c>
      <c r="N297" s="81" t="s">
        <v>329</v>
      </c>
      <c r="O297" s="81" t="s">
        <v>310</v>
      </c>
      <c r="P297" s="81" t="s">
        <v>324</v>
      </c>
      <c r="Q297" s="82">
        <v>127</v>
      </c>
      <c r="U297" s="92" t="s">
        <v>314</v>
      </c>
      <c r="V297" s="92" t="s">
        <v>329</v>
      </c>
      <c r="W297" s="92" t="s">
        <v>336</v>
      </c>
      <c r="X297" s="92">
        <v>1</v>
      </c>
      <c r="Y297" s="84"/>
    </row>
    <row r="298" spans="1:25" hidden="1">
      <c r="A298" s="41" t="s">
        <v>323</v>
      </c>
      <c r="B298" s="41" t="s">
        <v>320</v>
      </c>
      <c r="C298" s="41" t="s">
        <v>310</v>
      </c>
      <c r="D298" s="42">
        <v>106</v>
      </c>
      <c r="G298" s="41" t="s">
        <v>38</v>
      </c>
      <c r="H298" s="41" t="s">
        <v>334</v>
      </c>
      <c r="I298" s="42">
        <v>237</v>
      </c>
      <c r="M298" s="81" t="s">
        <v>25</v>
      </c>
      <c r="N298" s="81" t="s">
        <v>329</v>
      </c>
      <c r="O298" s="81" t="s">
        <v>310</v>
      </c>
      <c r="P298" s="81" t="s">
        <v>325</v>
      </c>
      <c r="Q298" s="82">
        <v>162</v>
      </c>
      <c r="U298" s="92" t="s">
        <v>314</v>
      </c>
      <c r="V298" s="92" t="s">
        <v>329</v>
      </c>
      <c r="W298" s="92" t="s">
        <v>337</v>
      </c>
      <c r="X298" s="92">
        <v>1</v>
      </c>
      <c r="Y298" s="84"/>
    </row>
    <row r="299" spans="1:25" hidden="1">
      <c r="A299" s="41" t="s">
        <v>323</v>
      </c>
      <c r="B299" s="41" t="s">
        <v>320</v>
      </c>
      <c r="C299" s="41" t="s">
        <v>311</v>
      </c>
      <c r="D299" s="42">
        <v>9</v>
      </c>
      <c r="G299" s="41" t="s">
        <v>38</v>
      </c>
      <c r="H299" s="41" t="s">
        <v>336</v>
      </c>
      <c r="I299" s="42">
        <v>174</v>
      </c>
      <c r="M299" s="81" t="s">
        <v>25</v>
      </c>
      <c r="N299" s="81" t="s">
        <v>329</v>
      </c>
      <c r="O299" s="81" t="s">
        <v>310</v>
      </c>
      <c r="P299" s="81" t="s">
        <v>326</v>
      </c>
      <c r="Q299" s="82">
        <v>186</v>
      </c>
      <c r="U299" s="92" t="s">
        <v>29</v>
      </c>
      <c r="V299" s="92" t="s">
        <v>436</v>
      </c>
      <c r="W299" s="92" t="s">
        <v>330</v>
      </c>
      <c r="X299" s="93">
        <v>2157</v>
      </c>
      <c r="Y299" s="84"/>
    </row>
    <row r="300" spans="1:25" hidden="1">
      <c r="A300" s="41" t="s">
        <v>323</v>
      </c>
      <c r="B300" s="41" t="s">
        <v>321</v>
      </c>
      <c r="C300" s="41" t="s">
        <v>309</v>
      </c>
      <c r="D300" s="42">
        <v>861</v>
      </c>
      <c r="G300" s="41" t="s">
        <v>38</v>
      </c>
      <c r="H300" s="41" t="s">
        <v>337</v>
      </c>
      <c r="I300" s="42">
        <v>217</v>
      </c>
      <c r="M300" s="81" t="s">
        <v>25</v>
      </c>
      <c r="N300" s="81" t="s">
        <v>329</v>
      </c>
      <c r="O300" s="81" t="s">
        <v>310</v>
      </c>
      <c r="P300" s="81" t="s">
        <v>327</v>
      </c>
      <c r="Q300" s="82">
        <v>131</v>
      </c>
      <c r="U300" s="92" t="s">
        <v>29</v>
      </c>
      <c r="V300" s="92" t="s">
        <v>436</v>
      </c>
      <c r="W300" s="92" t="s">
        <v>331</v>
      </c>
      <c r="X300" s="93">
        <v>2647</v>
      </c>
      <c r="Y300" s="84"/>
    </row>
    <row r="301" spans="1:25" hidden="1">
      <c r="A301" s="41" t="s">
        <v>323</v>
      </c>
      <c r="B301" s="41" t="s">
        <v>321</v>
      </c>
      <c r="C301" s="41" t="s">
        <v>310</v>
      </c>
      <c r="D301" s="42">
        <v>216</v>
      </c>
      <c r="G301" s="41" t="s">
        <v>38</v>
      </c>
      <c r="H301" s="41" t="s">
        <v>338</v>
      </c>
      <c r="I301" s="42">
        <v>15</v>
      </c>
      <c r="M301" s="81" t="s">
        <v>25</v>
      </c>
      <c r="N301" s="81" t="s">
        <v>329</v>
      </c>
      <c r="O301" s="81" t="s">
        <v>310</v>
      </c>
      <c r="P301" s="81" t="s">
        <v>328</v>
      </c>
      <c r="Q301" s="82">
        <v>194</v>
      </c>
      <c r="U301" s="92" t="s">
        <v>29</v>
      </c>
      <c r="V301" s="92" t="s">
        <v>436</v>
      </c>
      <c r="W301" s="92" t="s">
        <v>332</v>
      </c>
      <c r="X301" s="93">
        <v>2327</v>
      </c>
      <c r="Y301" s="84"/>
    </row>
    <row r="302" spans="1:25" hidden="1">
      <c r="A302" s="41" t="s">
        <v>323</v>
      </c>
      <c r="B302" s="41" t="s">
        <v>321</v>
      </c>
      <c r="C302" s="41" t="s">
        <v>311</v>
      </c>
      <c r="D302" s="42">
        <v>35</v>
      </c>
      <c r="G302" s="41" t="s">
        <v>40</v>
      </c>
      <c r="H302" s="41" t="s">
        <v>308</v>
      </c>
      <c r="I302" s="42">
        <v>111</v>
      </c>
      <c r="M302" s="81" t="s">
        <v>25</v>
      </c>
      <c r="N302" s="81" t="s">
        <v>329</v>
      </c>
      <c r="O302" s="81" t="s">
        <v>310</v>
      </c>
      <c r="P302" s="81" t="s">
        <v>334</v>
      </c>
      <c r="Q302" s="82">
        <v>5</v>
      </c>
      <c r="U302" s="92" t="s">
        <v>29</v>
      </c>
      <c r="V302" s="92" t="s">
        <v>436</v>
      </c>
      <c r="W302" s="92" t="s">
        <v>333</v>
      </c>
      <c r="X302" s="93">
        <v>2304</v>
      </c>
      <c r="Y302" s="84"/>
    </row>
    <row r="303" spans="1:25" hidden="1">
      <c r="A303" s="41" t="s">
        <v>323</v>
      </c>
      <c r="B303" s="41" t="s">
        <v>28</v>
      </c>
      <c r="C303" s="41" t="s">
        <v>309</v>
      </c>
      <c r="D303" s="42">
        <v>309</v>
      </c>
      <c r="G303" s="41" t="s">
        <v>40</v>
      </c>
      <c r="H303" s="41" t="s">
        <v>323</v>
      </c>
      <c r="I303" s="42">
        <v>377</v>
      </c>
      <c r="M303" s="81" t="s">
        <v>25</v>
      </c>
      <c r="N303" s="81" t="s">
        <v>329</v>
      </c>
      <c r="O303" s="81" t="s">
        <v>310</v>
      </c>
      <c r="P303" s="81" t="s">
        <v>337</v>
      </c>
      <c r="Q303" s="82">
        <v>1</v>
      </c>
      <c r="U303" s="92" t="s">
        <v>29</v>
      </c>
      <c r="V303" s="92" t="s">
        <v>436</v>
      </c>
      <c r="W303" s="92" t="s">
        <v>334</v>
      </c>
      <c r="X303" s="93">
        <v>2209</v>
      </c>
      <c r="Y303" s="84"/>
    </row>
    <row r="304" spans="1:25" hidden="1">
      <c r="A304" s="41" t="s">
        <v>323</v>
      </c>
      <c r="B304" s="41" t="s">
        <v>28</v>
      </c>
      <c r="C304" s="41" t="s">
        <v>310</v>
      </c>
      <c r="D304" s="42">
        <v>77</v>
      </c>
      <c r="G304" s="41" t="s">
        <v>40</v>
      </c>
      <c r="H304" s="41" t="s">
        <v>324</v>
      </c>
      <c r="I304" s="42">
        <v>459</v>
      </c>
      <c r="M304" s="81" t="s">
        <v>25</v>
      </c>
      <c r="N304" s="81" t="s">
        <v>329</v>
      </c>
      <c r="O304" s="81" t="s">
        <v>310</v>
      </c>
      <c r="P304" s="81" t="s">
        <v>338</v>
      </c>
      <c r="Q304" s="82">
        <v>1</v>
      </c>
      <c r="U304" s="92" t="s">
        <v>29</v>
      </c>
      <c r="V304" s="92" t="s">
        <v>436</v>
      </c>
      <c r="W304" s="92" t="s">
        <v>336</v>
      </c>
      <c r="X304" s="93">
        <v>2226</v>
      </c>
      <c r="Y304" s="84"/>
    </row>
    <row r="305" spans="1:25" hidden="1">
      <c r="A305" s="41" t="s">
        <v>323</v>
      </c>
      <c r="B305" s="41" t="s">
        <v>28</v>
      </c>
      <c r="C305" s="41" t="s">
        <v>311</v>
      </c>
      <c r="D305" s="42">
        <v>9</v>
      </c>
      <c r="G305" s="41" t="s">
        <v>40</v>
      </c>
      <c r="H305" s="41" t="s">
        <v>325</v>
      </c>
      <c r="I305" s="42">
        <v>512</v>
      </c>
      <c r="M305" s="81" t="s">
        <v>25</v>
      </c>
      <c r="N305" s="81" t="s">
        <v>329</v>
      </c>
      <c r="O305" s="81" t="s">
        <v>311</v>
      </c>
      <c r="P305" s="81" t="s">
        <v>308</v>
      </c>
      <c r="Q305" s="82">
        <v>4</v>
      </c>
      <c r="U305" s="92" t="s">
        <v>29</v>
      </c>
      <c r="V305" s="92" t="s">
        <v>436</v>
      </c>
      <c r="W305" s="92" t="s">
        <v>337</v>
      </c>
      <c r="X305" s="93">
        <v>2598</v>
      </c>
      <c r="Y305" s="84"/>
    </row>
    <row r="306" spans="1:25" hidden="1">
      <c r="A306" s="41" t="s">
        <v>323</v>
      </c>
      <c r="B306" s="41" t="s">
        <v>17</v>
      </c>
      <c r="C306" s="41" t="s">
        <v>309</v>
      </c>
      <c r="D306" s="42">
        <v>100</v>
      </c>
      <c r="G306" s="41" t="s">
        <v>40</v>
      </c>
      <c r="H306" s="41" t="s">
        <v>326</v>
      </c>
      <c r="I306" s="42">
        <v>480</v>
      </c>
      <c r="M306" s="81" t="s">
        <v>25</v>
      </c>
      <c r="N306" s="81" t="s">
        <v>329</v>
      </c>
      <c r="O306" s="81" t="s">
        <v>311</v>
      </c>
      <c r="P306" s="81" t="s">
        <v>323</v>
      </c>
      <c r="Q306" s="82">
        <v>18</v>
      </c>
      <c r="U306" s="92" t="s">
        <v>29</v>
      </c>
      <c r="V306" s="92" t="s">
        <v>436</v>
      </c>
      <c r="W306" s="92" t="s">
        <v>338</v>
      </c>
      <c r="X306" s="92">
        <v>579</v>
      </c>
      <c r="Y306" s="84"/>
    </row>
    <row r="307" spans="1:25" hidden="1">
      <c r="A307" s="41" t="s">
        <v>323</v>
      </c>
      <c r="B307" s="41" t="s">
        <v>17</v>
      </c>
      <c r="C307" s="41" t="s">
        <v>310</v>
      </c>
      <c r="D307" s="42">
        <v>35</v>
      </c>
      <c r="G307" s="41" t="s">
        <v>40</v>
      </c>
      <c r="H307" s="41" t="s">
        <v>327</v>
      </c>
      <c r="I307" s="42">
        <v>381</v>
      </c>
      <c r="M307" s="81" t="s">
        <v>25</v>
      </c>
      <c r="N307" s="81" t="s">
        <v>329</v>
      </c>
      <c r="O307" s="81" t="s">
        <v>311</v>
      </c>
      <c r="P307" s="81" t="s">
        <v>324</v>
      </c>
      <c r="Q307" s="82">
        <v>23</v>
      </c>
      <c r="U307" s="92" t="s">
        <v>29</v>
      </c>
      <c r="V307" s="92" t="s">
        <v>437</v>
      </c>
      <c r="W307" s="92" t="s">
        <v>337</v>
      </c>
      <c r="X307" s="92">
        <v>1</v>
      </c>
      <c r="Y307" s="84"/>
    </row>
    <row r="308" spans="1:25" hidden="1">
      <c r="A308" s="41" t="s">
        <v>323</v>
      </c>
      <c r="B308" s="41" t="s">
        <v>17</v>
      </c>
      <c r="C308" s="41" t="s">
        <v>311</v>
      </c>
      <c r="D308" s="42">
        <v>1</v>
      </c>
      <c r="G308" s="41" t="s">
        <v>40</v>
      </c>
      <c r="H308" s="41" t="s">
        <v>328</v>
      </c>
      <c r="I308" s="42">
        <v>383</v>
      </c>
      <c r="M308" s="81" t="s">
        <v>25</v>
      </c>
      <c r="N308" s="81" t="s">
        <v>329</v>
      </c>
      <c r="O308" s="81" t="s">
        <v>311</v>
      </c>
      <c r="P308" s="81" t="s">
        <v>325</v>
      </c>
      <c r="Q308" s="82">
        <v>22</v>
      </c>
      <c r="U308" s="94" t="s">
        <v>29</v>
      </c>
      <c r="V308" s="92" t="s">
        <v>438</v>
      </c>
      <c r="W308" s="92" t="s">
        <v>330</v>
      </c>
      <c r="X308" s="92">
        <v>1</v>
      </c>
      <c r="Y308" s="84"/>
    </row>
    <row r="309" spans="1:25" hidden="1">
      <c r="A309" s="41" t="s">
        <v>323</v>
      </c>
      <c r="B309" s="41" t="s">
        <v>34</v>
      </c>
      <c r="C309" s="41" t="s">
        <v>309</v>
      </c>
      <c r="D309" s="42">
        <v>155</v>
      </c>
      <c r="G309" s="41" t="s">
        <v>40</v>
      </c>
      <c r="H309" s="41" t="s">
        <v>330</v>
      </c>
      <c r="I309" s="42">
        <v>438</v>
      </c>
      <c r="M309" s="81" t="s">
        <v>25</v>
      </c>
      <c r="N309" s="81" t="s">
        <v>329</v>
      </c>
      <c r="O309" s="81" t="s">
        <v>311</v>
      </c>
      <c r="P309" s="81" t="s">
        <v>326</v>
      </c>
      <c r="Q309" s="82">
        <v>11</v>
      </c>
      <c r="U309" s="94" t="s">
        <v>29</v>
      </c>
      <c r="V309" s="92" t="s">
        <v>438</v>
      </c>
      <c r="W309" s="92" t="s">
        <v>331</v>
      </c>
      <c r="X309" s="92">
        <v>3</v>
      </c>
      <c r="Y309" s="84"/>
    </row>
    <row r="310" spans="1:25" hidden="1">
      <c r="A310" s="41" t="s">
        <v>323</v>
      </c>
      <c r="B310" s="41" t="s">
        <v>34</v>
      </c>
      <c r="C310" s="41" t="s">
        <v>310</v>
      </c>
      <c r="D310" s="42">
        <v>35</v>
      </c>
      <c r="G310" s="41" t="s">
        <v>40</v>
      </c>
      <c r="H310" s="41" t="s">
        <v>331</v>
      </c>
      <c r="I310" s="42">
        <v>522</v>
      </c>
      <c r="M310" s="81" t="s">
        <v>25</v>
      </c>
      <c r="N310" s="81" t="s">
        <v>329</v>
      </c>
      <c r="O310" s="81" t="s">
        <v>311</v>
      </c>
      <c r="P310" s="81" t="s">
        <v>327</v>
      </c>
      <c r="Q310" s="82">
        <v>11</v>
      </c>
      <c r="U310" s="94" t="s">
        <v>29</v>
      </c>
      <c r="V310" s="92" t="s">
        <v>438</v>
      </c>
      <c r="W310" s="92" t="s">
        <v>333</v>
      </c>
      <c r="X310" s="92">
        <v>2</v>
      </c>
      <c r="Y310" s="84"/>
    </row>
    <row r="311" spans="1:25" hidden="1">
      <c r="A311" s="41" t="s">
        <v>323</v>
      </c>
      <c r="B311" s="41" t="s">
        <v>34</v>
      </c>
      <c r="C311" s="41" t="s">
        <v>311</v>
      </c>
      <c r="D311" s="42">
        <v>12</v>
      </c>
      <c r="G311" s="41" t="s">
        <v>40</v>
      </c>
      <c r="H311" s="41" t="s">
        <v>332</v>
      </c>
      <c r="I311" s="42">
        <v>536</v>
      </c>
      <c r="M311" s="81" t="s">
        <v>25</v>
      </c>
      <c r="N311" s="81" t="s">
        <v>329</v>
      </c>
      <c r="O311" s="81" t="s">
        <v>311</v>
      </c>
      <c r="P311" s="81" t="s">
        <v>328</v>
      </c>
      <c r="Q311" s="82">
        <v>18</v>
      </c>
      <c r="U311" s="94" t="s">
        <v>29</v>
      </c>
      <c r="V311" s="92" t="s">
        <v>438</v>
      </c>
      <c r="W311" s="92" t="s">
        <v>334</v>
      </c>
      <c r="X311" s="92">
        <v>1</v>
      </c>
      <c r="Y311" s="84"/>
    </row>
    <row r="312" spans="1:25" hidden="1">
      <c r="A312" s="41" t="s">
        <v>323</v>
      </c>
      <c r="B312" s="41" t="s">
        <v>322</v>
      </c>
      <c r="C312" s="41" t="s">
        <v>309</v>
      </c>
      <c r="D312" s="42">
        <v>91</v>
      </c>
      <c r="G312" s="41" t="s">
        <v>40</v>
      </c>
      <c r="H312" s="41" t="s">
        <v>333</v>
      </c>
      <c r="I312" s="42">
        <v>556</v>
      </c>
      <c r="M312" s="81" t="s">
        <v>25</v>
      </c>
      <c r="N312" s="81" t="s">
        <v>329</v>
      </c>
      <c r="O312" s="81" t="s">
        <v>311</v>
      </c>
      <c r="P312" s="81" t="s">
        <v>334</v>
      </c>
      <c r="Q312" s="82">
        <v>4</v>
      </c>
      <c r="U312" s="94" t="s">
        <v>29</v>
      </c>
      <c r="V312" s="92" t="s">
        <v>438</v>
      </c>
      <c r="W312" s="92" t="s">
        <v>337</v>
      </c>
      <c r="X312" s="92">
        <v>5</v>
      </c>
      <c r="Y312" s="84"/>
    </row>
    <row r="313" spans="1:25" hidden="1">
      <c r="A313" s="41" t="s">
        <v>323</v>
      </c>
      <c r="B313" s="41" t="s">
        <v>322</v>
      </c>
      <c r="C313" s="41" t="s">
        <v>310</v>
      </c>
      <c r="D313" s="42">
        <v>10</v>
      </c>
      <c r="G313" s="41" t="s">
        <v>40</v>
      </c>
      <c r="H313" s="41" t="s">
        <v>334</v>
      </c>
      <c r="I313" s="42">
        <v>482</v>
      </c>
      <c r="M313" s="81" t="s">
        <v>25</v>
      </c>
      <c r="N313" s="81" t="s">
        <v>329</v>
      </c>
      <c r="O313" s="81" t="s">
        <v>335</v>
      </c>
      <c r="P313" s="81" t="s">
        <v>334</v>
      </c>
      <c r="Q313" s="82">
        <v>1</v>
      </c>
      <c r="U313" s="94" t="s">
        <v>29</v>
      </c>
      <c r="V313" s="92" t="s">
        <v>440</v>
      </c>
      <c r="W313" s="92" t="s">
        <v>333</v>
      </c>
      <c r="X313" s="92">
        <v>5</v>
      </c>
      <c r="Y313" s="84"/>
    </row>
    <row r="314" spans="1:25" hidden="1">
      <c r="A314" s="41" t="s">
        <v>323</v>
      </c>
      <c r="B314" s="41" t="s">
        <v>322</v>
      </c>
      <c r="C314" s="41" t="s">
        <v>311</v>
      </c>
      <c r="D314" s="42">
        <v>8</v>
      </c>
      <c r="G314" s="41" t="s">
        <v>40</v>
      </c>
      <c r="H314" s="41" t="s">
        <v>336</v>
      </c>
      <c r="I314" s="42">
        <v>379</v>
      </c>
      <c r="M314" s="81" t="s">
        <v>313</v>
      </c>
      <c r="N314" s="81" t="s">
        <v>436</v>
      </c>
      <c r="O314" s="81" t="s">
        <v>329</v>
      </c>
      <c r="P314" s="81" t="s">
        <v>330</v>
      </c>
      <c r="Q314" s="82">
        <v>2</v>
      </c>
      <c r="U314" s="94" t="s">
        <v>29</v>
      </c>
      <c r="V314" s="92" t="s">
        <v>440</v>
      </c>
      <c r="W314" s="92" t="s">
        <v>334</v>
      </c>
      <c r="X314" s="92">
        <v>1</v>
      </c>
      <c r="Y314" s="84"/>
    </row>
    <row r="315" spans="1:25" hidden="1">
      <c r="A315" s="41" t="s">
        <v>324</v>
      </c>
      <c r="B315" s="41" t="s">
        <v>6</v>
      </c>
      <c r="C315" s="41" t="s">
        <v>309</v>
      </c>
      <c r="D315" s="42">
        <v>615</v>
      </c>
      <c r="G315" s="41" t="s">
        <v>40</v>
      </c>
      <c r="H315" s="41" t="s">
        <v>337</v>
      </c>
      <c r="I315" s="42">
        <v>464</v>
      </c>
      <c r="M315" s="81" t="s">
        <v>313</v>
      </c>
      <c r="N315" s="81" t="s">
        <v>436</v>
      </c>
      <c r="O315" s="81" t="s">
        <v>329</v>
      </c>
      <c r="P315" s="81" t="s">
        <v>331</v>
      </c>
      <c r="Q315" s="82">
        <v>2</v>
      </c>
      <c r="U315" s="94" t="s">
        <v>29</v>
      </c>
      <c r="V315" s="92" t="s">
        <v>440</v>
      </c>
      <c r="W315" s="92" t="s">
        <v>337</v>
      </c>
      <c r="X315" s="92">
        <v>1</v>
      </c>
      <c r="Y315" s="84"/>
    </row>
    <row r="316" spans="1:25" hidden="1">
      <c r="A316" s="41" t="s">
        <v>324</v>
      </c>
      <c r="B316" s="41" t="s">
        <v>6</v>
      </c>
      <c r="C316" s="41" t="s">
        <v>310</v>
      </c>
      <c r="D316" s="42">
        <v>199</v>
      </c>
      <c r="G316" s="41" t="s">
        <v>40</v>
      </c>
      <c r="H316" s="41" t="s">
        <v>338</v>
      </c>
      <c r="I316" s="42">
        <v>36</v>
      </c>
      <c r="M316" s="81" t="s">
        <v>313</v>
      </c>
      <c r="N316" s="81" t="s">
        <v>436</v>
      </c>
      <c r="O316" s="81" t="s">
        <v>329</v>
      </c>
      <c r="P316" s="81" t="s">
        <v>332</v>
      </c>
      <c r="Q316" s="82">
        <v>1</v>
      </c>
      <c r="U316" s="94" t="s">
        <v>29</v>
      </c>
      <c r="V316" s="92" t="s">
        <v>444</v>
      </c>
      <c r="W316" s="92" t="s">
        <v>332</v>
      </c>
      <c r="X316" s="92">
        <v>1</v>
      </c>
      <c r="Y316" s="84"/>
    </row>
    <row r="317" spans="1:25" hidden="1">
      <c r="A317" s="41" t="s">
        <v>324</v>
      </c>
      <c r="B317" s="41" t="s">
        <v>6</v>
      </c>
      <c r="C317" s="41" t="s">
        <v>311</v>
      </c>
      <c r="D317" s="42">
        <v>20</v>
      </c>
      <c r="G317" s="41" t="s">
        <v>41</v>
      </c>
      <c r="H317" s="41" t="s">
        <v>308</v>
      </c>
      <c r="I317" s="42">
        <v>49</v>
      </c>
      <c r="M317" s="81" t="s">
        <v>313</v>
      </c>
      <c r="N317" s="81" t="s">
        <v>436</v>
      </c>
      <c r="O317" s="81" t="s">
        <v>329</v>
      </c>
      <c r="P317" s="81" t="s">
        <v>334</v>
      </c>
      <c r="Q317" s="82">
        <v>1</v>
      </c>
      <c r="U317" s="94" t="s">
        <v>29</v>
      </c>
      <c r="V317" s="92" t="s">
        <v>444</v>
      </c>
      <c r="W317" s="92" t="s">
        <v>333</v>
      </c>
      <c r="X317" s="92">
        <v>1</v>
      </c>
      <c r="Y317" s="84"/>
    </row>
    <row r="318" spans="1:25" hidden="1">
      <c r="A318" s="41" t="s">
        <v>324</v>
      </c>
      <c r="B318" s="41" t="s">
        <v>14</v>
      </c>
      <c r="C318" s="41" t="s">
        <v>309</v>
      </c>
      <c r="D318" s="42">
        <v>1047</v>
      </c>
      <c r="G318" s="41" t="s">
        <v>41</v>
      </c>
      <c r="H318" s="41" t="s">
        <v>323</v>
      </c>
      <c r="I318" s="42">
        <v>197</v>
      </c>
      <c r="M318" s="81" t="s">
        <v>313</v>
      </c>
      <c r="N318" s="81" t="s">
        <v>436</v>
      </c>
      <c r="O318" s="81" t="s">
        <v>309</v>
      </c>
      <c r="P318" s="81" t="s">
        <v>330</v>
      </c>
      <c r="Q318" s="82">
        <v>549</v>
      </c>
      <c r="U318" s="94" t="s">
        <v>29</v>
      </c>
      <c r="V318" s="92" t="s">
        <v>441</v>
      </c>
      <c r="W318" s="92" t="s">
        <v>330</v>
      </c>
      <c r="X318" s="92">
        <v>2</v>
      </c>
      <c r="Y318" s="84"/>
    </row>
    <row r="319" spans="1:25" hidden="1">
      <c r="A319" s="41" t="s">
        <v>324</v>
      </c>
      <c r="B319" s="41" t="s">
        <v>14</v>
      </c>
      <c r="C319" s="41" t="s">
        <v>310</v>
      </c>
      <c r="D319" s="42">
        <v>323</v>
      </c>
      <c r="G319" s="41" t="s">
        <v>41</v>
      </c>
      <c r="H319" s="41" t="s">
        <v>324</v>
      </c>
      <c r="I319" s="42">
        <v>178</v>
      </c>
      <c r="M319" s="81" t="s">
        <v>313</v>
      </c>
      <c r="N319" s="81" t="s">
        <v>436</v>
      </c>
      <c r="O319" s="81" t="s">
        <v>309</v>
      </c>
      <c r="P319" s="81" t="s">
        <v>331</v>
      </c>
      <c r="Q319" s="82">
        <v>576</v>
      </c>
      <c r="U319" s="94" t="s">
        <v>29</v>
      </c>
      <c r="V319" s="92" t="s">
        <v>441</v>
      </c>
      <c r="W319" s="92" t="s">
        <v>331</v>
      </c>
      <c r="X319" s="92">
        <v>1</v>
      </c>
      <c r="Y319" s="84"/>
    </row>
    <row r="320" spans="1:25" hidden="1">
      <c r="A320" s="41" t="s">
        <v>324</v>
      </c>
      <c r="B320" s="41" t="s">
        <v>14</v>
      </c>
      <c r="C320" s="41" t="s">
        <v>311</v>
      </c>
      <c r="D320" s="42">
        <v>27</v>
      </c>
      <c r="G320" s="41" t="s">
        <v>41</v>
      </c>
      <c r="H320" s="41" t="s">
        <v>325</v>
      </c>
      <c r="I320" s="42">
        <v>168</v>
      </c>
      <c r="M320" s="81" t="s">
        <v>313</v>
      </c>
      <c r="N320" s="81" t="s">
        <v>436</v>
      </c>
      <c r="O320" s="81" t="s">
        <v>309</v>
      </c>
      <c r="P320" s="81" t="s">
        <v>332</v>
      </c>
      <c r="Q320" s="82">
        <v>641</v>
      </c>
      <c r="U320" s="94" t="s">
        <v>29</v>
      </c>
      <c r="V320" s="92" t="s">
        <v>441</v>
      </c>
      <c r="W320" s="92" t="s">
        <v>332</v>
      </c>
      <c r="X320" s="92">
        <v>2</v>
      </c>
      <c r="Y320" s="84"/>
    </row>
    <row r="321" spans="1:25" hidden="1">
      <c r="A321" s="41" t="s">
        <v>324</v>
      </c>
      <c r="B321" s="41" t="s">
        <v>312</v>
      </c>
      <c r="C321" s="41" t="s">
        <v>309</v>
      </c>
      <c r="D321" s="42">
        <v>660</v>
      </c>
      <c r="G321" s="41" t="s">
        <v>41</v>
      </c>
      <c r="H321" s="41" t="s">
        <v>326</v>
      </c>
      <c r="I321" s="42">
        <v>216</v>
      </c>
      <c r="M321" s="81" t="s">
        <v>313</v>
      </c>
      <c r="N321" s="81" t="s">
        <v>436</v>
      </c>
      <c r="O321" s="81" t="s">
        <v>309</v>
      </c>
      <c r="P321" s="81" t="s">
        <v>333</v>
      </c>
      <c r="Q321" s="82">
        <v>532</v>
      </c>
      <c r="U321" s="94" t="s">
        <v>29</v>
      </c>
      <c r="V321" s="92" t="s">
        <v>452</v>
      </c>
      <c r="W321" s="92" t="s">
        <v>331</v>
      </c>
      <c r="X321" s="92">
        <v>1</v>
      </c>
      <c r="Y321" s="84"/>
    </row>
    <row r="322" spans="1:25" hidden="1">
      <c r="A322" s="41" t="s">
        <v>324</v>
      </c>
      <c r="B322" s="41" t="s">
        <v>312</v>
      </c>
      <c r="C322" s="41" t="s">
        <v>310</v>
      </c>
      <c r="D322" s="42">
        <v>177</v>
      </c>
      <c r="G322" s="41" t="s">
        <v>41</v>
      </c>
      <c r="H322" s="41" t="s">
        <v>327</v>
      </c>
      <c r="I322" s="42">
        <v>167</v>
      </c>
      <c r="M322" s="81" t="s">
        <v>313</v>
      </c>
      <c r="N322" s="81" t="s">
        <v>436</v>
      </c>
      <c r="O322" s="81" t="s">
        <v>309</v>
      </c>
      <c r="P322" s="81" t="s">
        <v>334</v>
      </c>
      <c r="Q322" s="82">
        <v>372</v>
      </c>
      <c r="U322" s="94" t="s">
        <v>29</v>
      </c>
      <c r="V322" s="92" t="s">
        <v>453</v>
      </c>
      <c r="W322" s="92" t="s">
        <v>330</v>
      </c>
      <c r="X322" s="92">
        <v>1</v>
      </c>
      <c r="Y322" s="84"/>
    </row>
    <row r="323" spans="1:25" hidden="1">
      <c r="A323" s="41" t="s">
        <v>324</v>
      </c>
      <c r="B323" s="41" t="s">
        <v>312</v>
      </c>
      <c r="C323" s="41" t="s">
        <v>311</v>
      </c>
      <c r="D323" s="42">
        <v>25</v>
      </c>
      <c r="G323" s="41" t="s">
        <v>41</v>
      </c>
      <c r="H323" s="41" t="s">
        <v>328</v>
      </c>
      <c r="I323" s="42">
        <v>130</v>
      </c>
      <c r="M323" s="81" t="s">
        <v>313</v>
      </c>
      <c r="N323" s="81" t="s">
        <v>436</v>
      </c>
      <c r="O323" s="81" t="s">
        <v>309</v>
      </c>
      <c r="P323" s="81" t="s">
        <v>336</v>
      </c>
      <c r="Q323" s="82">
        <v>373</v>
      </c>
      <c r="U323" s="94" t="s">
        <v>29</v>
      </c>
      <c r="V323" s="92" t="s">
        <v>454</v>
      </c>
      <c r="W323" s="92" t="s">
        <v>334</v>
      </c>
      <c r="X323" s="92">
        <v>1</v>
      </c>
      <c r="Y323" s="84"/>
    </row>
    <row r="324" spans="1:25" hidden="1">
      <c r="A324" s="41" t="s">
        <v>324</v>
      </c>
      <c r="B324" s="41" t="s">
        <v>22</v>
      </c>
      <c r="C324" s="41" t="s">
        <v>309</v>
      </c>
      <c r="D324" s="42">
        <v>979</v>
      </c>
      <c r="G324" s="41" t="s">
        <v>41</v>
      </c>
      <c r="H324" s="41" t="s">
        <v>330</v>
      </c>
      <c r="I324" s="42">
        <v>191</v>
      </c>
      <c r="M324" s="81" t="s">
        <v>313</v>
      </c>
      <c r="N324" s="81" t="s">
        <v>436</v>
      </c>
      <c r="O324" s="81" t="s">
        <v>309</v>
      </c>
      <c r="P324" s="81" t="s">
        <v>337</v>
      </c>
      <c r="Q324" s="82">
        <v>491</v>
      </c>
      <c r="U324" s="92" t="s">
        <v>29</v>
      </c>
      <c r="V324" s="92" t="s">
        <v>329</v>
      </c>
      <c r="W324" s="92" t="s">
        <v>308</v>
      </c>
      <c r="X324" s="92">
        <v>468</v>
      </c>
      <c r="Y324" s="84"/>
    </row>
    <row r="325" spans="1:25" hidden="1">
      <c r="A325" s="41" t="s">
        <v>324</v>
      </c>
      <c r="B325" s="41" t="s">
        <v>22</v>
      </c>
      <c r="C325" s="41" t="s">
        <v>310</v>
      </c>
      <c r="D325" s="42">
        <v>250</v>
      </c>
      <c r="G325" s="41" t="s">
        <v>41</v>
      </c>
      <c r="H325" s="41" t="s">
        <v>331</v>
      </c>
      <c r="I325" s="42">
        <v>189</v>
      </c>
      <c r="M325" s="81" t="s">
        <v>313</v>
      </c>
      <c r="N325" s="81" t="s">
        <v>436</v>
      </c>
      <c r="O325" s="81" t="s">
        <v>309</v>
      </c>
      <c r="P325" s="81" t="s">
        <v>338</v>
      </c>
      <c r="Q325" s="82">
        <v>92</v>
      </c>
      <c r="U325" s="92" t="s">
        <v>29</v>
      </c>
      <c r="V325" s="92" t="s">
        <v>329</v>
      </c>
      <c r="W325" s="92" t="s">
        <v>323</v>
      </c>
      <c r="X325" s="93">
        <v>2302</v>
      </c>
      <c r="Y325" s="84"/>
    </row>
    <row r="326" spans="1:25" hidden="1">
      <c r="A326" s="41" t="s">
        <v>324</v>
      </c>
      <c r="B326" s="41" t="s">
        <v>22</v>
      </c>
      <c r="C326" s="41" t="s">
        <v>311</v>
      </c>
      <c r="D326" s="42">
        <v>36</v>
      </c>
      <c r="G326" s="41" t="s">
        <v>41</v>
      </c>
      <c r="H326" s="41" t="s">
        <v>332</v>
      </c>
      <c r="I326" s="42">
        <v>184</v>
      </c>
      <c r="M326" s="81" t="s">
        <v>313</v>
      </c>
      <c r="N326" s="81" t="s">
        <v>436</v>
      </c>
      <c r="O326" s="81" t="s">
        <v>310</v>
      </c>
      <c r="P326" s="81" t="s">
        <v>330</v>
      </c>
      <c r="Q326" s="82">
        <v>199</v>
      </c>
      <c r="U326" s="92" t="s">
        <v>29</v>
      </c>
      <c r="V326" s="92" t="s">
        <v>329</v>
      </c>
      <c r="W326" s="92" t="s">
        <v>324</v>
      </c>
      <c r="X326" s="93">
        <v>2431</v>
      </c>
      <c r="Y326" s="84"/>
    </row>
    <row r="327" spans="1:25" hidden="1">
      <c r="A327" s="41" t="s">
        <v>324</v>
      </c>
      <c r="B327" s="41" t="s">
        <v>25</v>
      </c>
      <c r="C327" s="41" t="s">
        <v>309</v>
      </c>
      <c r="D327" s="42">
        <v>415</v>
      </c>
      <c r="G327" s="41" t="s">
        <v>41</v>
      </c>
      <c r="H327" s="41" t="s">
        <v>333</v>
      </c>
      <c r="I327" s="42">
        <v>170</v>
      </c>
      <c r="M327" s="81" t="s">
        <v>313</v>
      </c>
      <c r="N327" s="81" t="s">
        <v>436</v>
      </c>
      <c r="O327" s="81" t="s">
        <v>310</v>
      </c>
      <c r="P327" s="81" t="s">
        <v>331</v>
      </c>
      <c r="Q327" s="82">
        <v>225</v>
      </c>
      <c r="U327" s="92" t="s">
        <v>29</v>
      </c>
      <c r="V327" s="92" t="s">
        <v>329</v>
      </c>
      <c r="W327" s="92" t="s">
        <v>325</v>
      </c>
      <c r="X327" s="93">
        <v>2252</v>
      </c>
      <c r="Y327" s="84"/>
    </row>
    <row r="328" spans="1:25" hidden="1">
      <c r="A328" s="41" t="s">
        <v>324</v>
      </c>
      <c r="B328" s="41" t="s">
        <v>25</v>
      </c>
      <c r="C328" s="41" t="s">
        <v>310</v>
      </c>
      <c r="D328" s="42">
        <v>127</v>
      </c>
      <c r="G328" s="41" t="s">
        <v>41</v>
      </c>
      <c r="H328" s="41" t="s">
        <v>334</v>
      </c>
      <c r="I328" s="42">
        <v>217</v>
      </c>
      <c r="M328" s="81" t="s">
        <v>313</v>
      </c>
      <c r="N328" s="81" t="s">
        <v>436</v>
      </c>
      <c r="O328" s="81" t="s">
        <v>310</v>
      </c>
      <c r="P328" s="81" t="s">
        <v>332</v>
      </c>
      <c r="Q328" s="82">
        <v>289</v>
      </c>
      <c r="U328" s="92" t="s">
        <v>29</v>
      </c>
      <c r="V328" s="92" t="s">
        <v>329</v>
      </c>
      <c r="W328" s="92" t="s">
        <v>326</v>
      </c>
      <c r="X328" s="93">
        <v>2372</v>
      </c>
      <c r="Y328" s="84"/>
    </row>
    <row r="329" spans="1:25" hidden="1">
      <c r="A329" s="41" t="s">
        <v>324</v>
      </c>
      <c r="B329" s="41" t="s">
        <v>25</v>
      </c>
      <c r="C329" s="41" t="s">
        <v>311</v>
      </c>
      <c r="D329" s="42">
        <v>23</v>
      </c>
      <c r="G329" s="41" t="s">
        <v>41</v>
      </c>
      <c r="H329" s="41" t="s">
        <v>336</v>
      </c>
      <c r="I329" s="42">
        <v>200</v>
      </c>
      <c r="M329" s="81" t="s">
        <v>313</v>
      </c>
      <c r="N329" s="81" t="s">
        <v>436</v>
      </c>
      <c r="O329" s="81" t="s">
        <v>310</v>
      </c>
      <c r="P329" s="81" t="s">
        <v>333</v>
      </c>
      <c r="Q329" s="82">
        <v>229</v>
      </c>
      <c r="U329" s="92" t="s">
        <v>29</v>
      </c>
      <c r="V329" s="92" t="s">
        <v>329</v>
      </c>
      <c r="W329" s="92" t="s">
        <v>327</v>
      </c>
      <c r="X329" s="93">
        <v>1910</v>
      </c>
      <c r="Y329" s="84"/>
    </row>
    <row r="330" spans="1:25" hidden="1">
      <c r="A330" s="41" t="s">
        <v>324</v>
      </c>
      <c r="B330" s="41" t="s">
        <v>313</v>
      </c>
      <c r="C330" s="41" t="s">
        <v>309</v>
      </c>
      <c r="D330" s="42">
        <v>496</v>
      </c>
      <c r="G330" s="41" t="s">
        <v>41</v>
      </c>
      <c r="H330" s="41" t="s">
        <v>337</v>
      </c>
      <c r="I330" s="42">
        <v>201</v>
      </c>
      <c r="M330" s="81" t="s">
        <v>313</v>
      </c>
      <c r="N330" s="81" t="s">
        <v>436</v>
      </c>
      <c r="O330" s="81" t="s">
        <v>310</v>
      </c>
      <c r="P330" s="81" t="s">
        <v>334</v>
      </c>
      <c r="Q330" s="82">
        <v>185</v>
      </c>
      <c r="U330" s="92" t="s">
        <v>29</v>
      </c>
      <c r="V330" s="92" t="s">
        <v>329</v>
      </c>
      <c r="W330" s="92" t="s">
        <v>328</v>
      </c>
      <c r="X330" s="93">
        <v>1880</v>
      </c>
      <c r="Y330" s="84"/>
    </row>
    <row r="331" spans="1:25" hidden="1">
      <c r="A331" s="41" t="s">
        <v>324</v>
      </c>
      <c r="B331" s="41" t="s">
        <v>313</v>
      </c>
      <c r="C331" s="41" t="s">
        <v>310</v>
      </c>
      <c r="D331" s="42">
        <v>180</v>
      </c>
      <c r="G331" s="41" t="s">
        <v>41</v>
      </c>
      <c r="H331" s="41" t="s">
        <v>338</v>
      </c>
      <c r="I331" s="42">
        <v>22</v>
      </c>
      <c r="M331" s="81" t="s">
        <v>313</v>
      </c>
      <c r="N331" s="81" t="s">
        <v>436</v>
      </c>
      <c r="O331" s="81" t="s">
        <v>310</v>
      </c>
      <c r="P331" s="81" t="s">
        <v>336</v>
      </c>
      <c r="Q331" s="82">
        <v>200</v>
      </c>
      <c r="U331" s="92" t="s">
        <v>29</v>
      </c>
      <c r="V331" s="92" t="s">
        <v>329</v>
      </c>
      <c r="W331" s="92" t="s">
        <v>334</v>
      </c>
      <c r="X331" s="92">
        <v>73</v>
      </c>
      <c r="Y331" s="84"/>
    </row>
    <row r="332" spans="1:25" hidden="1">
      <c r="A332" s="41" t="s">
        <v>324</v>
      </c>
      <c r="B332" s="41" t="s">
        <v>313</v>
      </c>
      <c r="C332" s="41" t="s">
        <v>311</v>
      </c>
      <c r="D332" s="42">
        <v>26</v>
      </c>
      <c r="G332" s="41" t="s">
        <v>42</v>
      </c>
      <c r="H332" s="41" t="s">
        <v>308</v>
      </c>
      <c r="I332" s="42">
        <v>34</v>
      </c>
      <c r="M332" s="81" t="s">
        <v>313</v>
      </c>
      <c r="N332" s="81" t="s">
        <v>436</v>
      </c>
      <c r="O332" s="81" t="s">
        <v>310</v>
      </c>
      <c r="P332" s="81" t="s">
        <v>337</v>
      </c>
      <c r="Q332" s="82">
        <v>201</v>
      </c>
      <c r="U332" s="92" t="s">
        <v>29</v>
      </c>
      <c r="V332" s="92" t="s">
        <v>329</v>
      </c>
      <c r="W332" s="92" t="s">
        <v>336</v>
      </c>
      <c r="X332" s="92">
        <v>1</v>
      </c>
      <c r="Y332" s="84"/>
    </row>
    <row r="333" spans="1:25" hidden="1">
      <c r="A333" s="41" t="s">
        <v>324</v>
      </c>
      <c r="B333" s="41" t="s">
        <v>33</v>
      </c>
      <c r="C333" s="41" t="s">
        <v>309</v>
      </c>
      <c r="D333" s="42">
        <v>1742</v>
      </c>
      <c r="G333" s="41" t="s">
        <v>42</v>
      </c>
      <c r="H333" s="41" t="s">
        <v>323</v>
      </c>
      <c r="I333" s="42">
        <v>102</v>
      </c>
      <c r="M333" s="81" t="s">
        <v>313</v>
      </c>
      <c r="N333" s="81" t="s">
        <v>436</v>
      </c>
      <c r="O333" s="81" t="s">
        <v>310</v>
      </c>
      <c r="P333" s="81" t="s">
        <v>338</v>
      </c>
      <c r="Q333" s="82">
        <v>39</v>
      </c>
      <c r="U333" s="92" t="s">
        <v>29</v>
      </c>
      <c r="V333" s="92" t="s">
        <v>329</v>
      </c>
      <c r="W333" s="92" t="s">
        <v>337</v>
      </c>
      <c r="X333" s="92">
        <v>1</v>
      </c>
      <c r="Y333" s="84"/>
    </row>
    <row r="334" spans="1:25" hidden="1">
      <c r="A334" s="41" t="s">
        <v>324</v>
      </c>
      <c r="B334" s="41" t="s">
        <v>33</v>
      </c>
      <c r="C334" s="41" t="s">
        <v>310</v>
      </c>
      <c r="D334" s="42">
        <v>452</v>
      </c>
      <c r="G334" s="41" t="s">
        <v>42</v>
      </c>
      <c r="H334" s="41" t="s">
        <v>324</v>
      </c>
      <c r="I334" s="42">
        <v>80</v>
      </c>
      <c r="M334" s="81" t="s">
        <v>313</v>
      </c>
      <c r="N334" s="81" t="s">
        <v>436</v>
      </c>
      <c r="O334" s="81" t="s">
        <v>311</v>
      </c>
      <c r="P334" s="81" t="s">
        <v>330</v>
      </c>
      <c r="Q334" s="82">
        <v>20</v>
      </c>
      <c r="U334" s="92" t="s">
        <v>29</v>
      </c>
      <c r="V334" s="92" t="s">
        <v>329</v>
      </c>
      <c r="W334" s="92" t="s">
        <v>338</v>
      </c>
      <c r="X334" s="92">
        <v>3</v>
      </c>
      <c r="Y334" s="84"/>
    </row>
    <row r="335" spans="1:25" hidden="1">
      <c r="A335" s="41" t="s">
        <v>324</v>
      </c>
      <c r="B335" s="41" t="s">
        <v>33</v>
      </c>
      <c r="C335" s="41" t="s">
        <v>311</v>
      </c>
      <c r="D335" s="42">
        <v>68</v>
      </c>
      <c r="G335" s="41" t="s">
        <v>42</v>
      </c>
      <c r="H335" s="41" t="s">
        <v>325</v>
      </c>
      <c r="I335" s="42">
        <v>76</v>
      </c>
      <c r="M335" s="81" t="s">
        <v>313</v>
      </c>
      <c r="N335" s="81" t="s">
        <v>436</v>
      </c>
      <c r="O335" s="81" t="s">
        <v>311</v>
      </c>
      <c r="P335" s="81" t="s">
        <v>331</v>
      </c>
      <c r="Q335" s="82">
        <v>22</v>
      </c>
      <c r="U335" s="92" t="s">
        <v>44</v>
      </c>
      <c r="V335" s="92" t="s">
        <v>436</v>
      </c>
      <c r="W335" s="92" t="s">
        <v>330</v>
      </c>
      <c r="X335" s="93">
        <v>1753</v>
      </c>
      <c r="Y335" s="84"/>
    </row>
    <row r="336" spans="1:25" hidden="1">
      <c r="A336" s="41" t="s">
        <v>324</v>
      </c>
      <c r="B336" s="41" t="s">
        <v>52</v>
      </c>
      <c r="C336" s="41" t="s">
        <v>309</v>
      </c>
      <c r="D336" s="42">
        <v>2220</v>
      </c>
      <c r="G336" s="41" t="s">
        <v>42</v>
      </c>
      <c r="H336" s="41" t="s">
        <v>326</v>
      </c>
      <c r="I336" s="42">
        <v>88</v>
      </c>
      <c r="M336" s="81" t="s">
        <v>313</v>
      </c>
      <c r="N336" s="81" t="s">
        <v>436</v>
      </c>
      <c r="O336" s="81" t="s">
        <v>311</v>
      </c>
      <c r="P336" s="81" t="s">
        <v>332</v>
      </c>
      <c r="Q336" s="82">
        <v>21</v>
      </c>
      <c r="U336" s="92" t="s">
        <v>44</v>
      </c>
      <c r="V336" s="92" t="s">
        <v>436</v>
      </c>
      <c r="W336" s="92" t="s">
        <v>331</v>
      </c>
      <c r="X336" s="93">
        <v>2242</v>
      </c>
      <c r="Y336" s="84"/>
    </row>
    <row r="337" spans="1:25" hidden="1">
      <c r="A337" s="41" t="s">
        <v>324</v>
      </c>
      <c r="B337" s="41" t="s">
        <v>52</v>
      </c>
      <c r="C337" s="41" t="s">
        <v>310</v>
      </c>
      <c r="D337" s="42">
        <v>640</v>
      </c>
      <c r="G337" s="41" t="s">
        <v>42</v>
      </c>
      <c r="H337" s="41" t="s">
        <v>327</v>
      </c>
      <c r="I337" s="42">
        <v>67</v>
      </c>
      <c r="M337" s="81" t="s">
        <v>313</v>
      </c>
      <c r="N337" s="81" t="s">
        <v>436</v>
      </c>
      <c r="O337" s="81" t="s">
        <v>311</v>
      </c>
      <c r="P337" s="81" t="s">
        <v>333</v>
      </c>
      <c r="Q337" s="82">
        <v>23</v>
      </c>
      <c r="U337" s="92" t="s">
        <v>44</v>
      </c>
      <c r="V337" s="92" t="s">
        <v>436</v>
      </c>
      <c r="W337" s="92" t="s">
        <v>332</v>
      </c>
      <c r="X337" s="93">
        <v>2337</v>
      </c>
      <c r="Y337" s="84"/>
    </row>
    <row r="338" spans="1:25" hidden="1">
      <c r="A338" s="41" t="s">
        <v>324</v>
      </c>
      <c r="B338" s="41" t="s">
        <v>52</v>
      </c>
      <c r="C338" s="41" t="s">
        <v>311</v>
      </c>
      <c r="D338" s="42">
        <v>95</v>
      </c>
      <c r="G338" s="41" t="s">
        <v>42</v>
      </c>
      <c r="H338" s="41" t="s">
        <v>328</v>
      </c>
      <c r="I338" s="42">
        <v>75</v>
      </c>
      <c r="M338" s="81" t="s">
        <v>313</v>
      </c>
      <c r="N338" s="81" t="s">
        <v>436</v>
      </c>
      <c r="O338" s="81" t="s">
        <v>311</v>
      </c>
      <c r="P338" s="81" t="s">
        <v>334</v>
      </c>
      <c r="Q338" s="82">
        <v>16</v>
      </c>
      <c r="U338" s="92" t="s">
        <v>44</v>
      </c>
      <c r="V338" s="92" t="s">
        <v>436</v>
      </c>
      <c r="W338" s="92" t="s">
        <v>333</v>
      </c>
      <c r="X338" s="93">
        <v>2246</v>
      </c>
      <c r="Y338" s="84"/>
    </row>
    <row r="339" spans="1:25" hidden="1">
      <c r="A339" s="41" t="s">
        <v>324</v>
      </c>
      <c r="B339" s="41" t="s">
        <v>26</v>
      </c>
      <c r="C339" s="41" t="s">
        <v>309</v>
      </c>
      <c r="D339" s="42">
        <v>137</v>
      </c>
      <c r="G339" s="41" t="s">
        <v>42</v>
      </c>
      <c r="H339" s="41" t="s">
        <v>330</v>
      </c>
      <c r="I339" s="42">
        <v>56</v>
      </c>
      <c r="M339" s="81" t="s">
        <v>313</v>
      </c>
      <c r="N339" s="81" t="s">
        <v>436</v>
      </c>
      <c r="O339" s="81" t="s">
        <v>311</v>
      </c>
      <c r="P339" s="81" t="s">
        <v>336</v>
      </c>
      <c r="Q339" s="82">
        <v>22</v>
      </c>
      <c r="U339" s="92" t="s">
        <v>44</v>
      </c>
      <c r="V339" s="92" t="s">
        <v>436</v>
      </c>
      <c r="W339" s="92" t="s">
        <v>334</v>
      </c>
      <c r="X339" s="93">
        <v>2210</v>
      </c>
      <c r="Y339" s="84"/>
    </row>
    <row r="340" spans="1:25" hidden="1">
      <c r="A340" s="41" t="s">
        <v>324</v>
      </c>
      <c r="B340" s="41" t="s">
        <v>26</v>
      </c>
      <c r="C340" s="41" t="s">
        <v>310</v>
      </c>
      <c r="D340" s="42">
        <v>52</v>
      </c>
      <c r="G340" s="41" t="s">
        <v>42</v>
      </c>
      <c r="H340" s="41" t="s">
        <v>331</v>
      </c>
      <c r="I340" s="42">
        <v>49</v>
      </c>
      <c r="M340" s="81" t="s">
        <v>313</v>
      </c>
      <c r="N340" s="81" t="s">
        <v>436</v>
      </c>
      <c r="O340" s="81" t="s">
        <v>311</v>
      </c>
      <c r="P340" s="81" t="s">
        <v>337</v>
      </c>
      <c r="Q340" s="82">
        <v>28</v>
      </c>
      <c r="U340" s="92" t="s">
        <v>44</v>
      </c>
      <c r="V340" s="92" t="s">
        <v>436</v>
      </c>
      <c r="W340" s="92" t="s">
        <v>336</v>
      </c>
      <c r="X340" s="93">
        <v>2054</v>
      </c>
      <c r="Y340" s="84"/>
    </row>
    <row r="341" spans="1:25" hidden="1">
      <c r="A341" s="41" t="s">
        <v>324</v>
      </c>
      <c r="B341" s="41" t="s">
        <v>26</v>
      </c>
      <c r="C341" s="41" t="s">
        <v>311</v>
      </c>
      <c r="D341" s="42">
        <v>13</v>
      </c>
      <c r="G341" s="41" t="s">
        <v>42</v>
      </c>
      <c r="H341" s="41" t="s">
        <v>332</v>
      </c>
      <c r="I341" s="42">
        <v>85</v>
      </c>
      <c r="M341" s="81" t="s">
        <v>313</v>
      </c>
      <c r="N341" s="81" t="s">
        <v>436</v>
      </c>
      <c r="O341" s="81" t="s">
        <v>311</v>
      </c>
      <c r="P341" s="81" t="s">
        <v>338</v>
      </c>
      <c r="Q341" s="82">
        <v>2</v>
      </c>
      <c r="U341" s="92" t="s">
        <v>44</v>
      </c>
      <c r="V341" s="92" t="s">
        <v>436</v>
      </c>
      <c r="W341" s="92" t="s">
        <v>337</v>
      </c>
      <c r="X341" s="93">
        <v>2243</v>
      </c>
      <c r="Y341" s="84"/>
    </row>
    <row r="342" spans="1:25" hidden="1">
      <c r="A342" s="41" t="s">
        <v>324</v>
      </c>
      <c r="B342" s="41" t="s">
        <v>45</v>
      </c>
      <c r="C342" s="41" t="s">
        <v>309</v>
      </c>
      <c r="D342" s="42">
        <v>64</v>
      </c>
      <c r="G342" s="41" t="s">
        <v>42</v>
      </c>
      <c r="H342" s="41" t="s">
        <v>333</v>
      </c>
      <c r="I342" s="42">
        <v>70</v>
      </c>
      <c r="M342" s="81" t="s">
        <v>313</v>
      </c>
      <c r="N342" s="81" t="s">
        <v>436</v>
      </c>
      <c r="O342" s="81" t="s">
        <v>335</v>
      </c>
      <c r="P342" s="81" t="s">
        <v>334</v>
      </c>
      <c r="Q342" s="82">
        <v>1</v>
      </c>
      <c r="U342" s="92" t="s">
        <v>44</v>
      </c>
      <c r="V342" s="92" t="s">
        <v>436</v>
      </c>
      <c r="W342" s="92" t="s">
        <v>338</v>
      </c>
      <c r="X342" s="92">
        <v>508</v>
      </c>
      <c r="Y342" s="84"/>
    </row>
    <row r="343" spans="1:25" hidden="1">
      <c r="A343" s="41" t="s">
        <v>324</v>
      </c>
      <c r="B343" s="41" t="s">
        <v>45</v>
      </c>
      <c r="C343" s="41" t="s">
        <v>310</v>
      </c>
      <c r="D343" s="42">
        <v>17</v>
      </c>
      <c r="G343" s="41" t="s">
        <v>42</v>
      </c>
      <c r="H343" s="41" t="s">
        <v>334</v>
      </c>
      <c r="I343" s="42">
        <v>92</v>
      </c>
      <c r="M343" s="81" t="s">
        <v>313</v>
      </c>
      <c r="N343" s="81" t="s">
        <v>436</v>
      </c>
      <c r="O343" s="81" t="s">
        <v>335</v>
      </c>
      <c r="P343" s="81" t="s">
        <v>336</v>
      </c>
      <c r="Q343" s="82">
        <v>3</v>
      </c>
      <c r="U343" s="92" t="s">
        <v>44</v>
      </c>
      <c r="V343" s="92" t="s">
        <v>437</v>
      </c>
      <c r="W343" s="92" t="s">
        <v>330</v>
      </c>
      <c r="X343" s="92">
        <v>3</v>
      </c>
      <c r="Y343" s="84"/>
    </row>
    <row r="344" spans="1:25" hidden="1">
      <c r="A344" s="41" t="s">
        <v>324</v>
      </c>
      <c r="B344" s="41" t="s">
        <v>45</v>
      </c>
      <c r="C344" s="41" t="s">
        <v>311</v>
      </c>
      <c r="D344" s="42">
        <v>5</v>
      </c>
      <c r="G344" s="41" t="s">
        <v>42</v>
      </c>
      <c r="H344" s="41" t="s">
        <v>336</v>
      </c>
      <c r="I344" s="42">
        <v>80</v>
      </c>
      <c r="M344" s="81" t="s">
        <v>313</v>
      </c>
      <c r="N344" s="81" t="s">
        <v>436</v>
      </c>
      <c r="O344" s="81" t="s">
        <v>335</v>
      </c>
      <c r="P344" s="81" t="s">
        <v>337</v>
      </c>
      <c r="Q344" s="82">
        <v>4</v>
      </c>
      <c r="U344" s="94" t="s">
        <v>44</v>
      </c>
      <c r="V344" s="92" t="s">
        <v>438</v>
      </c>
      <c r="W344" s="92" t="s">
        <v>331</v>
      </c>
      <c r="X344" s="92">
        <v>9</v>
      </c>
      <c r="Y344" s="84"/>
    </row>
    <row r="345" spans="1:25" hidden="1">
      <c r="A345" s="41" t="s">
        <v>324</v>
      </c>
      <c r="B345" s="41" t="s">
        <v>51</v>
      </c>
      <c r="C345" s="41" t="s">
        <v>309</v>
      </c>
      <c r="D345" s="42">
        <v>829</v>
      </c>
      <c r="G345" s="41" t="s">
        <v>42</v>
      </c>
      <c r="H345" s="41" t="s">
        <v>337</v>
      </c>
      <c r="I345" s="42">
        <v>92</v>
      </c>
      <c r="M345" s="81" t="s">
        <v>313</v>
      </c>
      <c r="N345" s="81" t="s">
        <v>436</v>
      </c>
      <c r="O345" s="81" t="s">
        <v>335</v>
      </c>
      <c r="P345" s="81" t="s">
        <v>338</v>
      </c>
      <c r="Q345" s="82">
        <v>1</v>
      </c>
      <c r="U345" s="94" t="s">
        <v>44</v>
      </c>
      <c r="V345" s="92" t="s">
        <v>438</v>
      </c>
      <c r="W345" s="92" t="s">
        <v>332</v>
      </c>
      <c r="X345" s="92">
        <v>4</v>
      </c>
      <c r="Y345" s="84"/>
    </row>
    <row r="346" spans="1:25" hidden="1">
      <c r="A346" s="41" t="s">
        <v>324</v>
      </c>
      <c r="B346" s="41" t="s">
        <v>51</v>
      </c>
      <c r="C346" s="41" t="s">
        <v>310</v>
      </c>
      <c r="D346" s="42">
        <v>240</v>
      </c>
      <c r="G346" s="41" t="s">
        <v>42</v>
      </c>
      <c r="H346" s="41" t="s">
        <v>338</v>
      </c>
      <c r="I346" s="42">
        <v>12</v>
      </c>
      <c r="M346" s="81" t="s">
        <v>313</v>
      </c>
      <c r="N346" s="81" t="s">
        <v>438</v>
      </c>
      <c r="O346" s="81" t="s">
        <v>309</v>
      </c>
      <c r="P346" s="81" t="s">
        <v>334</v>
      </c>
      <c r="Q346" s="82">
        <v>1</v>
      </c>
      <c r="U346" s="94" t="s">
        <v>44</v>
      </c>
      <c r="V346" s="92" t="s">
        <v>438</v>
      </c>
      <c r="W346" s="92" t="s">
        <v>333</v>
      </c>
      <c r="X346" s="92">
        <v>5</v>
      </c>
      <c r="Y346" s="84"/>
    </row>
    <row r="347" spans="1:25" hidden="1">
      <c r="A347" s="41" t="s">
        <v>324</v>
      </c>
      <c r="B347" s="41" t="s">
        <v>51</v>
      </c>
      <c r="C347" s="41" t="s">
        <v>311</v>
      </c>
      <c r="D347" s="42">
        <v>57</v>
      </c>
      <c r="G347" s="41" t="s">
        <v>48</v>
      </c>
      <c r="H347" s="41" t="s">
        <v>308</v>
      </c>
      <c r="I347" s="42">
        <v>195</v>
      </c>
      <c r="M347" s="81" t="s">
        <v>313</v>
      </c>
      <c r="N347" s="81" t="s">
        <v>329</v>
      </c>
      <c r="O347" s="81" t="s">
        <v>309</v>
      </c>
      <c r="P347" s="81" t="s">
        <v>308</v>
      </c>
      <c r="Q347" s="82">
        <v>131</v>
      </c>
      <c r="U347" s="94" t="s">
        <v>44</v>
      </c>
      <c r="V347" s="92" t="s">
        <v>438</v>
      </c>
      <c r="W347" s="92" t="s">
        <v>334</v>
      </c>
      <c r="X347" s="92">
        <v>3</v>
      </c>
      <c r="Y347" s="84"/>
    </row>
    <row r="348" spans="1:25" hidden="1">
      <c r="A348" s="41" t="s">
        <v>324</v>
      </c>
      <c r="B348" s="41" t="s">
        <v>7</v>
      </c>
      <c r="C348" s="41" t="s">
        <v>309</v>
      </c>
      <c r="D348" s="42">
        <v>1107</v>
      </c>
      <c r="G348" s="41" t="s">
        <v>48</v>
      </c>
      <c r="H348" s="41" t="s">
        <v>323</v>
      </c>
      <c r="I348" s="42">
        <v>761</v>
      </c>
      <c r="M348" s="81" t="s">
        <v>313</v>
      </c>
      <c r="N348" s="81" t="s">
        <v>329</v>
      </c>
      <c r="O348" s="81" t="s">
        <v>309</v>
      </c>
      <c r="P348" s="81" t="s">
        <v>323</v>
      </c>
      <c r="Q348" s="82">
        <v>604</v>
      </c>
      <c r="U348" s="94" t="s">
        <v>44</v>
      </c>
      <c r="V348" s="92" t="s">
        <v>438</v>
      </c>
      <c r="W348" s="92" t="s">
        <v>336</v>
      </c>
      <c r="X348" s="92">
        <v>5</v>
      </c>
      <c r="Y348" s="84"/>
    </row>
    <row r="349" spans="1:25" hidden="1">
      <c r="A349" s="41" t="s">
        <v>324</v>
      </c>
      <c r="B349" s="41" t="s">
        <v>7</v>
      </c>
      <c r="C349" s="41" t="s">
        <v>310</v>
      </c>
      <c r="D349" s="42">
        <v>289</v>
      </c>
      <c r="G349" s="41" t="s">
        <v>48</v>
      </c>
      <c r="H349" s="41" t="s">
        <v>324</v>
      </c>
      <c r="I349" s="42">
        <v>844</v>
      </c>
      <c r="M349" s="81" t="s">
        <v>313</v>
      </c>
      <c r="N349" s="81" t="s">
        <v>329</v>
      </c>
      <c r="O349" s="81" t="s">
        <v>309</v>
      </c>
      <c r="P349" s="81" t="s">
        <v>324</v>
      </c>
      <c r="Q349" s="82">
        <v>496</v>
      </c>
      <c r="U349" s="94" t="s">
        <v>44</v>
      </c>
      <c r="V349" s="92" t="s">
        <v>438</v>
      </c>
      <c r="W349" s="92" t="s">
        <v>337</v>
      </c>
      <c r="X349" s="92">
        <v>5</v>
      </c>
      <c r="Y349" s="84"/>
    </row>
    <row r="350" spans="1:25" hidden="1">
      <c r="A350" s="41" t="s">
        <v>324</v>
      </c>
      <c r="B350" s="41" t="s">
        <v>7</v>
      </c>
      <c r="C350" s="41" t="s">
        <v>311</v>
      </c>
      <c r="D350" s="42">
        <v>22</v>
      </c>
      <c r="G350" s="41" t="s">
        <v>48</v>
      </c>
      <c r="H350" s="41" t="s">
        <v>325</v>
      </c>
      <c r="I350" s="42">
        <v>863</v>
      </c>
      <c r="M350" s="81" t="s">
        <v>313</v>
      </c>
      <c r="N350" s="81" t="s">
        <v>329</v>
      </c>
      <c r="O350" s="81" t="s">
        <v>309</v>
      </c>
      <c r="P350" s="81" t="s">
        <v>325</v>
      </c>
      <c r="Q350" s="82">
        <v>433</v>
      </c>
      <c r="U350" s="94" t="s">
        <v>44</v>
      </c>
      <c r="V350" s="92" t="s">
        <v>438</v>
      </c>
      <c r="W350" s="92" t="s">
        <v>338</v>
      </c>
      <c r="X350" s="92">
        <v>5</v>
      </c>
      <c r="Y350" s="84"/>
    </row>
    <row r="351" spans="1:25" hidden="1">
      <c r="A351" s="41" t="s">
        <v>324</v>
      </c>
      <c r="B351" s="41" t="s">
        <v>314</v>
      </c>
      <c r="C351" s="41" t="s">
        <v>309</v>
      </c>
      <c r="D351" s="42">
        <v>1108</v>
      </c>
      <c r="G351" s="41" t="s">
        <v>48</v>
      </c>
      <c r="H351" s="41" t="s">
        <v>326</v>
      </c>
      <c r="I351" s="42">
        <v>861</v>
      </c>
      <c r="M351" s="81" t="s">
        <v>313</v>
      </c>
      <c r="N351" s="81" t="s">
        <v>329</v>
      </c>
      <c r="O351" s="81" t="s">
        <v>309</v>
      </c>
      <c r="P351" s="81" t="s">
        <v>326</v>
      </c>
      <c r="Q351" s="82">
        <v>560</v>
      </c>
      <c r="U351" s="94" t="s">
        <v>44</v>
      </c>
      <c r="V351" s="92" t="s">
        <v>439</v>
      </c>
      <c r="W351" s="92" t="s">
        <v>330</v>
      </c>
      <c r="X351" s="92">
        <v>2</v>
      </c>
      <c r="Y351" s="84"/>
    </row>
    <row r="352" spans="1:25" hidden="1">
      <c r="A352" s="41" t="s">
        <v>324</v>
      </c>
      <c r="B352" s="41" t="s">
        <v>314</v>
      </c>
      <c r="C352" s="41" t="s">
        <v>310</v>
      </c>
      <c r="D352" s="42">
        <v>305</v>
      </c>
      <c r="G352" s="41" t="s">
        <v>48</v>
      </c>
      <c r="H352" s="41" t="s">
        <v>327</v>
      </c>
      <c r="I352" s="42">
        <v>633</v>
      </c>
      <c r="M352" s="81" t="s">
        <v>313</v>
      </c>
      <c r="N352" s="81" t="s">
        <v>329</v>
      </c>
      <c r="O352" s="81" t="s">
        <v>309</v>
      </c>
      <c r="P352" s="81" t="s">
        <v>327</v>
      </c>
      <c r="Q352" s="82">
        <v>478</v>
      </c>
      <c r="U352" s="94" t="s">
        <v>44</v>
      </c>
      <c r="V352" s="92" t="s">
        <v>439</v>
      </c>
      <c r="W352" s="92" t="s">
        <v>331</v>
      </c>
      <c r="X352" s="92">
        <v>1</v>
      </c>
      <c r="Y352" s="84"/>
    </row>
    <row r="353" spans="1:25" hidden="1">
      <c r="A353" s="41" t="s">
        <v>324</v>
      </c>
      <c r="B353" s="41" t="s">
        <v>314</v>
      </c>
      <c r="C353" s="41" t="s">
        <v>311</v>
      </c>
      <c r="D353" s="42">
        <v>46</v>
      </c>
      <c r="G353" s="41" t="s">
        <v>48</v>
      </c>
      <c r="H353" s="41" t="s">
        <v>328</v>
      </c>
      <c r="I353" s="42">
        <v>776</v>
      </c>
      <c r="M353" s="81" t="s">
        <v>313</v>
      </c>
      <c r="N353" s="81" t="s">
        <v>329</v>
      </c>
      <c r="O353" s="81" t="s">
        <v>309</v>
      </c>
      <c r="P353" s="81" t="s">
        <v>328</v>
      </c>
      <c r="Q353" s="82">
        <v>491</v>
      </c>
      <c r="U353" s="94" t="s">
        <v>44</v>
      </c>
      <c r="V353" s="92" t="s">
        <v>439</v>
      </c>
      <c r="W353" s="92" t="s">
        <v>334</v>
      </c>
      <c r="X353" s="92">
        <v>1</v>
      </c>
      <c r="Y353" s="84"/>
    </row>
    <row r="354" spans="1:25" hidden="1">
      <c r="A354" s="41" t="s">
        <v>324</v>
      </c>
      <c r="B354" s="41" t="s">
        <v>29</v>
      </c>
      <c r="C354" s="41" t="s">
        <v>309</v>
      </c>
      <c r="D354" s="42">
        <v>1820</v>
      </c>
      <c r="G354" s="41" t="s">
        <v>48</v>
      </c>
      <c r="H354" s="41" t="s">
        <v>330</v>
      </c>
      <c r="I354" s="42">
        <v>822</v>
      </c>
      <c r="M354" s="81" t="s">
        <v>313</v>
      </c>
      <c r="N354" s="81" t="s">
        <v>329</v>
      </c>
      <c r="O354" s="81" t="s">
        <v>309</v>
      </c>
      <c r="P354" s="81" t="s">
        <v>334</v>
      </c>
      <c r="Q354" s="82">
        <v>9</v>
      </c>
      <c r="U354" s="94" t="s">
        <v>44</v>
      </c>
      <c r="V354" s="92" t="s">
        <v>440</v>
      </c>
      <c r="W354" s="92" t="s">
        <v>332</v>
      </c>
      <c r="X354" s="92">
        <v>1</v>
      </c>
      <c r="Y354" s="84"/>
    </row>
    <row r="355" spans="1:25" hidden="1">
      <c r="A355" s="41" t="s">
        <v>324</v>
      </c>
      <c r="B355" s="41" t="s">
        <v>29</v>
      </c>
      <c r="C355" s="41" t="s">
        <v>310</v>
      </c>
      <c r="D355" s="42">
        <v>564</v>
      </c>
      <c r="G355" s="41" t="s">
        <v>48</v>
      </c>
      <c r="H355" s="41" t="s">
        <v>331</v>
      </c>
      <c r="I355" s="42">
        <v>1146</v>
      </c>
      <c r="M355" s="81" t="s">
        <v>313</v>
      </c>
      <c r="N355" s="81" t="s">
        <v>329</v>
      </c>
      <c r="O355" s="81" t="s">
        <v>310</v>
      </c>
      <c r="P355" s="81" t="s">
        <v>308</v>
      </c>
      <c r="Q355" s="82">
        <v>17</v>
      </c>
      <c r="U355" s="94" t="s">
        <v>44</v>
      </c>
      <c r="V355" s="92" t="s">
        <v>440</v>
      </c>
      <c r="W355" s="92" t="s">
        <v>334</v>
      </c>
      <c r="X355" s="92">
        <v>1</v>
      </c>
      <c r="Y355" s="84"/>
    </row>
    <row r="356" spans="1:25" hidden="1">
      <c r="A356" s="41" t="s">
        <v>324</v>
      </c>
      <c r="B356" s="41" t="s">
        <v>29</v>
      </c>
      <c r="C356" s="41" t="s">
        <v>311</v>
      </c>
      <c r="D356" s="42">
        <v>47</v>
      </c>
      <c r="G356" s="41" t="s">
        <v>48</v>
      </c>
      <c r="H356" s="41" t="s">
        <v>332</v>
      </c>
      <c r="I356" s="42">
        <v>1022</v>
      </c>
      <c r="M356" s="81" t="s">
        <v>313</v>
      </c>
      <c r="N356" s="81" t="s">
        <v>329</v>
      </c>
      <c r="O356" s="81" t="s">
        <v>310</v>
      </c>
      <c r="P356" s="81" t="s">
        <v>323</v>
      </c>
      <c r="Q356" s="82">
        <v>118</v>
      </c>
      <c r="U356" s="94" t="s">
        <v>44</v>
      </c>
      <c r="V356" s="92" t="s">
        <v>440</v>
      </c>
      <c r="W356" s="92" t="s">
        <v>336</v>
      </c>
      <c r="X356" s="92">
        <v>2</v>
      </c>
      <c r="Y356" s="84"/>
    </row>
    <row r="357" spans="1:25" hidden="1">
      <c r="A357" s="41" t="s">
        <v>324</v>
      </c>
      <c r="B357" s="41" t="s">
        <v>44</v>
      </c>
      <c r="C357" s="41" t="s">
        <v>309</v>
      </c>
      <c r="D357" s="42">
        <v>1649</v>
      </c>
      <c r="G357" s="41" t="s">
        <v>48</v>
      </c>
      <c r="H357" s="41" t="s">
        <v>333</v>
      </c>
      <c r="I357" s="42">
        <v>1005</v>
      </c>
      <c r="M357" s="81" t="s">
        <v>313</v>
      </c>
      <c r="N357" s="81" t="s">
        <v>329</v>
      </c>
      <c r="O357" s="81" t="s">
        <v>310</v>
      </c>
      <c r="P357" s="81" t="s">
        <v>324</v>
      </c>
      <c r="Q357" s="82">
        <v>180</v>
      </c>
      <c r="U357" s="94" t="s">
        <v>44</v>
      </c>
      <c r="V357" s="92" t="s">
        <v>440</v>
      </c>
      <c r="W357" s="92" t="s">
        <v>337</v>
      </c>
      <c r="X357" s="92">
        <v>1</v>
      </c>
      <c r="Y357" s="84"/>
    </row>
    <row r="358" spans="1:25" hidden="1">
      <c r="A358" s="41" t="s">
        <v>324</v>
      </c>
      <c r="B358" s="41" t="s">
        <v>44</v>
      </c>
      <c r="C358" s="41" t="s">
        <v>310</v>
      </c>
      <c r="D358" s="42">
        <v>457</v>
      </c>
      <c r="G358" s="41" t="s">
        <v>48</v>
      </c>
      <c r="H358" s="41" t="s">
        <v>334</v>
      </c>
      <c r="I358" s="42">
        <v>1029</v>
      </c>
      <c r="M358" s="81" t="s">
        <v>313</v>
      </c>
      <c r="N358" s="81" t="s">
        <v>329</v>
      </c>
      <c r="O358" s="81" t="s">
        <v>310</v>
      </c>
      <c r="P358" s="81" t="s">
        <v>325</v>
      </c>
      <c r="Q358" s="82">
        <v>236</v>
      </c>
      <c r="U358" s="94" t="s">
        <v>44</v>
      </c>
      <c r="V358" s="92" t="s">
        <v>455</v>
      </c>
      <c r="W358" s="92" t="s">
        <v>334</v>
      </c>
      <c r="X358" s="92">
        <v>1</v>
      </c>
      <c r="Y358" s="84"/>
    </row>
    <row r="359" spans="1:25" hidden="1">
      <c r="A359" s="41" t="s">
        <v>324</v>
      </c>
      <c r="B359" s="41" t="s">
        <v>44</v>
      </c>
      <c r="C359" s="41" t="s">
        <v>311</v>
      </c>
      <c r="D359" s="42">
        <v>56</v>
      </c>
      <c r="G359" s="41" t="s">
        <v>48</v>
      </c>
      <c r="H359" s="41" t="s">
        <v>336</v>
      </c>
      <c r="I359" s="42">
        <v>838</v>
      </c>
      <c r="M359" s="81" t="s">
        <v>313</v>
      </c>
      <c r="N359" s="81" t="s">
        <v>329</v>
      </c>
      <c r="O359" s="81" t="s">
        <v>310</v>
      </c>
      <c r="P359" s="81" t="s">
        <v>326</v>
      </c>
      <c r="Q359" s="82">
        <v>211</v>
      </c>
      <c r="U359" s="94" t="s">
        <v>44</v>
      </c>
      <c r="V359" s="92" t="s">
        <v>446</v>
      </c>
      <c r="W359" s="92" t="s">
        <v>333</v>
      </c>
      <c r="X359" s="92">
        <v>1</v>
      </c>
      <c r="Y359" s="84"/>
    </row>
    <row r="360" spans="1:25" hidden="1">
      <c r="A360" s="41" t="s">
        <v>324</v>
      </c>
      <c r="B360" s="41" t="s">
        <v>15</v>
      </c>
      <c r="C360" s="41" t="s">
        <v>309</v>
      </c>
      <c r="D360" s="42">
        <v>662</v>
      </c>
      <c r="G360" s="41" t="s">
        <v>48</v>
      </c>
      <c r="H360" s="41" t="s">
        <v>337</v>
      </c>
      <c r="I360" s="42">
        <v>1114</v>
      </c>
      <c r="M360" s="81" t="s">
        <v>313</v>
      </c>
      <c r="N360" s="81" t="s">
        <v>329</v>
      </c>
      <c r="O360" s="81" t="s">
        <v>310</v>
      </c>
      <c r="P360" s="81" t="s">
        <v>327</v>
      </c>
      <c r="Q360" s="82">
        <v>155</v>
      </c>
      <c r="U360" s="94" t="s">
        <v>44</v>
      </c>
      <c r="V360" s="92" t="s">
        <v>441</v>
      </c>
      <c r="W360" s="92" t="s">
        <v>332</v>
      </c>
      <c r="X360" s="92">
        <v>3</v>
      </c>
      <c r="Y360" s="84"/>
    </row>
    <row r="361" spans="1:25" hidden="1">
      <c r="A361" s="41" t="s">
        <v>324</v>
      </c>
      <c r="B361" s="41" t="s">
        <v>15</v>
      </c>
      <c r="C361" s="41" t="s">
        <v>310</v>
      </c>
      <c r="D361" s="42">
        <v>161</v>
      </c>
      <c r="G361" s="41" t="s">
        <v>48</v>
      </c>
      <c r="H361" s="41" t="s">
        <v>338</v>
      </c>
      <c r="I361" s="42">
        <v>113</v>
      </c>
      <c r="M361" s="81" t="s">
        <v>313</v>
      </c>
      <c r="N361" s="81" t="s">
        <v>329</v>
      </c>
      <c r="O361" s="81" t="s">
        <v>310</v>
      </c>
      <c r="P361" s="81" t="s">
        <v>328</v>
      </c>
      <c r="Q361" s="82">
        <v>253</v>
      </c>
      <c r="U361" s="94" t="s">
        <v>44</v>
      </c>
      <c r="V361" s="92" t="s">
        <v>441</v>
      </c>
      <c r="W361" s="92" t="s">
        <v>334</v>
      </c>
      <c r="X361" s="92">
        <v>1</v>
      </c>
      <c r="Y361" s="84"/>
    </row>
    <row r="362" spans="1:25" hidden="1">
      <c r="A362" s="41" t="s">
        <v>324</v>
      </c>
      <c r="B362" s="41" t="s">
        <v>15</v>
      </c>
      <c r="C362" s="41" t="s">
        <v>311</v>
      </c>
      <c r="D362" s="42">
        <v>18</v>
      </c>
      <c r="G362" s="41" t="s">
        <v>50</v>
      </c>
      <c r="H362" s="41" t="s">
        <v>308</v>
      </c>
      <c r="I362" s="42">
        <v>39</v>
      </c>
      <c r="M362" s="81" t="s">
        <v>313</v>
      </c>
      <c r="N362" s="81" t="s">
        <v>329</v>
      </c>
      <c r="O362" s="81" t="s">
        <v>310</v>
      </c>
      <c r="P362" s="81" t="s">
        <v>334</v>
      </c>
      <c r="Q362" s="82">
        <v>8</v>
      </c>
      <c r="U362" s="94" t="s">
        <v>44</v>
      </c>
      <c r="V362" s="92" t="s">
        <v>456</v>
      </c>
      <c r="W362" s="92" t="s">
        <v>332</v>
      </c>
      <c r="X362" s="92">
        <v>1</v>
      </c>
      <c r="Y362" s="84"/>
    </row>
    <row r="363" spans="1:25" hidden="1">
      <c r="A363" s="41" t="s">
        <v>324</v>
      </c>
      <c r="B363" s="41" t="s">
        <v>8</v>
      </c>
      <c r="C363" s="41" t="s">
        <v>309</v>
      </c>
      <c r="D363" s="42">
        <v>153</v>
      </c>
      <c r="G363" s="41" t="s">
        <v>50</v>
      </c>
      <c r="H363" s="41" t="s">
        <v>323</v>
      </c>
      <c r="I363" s="42">
        <v>210</v>
      </c>
      <c r="M363" s="81" t="s">
        <v>313</v>
      </c>
      <c r="N363" s="81" t="s">
        <v>329</v>
      </c>
      <c r="O363" s="81" t="s">
        <v>310</v>
      </c>
      <c r="P363" s="81" t="s">
        <v>336</v>
      </c>
      <c r="Q363" s="82">
        <v>1</v>
      </c>
      <c r="U363" s="94" t="s">
        <v>44</v>
      </c>
      <c r="V363" s="92" t="s">
        <v>456</v>
      </c>
      <c r="W363" s="92" t="s">
        <v>334</v>
      </c>
      <c r="X363" s="92">
        <v>1</v>
      </c>
      <c r="Y363" s="84"/>
    </row>
    <row r="364" spans="1:25" hidden="1">
      <c r="A364" s="41" t="s">
        <v>324</v>
      </c>
      <c r="B364" s="41" t="s">
        <v>8</v>
      </c>
      <c r="C364" s="41" t="s">
        <v>310</v>
      </c>
      <c r="D364" s="42">
        <v>46</v>
      </c>
      <c r="G364" s="41" t="s">
        <v>50</v>
      </c>
      <c r="H364" s="41" t="s">
        <v>324</v>
      </c>
      <c r="I364" s="42">
        <v>251</v>
      </c>
      <c r="M364" s="81" t="s">
        <v>313</v>
      </c>
      <c r="N364" s="81" t="s">
        <v>329</v>
      </c>
      <c r="O364" s="81" t="s">
        <v>311</v>
      </c>
      <c r="P364" s="81" t="s">
        <v>308</v>
      </c>
      <c r="Q364" s="82">
        <v>6</v>
      </c>
      <c r="U364" s="94" t="s">
        <v>44</v>
      </c>
      <c r="V364" s="92" t="s">
        <v>457</v>
      </c>
      <c r="W364" s="92" t="s">
        <v>331</v>
      </c>
      <c r="X364" s="92">
        <v>1</v>
      </c>
      <c r="Y364" s="84"/>
    </row>
    <row r="365" spans="1:25" hidden="1">
      <c r="A365" s="41" t="s">
        <v>324</v>
      </c>
      <c r="B365" s="41" t="s">
        <v>8</v>
      </c>
      <c r="C365" s="41" t="s">
        <v>311</v>
      </c>
      <c r="D365" s="42">
        <v>5</v>
      </c>
      <c r="G365" s="41" t="s">
        <v>50</v>
      </c>
      <c r="H365" s="41" t="s">
        <v>325</v>
      </c>
      <c r="I365" s="42">
        <v>310</v>
      </c>
      <c r="M365" s="81" t="s">
        <v>313</v>
      </c>
      <c r="N365" s="81" t="s">
        <v>329</v>
      </c>
      <c r="O365" s="81" t="s">
        <v>311</v>
      </c>
      <c r="P365" s="81" t="s">
        <v>323</v>
      </c>
      <c r="Q365" s="82">
        <v>14</v>
      </c>
      <c r="U365" s="94" t="s">
        <v>44</v>
      </c>
      <c r="V365" s="92" t="s">
        <v>454</v>
      </c>
      <c r="W365" s="92" t="s">
        <v>333</v>
      </c>
      <c r="X365" s="92">
        <v>1</v>
      </c>
      <c r="Y365" s="84"/>
    </row>
    <row r="366" spans="1:25" hidden="1">
      <c r="A366" s="41" t="s">
        <v>324</v>
      </c>
      <c r="B366" s="41" t="s">
        <v>12</v>
      </c>
      <c r="C366" s="41" t="s">
        <v>309</v>
      </c>
      <c r="D366" s="42">
        <v>359</v>
      </c>
      <c r="G366" s="41" t="s">
        <v>50</v>
      </c>
      <c r="H366" s="41" t="s">
        <v>326</v>
      </c>
      <c r="I366" s="42">
        <v>220</v>
      </c>
      <c r="M366" s="81" t="s">
        <v>313</v>
      </c>
      <c r="N366" s="81" t="s">
        <v>329</v>
      </c>
      <c r="O366" s="81" t="s">
        <v>311</v>
      </c>
      <c r="P366" s="81" t="s">
        <v>324</v>
      </c>
      <c r="Q366" s="82">
        <v>26</v>
      </c>
      <c r="U366" s="92" t="s">
        <v>44</v>
      </c>
      <c r="V366" s="92" t="s">
        <v>329</v>
      </c>
      <c r="W366" s="92" t="s">
        <v>308</v>
      </c>
      <c r="X366" s="92">
        <v>360</v>
      </c>
      <c r="Y366" s="84"/>
    </row>
    <row r="367" spans="1:25" hidden="1">
      <c r="A367" s="41" t="s">
        <v>324</v>
      </c>
      <c r="B367" s="41" t="s">
        <v>12</v>
      </c>
      <c r="C367" s="41" t="s">
        <v>310</v>
      </c>
      <c r="D367" s="42">
        <v>79</v>
      </c>
      <c r="G367" s="41" t="s">
        <v>50</v>
      </c>
      <c r="H367" s="41" t="s">
        <v>327</v>
      </c>
      <c r="I367" s="42">
        <v>199</v>
      </c>
      <c r="M367" s="81" t="s">
        <v>313</v>
      </c>
      <c r="N367" s="81" t="s">
        <v>329</v>
      </c>
      <c r="O367" s="81" t="s">
        <v>311</v>
      </c>
      <c r="P367" s="81" t="s">
        <v>325</v>
      </c>
      <c r="Q367" s="82">
        <v>17</v>
      </c>
      <c r="U367" s="92" t="s">
        <v>44</v>
      </c>
      <c r="V367" s="92" t="s">
        <v>329</v>
      </c>
      <c r="W367" s="92" t="s">
        <v>323</v>
      </c>
      <c r="X367" s="93">
        <v>1970</v>
      </c>
      <c r="Y367" s="84"/>
    </row>
    <row r="368" spans="1:25" hidden="1">
      <c r="A368" s="41" t="s">
        <v>324</v>
      </c>
      <c r="B368" s="41" t="s">
        <v>12</v>
      </c>
      <c r="C368" s="41" t="s">
        <v>311</v>
      </c>
      <c r="D368" s="42">
        <v>4</v>
      </c>
      <c r="G368" s="41" t="s">
        <v>50</v>
      </c>
      <c r="H368" s="41" t="s">
        <v>328</v>
      </c>
      <c r="I368" s="42">
        <v>183</v>
      </c>
      <c r="M368" s="81" t="s">
        <v>313</v>
      </c>
      <c r="N368" s="81" t="s">
        <v>329</v>
      </c>
      <c r="O368" s="81" t="s">
        <v>311</v>
      </c>
      <c r="P368" s="81" t="s">
        <v>326</v>
      </c>
      <c r="Q368" s="82">
        <v>12</v>
      </c>
      <c r="U368" s="92" t="s">
        <v>44</v>
      </c>
      <c r="V368" s="92" t="s">
        <v>329</v>
      </c>
      <c r="W368" s="92" t="s">
        <v>324</v>
      </c>
      <c r="X368" s="93">
        <v>2162</v>
      </c>
      <c r="Y368" s="84"/>
    </row>
    <row r="369" spans="1:25" hidden="1">
      <c r="A369" s="41" t="s">
        <v>324</v>
      </c>
      <c r="B369" s="41" t="s">
        <v>315</v>
      </c>
      <c r="C369" s="41" t="s">
        <v>309</v>
      </c>
      <c r="D369" s="42">
        <v>486</v>
      </c>
      <c r="G369" s="41" t="s">
        <v>50</v>
      </c>
      <c r="H369" s="41" t="s">
        <v>330</v>
      </c>
      <c r="I369" s="42">
        <v>198</v>
      </c>
      <c r="M369" s="81" t="s">
        <v>313</v>
      </c>
      <c r="N369" s="81" t="s">
        <v>329</v>
      </c>
      <c r="O369" s="81" t="s">
        <v>311</v>
      </c>
      <c r="P369" s="81" t="s">
        <v>327</v>
      </c>
      <c r="Q369" s="82">
        <v>22</v>
      </c>
      <c r="U369" s="92" t="s">
        <v>44</v>
      </c>
      <c r="V369" s="92" t="s">
        <v>329</v>
      </c>
      <c r="W369" s="92" t="s">
        <v>325</v>
      </c>
      <c r="X369" s="93">
        <v>2028</v>
      </c>
      <c r="Y369" s="84"/>
    </row>
    <row r="370" spans="1:25" hidden="1">
      <c r="A370" s="41" t="s">
        <v>324</v>
      </c>
      <c r="B370" s="41" t="s">
        <v>315</v>
      </c>
      <c r="C370" s="41" t="s">
        <v>310</v>
      </c>
      <c r="D370" s="42">
        <v>138</v>
      </c>
      <c r="G370" s="41" t="s">
        <v>50</v>
      </c>
      <c r="H370" s="41" t="s">
        <v>331</v>
      </c>
      <c r="I370" s="42">
        <v>237</v>
      </c>
      <c r="M370" s="81" t="s">
        <v>313</v>
      </c>
      <c r="N370" s="81" t="s">
        <v>329</v>
      </c>
      <c r="O370" s="81" t="s">
        <v>311</v>
      </c>
      <c r="P370" s="81" t="s">
        <v>328</v>
      </c>
      <c r="Q370" s="82">
        <v>7</v>
      </c>
      <c r="U370" s="92" t="s">
        <v>44</v>
      </c>
      <c r="V370" s="92" t="s">
        <v>329</v>
      </c>
      <c r="W370" s="92" t="s">
        <v>326</v>
      </c>
      <c r="X370" s="93">
        <v>1921</v>
      </c>
      <c r="Y370" s="84"/>
    </row>
    <row r="371" spans="1:25" hidden="1">
      <c r="A371" s="41" t="s">
        <v>324</v>
      </c>
      <c r="B371" s="41" t="s">
        <v>315</v>
      </c>
      <c r="C371" s="41" t="s">
        <v>311</v>
      </c>
      <c r="D371" s="42">
        <v>16</v>
      </c>
      <c r="G371" s="41" t="s">
        <v>50</v>
      </c>
      <c r="H371" s="41" t="s">
        <v>332</v>
      </c>
      <c r="I371" s="42">
        <v>232</v>
      </c>
      <c r="M371" s="81" t="s">
        <v>313</v>
      </c>
      <c r="N371" s="81" t="s">
        <v>329</v>
      </c>
      <c r="O371" s="81" t="s">
        <v>311</v>
      </c>
      <c r="P371" s="81" t="s">
        <v>334</v>
      </c>
      <c r="Q371" s="82">
        <v>2</v>
      </c>
      <c r="U371" s="92" t="s">
        <v>44</v>
      </c>
      <c r="V371" s="92" t="s">
        <v>329</v>
      </c>
      <c r="W371" s="92" t="s">
        <v>327</v>
      </c>
      <c r="X371" s="93">
        <v>1622</v>
      </c>
      <c r="Y371" s="84"/>
    </row>
    <row r="372" spans="1:25" hidden="1">
      <c r="A372" s="41" t="s">
        <v>324</v>
      </c>
      <c r="B372" s="41" t="s">
        <v>38</v>
      </c>
      <c r="C372" s="41" t="s">
        <v>309</v>
      </c>
      <c r="D372" s="42">
        <v>108</v>
      </c>
      <c r="G372" s="41" t="s">
        <v>50</v>
      </c>
      <c r="H372" s="41" t="s">
        <v>333</v>
      </c>
      <c r="I372" s="42">
        <v>190</v>
      </c>
      <c r="M372" s="81" t="s">
        <v>313</v>
      </c>
      <c r="N372" s="81" t="s">
        <v>329</v>
      </c>
      <c r="O372" s="81" t="s">
        <v>335</v>
      </c>
      <c r="P372" s="81" t="s">
        <v>334</v>
      </c>
      <c r="Q372" s="82">
        <v>6</v>
      </c>
      <c r="U372" s="92" t="s">
        <v>44</v>
      </c>
      <c r="V372" s="92" t="s">
        <v>329</v>
      </c>
      <c r="W372" s="92" t="s">
        <v>328</v>
      </c>
      <c r="X372" s="93">
        <v>1730</v>
      </c>
      <c r="Y372" s="84"/>
    </row>
    <row r="373" spans="1:25" hidden="1">
      <c r="A373" s="41" t="s">
        <v>324</v>
      </c>
      <c r="B373" s="41" t="s">
        <v>38</v>
      </c>
      <c r="C373" s="41" t="s">
        <v>310</v>
      </c>
      <c r="D373" s="42">
        <v>39</v>
      </c>
      <c r="G373" s="41" t="s">
        <v>50</v>
      </c>
      <c r="H373" s="41" t="s">
        <v>334</v>
      </c>
      <c r="I373" s="42">
        <v>191</v>
      </c>
      <c r="M373" s="81" t="s">
        <v>33</v>
      </c>
      <c r="N373" s="81" t="s">
        <v>436</v>
      </c>
      <c r="O373" s="81" t="s">
        <v>329</v>
      </c>
      <c r="P373" s="81" t="s">
        <v>331</v>
      </c>
      <c r="Q373" s="82">
        <v>9</v>
      </c>
      <c r="U373" s="92" t="s">
        <v>44</v>
      </c>
      <c r="V373" s="92" t="s">
        <v>329</v>
      </c>
      <c r="W373" s="92" t="s">
        <v>334</v>
      </c>
      <c r="X373" s="92">
        <v>51</v>
      </c>
      <c r="Y373" s="84"/>
    </row>
    <row r="374" spans="1:25" hidden="1">
      <c r="A374" s="41" t="s">
        <v>324</v>
      </c>
      <c r="B374" s="41" t="s">
        <v>38</v>
      </c>
      <c r="C374" s="41" t="s">
        <v>311</v>
      </c>
      <c r="D374" s="42">
        <v>4</v>
      </c>
      <c r="G374" s="41" t="s">
        <v>50</v>
      </c>
      <c r="H374" s="41" t="s">
        <v>336</v>
      </c>
      <c r="I374" s="42">
        <v>224</v>
      </c>
      <c r="M374" s="81" t="s">
        <v>33</v>
      </c>
      <c r="N374" s="81" t="s">
        <v>436</v>
      </c>
      <c r="O374" s="81" t="s">
        <v>329</v>
      </c>
      <c r="P374" s="81" t="s">
        <v>332</v>
      </c>
      <c r="Q374" s="82">
        <v>2</v>
      </c>
      <c r="U374" s="92" t="s">
        <v>44</v>
      </c>
      <c r="V374" s="92" t="s">
        <v>329</v>
      </c>
      <c r="W374" s="92" t="s">
        <v>336</v>
      </c>
      <c r="X374" s="92">
        <v>1</v>
      </c>
      <c r="Y374" s="84"/>
    </row>
    <row r="375" spans="1:25" hidden="1">
      <c r="A375" s="41" t="s">
        <v>324</v>
      </c>
      <c r="B375" s="41" t="s">
        <v>40</v>
      </c>
      <c r="C375" s="41" t="s">
        <v>309</v>
      </c>
      <c r="D375" s="42">
        <v>352</v>
      </c>
      <c r="G375" s="41" t="s">
        <v>50</v>
      </c>
      <c r="H375" s="41" t="s">
        <v>337</v>
      </c>
      <c r="I375" s="42">
        <v>175</v>
      </c>
      <c r="M375" s="81" t="s">
        <v>33</v>
      </c>
      <c r="N375" s="81" t="s">
        <v>436</v>
      </c>
      <c r="O375" s="81" t="s">
        <v>329</v>
      </c>
      <c r="P375" s="81" t="s">
        <v>333</v>
      </c>
      <c r="Q375" s="82">
        <v>3</v>
      </c>
      <c r="U375" s="92" t="s">
        <v>44</v>
      </c>
      <c r="V375" s="92" t="s">
        <v>329</v>
      </c>
      <c r="W375" s="92" t="s">
        <v>337</v>
      </c>
      <c r="X375" s="92">
        <v>3</v>
      </c>
      <c r="Y375" s="84"/>
    </row>
    <row r="376" spans="1:25" hidden="1">
      <c r="A376" s="41" t="s">
        <v>324</v>
      </c>
      <c r="B376" s="41" t="s">
        <v>40</v>
      </c>
      <c r="C376" s="41" t="s">
        <v>310</v>
      </c>
      <c r="D376" s="42">
        <v>94</v>
      </c>
      <c r="G376" s="41" t="s">
        <v>50</v>
      </c>
      <c r="H376" s="41" t="s">
        <v>338</v>
      </c>
      <c r="I376" s="42">
        <v>29</v>
      </c>
      <c r="M376" s="81" t="s">
        <v>33</v>
      </c>
      <c r="N376" s="81" t="s">
        <v>436</v>
      </c>
      <c r="O376" s="81" t="s">
        <v>309</v>
      </c>
      <c r="P376" s="81" t="s">
        <v>330</v>
      </c>
      <c r="Q376" s="82">
        <v>1915</v>
      </c>
      <c r="U376" s="92" t="s">
        <v>15</v>
      </c>
      <c r="V376" s="92" t="s">
        <v>436</v>
      </c>
      <c r="W376" s="92" t="s">
        <v>330</v>
      </c>
      <c r="X376" s="92">
        <v>832</v>
      </c>
      <c r="Y376" s="84"/>
    </row>
    <row r="377" spans="1:25" hidden="1">
      <c r="A377" s="41" t="s">
        <v>324</v>
      </c>
      <c r="B377" s="41" t="s">
        <v>40</v>
      </c>
      <c r="C377" s="41" t="s">
        <v>311</v>
      </c>
      <c r="D377" s="42">
        <v>13</v>
      </c>
      <c r="G377" s="41" t="s">
        <v>4</v>
      </c>
      <c r="H377" s="41" t="s">
        <v>308</v>
      </c>
      <c r="I377" s="42">
        <v>65</v>
      </c>
      <c r="M377" s="81" t="s">
        <v>33</v>
      </c>
      <c r="N377" s="81" t="s">
        <v>436</v>
      </c>
      <c r="O377" s="81" t="s">
        <v>309</v>
      </c>
      <c r="P377" s="81" t="s">
        <v>331</v>
      </c>
      <c r="Q377" s="82">
        <v>2243</v>
      </c>
      <c r="U377" s="92" t="s">
        <v>15</v>
      </c>
      <c r="V377" s="92" t="s">
        <v>436</v>
      </c>
      <c r="W377" s="92" t="s">
        <v>331</v>
      </c>
      <c r="X377" s="92">
        <v>886</v>
      </c>
      <c r="Y377" s="84"/>
    </row>
    <row r="378" spans="1:25" hidden="1">
      <c r="A378" s="41" t="s">
        <v>324</v>
      </c>
      <c r="B378" s="41" t="s">
        <v>41</v>
      </c>
      <c r="C378" s="41" t="s">
        <v>309</v>
      </c>
      <c r="D378" s="42">
        <v>131</v>
      </c>
      <c r="G378" s="41" t="s">
        <v>4</v>
      </c>
      <c r="H378" s="41" t="s">
        <v>323</v>
      </c>
      <c r="I378" s="42">
        <v>412</v>
      </c>
      <c r="M378" s="81" t="s">
        <v>33</v>
      </c>
      <c r="N378" s="81" t="s">
        <v>436</v>
      </c>
      <c r="O378" s="81" t="s">
        <v>309</v>
      </c>
      <c r="P378" s="81" t="s">
        <v>332</v>
      </c>
      <c r="Q378" s="82">
        <v>2225</v>
      </c>
      <c r="U378" s="92" t="s">
        <v>15</v>
      </c>
      <c r="V378" s="92" t="s">
        <v>436</v>
      </c>
      <c r="W378" s="92" t="s">
        <v>332</v>
      </c>
      <c r="X378" s="92">
        <v>895</v>
      </c>
      <c r="Y378" s="84"/>
    </row>
    <row r="379" spans="1:25" hidden="1">
      <c r="A379" s="41" t="s">
        <v>324</v>
      </c>
      <c r="B379" s="41" t="s">
        <v>41</v>
      </c>
      <c r="C379" s="41" t="s">
        <v>310</v>
      </c>
      <c r="D379" s="42">
        <v>42</v>
      </c>
      <c r="G379" s="41" t="s">
        <v>4</v>
      </c>
      <c r="H379" s="41" t="s">
        <v>324</v>
      </c>
      <c r="I379" s="42">
        <v>374</v>
      </c>
      <c r="M379" s="81" t="s">
        <v>33</v>
      </c>
      <c r="N379" s="81" t="s">
        <v>436</v>
      </c>
      <c r="O379" s="81" t="s">
        <v>309</v>
      </c>
      <c r="P379" s="81" t="s">
        <v>333</v>
      </c>
      <c r="Q379" s="82">
        <v>1924</v>
      </c>
      <c r="U379" s="92" t="s">
        <v>15</v>
      </c>
      <c r="V379" s="92" t="s">
        <v>436</v>
      </c>
      <c r="W379" s="92" t="s">
        <v>333</v>
      </c>
      <c r="X379" s="92">
        <v>790</v>
      </c>
      <c r="Y379" s="84"/>
    </row>
    <row r="380" spans="1:25" hidden="1">
      <c r="A380" s="41" t="s">
        <v>324</v>
      </c>
      <c r="B380" s="41" t="s">
        <v>41</v>
      </c>
      <c r="C380" s="41" t="s">
        <v>311</v>
      </c>
      <c r="D380" s="42">
        <v>5</v>
      </c>
      <c r="G380" s="41" t="s">
        <v>4</v>
      </c>
      <c r="H380" s="41" t="s">
        <v>325</v>
      </c>
      <c r="I380" s="42">
        <v>385</v>
      </c>
      <c r="M380" s="81" t="s">
        <v>33</v>
      </c>
      <c r="N380" s="81" t="s">
        <v>436</v>
      </c>
      <c r="O380" s="81" t="s">
        <v>309</v>
      </c>
      <c r="P380" s="81" t="s">
        <v>334</v>
      </c>
      <c r="Q380" s="82">
        <v>1717</v>
      </c>
      <c r="U380" s="92" t="s">
        <v>15</v>
      </c>
      <c r="V380" s="92" t="s">
        <v>436</v>
      </c>
      <c r="W380" s="92" t="s">
        <v>334</v>
      </c>
      <c r="X380" s="92">
        <v>751</v>
      </c>
      <c r="Y380" s="84"/>
    </row>
    <row r="381" spans="1:25" hidden="1">
      <c r="A381" s="41" t="s">
        <v>324</v>
      </c>
      <c r="B381" s="41" t="s">
        <v>42</v>
      </c>
      <c r="C381" s="41" t="s">
        <v>309</v>
      </c>
      <c r="D381" s="42">
        <v>63</v>
      </c>
      <c r="G381" s="41" t="s">
        <v>4</v>
      </c>
      <c r="H381" s="41" t="s">
        <v>326</v>
      </c>
      <c r="I381" s="42">
        <v>408</v>
      </c>
      <c r="M381" s="81" t="s">
        <v>33</v>
      </c>
      <c r="N381" s="81" t="s">
        <v>436</v>
      </c>
      <c r="O381" s="81" t="s">
        <v>309</v>
      </c>
      <c r="P381" s="81" t="s">
        <v>336</v>
      </c>
      <c r="Q381" s="82">
        <v>1611</v>
      </c>
      <c r="U381" s="92" t="s">
        <v>15</v>
      </c>
      <c r="V381" s="92" t="s">
        <v>436</v>
      </c>
      <c r="W381" s="92" t="s">
        <v>336</v>
      </c>
      <c r="X381" s="92">
        <v>700</v>
      </c>
      <c r="Y381" s="84"/>
    </row>
    <row r="382" spans="1:25" hidden="1">
      <c r="A382" s="41" t="s">
        <v>324</v>
      </c>
      <c r="B382" s="41" t="s">
        <v>42</v>
      </c>
      <c r="C382" s="41" t="s">
        <v>310</v>
      </c>
      <c r="D382" s="42">
        <v>15</v>
      </c>
      <c r="G382" s="41" t="s">
        <v>4</v>
      </c>
      <c r="H382" s="41" t="s">
        <v>327</v>
      </c>
      <c r="I382" s="42">
        <v>297</v>
      </c>
      <c r="M382" s="81" t="s">
        <v>33</v>
      </c>
      <c r="N382" s="81" t="s">
        <v>436</v>
      </c>
      <c r="O382" s="81" t="s">
        <v>309</v>
      </c>
      <c r="P382" s="81" t="s">
        <v>337</v>
      </c>
      <c r="Q382" s="82">
        <v>2161</v>
      </c>
      <c r="U382" s="92" t="s">
        <v>15</v>
      </c>
      <c r="V382" s="92" t="s">
        <v>436</v>
      </c>
      <c r="W382" s="92" t="s">
        <v>337</v>
      </c>
      <c r="X382" s="92">
        <v>763</v>
      </c>
      <c r="Y382" s="84"/>
    </row>
    <row r="383" spans="1:25" hidden="1">
      <c r="A383" s="41" t="s">
        <v>324</v>
      </c>
      <c r="B383" s="41" t="s">
        <v>42</v>
      </c>
      <c r="C383" s="41" t="s">
        <v>311</v>
      </c>
      <c r="D383" s="42">
        <v>2</v>
      </c>
      <c r="G383" s="41" t="s">
        <v>4</v>
      </c>
      <c r="H383" s="41" t="s">
        <v>328</v>
      </c>
      <c r="I383" s="42">
        <v>331</v>
      </c>
      <c r="M383" s="81" t="s">
        <v>33</v>
      </c>
      <c r="N383" s="81" t="s">
        <v>436</v>
      </c>
      <c r="O383" s="81" t="s">
        <v>309</v>
      </c>
      <c r="P383" s="81" t="s">
        <v>338</v>
      </c>
      <c r="Q383" s="82">
        <v>403</v>
      </c>
      <c r="U383" s="92" t="s">
        <v>15</v>
      </c>
      <c r="V383" s="92" t="s">
        <v>436</v>
      </c>
      <c r="W383" s="92" t="s">
        <v>338</v>
      </c>
      <c r="X383" s="92">
        <v>175</v>
      </c>
      <c r="Y383" s="84"/>
    </row>
    <row r="384" spans="1:25" hidden="1">
      <c r="A384" s="41" t="s">
        <v>324</v>
      </c>
      <c r="B384" s="41" t="s">
        <v>48</v>
      </c>
      <c r="C384" s="41" t="s">
        <v>309</v>
      </c>
      <c r="D384" s="42">
        <v>653</v>
      </c>
      <c r="G384" s="41" t="s">
        <v>4</v>
      </c>
      <c r="H384" s="41" t="s">
        <v>330</v>
      </c>
      <c r="I384" s="42">
        <v>394</v>
      </c>
      <c r="M384" s="81" t="s">
        <v>33</v>
      </c>
      <c r="N384" s="81" t="s">
        <v>436</v>
      </c>
      <c r="O384" s="81" t="s">
        <v>310</v>
      </c>
      <c r="P384" s="81" t="s">
        <v>330</v>
      </c>
      <c r="Q384" s="82">
        <v>723</v>
      </c>
      <c r="U384" s="92" t="s">
        <v>15</v>
      </c>
      <c r="V384" s="92" t="s">
        <v>329</v>
      </c>
      <c r="W384" s="92" t="s">
        <v>308</v>
      </c>
      <c r="X384" s="92">
        <v>212</v>
      </c>
      <c r="Y384" s="84"/>
    </row>
    <row r="385" spans="1:25" hidden="1">
      <c r="A385" s="41" t="s">
        <v>324</v>
      </c>
      <c r="B385" s="41" t="s">
        <v>48</v>
      </c>
      <c r="C385" s="41" t="s">
        <v>310</v>
      </c>
      <c r="D385" s="42">
        <v>173</v>
      </c>
      <c r="G385" s="41" t="s">
        <v>4</v>
      </c>
      <c r="H385" s="41" t="s">
        <v>331</v>
      </c>
      <c r="I385" s="42">
        <v>444</v>
      </c>
      <c r="M385" s="81" t="s">
        <v>33</v>
      </c>
      <c r="N385" s="81" t="s">
        <v>436</v>
      </c>
      <c r="O385" s="81" t="s">
        <v>310</v>
      </c>
      <c r="P385" s="81" t="s">
        <v>331</v>
      </c>
      <c r="Q385" s="82">
        <v>938</v>
      </c>
      <c r="U385" s="92" t="s">
        <v>15</v>
      </c>
      <c r="V385" s="92" t="s">
        <v>329</v>
      </c>
      <c r="W385" s="92" t="s">
        <v>323</v>
      </c>
      <c r="X385" s="92">
        <v>905</v>
      </c>
      <c r="Y385" s="84"/>
    </row>
    <row r="386" spans="1:25" hidden="1">
      <c r="A386" s="41" t="s">
        <v>324</v>
      </c>
      <c r="B386" s="41" t="s">
        <v>48</v>
      </c>
      <c r="C386" s="41" t="s">
        <v>311</v>
      </c>
      <c r="D386" s="42">
        <v>18</v>
      </c>
      <c r="G386" s="41" t="s">
        <v>4</v>
      </c>
      <c r="H386" s="41" t="s">
        <v>332</v>
      </c>
      <c r="I386" s="42">
        <v>473</v>
      </c>
      <c r="M386" s="81" t="s">
        <v>33</v>
      </c>
      <c r="N386" s="81" t="s">
        <v>436</v>
      </c>
      <c r="O386" s="81" t="s">
        <v>310</v>
      </c>
      <c r="P386" s="81" t="s">
        <v>332</v>
      </c>
      <c r="Q386" s="82">
        <v>1054</v>
      </c>
      <c r="U386" s="92" t="s">
        <v>15</v>
      </c>
      <c r="V386" s="92" t="s">
        <v>329</v>
      </c>
      <c r="W386" s="92" t="s">
        <v>324</v>
      </c>
      <c r="X386" s="92">
        <v>841</v>
      </c>
      <c r="Y386" s="84"/>
    </row>
    <row r="387" spans="1:25" hidden="1">
      <c r="A387" s="41" t="s">
        <v>324</v>
      </c>
      <c r="B387" s="41" t="s">
        <v>50</v>
      </c>
      <c r="C387" s="41" t="s">
        <v>309</v>
      </c>
      <c r="D387" s="42">
        <v>193</v>
      </c>
      <c r="G387" s="41" t="s">
        <v>4</v>
      </c>
      <c r="H387" s="41" t="s">
        <v>333</v>
      </c>
      <c r="I387" s="42">
        <v>384</v>
      </c>
      <c r="M387" s="81" t="s">
        <v>33</v>
      </c>
      <c r="N387" s="81" t="s">
        <v>436</v>
      </c>
      <c r="O387" s="81" t="s">
        <v>310</v>
      </c>
      <c r="P387" s="81" t="s">
        <v>333</v>
      </c>
      <c r="Q387" s="82">
        <v>980</v>
      </c>
      <c r="U387" s="92" t="s">
        <v>15</v>
      </c>
      <c r="V387" s="92" t="s">
        <v>329</v>
      </c>
      <c r="W387" s="92" t="s">
        <v>325</v>
      </c>
      <c r="X387" s="92">
        <v>811</v>
      </c>
      <c r="Y387" s="84"/>
    </row>
    <row r="388" spans="1:25" hidden="1">
      <c r="A388" s="41" t="s">
        <v>324</v>
      </c>
      <c r="B388" s="41" t="s">
        <v>50</v>
      </c>
      <c r="C388" s="41" t="s">
        <v>310</v>
      </c>
      <c r="D388" s="42">
        <v>54</v>
      </c>
      <c r="G388" s="41" t="s">
        <v>4</v>
      </c>
      <c r="H388" s="41" t="s">
        <v>334</v>
      </c>
      <c r="I388" s="42">
        <v>367</v>
      </c>
      <c r="M388" s="81" t="s">
        <v>33</v>
      </c>
      <c r="N388" s="81" t="s">
        <v>436</v>
      </c>
      <c r="O388" s="81" t="s">
        <v>310</v>
      </c>
      <c r="P388" s="81" t="s">
        <v>334</v>
      </c>
      <c r="Q388" s="82">
        <v>854</v>
      </c>
      <c r="U388" s="92" t="s">
        <v>15</v>
      </c>
      <c r="V388" s="92" t="s">
        <v>329</v>
      </c>
      <c r="W388" s="92" t="s">
        <v>326</v>
      </c>
      <c r="X388" s="92">
        <v>954</v>
      </c>
      <c r="Y388" s="84"/>
    </row>
    <row r="389" spans="1:25" hidden="1">
      <c r="A389" s="41" t="s">
        <v>324</v>
      </c>
      <c r="B389" s="41" t="s">
        <v>50</v>
      </c>
      <c r="C389" s="41" t="s">
        <v>311</v>
      </c>
      <c r="D389" s="42">
        <v>4</v>
      </c>
      <c r="G389" s="41" t="s">
        <v>4</v>
      </c>
      <c r="H389" s="41" t="s">
        <v>336</v>
      </c>
      <c r="I389" s="42">
        <v>305</v>
      </c>
      <c r="M389" s="81" t="s">
        <v>33</v>
      </c>
      <c r="N389" s="81" t="s">
        <v>436</v>
      </c>
      <c r="O389" s="81" t="s">
        <v>310</v>
      </c>
      <c r="P389" s="81" t="s">
        <v>336</v>
      </c>
      <c r="Q389" s="82">
        <v>866</v>
      </c>
      <c r="U389" s="92" t="s">
        <v>15</v>
      </c>
      <c r="V389" s="92" t="s">
        <v>329</v>
      </c>
      <c r="W389" s="92" t="s">
        <v>327</v>
      </c>
      <c r="X389" s="92">
        <v>621</v>
      </c>
      <c r="Y389" s="84"/>
    </row>
    <row r="390" spans="1:25" hidden="1">
      <c r="A390" s="41" t="s">
        <v>324</v>
      </c>
      <c r="B390" s="41" t="s">
        <v>4</v>
      </c>
      <c r="C390" s="41" t="s">
        <v>309</v>
      </c>
      <c r="D390" s="42">
        <v>276</v>
      </c>
      <c r="G390" s="41" t="s">
        <v>4</v>
      </c>
      <c r="H390" s="41" t="s">
        <v>337</v>
      </c>
      <c r="I390" s="42">
        <v>377</v>
      </c>
      <c r="M390" s="81" t="s">
        <v>33</v>
      </c>
      <c r="N390" s="81" t="s">
        <v>436</v>
      </c>
      <c r="O390" s="81" t="s">
        <v>310</v>
      </c>
      <c r="P390" s="81" t="s">
        <v>337</v>
      </c>
      <c r="Q390" s="82">
        <v>904</v>
      </c>
      <c r="U390" s="92" t="s">
        <v>15</v>
      </c>
      <c r="V390" s="92" t="s">
        <v>329</v>
      </c>
      <c r="W390" s="92" t="s">
        <v>328</v>
      </c>
      <c r="X390" s="92">
        <v>698</v>
      </c>
      <c r="Y390" s="84"/>
    </row>
    <row r="391" spans="1:25" hidden="1">
      <c r="A391" s="41" t="s">
        <v>324</v>
      </c>
      <c r="B391" s="41" t="s">
        <v>4</v>
      </c>
      <c r="C391" s="41" t="s">
        <v>310</v>
      </c>
      <c r="D391" s="42">
        <v>82</v>
      </c>
      <c r="G391" s="41" t="s">
        <v>4</v>
      </c>
      <c r="H391" s="41" t="s">
        <v>338</v>
      </c>
      <c r="I391" s="42">
        <v>37</v>
      </c>
      <c r="M391" s="81" t="s">
        <v>33</v>
      </c>
      <c r="N391" s="81" t="s">
        <v>436</v>
      </c>
      <c r="O391" s="81" t="s">
        <v>310</v>
      </c>
      <c r="P391" s="81" t="s">
        <v>338</v>
      </c>
      <c r="Q391" s="82">
        <v>155</v>
      </c>
      <c r="U391" s="92" t="s">
        <v>15</v>
      </c>
      <c r="V391" s="92" t="s">
        <v>329</v>
      </c>
      <c r="W391" s="92" t="s">
        <v>334</v>
      </c>
      <c r="X391" s="92">
        <v>20</v>
      </c>
      <c r="Y391" s="84"/>
    </row>
    <row r="392" spans="1:25" hidden="1">
      <c r="A392" s="41" t="s">
        <v>324</v>
      </c>
      <c r="B392" s="41" t="s">
        <v>4</v>
      </c>
      <c r="C392" s="41" t="s">
        <v>311</v>
      </c>
      <c r="D392" s="42">
        <v>16</v>
      </c>
      <c r="G392" s="41" t="s">
        <v>18</v>
      </c>
      <c r="H392" s="41" t="s">
        <v>308</v>
      </c>
      <c r="I392" s="42">
        <v>120</v>
      </c>
      <c r="M392" s="81" t="s">
        <v>33</v>
      </c>
      <c r="N392" s="81" t="s">
        <v>436</v>
      </c>
      <c r="O392" s="81" t="s">
        <v>311</v>
      </c>
      <c r="P392" s="81" t="s">
        <v>330</v>
      </c>
      <c r="Q392" s="82">
        <v>83</v>
      </c>
      <c r="U392" s="92" t="s">
        <v>15</v>
      </c>
      <c r="V392" s="92" t="s">
        <v>329</v>
      </c>
      <c r="W392" s="92" t="s">
        <v>336</v>
      </c>
      <c r="X392" s="92">
        <v>1</v>
      </c>
      <c r="Y392" s="84"/>
    </row>
    <row r="393" spans="1:25" hidden="1">
      <c r="A393" s="41" t="s">
        <v>324</v>
      </c>
      <c r="B393" s="41" t="s">
        <v>18</v>
      </c>
      <c r="C393" s="41" t="s">
        <v>309</v>
      </c>
      <c r="D393" s="42">
        <v>462</v>
      </c>
      <c r="G393" s="41" t="s">
        <v>18</v>
      </c>
      <c r="H393" s="41" t="s">
        <v>323</v>
      </c>
      <c r="I393" s="42">
        <v>588</v>
      </c>
      <c r="M393" s="81" t="s">
        <v>33</v>
      </c>
      <c r="N393" s="81" t="s">
        <v>436</v>
      </c>
      <c r="O393" s="81" t="s">
        <v>311</v>
      </c>
      <c r="P393" s="81" t="s">
        <v>331</v>
      </c>
      <c r="Q393" s="82">
        <v>99</v>
      </c>
      <c r="U393" s="92" t="s">
        <v>15</v>
      </c>
      <c r="V393" s="92" t="s">
        <v>329</v>
      </c>
      <c r="W393" s="92" t="s">
        <v>337</v>
      </c>
      <c r="X393" s="92">
        <v>1</v>
      </c>
      <c r="Y393" s="84"/>
    </row>
    <row r="394" spans="1:25" hidden="1">
      <c r="A394" s="41" t="s">
        <v>324</v>
      </c>
      <c r="B394" s="41" t="s">
        <v>18</v>
      </c>
      <c r="C394" s="41" t="s">
        <v>310</v>
      </c>
      <c r="D394" s="42">
        <v>105</v>
      </c>
      <c r="G394" s="41" t="s">
        <v>18</v>
      </c>
      <c r="H394" s="41" t="s">
        <v>324</v>
      </c>
      <c r="I394" s="42">
        <v>584</v>
      </c>
      <c r="M394" s="81" t="s">
        <v>33</v>
      </c>
      <c r="N394" s="81" t="s">
        <v>436</v>
      </c>
      <c r="O394" s="81" t="s">
        <v>311</v>
      </c>
      <c r="P394" s="81" t="s">
        <v>332</v>
      </c>
      <c r="Q394" s="82">
        <v>128</v>
      </c>
      <c r="U394" s="92" t="s">
        <v>8</v>
      </c>
      <c r="V394" s="92" t="s">
        <v>436</v>
      </c>
      <c r="W394" s="92" t="s">
        <v>330</v>
      </c>
      <c r="X394" s="92">
        <v>224</v>
      </c>
      <c r="Y394" s="84"/>
    </row>
    <row r="395" spans="1:25" hidden="1">
      <c r="A395" s="41" t="s">
        <v>324</v>
      </c>
      <c r="B395" s="41" t="s">
        <v>18</v>
      </c>
      <c r="C395" s="41" t="s">
        <v>311</v>
      </c>
      <c r="D395" s="42">
        <v>17</v>
      </c>
      <c r="G395" s="41" t="s">
        <v>18</v>
      </c>
      <c r="H395" s="41" t="s">
        <v>325</v>
      </c>
      <c r="I395" s="42">
        <v>597</v>
      </c>
      <c r="M395" s="81" t="s">
        <v>33</v>
      </c>
      <c r="N395" s="81" t="s">
        <v>436</v>
      </c>
      <c r="O395" s="81" t="s">
        <v>311</v>
      </c>
      <c r="P395" s="81" t="s">
        <v>333</v>
      </c>
      <c r="Q395" s="82">
        <v>91</v>
      </c>
      <c r="U395" s="92" t="s">
        <v>8</v>
      </c>
      <c r="V395" s="92" t="s">
        <v>436</v>
      </c>
      <c r="W395" s="92" t="s">
        <v>331</v>
      </c>
      <c r="X395" s="92">
        <v>260</v>
      </c>
      <c r="Y395" s="84"/>
    </row>
    <row r="396" spans="1:25" hidden="1">
      <c r="A396" s="41" t="s">
        <v>324</v>
      </c>
      <c r="B396" s="41" t="s">
        <v>20</v>
      </c>
      <c r="C396" s="41" t="s">
        <v>309</v>
      </c>
      <c r="D396" s="42">
        <v>140</v>
      </c>
      <c r="G396" s="41" t="s">
        <v>18</v>
      </c>
      <c r="H396" s="41" t="s">
        <v>326</v>
      </c>
      <c r="I396" s="42">
        <v>618</v>
      </c>
      <c r="M396" s="81" t="s">
        <v>33</v>
      </c>
      <c r="N396" s="81" t="s">
        <v>436</v>
      </c>
      <c r="O396" s="81" t="s">
        <v>311</v>
      </c>
      <c r="P396" s="81" t="s">
        <v>334</v>
      </c>
      <c r="Q396" s="82">
        <v>73</v>
      </c>
      <c r="U396" s="92" t="s">
        <v>8</v>
      </c>
      <c r="V396" s="92" t="s">
        <v>436</v>
      </c>
      <c r="W396" s="92" t="s">
        <v>332</v>
      </c>
      <c r="X396" s="92">
        <v>278</v>
      </c>
      <c r="Y396" s="84"/>
    </row>
    <row r="397" spans="1:25" hidden="1">
      <c r="A397" s="41" t="s">
        <v>324</v>
      </c>
      <c r="B397" s="41" t="s">
        <v>20</v>
      </c>
      <c r="C397" s="41" t="s">
        <v>310</v>
      </c>
      <c r="D397" s="42">
        <v>38</v>
      </c>
      <c r="G397" s="41" t="s">
        <v>18</v>
      </c>
      <c r="H397" s="41" t="s">
        <v>327</v>
      </c>
      <c r="I397" s="42">
        <v>480</v>
      </c>
      <c r="M397" s="81" t="s">
        <v>33</v>
      </c>
      <c r="N397" s="81" t="s">
        <v>436</v>
      </c>
      <c r="O397" s="81" t="s">
        <v>311</v>
      </c>
      <c r="P397" s="81" t="s">
        <v>336</v>
      </c>
      <c r="Q397" s="82">
        <v>105</v>
      </c>
      <c r="U397" s="92" t="s">
        <v>8</v>
      </c>
      <c r="V397" s="92" t="s">
        <v>436</v>
      </c>
      <c r="W397" s="92" t="s">
        <v>333</v>
      </c>
      <c r="X397" s="92">
        <v>370</v>
      </c>
      <c r="Y397" s="84"/>
    </row>
    <row r="398" spans="1:25" hidden="1">
      <c r="A398" s="41" t="s">
        <v>324</v>
      </c>
      <c r="B398" s="41" t="s">
        <v>20</v>
      </c>
      <c r="C398" s="41" t="s">
        <v>311</v>
      </c>
      <c r="D398" s="42">
        <v>11</v>
      </c>
      <c r="G398" s="41" t="s">
        <v>18</v>
      </c>
      <c r="H398" s="41" t="s">
        <v>328</v>
      </c>
      <c r="I398" s="42">
        <v>501</v>
      </c>
      <c r="M398" s="81" t="s">
        <v>33</v>
      </c>
      <c r="N398" s="81" t="s">
        <v>436</v>
      </c>
      <c r="O398" s="81" t="s">
        <v>311</v>
      </c>
      <c r="P398" s="81" t="s">
        <v>337</v>
      </c>
      <c r="Q398" s="82">
        <v>137</v>
      </c>
      <c r="U398" s="92" t="s">
        <v>8</v>
      </c>
      <c r="V398" s="92" t="s">
        <v>436</v>
      </c>
      <c r="W398" s="92" t="s">
        <v>334</v>
      </c>
      <c r="X398" s="92">
        <v>256</v>
      </c>
      <c r="Y398" s="84"/>
    </row>
    <row r="399" spans="1:25" hidden="1">
      <c r="A399" s="41" t="s">
        <v>324</v>
      </c>
      <c r="B399" s="41" t="s">
        <v>23</v>
      </c>
      <c r="C399" s="41" t="s">
        <v>309</v>
      </c>
      <c r="D399" s="42">
        <v>227</v>
      </c>
      <c r="G399" s="41" t="s">
        <v>18</v>
      </c>
      <c r="H399" s="41" t="s">
        <v>330</v>
      </c>
      <c r="I399" s="42">
        <v>499</v>
      </c>
      <c r="M399" s="81" t="s">
        <v>33</v>
      </c>
      <c r="N399" s="81" t="s">
        <v>436</v>
      </c>
      <c r="O399" s="81" t="s">
        <v>311</v>
      </c>
      <c r="P399" s="81" t="s">
        <v>338</v>
      </c>
      <c r="Q399" s="82">
        <v>23</v>
      </c>
      <c r="U399" s="92" t="s">
        <v>8</v>
      </c>
      <c r="V399" s="92" t="s">
        <v>436</v>
      </c>
      <c r="W399" s="92" t="s">
        <v>336</v>
      </c>
      <c r="X399" s="92">
        <v>240</v>
      </c>
      <c r="Y399" s="84"/>
    </row>
    <row r="400" spans="1:25" hidden="1">
      <c r="A400" s="41" t="s">
        <v>324</v>
      </c>
      <c r="B400" s="41" t="s">
        <v>23</v>
      </c>
      <c r="C400" s="41" t="s">
        <v>310</v>
      </c>
      <c r="D400" s="42">
        <v>64</v>
      </c>
      <c r="G400" s="41" t="s">
        <v>18</v>
      </c>
      <c r="H400" s="41" t="s">
        <v>331</v>
      </c>
      <c r="I400" s="42">
        <v>527</v>
      </c>
      <c r="M400" s="81" t="s">
        <v>33</v>
      </c>
      <c r="N400" s="81" t="s">
        <v>436</v>
      </c>
      <c r="O400" s="81" t="s">
        <v>335</v>
      </c>
      <c r="P400" s="81" t="s">
        <v>334</v>
      </c>
      <c r="Q400" s="82">
        <v>35</v>
      </c>
      <c r="U400" s="92" t="s">
        <v>8</v>
      </c>
      <c r="V400" s="92" t="s">
        <v>436</v>
      </c>
      <c r="W400" s="92" t="s">
        <v>337</v>
      </c>
      <c r="X400" s="92">
        <v>289</v>
      </c>
      <c r="Y400" s="84"/>
    </row>
    <row r="401" spans="1:25" hidden="1">
      <c r="A401" s="41" t="s">
        <v>324</v>
      </c>
      <c r="B401" s="41" t="s">
        <v>23</v>
      </c>
      <c r="C401" s="41" t="s">
        <v>311</v>
      </c>
      <c r="D401" s="42">
        <v>13</v>
      </c>
      <c r="G401" s="41" t="s">
        <v>18</v>
      </c>
      <c r="H401" s="41" t="s">
        <v>332</v>
      </c>
      <c r="I401" s="42">
        <v>641</v>
      </c>
      <c r="M401" s="81" t="s">
        <v>33</v>
      </c>
      <c r="N401" s="81" t="s">
        <v>436</v>
      </c>
      <c r="O401" s="81" t="s">
        <v>335</v>
      </c>
      <c r="P401" s="81" t="s">
        <v>336</v>
      </c>
      <c r="Q401" s="82">
        <v>20</v>
      </c>
      <c r="U401" s="92" t="s">
        <v>8</v>
      </c>
      <c r="V401" s="92" t="s">
        <v>436</v>
      </c>
      <c r="W401" s="92" t="s">
        <v>338</v>
      </c>
      <c r="X401" s="92">
        <v>69</v>
      </c>
      <c r="Y401" s="84"/>
    </row>
    <row r="402" spans="1:25" hidden="1">
      <c r="A402" s="41" t="s">
        <v>324</v>
      </c>
      <c r="B402" s="41" t="s">
        <v>46</v>
      </c>
      <c r="C402" s="41" t="s">
        <v>309</v>
      </c>
      <c r="D402" s="42">
        <v>756</v>
      </c>
      <c r="G402" s="41" t="s">
        <v>18</v>
      </c>
      <c r="H402" s="41" t="s">
        <v>333</v>
      </c>
      <c r="I402" s="42">
        <v>492</v>
      </c>
      <c r="M402" s="81" t="s">
        <v>33</v>
      </c>
      <c r="N402" s="81" t="s">
        <v>436</v>
      </c>
      <c r="O402" s="81" t="s">
        <v>335</v>
      </c>
      <c r="P402" s="81" t="s">
        <v>337</v>
      </c>
      <c r="Q402" s="82">
        <v>29</v>
      </c>
      <c r="U402" s="92" t="s">
        <v>8</v>
      </c>
      <c r="V402" s="92" t="s">
        <v>437</v>
      </c>
      <c r="W402" s="92" t="s">
        <v>331</v>
      </c>
      <c r="X402" s="92">
        <v>1</v>
      </c>
      <c r="Y402" s="84"/>
    </row>
    <row r="403" spans="1:25" hidden="1">
      <c r="A403" s="41" t="s">
        <v>324</v>
      </c>
      <c r="B403" s="41" t="s">
        <v>46</v>
      </c>
      <c r="C403" s="41" t="s">
        <v>310</v>
      </c>
      <c r="D403" s="42">
        <v>192</v>
      </c>
      <c r="G403" s="41" t="s">
        <v>18</v>
      </c>
      <c r="H403" s="41" t="s">
        <v>334</v>
      </c>
      <c r="I403" s="42">
        <v>469</v>
      </c>
      <c r="M403" s="81" t="s">
        <v>33</v>
      </c>
      <c r="N403" s="81" t="s">
        <v>436</v>
      </c>
      <c r="O403" s="81" t="s">
        <v>335</v>
      </c>
      <c r="P403" s="81" t="s">
        <v>338</v>
      </c>
      <c r="Q403" s="82">
        <v>3</v>
      </c>
      <c r="U403" s="92" t="s">
        <v>8</v>
      </c>
      <c r="V403" s="92" t="s">
        <v>438</v>
      </c>
      <c r="W403" s="92" t="s">
        <v>334</v>
      </c>
      <c r="X403" s="92">
        <v>1</v>
      </c>
      <c r="Y403" s="84"/>
    </row>
    <row r="404" spans="1:25" hidden="1">
      <c r="A404" s="41" t="s">
        <v>324</v>
      </c>
      <c r="B404" s="41" t="s">
        <v>46</v>
      </c>
      <c r="C404" s="41" t="s">
        <v>311</v>
      </c>
      <c r="D404" s="42">
        <v>36</v>
      </c>
      <c r="G404" s="41" t="s">
        <v>18</v>
      </c>
      <c r="H404" s="41" t="s">
        <v>336</v>
      </c>
      <c r="I404" s="42">
        <v>461</v>
      </c>
      <c r="M404" s="81" t="s">
        <v>33</v>
      </c>
      <c r="N404" s="81" t="s">
        <v>437</v>
      </c>
      <c r="O404" s="81" t="s">
        <v>309</v>
      </c>
      <c r="P404" s="81" t="s">
        <v>330</v>
      </c>
      <c r="Q404" s="82">
        <v>2</v>
      </c>
      <c r="U404" s="92" t="s">
        <v>8</v>
      </c>
      <c r="V404" s="92" t="s">
        <v>441</v>
      </c>
      <c r="W404" s="92" t="s">
        <v>333</v>
      </c>
      <c r="X404" s="92">
        <v>1</v>
      </c>
      <c r="Y404" s="84"/>
    </row>
    <row r="405" spans="1:25" hidden="1">
      <c r="A405" s="41" t="s">
        <v>324</v>
      </c>
      <c r="B405" s="41" t="s">
        <v>11</v>
      </c>
      <c r="C405" s="41" t="s">
        <v>309</v>
      </c>
      <c r="D405" s="42">
        <v>5647</v>
      </c>
      <c r="G405" s="41" t="s">
        <v>18</v>
      </c>
      <c r="H405" s="41" t="s">
        <v>337</v>
      </c>
      <c r="I405" s="42">
        <v>497</v>
      </c>
      <c r="M405" s="81" t="s">
        <v>33</v>
      </c>
      <c r="N405" s="81" t="s">
        <v>437</v>
      </c>
      <c r="O405" s="81" t="s">
        <v>310</v>
      </c>
      <c r="P405" s="81" t="s">
        <v>331</v>
      </c>
      <c r="Q405" s="82">
        <v>1</v>
      </c>
      <c r="U405" s="92" t="s">
        <v>8</v>
      </c>
      <c r="V405" s="92" t="s">
        <v>329</v>
      </c>
      <c r="W405" s="92" t="s">
        <v>308</v>
      </c>
      <c r="X405" s="92">
        <v>77</v>
      </c>
      <c r="Y405" s="84"/>
    </row>
    <row r="406" spans="1:25" hidden="1">
      <c r="A406" s="41" t="s">
        <v>324</v>
      </c>
      <c r="B406" s="41" t="s">
        <v>11</v>
      </c>
      <c r="C406" s="41" t="s">
        <v>310</v>
      </c>
      <c r="D406" s="42">
        <v>1398</v>
      </c>
      <c r="G406" s="41" t="s">
        <v>18</v>
      </c>
      <c r="H406" s="41" t="s">
        <v>338</v>
      </c>
      <c r="I406" s="42">
        <v>71</v>
      </c>
      <c r="M406" s="81" t="s">
        <v>33</v>
      </c>
      <c r="N406" s="81" t="s">
        <v>438</v>
      </c>
      <c r="O406" s="81" t="s">
        <v>309</v>
      </c>
      <c r="P406" s="81" t="s">
        <v>330</v>
      </c>
      <c r="Q406" s="82">
        <v>4</v>
      </c>
      <c r="U406" s="92" t="s">
        <v>8</v>
      </c>
      <c r="V406" s="92" t="s">
        <v>329</v>
      </c>
      <c r="W406" s="92" t="s">
        <v>323</v>
      </c>
      <c r="X406" s="92">
        <v>275</v>
      </c>
      <c r="Y406" s="84"/>
    </row>
    <row r="407" spans="1:25" hidden="1">
      <c r="A407" s="41" t="s">
        <v>324</v>
      </c>
      <c r="B407" s="41" t="s">
        <v>11</v>
      </c>
      <c r="C407" s="41" t="s">
        <v>311</v>
      </c>
      <c r="D407" s="42">
        <v>216</v>
      </c>
      <c r="G407" s="41" t="s">
        <v>20</v>
      </c>
      <c r="H407" s="41" t="s">
        <v>308</v>
      </c>
      <c r="I407" s="42">
        <v>44</v>
      </c>
      <c r="M407" s="81" t="s">
        <v>33</v>
      </c>
      <c r="N407" s="81" t="s">
        <v>438</v>
      </c>
      <c r="O407" s="81" t="s">
        <v>309</v>
      </c>
      <c r="P407" s="81" t="s">
        <v>331</v>
      </c>
      <c r="Q407" s="82">
        <v>6</v>
      </c>
      <c r="U407" s="92" t="s">
        <v>8</v>
      </c>
      <c r="V407" s="92" t="s">
        <v>329</v>
      </c>
      <c r="W407" s="92" t="s">
        <v>324</v>
      </c>
      <c r="X407" s="92">
        <v>204</v>
      </c>
      <c r="Y407" s="84"/>
    </row>
    <row r="408" spans="1:25" hidden="1">
      <c r="A408" s="41" t="s">
        <v>324</v>
      </c>
      <c r="B408" s="41" t="s">
        <v>21</v>
      </c>
      <c r="C408" s="41" t="s">
        <v>309</v>
      </c>
      <c r="D408" s="42">
        <v>470</v>
      </c>
      <c r="G408" s="41" t="s">
        <v>20</v>
      </c>
      <c r="H408" s="41" t="s">
        <v>323</v>
      </c>
      <c r="I408" s="42">
        <v>246</v>
      </c>
      <c r="M408" s="81" t="s">
        <v>33</v>
      </c>
      <c r="N408" s="81" t="s">
        <v>438</v>
      </c>
      <c r="O408" s="81" t="s">
        <v>309</v>
      </c>
      <c r="P408" s="81" t="s">
        <v>332</v>
      </c>
      <c r="Q408" s="82">
        <v>3</v>
      </c>
      <c r="U408" s="92" t="s">
        <v>8</v>
      </c>
      <c r="V408" s="92" t="s">
        <v>329</v>
      </c>
      <c r="W408" s="92" t="s">
        <v>325</v>
      </c>
      <c r="X408" s="92">
        <v>237</v>
      </c>
      <c r="Y408" s="84"/>
    </row>
    <row r="409" spans="1:25" hidden="1">
      <c r="A409" s="41" t="s">
        <v>324</v>
      </c>
      <c r="B409" s="41" t="s">
        <v>21</v>
      </c>
      <c r="C409" s="41" t="s">
        <v>310</v>
      </c>
      <c r="D409" s="42">
        <v>127</v>
      </c>
      <c r="G409" s="41" t="s">
        <v>20</v>
      </c>
      <c r="H409" s="41" t="s">
        <v>324</v>
      </c>
      <c r="I409" s="42">
        <v>189</v>
      </c>
      <c r="M409" s="81" t="s">
        <v>33</v>
      </c>
      <c r="N409" s="81" t="s">
        <v>438</v>
      </c>
      <c r="O409" s="81" t="s">
        <v>309</v>
      </c>
      <c r="P409" s="81" t="s">
        <v>333</v>
      </c>
      <c r="Q409" s="82">
        <v>5</v>
      </c>
      <c r="U409" s="92" t="s">
        <v>8</v>
      </c>
      <c r="V409" s="92" t="s">
        <v>329</v>
      </c>
      <c r="W409" s="92" t="s">
        <v>326</v>
      </c>
      <c r="X409" s="92">
        <v>211</v>
      </c>
      <c r="Y409" s="84"/>
    </row>
    <row r="410" spans="1:25" hidden="1">
      <c r="A410" s="41" t="s">
        <v>324</v>
      </c>
      <c r="B410" s="41" t="s">
        <v>21</v>
      </c>
      <c r="C410" s="41" t="s">
        <v>311</v>
      </c>
      <c r="D410" s="42">
        <v>8</v>
      </c>
      <c r="G410" s="41" t="s">
        <v>20</v>
      </c>
      <c r="H410" s="41" t="s">
        <v>325</v>
      </c>
      <c r="I410" s="42">
        <v>183</v>
      </c>
      <c r="M410" s="81" t="s">
        <v>33</v>
      </c>
      <c r="N410" s="81" t="s">
        <v>438</v>
      </c>
      <c r="O410" s="81" t="s">
        <v>309</v>
      </c>
      <c r="P410" s="81" t="s">
        <v>334</v>
      </c>
      <c r="Q410" s="82">
        <v>8</v>
      </c>
      <c r="U410" s="92" t="s">
        <v>8</v>
      </c>
      <c r="V410" s="92" t="s">
        <v>329</v>
      </c>
      <c r="W410" s="92" t="s">
        <v>327</v>
      </c>
      <c r="X410" s="92">
        <v>248</v>
      </c>
      <c r="Y410" s="84"/>
    </row>
    <row r="411" spans="1:25" hidden="1">
      <c r="A411" s="41" t="s">
        <v>324</v>
      </c>
      <c r="B411" s="41" t="s">
        <v>55</v>
      </c>
      <c r="C411" s="41" t="s">
        <v>309</v>
      </c>
      <c r="D411" s="42">
        <v>258</v>
      </c>
      <c r="G411" s="41" t="s">
        <v>20</v>
      </c>
      <c r="H411" s="41" t="s">
        <v>326</v>
      </c>
      <c r="I411" s="42">
        <v>231</v>
      </c>
      <c r="M411" s="81" t="s">
        <v>33</v>
      </c>
      <c r="N411" s="81" t="s">
        <v>438</v>
      </c>
      <c r="O411" s="81" t="s">
        <v>309</v>
      </c>
      <c r="P411" s="81" t="s">
        <v>336</v>
      </c>
      <c r="Q411" s="82">
        <v>2</v>
      </c>
      <c r="U411" s="92" t="s">
        <v>8</v>
      </c>
      <c r="V411" s="92" t="s">
        <v>329</v>
      </c>
      <c r="W411" s="92" t="s">
        <v>328</v>
      </c>
      <c r="X411" s="92">
        <v>296</v>
      </c>
      <c r="Y411" s="84"/>
    </row>
    <row r="412" spans="1:25" hidden="1">
      <c r="A412" s="41" t="s">
        <v>324</v>
      </c>
      <c r="B412" s="41" t="s">
        <v>55</v>
      </c>
      <c r="C412" s="41" t="s">
        <v>310</v>
      </c>
      <c r="D412" s="42">
        <v>65</v>
      </c>
      <c r="G412" s="41" t="s">
        <v>20</v>
      </c>
      <c r="H412" s="41" t="s">
        <v>327</v>
      </c>
      <c r="I412" s="42">
        <v>168</v>
      </c>
      <c r="M412" s="81" t="s">
        <v>33</v>
      </c>
      <c r="N412" s="81" t="s">
        <v>438</v>
      </c>
      <c r="O412" s="81" t="s">
        <v>309</v>
      </c>
      <c r="P412" s="81" t="s">
        <v>337</v>
      </c>
      <c r="Q412" s="82">
        <v>5</v>
      </c>
      <c r="U412" s="92" t="s">
        <v>8</v>
      </c>
      <c r="V412" s="92" t="s">
        <v>329</v>
      </c>
      <c r="W412" s="92" t="s">
        <v>334</v>
      </c>
      <c r="X412" s="92">
        <v>12</v>
      </c>
      <c r="Y412" s="84"/>
    </row>
    <row r="413" spans="1:25" hidden="1">
      <c r="A413" s="41" t="s">
        <v>324</v>
      </c>
      <c r="B413" s="41" t="s">
        <v>55</v>
      </c>
      <c r="C413" s="41" t="s">
        <v>311</v>
      </c>
      <c r="D413" s="42">
        <v>4</v>
      </c>
      <c r="G413" s="41" t="s">
        <v>20</v>
      </c>
      <c r="H413" s="41" t="s">
        <v>328</v>
      </c>
      <c r="I413" s="42">
        <v>175</v>
      </c>
      <c r="M413" s="81" t="s">
        <v>33</v>
      </c>
      <c r="N413" s="81" t="s">
        <v>438</v>
      </c>
      <c r="O413" s="81" t="s">
        <v>309</v>
      </c>
      <c r="P413" s="81" t="s">
        <v>338</v>
      </c>
      <c r="Q413" s="82">
        <v>1</v>
      </c>
      <c r="U413" s="92" t="s">
        <v>12</v>
      </c>
      <c r="V413" s="92" t="s">
        <v>436</v>
      </c>
      <c r="W413" s="92" t="s">
        <v>330</v>
      </c>
      <c r="X413" s="92">
        <v>410</v>
      </c>
      <c r="Y413" s="84"/>
    </row>
    <row r="414" spans="1:25" hidden="1">
      <c r="A414" s="41" t="s">
        <v>324</v>
      </c>
      <c r="B414" s="41" t="s">
        <v>43</v>
      </c>
      <c r="C414" s="41" t="s">
        <v>309</v>
      </c>
      <c r="D414" s="42">
        <v>722</v>
      </c>
      <c r="G414" s="41" t="s">
        <v>20</v>
      </c>
      <c r="H414" s="41" t="s">
        <v>330</v>
      </c>
      <c r="I414" s="42">
        <v>180</v>
      </c>
      <c r="M414" s="81" t="s">
        <v>33</v>
      </c>
      <c r="N414" s="81" t="s">
        <v>438</v>
      </c>
      <c r="O414" s="81" t="s">
        <v>310</v>
      </c>
      <c r="P414" s="81" t="s">
        <v>333</v>
      </c>
      <c r="Q414" s="82">
        <v>1</v>
      </c>
      <c r="U414" s="92" t="s">
        <v>12</v>
      </c>
      <c r="V414" s="92" t="s">
        <v>436</v>
      </c>
      <c r="W414" s="92" t="s">
        <v>331</v>
      </c>
      <c r="X414" s="92">
        <v>537</v>
      </c>
      <c r="Y414" s="84"/>
    </row>
    <row r="415" spans="1:25" hidden="1">
      <c r="A415" s="41" t="s">
        <v>324</v>
      </c>
      <c r="B415" s="41" t="s">
        <v>43</v>
      </c>
      <c r="C415" s="41" t="s">
        <v>310</v>
      </c>
      <c r="D415" s="42">
        <v>183</v>
      </c>
      <c r="G415" s="41" t="s">
        <v>20</v>
      </c>
      <c r="H415" s="41" t="s">
        <v>331</v>
      </c>
      <c r="I415" s="42">
        <v>184</v>
      </c>
      <c r="M415" s="81" t="s">
        <v>33</v>
      </c>
      <c r="N415" s="81" t="s">
        <v>438</v>
      </c>
      <c r="O415" s="81" t="s">
        <v>311</v>
      </c>
      <c r="P415" s="81" t="s">
        <v>333</v>
      </c>
      <c r="Q415" s="82">
        <v>1</v>
      </c>
      <c r="U415" s="92" t="s">
        <v>12</v>
      </c>
      <c r="V415" s="92" t="s">
        <v>436</v>
      </c>
      <c r="W415" s="92" t="s">
        <v>332</v>
      </c>
      <c r="X415" s="92">
        <v>622</v>
      </c>
      <c r="Y415" s="84"/>
    </row>
    <row r="416" spans="1:25" hidden="1">
      <c r="A416" s="41" t="s">
        <v>324</v>
      </c>
      <c r="B416" s="41" t="s">
        <v>43</v>
      </c>
      <c r="C416" s="41" t="s">
        <v>311</v>
      </c>
      <c r="D416" s="42">
        <v>20</v>
      </c>
      <c r="G416" s="41" t="s">
        <v>20</v>
      </c>
      <c r="H416" s="41" t="s">
        <v>332</v>
      </c>
      <c r="I416" s="42">
        <v>199</v>
      </c>
      <c r="M416" s="81" t="s">
        <v>33</v>
      </c>
      <c r="N416" s="81" t="s">
        <v>439</v>
      </c>
      <c r="O416" s="81" t="s">
        <v>309</v>
      </c>
      <c r="P416" s="81" t="s">
        <v>331</v>
      </c>
      <c r="Q416" s="82">
        <v>1</v>
      </c>
      <c r="U416" s="92" t="s">
        <v>12</v>
      </c>
      <c r="V416" s="92" t="s">
        <v>436</v>
      </c>
      <c r="W416" s="92" t="s">
        <v>333</v>
      </c>
      <c r="X416" s="92">
        <v>473</v>
      </c>
      <c r="Y416" s="84"/>
    </row>
    <row r="417" spans="1:25" hidden="1">
      <c r="A417" s="41" t="s">
        <v>324</v>
      </c>
      <c r="B417" s="41" t="s">
        <v>316</v>
      </c>
      <c r="C417" s="41" t="s">
        <v>309</v>
      </c>
      <c r="D417" s="42">
        <v>2098</v>
      </c>
      <c r="G417" s="41" t="s">
        <v>20</v>
      </c>
      <c r="H417" s="41" t="s">
        <v>333</v>
      </c>
      <c r="I417" s="42">
        <v>175</v>
      </c>
      <c r="M417" s="81" t="s">
        <v>33</v>
      </c>
      <c r="N417" s="81" t="s">
        <v>439</v>
      </c>
      <c r="O417" s="81" t="s">
        <v>309</v>
      </c>
      <c r="P417" s="81" t="s">
        <v>332</v>
      </c>
      <c r="Q417" s="82">
        <v>1</v>
      </c>
      <c r="U417" s="92" t="s">
        <v>12</v>
      </c>
      <c r="V417" s="92" t="s">
        <v>436</v>
      </c>
      <c r="W417" s="92" t="s">
        <v>334</v>
      </c>
      <c r="X417" s="92">
        <v>554</v>
      </c>
      <c r="Y417" s="84"/>
    </row>
    <row r="418" spans="1:25" hidden="1">
      <c r="A418" s="41" t="s">
        <v>324</v>
      </c>
      <c r="B418" s="41" t="s">
        <v>316</v>
      </c>
      <c r="C418" s="41" t="s">
        <v>310</v>
      </c>
      <c r="D418" s="42">
        <v>469</v>
      </c>
      <c r="G418" s="41" t="s">
        <v>20</v>
      </c>
      <c r="H418" s="41" t="s">
        <v>334</v>
      </c>
      <c r="I418" s="42">
        <v>180</v>
      </c>
      <c r="M418" s="81" t="s">
        <v>33</v>
      </c>
      <c r="N418" s="81" t="s">
        <v>439</v>
      </c>
      <c r="O418" s="81" t="s">
        <v>309</v>
      </c>
      <c r="P418" s="81" t="s">
        <v>336</v>
      </c>
      <c r="Q418" s="82">
        <v>1</v>
      </c>
      <c r="U418" s="92" t="s">
        <v>12</v>
      </c>
      <c r="V418" s="92" t="s">
        <v>436</v>
      </c>
      <c r="W418" s="92" t="s">
        <v>336</v>
      </c>
      <c r="X418" s="92">
        <v>467</v>
      </c>
      <c r="Y418" s="84"/>
    </row>
    <row r="419" spans="1:25" hidden="1">
      <c r="A419" s="41" t="s">
        <v>324</v>
      </c>
      <c r="B419" s="41" t="s">
        <v>316</v>
      </c>
      <c r="C419" s="41" t="s">
        <v>311</v>
      </c>
      <c r="D419" s="42">
        <v>80</v>
      </c>
      <c r="G419" s="41" t="s">
        <v>20</v>
      </c>
      <c r="H419" s="41" t="s">
        <v>336</v>
      </c>
      <c r="I419" s="42">
        <v>180</v>
      </c>
      <c r="M419" s="81" t="s">
        <v>33</v>
      </c>
      <c r="N419" s="81" t="s">
        <v>445</v>
      </c>
      <c r="O419" s="81" t="s">
        <v>310</v>
      </c>
      <c r="P419" s="81" t="s">
        <v>332</v>
      </c>
      <c r="Q419" s="82">
        <v>1</v>
      </c>
      <c r="U419" s="92" t="s">
        <v>12</v>
      </c>
      <c r="V419" s="92" t="s">
        <v>436</v>
      </c>
      <c r="W419" s="92" t="s">
        <v>337</v>
      </c>
      <c r="X419" s="92">
        <v>489</v>
      </c>
      <c r="Y419" s="84"/>
    </row>
    <row r="420" spans="1:25" hidden="1">
      <c r="A420" s="41" t="s">
        <v>324</v>
      </c>
      <c r="B420" s="41" t="s">
        <v>317</v>
      </c>
      <c r="C420" s="41" t="s">
        <v>309</v>
      </c>
      <c r="D420" s="42">
        <v>559</v>
      </c>
      <c r="G420" s="41" t="s">
        <v>20</v>
      </c>
      <c r="H420" s="41" t="s">
        <v>337</v>
      </c>
      <c r="I420" s="42">
        <v>192</v>
      </c>
      <c r="M420" s="81" t="s">
        <v>33</v>
      </c>
      <c r="N420" s="81" t="s">
        <v>329</v>
      </c>
      <c r="O420" s="81" t="s">
        <v>329</v>
      </c>
      <c r="P420" s="81" t="s">
        <v>328</v>
      </c>
      <c r="Q420" s="82">
        <v>1</v>
      </c>
      <c r="U420" s="92" t="s">
        <v>12</v>
      </c>
      <c r="V420" s="92" t="s">
        <v>436</v>
      </c>
      <c r="W420" s="92" t="s">
        <v>338</v>
      </c>
      <c r="X420" s="92">
        <v>87</v>
      </c>
      <c r="Y420" s="84"/>
    </row>
    <row r="421" spans="1:25" hidden="1">
      <c r="A421" s="41" t="s">
        <v>324</v>
      </c>
      <c r="B421" s="41" t="s">
        <v>317</v>
      </c>
      <c r="C421" s="41" t="s">
        <v>310</v>
      </c>
      <c r="D421" s="42">
        <v>137</v>
      </c>
      <c r="G421" s="41" t="s">
        <v>20</v>
      </c>
      <c r="H421" s="41" t="s">
        <v>338</v>
      </c>
      <c r="I421" s="42">
        <v>24</v>
      </c>
      <c r="M421" s="81" t="s">
        <v>33</v>
      </c>
      <c r="N421" s="81" t="s">
        <v>329</v>
      </c>
      <c r="O421" s="81" t="s">
        <v>309</v>
      </c>
      <c r="P421" s="81" t="s">
        <v>308</v>
      </c>
      <c r="Q421" s="82">
        <v>365</v>
      </c>
      <c r="U421" s="92" t="s">
        <v>12</v>
      </c>
      <c r="V421" s="92" t="s">
        <v>438</v>
      </c>
      <c r="W421" s="92" t="s">
        <v>333</v>
      </c>
      <c r="X421" s="92">
        <v>1</v>
      </c>
      <c r="Y421" s="84"/>
    </row>
    <row r="422" spans="1:25" hidden="1">
      <c r="A422" s="41" t="s">
        <v>324</v>
      </c>
      <c r="B422" s="41" t="s">
        <v>317</v>
      </c>
      <c r="C422" s="41" t="s">
        <v>311</v>
      </c>
      <c r="D422" s="42">
        <v>17</v>
      </c>
      <c r="G422" s="41" t="s">
        <v>23</v>
      </c>
      <c r="H422" s="41" t="s">
        <v>308</v>
      </c>
      <c r="I422" s="42">
        <v>46</v>
      </c>
      <c r="M422" s="81" t="s">
        <v>33</v>
      </c>
      <c r="N422" s="81" t="s">
        <v>329</v>
      </c>
      <c r="O422" s="81" t="s">
        <v>309</v>
      </c>
      <c r="P422" s="81" t="s">
        <v>323</v>
      </c>
      <c r="Q422" s="82">
        <v>1989</v>
      </c>
      <c r="U422" s="92" t="s">
        <v>12</v>
      </c>
      <c r="V422" s="92" t="s">
        <v>438</v>
      </c>
      <c r="W422" s="92" t="s">
        <v>337</v>
      </c>
      <c r="X422" s="92">
        <v>1</v>
      </c>
      <c r="Y422" s="84"/>
    </row>
    <row r="423" spans="1:25" hidden="1">
      <c r="A423" s="41" t="s">
        <v>324</v>
      </c>
      <c r="B423" s="41" t="s">
        <v>318</v>
      </c>
      <c r="C423" s="41" t="s">
        <v>309</v>
      </c>
      <c r="D423" s="42">
        <v>2901</v>
      </c>
      <c r="G423" s="41" t="s">
        <v>23</v>
      </c>
      <c r="H423" s="41" t="s">
        <v>323</v>
      </c>
      <c r="I423" s="42">
        <v>362</v>
      </c>
      <c r="M423" s="81" t="s">
        <v>33</v>
      </c>
      <c r="N423" s="81" t="s">
        <v>329</v>
      </c>
      <c r="O423" s="81" t="s">
        <v>309</v>
      </c>
      <c r="P423" s="81" t="s">
        <v>324</v>
      </c>
      <c r="Q423" s="82">
        <v>1742</v>
      </c>
      <c r="U423" s="92" t="s">
        <v>12</v>
      </c>
      <c r="V423" s="92" t="s">
        <v>456</v>
      </c>
      <c r="W423" s="92" t="s">
        <v>333</v>
      </c>
      <c r="X423" s="92">
        <v>1</v>
      </c>
      <c r="Y423" s="84"/>
    </row>
    <row r="424" spans="1:25" hidden="1">
      <c r="A424" s="41" t="s">
        <v>324</v>
      </c>
      <c r="B424" s="41" t="s">
        <v>318</v>
      </c>
      <c r="C424" s="41" t="s">
        <v>310</v>
      </c>
      <c r="D424" s="42">
        <v>698</v>
      </c>
      <c r="G424" s="41" t="s">
        <v>23</v>
      </c>
      <c r="H424" s="41" t="s">
        <v>324</v>
      </c>
      <c r="I424" s="42">
        <v>304</v>
      </c>
      <c r="M424" s="81" t="s">
        <v>33</v>
      </c>
      <c r="N424" s="81" t="s">
        <v>329</v>
      </c>
      <c r="O424" s="81" t="s">
        <v>309</v>
      </c>
      <c r="P424" s="81" t="s">
        <v>325</v>
      </c>
      <c r="Q424" s="82">
        <v>1590</v>
      </c>
      <c r="U424" s="92" t="s">
        <v>12</v>
      </c>
      <c r="V424" s="92" t="s">
        <v>452</v>
      </c>
      <c r="W424" s="92" t="s">
        <v>331</v>
      </c>
      <c r="X424" s="92">
        <v>1</v>
      </c>
      <c r="Y424" s="84"/>
    </row>
    <row r="425" spans="1:25" hidden="1">
      <c r="A425" s="41" t="s">
        <v>324</v>
      </c>
      <c r="B425" s="41" t="s">
        <v>318</v>
      </c>
      <c r="C425" s="41" t="s">
        <v>311</v>
      </c>
      <c r="D425" s="42">
        <v>119</v>
      </c>
      <c r="G425" s="41" t="s">
        <v>23</v>
      </c>
      <c r="H425" s="41" t="s">
        <v>325</v>
      </c>
      <c r="I425" s="42">
        <v>397</v>
      </c>
      <c r="M425" s="81" t="s">
        <v>33</v>
      </c>
      <c r="N425" s="81" t="s">
        <v>329</v>
      </c>
      <c r="O425" s="81" t="s">
        <v>309</v>
      </c>
      <c r="P425" s="81" t="s">
        <v>326</v>
      </c>
      <c r="Q425" s="82">
        <v>2022</v>
      </c>
      <c r="U425" s="92" t="s">
        <v>12</v>
      </c>
      <c r="V425" s="92" t="s">
        <v>329</v>
      </c>
      <c r="W425" s="92" t="s">
        <v>308</v>
      </c>
      <c r="X425" s="92">
        <v>80</v>
      </c>
      <c r="Y425" s="84"/>
    </row>
    <row r="426" spans="1:25" hidden="1">
      <c r="A426" s="41" t="s">
        <v>324</v>
      </c>
      <c r="B426" s="41" t="s">
        <v>9</v>
      </c>
      <c r="C426" s="41" t="s">
        <v>309</v>
      </c>
      <c r="D426" s="42">
        <v>717</v>
      </c>
      <c r="G426" s="41" t="s">
        <v>23</v>
      </c>
      <c r="H426" s="41" t="s">
        <v>326</v>
      </c>
      <c r="I426" s="42">
        <v>360</v>
      </c>
      <c r="M426" s="81" t="s">
        <v>33</v>
      </c>
      <c r="N426" s="81" t="s">
        <v>329</v>
      </c>
      <c r="O426" s="81" t="s">
        <v>309</v>
      </c>
      <c r="P426" s="81" t="s">
        <v>327</v>
      </c>
      <c r="Q426" s="82">
        <v>1520</v>
      </c>
      <c r="U426" s="92" t="s">
        <v>12</v>
      </c>
      <c r="V426" s="92" t="s">
        <v>329</v>
      </c>
      <c r="W426" s="92" t="s">
        <v>323</v>
      </c>
      <c r="X426" s="92">
        <v>330</v>
      </c>
      <c r="Y426" s="84"/>
    </row>
    <row r="427" spans="1:25" hidden="1">
      <c r="A427" s="41" t="s">
        <v>324</v>
      </c>
      <c r="B427" s="41" t="s">
        <v>9</v>
      </c>
      <c r="C427" s="41" t="s">
        <v>310</v>
      </c>
      <c r="D427" s="42">
        <v>170</v>
      </c>
      <c r="G427" s="41" t="s">
        <v>23</v>
      </c>
      <c r="H427" s="41" t="s">
        <v>327</v>
      </c>
      <c r="I427" s="42">
        <v>249</v>
      </c>
      <c r="M427" s="81" t="s">
        <v>33</v>
      </c>
      <c r="N427" s="81" t="s">
        <v>329</v>
      </c>
      <c r="O427" s="81" t="s">
        <v>309</v>
      </c>
      <c r="P427" s="81" t="s">
        <v>328</v>
      </c>
      <c r="Q427" s="82">
        <v>1428</v>
      </c>
      <c r="U427" s="92" t="s">
        <v>12</v>
      </c>
      <c r="V427" s="92" t="s">
        <v>329</v>
      </c>
      <c r="W427" s="92" t="s">
        <v>324</v>
      </c>
      <c r="X427" s="92">
        <v>442</v>
      </c>
      <c r="Y427" s="84"/>
    </row>
    <row r="428" spans="1:25" hidden="1">
      <c r="A428" s="41" t="s">
        <v>324</v>
      </c>
      <c r="B428" s="41" t="s">
        <v>9</v>
      </c>
      <c r="C428" s="41" t="s">
        <v>311</v>
      </c>
      <c r="D428" s="42">
        <v>28</v>
      </c>
      <c r="G428" s="41" t="s">
        <v>23</v>
      </c>
      <c r="H428" s="41" t="s">
        <v>328</v>
      </c>
      <c r="I428" s="42">
        <v>302</v>
      </c>
      <c r="M428" s="81" t="s">
        <v>33</v>
      </c>
      <c r="N428" s="81" t="s">
        <v>329</v>
      </c>
      <c r="O428" s="81" t="s">
        <v>309</v>
      </c>
      <c r="P428" s="81" t="s">
        <v>334</v>
      </c>
      <c r="Q428" s="82">
        <v>51</v>
      </c>
      <c r="U428" s="92" t="s">
        <v>12</v>
      </c>
      <c r="V428" s="92" t="s">
        <v>329</v>
      </c>
      <c r="W428" s="92" t="s">
        <v>325</v>
      </c>
      <c r="X428" s="92">
        <v>422</v>
      </c>
      <c r="Y428" s="84"/>
    </row>
    <row r="429" spans="1:25" hidden="1">
      <c r="A429" s="41" t="s">
        <v>324</v>
      </c>
      <c r="B429" s="41" t="s">
        <v>13</v>
      </c>
      <c r="C429" s="41" t="s">
        <v>309</v>
      </c>
      <c r="D429" s="42">
        <v>395</v>
      </c>
      <c r="G429" s="41" t="s">
        <v>23</v>
      </c>
      <c r="H429" s="41" t="s">
        <v>330</v>
      </c>
      <c r="I429" s="42">
        <v>354</v>
      </c>
      <c r="M429" s="81" t="s">
        <v>33</v>
      </c>
      <c r="N429" s="81" t="s">
        <v>329</v>
      </c>
      <c r="O429" s="81" t="s">
        <v>309</v>
      </c>
      <c r="P429" s="81" t="s">
        <v>336</v>
      </c>
      <c r="Q429" s="82">
        <v>1</v>
      </c>
      <c r="U429" s="92" t="s">
        <v>12</v>
      </c>
      <c r="V429" s="92" t="s">
        <v>329</v>
      </c>
      <c r="W429" s="92" t="s">
        <v>326</v>
      </c>
      <c r="X429" s="92">
        <v>429</v>
      </c>
      <c r="Y429" s="84"/>
    </row>
    <row r="430" spans="1:25" hidden="1">
      <c r="A430" s="41" t="s">
        <v>324</v>
      </c>
      <c r="B430" s="41" t="s">
        <v>13</v>
      </c>
      <c r="C430" s="41" t="s">
        <v>310</v>
      </c>
      <c r="D430" s="42">
        <v>91</v>
      </c>
      <c r="G430" s="41" t="s">
        <v>23</v>
      </c>
      <c r="H430" s="41" t="s">
        <v>331</v>
      </c>
      <c r="I430" s="42">
        <v>465</v>
      </c>
      <c r="M430" s="81" t="s">
        <v>33</v>
      </c>
      <c r="N430" s="81" t="s">
        <v>329</v>
      </c>
      <c r="O430" s="81" t="s">
        <v>309</v>
      </c>
      <c r="P430" s="81" t="s">
        <v>337</v>
      </c>
      <c r="Q430" s="82">
        <v>1</v>
      </c>
      <c r="U430" s="92" t="s">
        <v>12</v>
      </c>
      <c r="V430" s="92" t="s">
        <v>329</v>
      </c>
      <c r="W430" s="92" t="s">
        <v>327</v>
      </c>
      <c r="X430" s="92">
        <v>345</v>
      </c>
      <c r="Y430" s="84"/>
    </row>
    <row r="431" spans="1:25" hidden="1">
      <c r="A431" s="41" t="s">
        <v>324</v>
      </c>
      <c r="B431" s="41" t="s">
        <v>13</v>
      </c>
      <c r="C431" s="41" t="s">
        <v>311</v>
      </c>
      <c r="D431" s="42">
        <v>16</v>
      </c>
      <c r="G431" s="41" t="s">
        <v>23</v>
      </c>
      <c r="H431" s="41" t="s">
        <v>332</v>
      </c>
      <c r="I431" s="42">
        <v>494</v>
      </c>
      <c r="M431" s="81" t="s">
        <v>33</v>
      </c>
      <c r="N431" s="81" t="s">
        <v>329</v>
      </c>
      <c r="O431" s="81" t="s">
        <v>310</v>
      </c>
      <c r="P431" s="81" t="s">
        <v>308</v>
      </c>
      <c r="Q431" s="82">
        <v>83</v>
      </c>
      <c r="U431" s="92" t="s">
        <v>12</v>
      </c>
      <c r="V431" s="92" t="s">
        <v>329</v>
      </c>
      <c r="W431" s="92" t="s">
        <v>328</v>
      </c>
      <c r="X431" s="92">
        <v>377</v>
      </c>
      <c r="Y431" s="84"/>
    </row>
    <row r="432" spans="1:25" hidden="1">
      <c r="A432" s="41" t="s">
        <v>324</v>
      </c>
      <c r="B432" s="41" t="s">
        <v>2</v>
      </c>
      <c r="C432" s="41" t="s">
        <v>309</v>
      </c>
      <c r="D432" s="42">
        <v>1108</v>
      </c>
      <c r="G432" s="41" t="s">
        <v>23</v>
      </c>
      <c r="H432" s="41" t="s">
        <v>333</v>
      </c>
      <c r="I432" s="42">
        <v>403</v>
      </c>
      <c r="M432" s="81" t="s">
        <v>33</v>
      </c>
      <c r="N432" s="81" t="s">
        <v>329</v>
      </c>
      <c r="O432" s="81" t="s">
        <v>310</v>
      </c>
      <c r="P432" s="81" t="s">
        <v>323</v>
      </c>
      <c r="Q432" s="82">
        <v>516</v>
      </c>
      <c r="U432" s="92" t="s">
        <v>12</v>
      </c>
      <c r="V432" s="92" t="s">
        <v>329</v>
      </c>
      <c r="W432" s="92" t="s">
        <v>334</v>
      </c>
      <c r="X432" s="92">
        <v>20</v>
      </c>
      <c r="Y432" s="84"/>
    </row>
    <row r="433" spans="1:25" hidden="1">
      <c r="A433" s="41" t="s">
        <v>324</v>
      </c>
      <c r="B433" s="41" t="s">
        <v>2</v>
      </c>
      <c r="C433" s="41" t="s">
        <v>310</v>
      </c>
      <c r="D433" s="42">
        <v>303</v>
      </c>
      <c r="G433" s="41" t="s">
        <v>23</v>
      </c>
      <c r="H433" s="41" t="s">
        <v>334</v>
      </c>
      <c r="I433" s="42">
        <v>357</v>
      </c>
      <c r="M433" s="81" t="s">
        <v>33</v>
      </c>
      <c r="N433" s="81" t="s">
        <v>329</v>
      </c>
      <c r="O433" s="81" t="s">
        <v>310</v>
      </c>
      <c r="P433" s="81" t="s">
        <v>324</v>
      </c>
      <c r="Q433" s="82">
        <v>452</v>
      </c>
      <c r="U433" s="92" t="s">
        <v>315</v>
      </c>
      <c r="V433" s="92" t="s">
        <v>436</v>
      </c>
      <c r="W433" s="92" t="s">
        <v>330</v>
      </c>
      <c r="X433" s="92">
        <v>523</v>
      </c>
      <c r="Y433" s="84"/>
    </row>
    <row r="434" spans="1:25" hidden="1">
      <c r="A434" s="41" t="s">
        <v>324</v>
      </c>
      <c r="B434" s="41" t="s">
        <v>2</v>
      </c>
      <c r="C434" s="41" t="s">
        <v>311</v>
      </c>
      <c r="D434" s="42">
        <v>22</v>
      </c>
      <c r="G434" s="41" t="s">
        <v>23</v>
      </c>
      <c r="H434" s="41" t="s">
        <v>336</v>
      </c>
      <c r="I434" s="42">
        <v>381</v>
      </c>
      <c r="M434" s="81" t="s">
        <v>33</v>
      </c>
      <c r="N434" s="81" t="s">
        <v>329</v>
      </c>
      <c r="O434" s="81" t="s">
        <v>310</v>
      </c>
      <c r="P434" s="81" t="s">
        <v>325</v>
      </c>
      <c r="Q434" s="82">
        <v>744</v>
      </c>
      <c r="U434" s="92" t="s">
        <v>315</v>
      </c>
      <c r="V434" s="92" t="s">
        <v>436</v>
      </c>
      <c r="W434" s="92" t="s">
        <v>331</v>
      </c>
      <c r="X434" s="92">
        <v>665</v>
      </c>
      <c r="Y434" s="84"/>
    </row>
    <row r="435" spans="1:25" hidden="1">
      <c r="A435" s="41" t="s">
        <v>324</v>
      </c>
      <c r="B435" s="41" t="s">
        <v>31</v>
      </c>
      <c r="C435" s="41" t="s">
        <v>309</v>
      </c>
      <c r="D435" s="42">
        <v>294</v>
      </c>
      <c r="G435" s="41" t="s">
        <v>23</v>
      </c>
      <c r="H435" s="41" t="s">
        <v>337</v>
      </c>
      <c r="I435" s="42">
        <v>427</v>
      </c>
      <c r="M435" s="81" t="s">
        <v>33</v>
      </c>
      <c r="N435" s="81" t="s">
        <v>329</v>
      </c>
      <c r="O435" s="81" t="s">
        <v>310</v>
      </c>
      <c r="P435" s="81" t="s">
        <v>326</v>
      </c>
      <c r="Q435" s="82">
        <v>634</v>
      </c>
      <c r="U435" s="92" t="s">
        <v>315</v>
      </c>
      <c r="V435" s="92" t="s">
        <v>436</v>
      </c>
      <c r="W435" s="92" t="s">
        <v>332</v>
      </c>
      <c r="X435" s="92">
        <v>739</v>
      </c>
      <c r="Y435" s="84"/>
    </row>
    <row r="436" spans="1:25" hidden="1">
      <c r="A436" s="41" t="s">
        <v>324</v>
      </c>
      <c r="B436" s="41" t="s">
        <v>31</v>
      </c>
      <c r="C436" s="41" t="s">
        <v>310</v>
      </c>
      <c r="D436" s="42">
        <v>68</v>
      </c>
      <c r="G436" s="41" t="s">
        <v>23</v>
      </c>
      <c r="H436" s="41" t="s">
        <v>338</v>
      </c>
      <c r="I436" s="42">
        <v>43</v>
      </c>
      <c r="M436" s="81" t="s">
        <v>33</v>
      </c>
      <c r="N436" s="81" t="s">
        <v>329</v>
      </c>
      <c r="O436" s="81" t="s">
        <v>310</v>
      </c>
      <c r="P436" s="81" t="s">
        <v>327</v>
      </c>
      <c r="Q436" s="82">
        <v>500</v>
      </c>
      <c r="U436" s="92" t="s">
        <v>315</v>
      </c>
      <c r="V436" s="92" t="s">
        <v>436</v>
      </c>
      <c r="W436" s="92" t="s">
        <v>333</v>
      </c>
      <c r="X436" s="92">
        <v>670</v>
      </c>
      <c r="Y436" s="84"/>
    </row>
    <row r="437" spans="1:25" hidden="1">
      <c r="A437" s="41" t="s">
        <v>324</v>
      </c>
      <c r="B437" s="41" t="s">
        <v>31</v>
      </c>
      <c r="C437" s="41" t="s">
        <v>311</v>
      </c>
      <c r="D437" s="42">
        <v>6</v>
      </c>
      <c r="G437" s="41" t="s">
        <v>46</v>
      </c>
      <c r="H437" s="41" t="s">
        <v>308</v>
      </c>
      <c r="I437" s="42">
        <v>226</v>
      </c>
      <c r="M437" s="81" t="s">
        <v>33</v>
      </c>
      <c r="N437" s="81" t="s">
        <v>329</v>
      </c>
      <c r="O437" s="81" t="s">
        <v>310</v>
      </c>
      <c r="P437" s="81" t="s">
        <v>328</v>
      </c>
      <c r="Q437" s="82">
        <v>680</v>
      </c>
      <c r="U437" s="92" t="s">
        <v>315</v>
      </c>
      <c r="V437" s="92" t="s">
        <v>436</v>
      </c>
      <c r="W437" s="92" t="s">
        <v>334</v>
      </c>
      <c r="X437" s="92">
        <v>528</v>
      </c>
      <c r="Y437" s="84"/>
    </row>
    <row r="438" spans="1:25" hidden="1">
      <c r="A438" s="41" t="s">
        <v>324</v>
      </c>
      <c r="B438" s="41" t="s">
        <v>37</v>
      </c>
      <c r="C438" s="41" t="s">
        <v>309</v>
      </c>
      <c r="D438" s="42">
        <v>228</v>
      </c>
      <c r="G438" s="41" t="s">
        <v>46</v>
      </c>
      <c r="H438" s="41" t="s">
        <v>323</v>
      </c>
      <c r="I438" s="42">
        <v>1086</v>
      </c>
      <c r="M438" s="81" t="s">
        <v>33</v>
      </c>
      <c r="N438" s="81" t="s">
        <v>329</v>
      </c>
      <c r="O438" s="81" t="s">
        <v>310</v>
      </c>
      <c r="P438" s="81" t="s">
        <v>334</v>
      </c>
      <c r="Q438" s="82">
        <v>30</v>
      </c>
      <c r="U438" s="92" t="s">
        <v>315</v>
      </c>
      <c r="V438" s="92" t="s">
        <v>436</v>
      </c>
      <c r="W438" s="92" t="s">
        <v>336</v>
      </c>
      <c r="X438" s="92">
        <v>506</v>
      </c>
      <c r="Y438" s="84"/>
    </row>
    <row r="439" spans="1:25" hidden="1">
      <c r="A439" s="41" t="s">
        <v>324</v>
      </c>
      <c r="B439" s="41" t="s">
        <v>37</v>
      </c>
      <c r="C439" s="41" t="s">
        <v>310</v>
      </c>
      <c r="D439" s="42">
        <v>61</v>
      </c>
      <c r="G439" s="41" t="s">
        <v>46</v>
      </c>
      <c r="H439" s="41" t="s">
        <v>324</v>
      </c>
      <c r="I439" s="42">
        <v>984</v>
      </c>
      <c r="M439" s="81" t="s">
        <v>33</v>
      </c>
      <c r="N439" s="81" t="s">
        <v>329</v>
      </c>
      <c r="O439" s="81" t="s">
        <v>310</v>
      </c>
      <c r="P439" s="81" t="s">
        <v>336</v>
      </c>
      <c r="Q439" s="82">
        <v>2</v>
      </c>
      <c r="U439" s="92" t="s">
        <v>315</v>
      </c>
      <c r="V439" s="92" t="s">
        <v>436</v>
      </c>
      <c r="W439" s="92" t="s">
        <v>337</v>
      </c>
      <c r="X439" s="92">
        <v>649</v>
      </c>
      <c r="Y439" s="84"/>
    </row>
    <row r="440" spans="1:25" hidden="1">
      <c r="A440" s="41" t="s">
        <v>324</v>
      </c>
      <c r="B440" s="41" t="s">
        <v>37</v>
      </c>
      <c r="C440" s="41" t="s">
        <v>311</v>
      </c>
      <c r="D440" s="42">
        <v>11</v>
      </c>
      <c r="G440" s="41" t="s">
        <v>46</v>
      </c>
      <c r="H440" s="41" t="s">
        <v>325</v>
      </c>
      <c r="I440" s="42">
        <v>996</v>
      </c>
      <c r="M440" s="81" t="s">
        <v>33</v>
      </c>
      <c r="N440" s="81" t="s">
        <v>329</v>
      </c>
      <c r="O440" s="81" t="s">
        <v>310</v>
      </c>
      <c r="P440" s="81" t="s">
        <v>338</v>
      </c>
      <c r="Q440" s="82">
        <v>1</v>
      </c>
      <c r="U440" s="92" t="s">
        <v>315</v>
      </c>
      <c r="V440" s="92" t="s">
        <v>436</v>
      </c>
      <c r="W440" s="92" t="s">
        <v>338</v>
      </c>
      <c r="X440" s="92">
        <v>112</v>
      </c>
      <c r="Y440" s="84"/>
    </row>
    <row r="441" spans="1:25" hidden="1">
      <c r="A441" s="41" t="s">
        <v>324</v>
      </c>
      <c r="B441" s="41" t="s">
        <v>39</v>
      </c>
      <c r="C441" s="41" t="s">
        <v>309</v>
      </c>
      <c r="D441" s="42">
        <v>732</v>
      </c>
      <c r="G441" s="41" t="s">
        <v>46</v>
      </c>
      <c r="H441" s="41" t="s">
        <v>326</v>
      </c>
      <c r="I441" s="42">
        <v>1051</v>
      </c>
      <c r="M441" s="81" t="s">
        <v>33</v>
      </c>
      <c r="N441" s="81" t="s">
        <v>329</v>
      </c>
      <c r="O441" s="81" t="s">
        <v>311</v>
      </c>
      <c r="P441" s="81" t="s">
        <v>308</v>
      </c>
      <c r="Q441" s="82">
        <v>7</v>
      </c>
      <c r="U441" s="92" t="s">
        <v>315</v>
      </c>
      <c r="V441" s="92" t="s">
        <v>329</v>
      </c>
      <c r="W441" s="92" t="s">
        <v>308</v>
      </c>
      <c r="X441" s="92">
        <v>153</v>
      </c>
      <c r="Y441" s="84"/>
    </row>
    <row r="442" spans="1:25" hidden="1">
      <c r="A442" s="41" t="s">
        <v>324</v>
      </c>
      <c r="B442" s="41" t="s">
        <v>39</v>
      </c>
      <c r="C442" s="41" t="s">
        <v>310</v>
      </c>
      <c r="D442" s="42">
        <v>252</v>
      </c>
      <c r="G442" s="41" t="s">
        <v>46</v>
      </c>
      <c r="H442" s="41" t="s">
        <v>327</v>
      </c>
      <c r="I442" s="42">
        <v>873</v>
      </c>
      <c r="M442" s="81" t="s">
        <v>33</v>
      </c>
      <c r="N442" s="81" t="s">
        <v>329</v>
      </c>
      <c r="O442" s="81" t="s">
        <v>311</v>
      </c>
      <c r="P442" s="81" t="s">
        <v>323</v>
      </c>
      <c r="Q442" s="82">
        <v>58</v>
      </c>
      <c r="U442" s="92" t="s">
        <v>315</v>
      </c>
      <c r="V442" s="92" t="s">
        <v>329</v>
      </c>
      <c r="W442" s="92" t="s">
        <v>323</v>
      </c>
      <c r="X442" s="92">
        <v>735</v>
      </c>
      <c r="Y442" s="84"/>
    </row>
    <row r="443" spans="1:25" hidden="1">
      <c r="A443" s="41" t="s">
        <v>324</v>
      </c>
      <c r="B443" s="41" t="s">
        <v>39</v>
      </c>
      <c r="C443" s="41" t="s">
        <v>311</v>
      </c>
      <c r="D443" s="42">
        <v>11</v>
      </c>
      <c r="G443" s="41" t="s">
        <v>46</v>
      </c>
      <c r="H443" s="41" t="s">
        <v>328</v>
      </c>
      <c r="I443" s="42">
        <v>824</v>
      </c>
      <c r="M443" s="81" t="s">
        <v>33</v>
      </c>
      <c r="N443" s="81" t="s">
        <v>329</v>
      </c>
      <c r="O443" s="81" t="s">
        <v>311</v>
      </c>
      <c r="P443" s="81" t="s">
        <v>324</v>
      </c>
      <c r="Q443" s="82">
        <v>68</v>
      </c>
      <c r="U443" s="92" t="s">
        <v>315</v>
      </c>
      <c r="V443" s="92" t="s">
        <v>329</v>
      </c>
      <c r="W443" s="92" t="s">
        <v>324</v>
      </c>
      <c r="X443" s="92">
        <v>640</v>
      </c>
      <c r="Y443" s="84"/>
    </row>
    <row r="444" spans="1:25" hidden="1">
      <c r="A444" s="41" t="s">
        <v>324</v>
      </c>
      <c r="B444" s="41" t="s">
        <v>32</v>
      </c>
      <c r="C444" s="41" t="s">
        <v>309</v>
      </c>
      <c r="D444" s="42">
        <v>12508</v>
      </c>
      <c r="G444" s="41" t="s">
        <v>46</v>
      </c>
      <c r="H444" s="41" t="s">
        <v>330</v>
      </c>
      <c r="I444" s="42">
        <v>1029</v>
      </c>
      <c r="M444" s="81" t="s">
        <v>33</v>
      </c>
      <c r="N444" s="81" t="s">
        <v>329</v>
      </c>
      <c r="O444" s="81" t="s">
        <v>311</v>
      </c>
      <c r="P444" s="81" t="s">
        <v>325</v>
      </c>
      <c r="Q444" s="82">
        <v>64</v>
      </c>
      <c r="U444" s="92" t="s">
        <v>315</v>
      </c>
      <c r="V444" s="92" t="s">
        <v>329</v>
      </c>
      <c r="W444" s="92" t="s">
        <v>325</v>
      </c>
      <c r="X444" s="92">
        <v>635</v>
      </c>
      <c r="Y444" s="84"/>
    </row>
    <row r="445" spans="1:25" hidden="1">
      <c r="A445" s="41" t="s">
        <v>324</v>
      </c>
      <c r="B445" s="41" t="s">
        <v>32</v>
      </c>
      <c r="C445" s="41" t="s">
        <v>310</v>
      </c>
      <c r="D445" s="42">
        <v>3558</v>
      </c>
      <c r="G445" s="41" t="s">
        <v>46</v>
      </c>
      <c r="H445" s="41" t="s">
        <v>331</v>
      </c>
      <c r="I445" s="42">
        <v>1343</v>
      </c>
      <c r="M445" s="81" t="s">
        <v>33</v>
      </c>
      <c r="N445" s="81" t="s">
        <v>329</v>
      </c>
      <c r="O445" s="81" t="s">
        <v>311</v>
      </c>
      <c r="P445" s="81" t="s">
        <v>326</v>
      </c>
      <c r="Q445" s="82">
        <v>77</v>
      </c>
      <c r="U445" s="92" t="s">
        <v>315</v>
      </c>
      <c r="V445" s="92" t="s">
        <v>329</v>
      </c>
      <c r="W445" s="92" t="s">
        <v>326</v>
      </c>
      <c r="X445" s="92">
        <v>587</v>
      </c>
      <c r="Y445" s="84"/>
    </row>
    <row r="446" spans="1:25" hidden="1">
      <c r="A446" s="41" t="s">
        <v>324</v>
      </c>
      <c r="B446" s="41" t="s">
        <v>32</v>
      </c>
      <c r="C446" s="41" t="s">
        <v>311</v>
      </c>
      <c r="D446" s="42">
        <v>372</v>
      </c>
      <c r="G446" s="41" t="s">
        <v>46</v>
      </c>
      <c r="H446" s="41" t="s">
        <v>332</v>
      </c>
      <c r="I446" s="42">
        <v>1342</v>
      </c>
      <c r="M446" s="81" t="s">
        <v>33</v>
      </c>
      <c r="N446" s="81" t="s">
        <v>329</v>
      </c>
      <c r="O446" s="81" t="s">
        <v>311</v>
      </c>
      <c r="P446" s="81" t="s">
        <v>327</v>
      </c>
      <c r="Q446" s="82">
        <v>54</v>
      </c>
      <c r="U446" s="92" t="s">
        <v>315</v>
      </c>
      <c r="V446" s="92" t="s">
        <v>329</v>
      </c>
      <c r="W446" s="92" t="s">
        <v>327</v>
      </c>
      <c r="X446" s="92">
        <v>480</v>
      </c>
      <c r="Y446" s="84"/>
    </row>
    <row r="447" spans="1:25" hidden="1">
      <c r="A447" s="41" t="s">
        <v>324</v>
      </c>
      <c r="B447" s="41" t="s">
        <v>35</v>
      </c>
      <c r="C447" s="41" t="s">
        <v>309</v>
      </c>
      <c r="D447" s="42">
        <v>1543</v>
      </c>
      <c r="G447" s="41" t="s">
        <v>46</v>
      </c>
      <c r="H447" s="41" t="s">
        <v>333</v>
      </c>
      <c r="I447" s="42">
        <v>1141</v>
      </c>
      <c r="M447" s="81" t="s">
        <v>33</v>
      </c>
      <c r="N447" s="81" t="s">
        <v>329</v>
      </c>
      <c r="O447" s="81" t="s">
        <v>311</v>
      </c>
      <c r="P447" s="81" t="s">
        <v>328</v>
      </c>
      <c r="Q447" s="82">
        <v>59</v>
      </c>
      <c r="U447" s="92" t="s">
        <v>315</v>
      </c>
      <c r="V447" s="92" t="s">
        <v>329</v>
      </c>
      <c r="W447" s="92" t="s">
        <v>328</v>
      </c>
      <c r="X447" s="92">
        <v>562</v>
      </c>
      <c r="Y447" s="84"/>
    </row>
    <row r="448" spans="1:25" hidden="1">
      <c r="A448" s="41" t="s">
        <v>324</v>
      </c>
      <c r="B448" s="41" t="s">
        <v>35</v>
      </c>
      <c r="C448" s="41" t="s">
        <v>310</v>
      </c>
      <c r="D448" s="42">
        <v>465</v>
      </c>
      <c r="G448" s="41" t="s">
        <v>46</v>
      </c>
      <c r="H448" s="41" t="s">
        <v>334</v>
      </c>
      <c r="I448" s="42">
        <v>1179</v>
      </c>
      <c r="M448" s="81" t="s">
        <v>33</v>
      </c>
      <c r="N448" s="81" t="s">
        <v>329</v>
      </c>
      <c r="O448" s="81" t="s">
        <v>311</v>
      </c>
      <c r="P448" s="81" t="s">
        <v>334</v>
      </c>
      <c r="Q448" s="82">
        <v>11</v>
      </c>
      <c r="U448" s="92" t="s">
        <v>315</v>
      </c>
      <c r="V448" s="92" t="s">
        <v>329</v>
      </c>
      <c r="W448" s="92" t="s">
        <v>334</v>
      </c>
      <c r="X448" s="92">
        <v>24</v>
      </c>
      <c r="Y448" s="84"/>
    </row>
    <row r="449" spans="1:25" hidden="1">
      <c r="A449" s="41" t="s">
        <v>324</v>
      </c>
      <c r="B449" s="41" t="s">
        <v>35</v>
      </c>
      <c r="C449" s="41" t="s">
        <v>311</v>
      </c>
      <c r="D449" s="42">
        <v>61</v>
      </c>
      <c r="G449" s="41" t="s">
        <v>46</v>
      </c>
      <c r="H449" s="41" t="s">
        <v>336</v>
      </c>
      <c r="I449" s="42">
        <v>1069</v>
      </c>
      <c r="M449" s="81" t="s">
        <v>33</v>
      </c>
      <c r="N449" s="81" t="s">
        <v>329</v>
      </c>
      <c r="O449" s="81" t="s">
        <v>311</v>
      </c>
      <c r="P449" s="81" t="s">
        <v>336</v>
      </c>
      <c r="Q449" s="82">
        <v>3</v>
      </c>
      <c r="U449" s="92" t="s">
        <v>315</v>
      </c>
      <c r="V449" s="92" t="s">
        <v>329</v>
      </c>
      <c r="W449" s="92" t="s">
        <v>337</v>
      </c>
      <c r="X449" s="92">
        <v>1</v>
      </c>
      <c r="Y449" s="84"/>
    </row>
    <row r="450" spans="1:25" hidden="1">
      <c r="A450" s="41" t="s">
        <v>324</v>
      </c>
      <c r="B450" s="41" t="s">
        <v>36</v>
      </c>
      <c r="C450" s="41" t="s">
        <v>309</v>
      </c>
      <c r="D450" s="42">
        <v>574</v>
      </c>
      <c r="G450" s="41" t="s">
        <v>46</v>
      </c>
      <c r="H450" s="41" t="s">
        <v>337</v>
      </c>
      <c r="I450" s="42">
        <v>1209</v>
      </c>
      <c r="M450" s="81" t="s">
        <v>33</v>
      </c>
      <c r="N450" s="81" t="s">
        <v>329</v>
      </c>
      <c r="O450" s="81" t="s">
        <v>335</v>
      </c>
      <c r="P450" s="81" t="s">
        <v>334</v>
      </c>
      <c r="Q450" s="82">
        <v>2</v>
      </c>
      <c r="U450" s="92" t="s">
        <v>38</v>
      </c>
      <c r="V450" s="92" t="s">
        <v>436</v>
      </c>
      <c r="W450" s="92" t="s">
        <v>330</v>
      </c>
      <c r="X450" s="92">
        <v>195</v>
      </c>
      <c r="Y450" s="84"/>
    </row>
    <row r="451" spans="1:25" hidden="1">
      <c r="A451" s="41" t="s">
        <v>324</v>
      </c>
      <c r="B451" s="41" t="s">
        <v>36</v>
      </c>
      <c r="C451" s="41" t="s">
        <v>310</v>
      </c>
      <c r="D451" s="42">
        <v>181</v>
      </c>
      <c r="G451" s="41" t="s">
        <v>46</v>
      </c>
      <c r="H451" s="41" t="s">
        <v>338</v>
      </c>
      <c r="I451" s="42">
        <v>136</v>
      </c>
      <c r="M451" s="81" t="s">
        <v>52</v>
      </c>
      <c r="N451" s="81" t="s">
        <v>436</v>
      </c>
      <c r="O451" s="81" t="s">
        <v>329</v>
      </c>
      <c r="P451" s="81" t="s">
        <v>330</v>
      </c>
      <c r="Q451" s="82">
        <v>2</v>
      </c>
      <c r="U451" s="92" t="s">
        <v>38</v>
      </c>
      <c r="V451" s="92" t="s">
        <v>436</v>
      </c>
      <c r="W451" s="92" t="s">
        <v>331</v>
      </c>
      <c r="X451" s="92">
        <v>212</v>
      </c>
      <c r="Y451" s="84"/>
    </row>
    <row r="452" spans="1:25" hidden="1">
      <c r="A452" s="41" t="s">
        <v>324</v>
      </c>
      <c r="B452" s="41" t="s">
        <v>36</v>
      </c>
      <c r="C452" s="41" t="s">
        <v>311</v>
      </c>
      <c r="D452" s="42">
        <v>21</v>
      </c>
      <c r="G452" s="41" t="s">
        <v>11</v>
      </c>
      <c r="H452" s="41" t="s">
        <v>308</v>
      </c>
      <c r="I452" s="42">
        <v>1541</v>
      </c>
      <c r="M452" s="81" t="s">
        <v>52</v>
      </c>
      <c r="N452" s="81" t="s">
        <v>436</v>
      </c>
      <c r="O452" s="81" t="s">
        <v>329</v>
      </c>
      <c r="P452" s="81" t="s">
        <v>331</v>
      </c>
      <c r="Q452" s="82">
        <v>5</v>
      </c>
      <c r="U452" s="92" t="s">
        <v>38</v>
      </c>
      <c r="V452" s="92" t="s">
        <v>436</v>
      </c>
      <c r="W452" s="92" t="s">
        <v>332</v>
      </c>
      <c r="X452" s="92">
        <v>229</v>
      </c>
      <c r="Y452" s="84"/>
    </row>
    <row r="453" spans="1:25" hidden="1">
      <c r="A453" s="41" t="s">
        <v>324</v>
      </c>
      <c r="B453" s="41" t="s">
        <v>319</v>
      </c>
      <c r="C453" s="41" t="s">
        <v>309</v>
      </c>
      <c r="D453" s="42">
        <v>174</v>
      </c>
      <c r="G453" s="41" t="s">
        <v>11</v>
      </c>
      <c r="H453" s="41" t="s">
        <v>323</v>
      </c>
      <c r="I453" s="42">
        <v>7997</v>
      </c>
      <c r="M453" s="81" t="s">
        <v>52</v>
      </c>
      <c r="N453" s="81" t="s">
        <v>436</v>
      </c>
      <c r="O453" s="81" t="s">
        <v>329</v>
      </c>
      <c r="P453" s="81" t="s">
        <v>332</v>
      </c>
      <c r="Q453" s="82">
        <v>7</v>
      </c>
      <c r="U453" s="92" t="s">
        <v>38</v>
      </c>
      <c r="V453" s="92" t="s">
        <v>436</v>
      </c>
      <c r="W453" s="92" t="s">
        <v>333</v>
      </c>
      <c r="X453" s="92">
        <v>294</v>
      </c>
      <c r="Y453" s="84"/>
    </row>
    <row r="454" spans="1:25" hidden="1">
      <c r="A454" s="41" t="s">
        <v>324</v>
      </c>
      <c r="B454" s="41" t="s">
        <v>319</v>
      </c>
      <c r="C454" s="41" t="s">
        <v>310</v>
      </c>
      <c r="D454" s="42">
        <v>51</v>
      </c>
      <c r="G454" s="41" t="s">
        <v>11</v>
      </c>
      <c r="H454" s="41" t="s">
        <v>324</v>
      </c>
      <c r="I454" s="42">
        <v>7261</v>
      </c>
      <c r="M454" s="81" t="s">
        <v>52</v>
      </c>
      <c r="N454" s="81" t="s">
        <v>436</v>
      </c>
      <c r="O454" s="81" t="s">
        <v>329</v>
      </c>
      <c r="P454" s="81" t="s">
        <v>333</v>
      </c>
      <c r="Q454" s="82">
        <v>8</v>
      </c>
      <c r="U454" s="92" t="s">
        <v>38</v>
      </c>
      <c r="V454" s="92" t="s">
        <v>436</v>
      </c>
      <c r="W454" s="92" t="s">
        <v>334</v>
      </c>
      <c r="X454" s="92">
        <v>222</v>
      </c>
      <c r="Y454" s="84"/>
    </row>
    <row r="455" spans="1:25" hidden="1">
      <c r="A455" s="41" t="s">
        <v>324</v>
      </c>
      <c r="B455" s="41" t="s">
        <v>319</v>
      </c>
      <c r="C455" s="41" t="s">
        <v>311</v>
      </c>
      <c r="D455" s="42">
        <v>5</v>
      </c>
      <c r="G455" s="41" t="s">
        <v>11</v>
      </c>
      <c r="H455" s="41" t="s">
        <v>325</v>
      </c>
      <c r="I455" s="42">
        <v>6789</v>
      </c>
      <c r="M455" s="81" t="s">
        <v>52</v>
      </c>
      <c r="N455" s="81" t="s">
        <v>436</v>
      </c>
      <c r="O455" s="81" t="s">
        <v>329</v>
      </c>
      <c r="P455" s="81" t="s">
        <v>334</v>
      </c>
      <c r="Q455" s="82">
        <v>2</v>
      </c>
      <c r="U455" s="92" t="s">
        <v>38</v>
      </c>
      <c r="V455" s="92" t="s">
        <v>436</v>
      </c>
      <c r="W455" s="92" t="s">
        <v>336</v>
      </c>
      <c r="X455" s="92">
        <v>174</v>
      </c>
      <c r="Y455" s="84"/>
    </row>
    <row r="456" spans="1:25" hidden="1">
      <c r="A456" s="41" t="s">
        <v>324</v>
      </c>
      <c r="B456" s="41" t="s">
        <v>320</v>
      </c>
      <c r="C456" s="41" t="s">
        <v>309</v>
      </c>
      <c r="D456" s="42">
        <v>314</v>
      </c>
      <c r="G456" s="41" t="s">
        <v>11</v>
      </c>
      <c r="H456" s="41" t="s">
        <v>326</v>
      </c>
      <c r="I456" s="42">
        <v>6999</v>
      </c>
      <c r="M456" s="81" t="s">
        <v>52</v>
      </c>
      <c r="N456" s="81" t="s">
        <v>436</v>
      </c>
      <c r="O456" s="81" t="s">
        <v>309</v>
      </c>
      <c r="P456" s="81" t="s">
        <v>330</v>
      </c>
      <c r="Q456" s="82">
        <v>2654</v>
      </c>
      <c r="U456" s="92" t="s">
        <v>38</v>
      </c>
      <c r="V456" s="92" t="s">
        <v>436</v>
      </c>
      <c r="W456" s="92" t="s">
        <v>337</v>
      </c>
      <c r="X456" s="92">
        <v>217</v>
      </c>
      <c r="Y456" s="84"/>
    </row>
    <row r="457" spans="1:25" hidden="1">
      <c r="A457" s="41" t="s">
        <v>324</v>
      </c>
      <c r="B457" s="41" t="s">
        <v>320</v>
      </c>
      <c r="C457" s="41" t="s">
        <v>310</v>
      </c>
      <c r="D457" s="42">
        <v>117</v>
      </c>
      <c r="G457" s="41" t="s">
        <v>11</v>
      </c>
      <c r="H457" s="41" t="s">
        <v>327</v>
      </c>
      <c r="I457" s="42">
        <v>5633</v>
      </c>
      <c r="M457" s="81" t="s">
        <v>52</v>
      </c>
      <c r="N457" s="81" t="s">
        <v>436</v>
      </c>
      <c r="O457" s="81" t="s">
        <v>309</v>
      </c>
      <c r="P457" s="81" t="s">
        <v>331</v>
      </c>
      <c r="Q457" s="82">
        <v>2941</v>
      </c>
      <c r="U457" s="92" t="s">
        <v>38</v>
      </c>
      <c r="V457" s="92" t="s">
        <v>436</v>
      </c>
      <c r="W457" s="92" t="s">
        <v>338</v>
      </c>
      <c r="X457" s="92">
        <v>34</v>
      </c>
      <c r="Y457" s="84"/>
    </row>
    <row r="458" spans="1:25" hidden="1">
      <c r="A458" s="41" t="s">
        <v>324</v>
      </c>
      <c r="B458" s="41" t="s">
        <v>320</v>
      </c>
      <c r="C458" s="41" t="s">
        <v>311</v>
      </c>
      <c r="D458" s="42">
        <v>12</v>
      </c>
      <c r="G458" s="41" t="s">
        <v>11</v>
      </c>
      <c r="H458" s="41" t="s">
        <v>328</v>
      </c>
      <c r="I458" s="42">
        <v>5337</v>
      </c>
      <c r="M458" s="81" t="s">
        <v>52</v>
      </c>
      <c r="N458" s="81" t="s">
        <v>436</v>
      </c>
      <c r="O458" s="81" t="s">
        <v>309</v>
      </c>
      <c r="P458" s="81" t="s">
        <v>332</v>
      </c>
      <c r="Q458" s="82">
        <v>2852</v>
      </c>
      <c r="U458" s="92" t="s">
        <v>38</v>
      </c>
      <c r="V458" s="92" t="s">
        <v>441</v>
      </c>
      <c r="W458" s="92" t="s">
        <v>332</v>
      </c>
      <c r="X458" s="92">
        <v>1</v>
      </c>
      <c r="Y458" s="84"/>
    </row>
    <row r="459" spans="1:25" hidden="1">
      <c r="A459" s="41" t="s">
        <v>324</v>
      </c>
      <c r="B459" s="41" t="s">
        <v>321</v>
      </c>
      <c r="C459" s="41" t="s">
        <v>309</v>
      </c>
      <c r="D459" s="42">
        <v>791</v>
      </c>
      <c r="G459" s="41" t="s">
        <v>11</v>
      </c>
      <c r="H459" s="41" t="s">
        <v>330</v>
      </c>
      <c r="I459" s="42">
        <v>6283</v>
      </c>
      <c r="M459" s="81" t="s">
        <v>52</v>
      </c>
      <c r="N459" s="81" t="s">
        <v>436</v>
      </c>
      <c r="O459" s="81" t="s">
        <v>309</v>
      </c>
      <c r="P459" s="81" t="s">
        <v>333</v>
      </c>
      <c r="Q459" s="82">
        <v>2355</v>
      </c>
      <c r="U459" s="92" t="s">
        <v>38</v>
      </c>
      <c r="V459" s="92" t="s">
        <v>450</v>
      </c>
      <c r="W459" s="92" t="s">
        <v>332</v>
      </c>
      <c r="X459" s="92">
        <v>1</v>
      </c>
      <c r="Y459" s="84"/>
    </row>
    <row r="460" spans="1:25" hidden="1">
      <c r="A460" s="41" t="s">
        <v>324</v>
      </c>
      <c r="B460" s="41" t="s">
        <v>321</v>
      </c>
      <c r="C460" s="41" t="s">
        <v>310</v>
      </c>
      <c r="D460" s="42">
        <v>253</v>
      </c>
      <c r="G460" s="41" t="s">
        <v>11</v>
      </c>
      <c r="H460" s="41" t="s">
        <v>331</v>
      </c>
      <c r="I460" s="42">
        <v>8016</v>
      </c>
      <c r="M460" s="81" t="s">
        <v>52</v>
      </c>
      <c r="N460" s="81" t="s">
        <v>436</v>
      </c>
      <c r="O460" s="81" t="s">
        <v>309</v>
      </c>
      <c r="P460" s="81" t="s">
        <v>334</v>
      </c>
      <c r="Q460" s="82">
        <v>1976</v>
      </c>
      <c r="U460" s="92" t="s">
        <v>38</v>
      </c>
      <c r="V460" s="92" t="s">
        <v>329</v>
      </c>
      <c r="W460" s="92" t="s">
        <v>308</v>
      </c>
      <c r="X460" s="92">
        <v>55</v>
      </c>
      <c r="Y460" s="84"/>
    </row>
    <row r="461" spans="1:25" hidden="1">
      <c r="A461" s="41" t="s">
        <v>324</v>
      </c>
      <c r="B461" s="41" t="s">
        <v>321</v>
      </c>
      <c r="C461" s="41" t="s">
        <v>311</v>
      </c>
      <c r="D461" s="42">
        <v>16</v>
      </c>
      <c r="G461" s="41" t="s">
        <v>11</v>
      </c>
      <c r="H461" s="41" t="s">
        <v>332</v>
      </c>
      <c r="I461" s="42">
        <v>8485</v>
      </c>
      <c r="M461" s="81" t="s">
        <v>52</v>
      </c>
      <c r="N461" s="81" t="s">
        <v>436</v>
      </c>
      <c r="O461" s="81" t="s">
        <v>309</v>
      </c>
      <c r="P461" s="81" t="s">
        <v>336</v>
      </c>
      <c r="Q461" s="82">
        <v>1801</v>
      </c>
      <c r="U461" s="92" t="s">
        <v>38</v>
      </c>
      <c r="V461" s="92" t="s">
        <v>329</v>
      </c>
      <c r="W461" s="92" t="s">
        <v>323</v>
      </c>
      <c r="X461" s="92">
        <v>166</v>
      </c>
      <c r="Y461" s="84"/>
    </row>
    <row r="462" spans="1:25" hidden="1">
      <c r="A462" s="41" t="s">
        <v>324</v>
      </c>
      <c r="B462" s="41" t="s">
        <v>28</v>
      </c>
      <c r="C462" s="41" t="s">
        <v>309</v>
      </c>
      <c r="D462" s="42">
        <v>234</v>
      </c>
      <c r="G462" s="41" t="s">
        <v>11</v>
      </c>
      <c r="H462" s="41" t="s">
        <v>333</v>
      </c>
      <c r="I462" s="42">
        <v>7525</v>
      </c>
      <c r="M462" s="81" t="s">
        <v>52</v>
      </c>
      <c r="N462" s="81" t="s">
        <v>436</v>
      </c>
      <c r="O462" s="81" t="s">
        <v>309</v>
      </c>
      <c r="P462" s="81" t="s">
        <v>337</v>
      </c>
      <c r="Q462" s="82">
        <v>2269</v>
      </c>
      <c r="U462" s="92" t="s">
        <v>38</v>
      </c>
      <c r="V462" s="92" t="s">
        <v>329</v>
      </c>
      <c r="W462" s="92" t="s">
        <v>324</v>
      </c>
      <c r="X462" s="92">
        <v>151</v>
      </c>
      <c r="Y462" s="84"/>
    </row>
    <row r="463" spans="1:25" hidden="1">
      <c r="A463" s="41" t="s">
        <v>324</v>
      </c>
      <c r="B463" s="41" t="s">
        <v>28</v>
      </c>
      <c r="C463" s="41" t="s">
        <v>310</v>
      </c>
      <c r="D463" s="42">
        <v>80</v>
      </c>
      <c r="G463" s="41" t="s">
        <v>11</v>
      </c>
      <c r="H463" s="41" t="s">
        <v>334</v>
      </c>
      <c r="I463" s="42">
        <v>7115</v>
      </c>
      <c r="M463" s="81" t="s">
        <v>52</v>
      </c>
      <c r="N463" s="81" t="s">
        <v>436</v>
      </c>
      <c r="O463" s="81" t="s">
        <v>309</v>
      </c>
      <c r="P463" s="81" t="s">
        <v>338</v>
      </c>
      <c r="Q463" s="82">
        <v>484</v>
      </c>
      <c r="U463" s="92" t="s">
        <v>38</v>
      </c>
      <c r="V463" s="92" t="s">
        <v>329</v>
      </c>
      <c r="W463" s="92" t="s">
        <v>325</v>
      </c>
      <c r="X463" s="92">
        <v>184</v>
      </c>
      <c r="Y463" s="84"/>
    </row>
    <row r="464" spans="1:25" hidden="1">
      <c r="A464" s="41" t="s">
        <v>324</v>
      </c>
      <c r="B464" s="41" t="s">
        <v>28</v>
      </c>
      <c r="C464" s="41" t="s">
        <v>311</v>
      </c>
      <c r="D464" s="42">
        <v>7</v>
      </c>
      <c r="G464" s="41" t="s">
        <v>11</v>
      </c>
      <c r="H464" s="41" t="s">
        <v>336</v>
      </c>
      <c r="I464" s="42">
        <v>6627</v>
      </c>
      <c r="M464" s="81" t="s">
        <v>52</v>
      </c>
      <c r="N464" s="81" t="s">
        <v>436</v>
      </c>
      <c r="O464" s="81" t="s">
        <v>310</v>
      </c>
      <c r="P464" s="81" t="s">
        <v>330</v>
      </c>
      <c r="Q464" s="82">
        <v>950</v>
      </c>
      <c r="U464" s="92" t="s">
        <v>38</v>
      </c>
      <c r="V464" s="92" t="s">
        <v>329</v>
      </c>
      <c r="W464" s="92" t="s">
        <v>326</v>
      </c>
      <c r="X464" s="92">
        <v>166</v>
      </c>
      <c r="Y464" s="84"/>
    </row>
    <row r="465" spans="1:25" hidden="1">
      <c r="A465" s="41" t="s">
        <v>324</v>
      </c>
      <c r="B465" s="41" t="s">
        <v>17</v>
      </c>
      <c r="C465" s="41" t="s">
        <v>309</v>
      </c>
      <c r="D465" s="42">
        <v>70</v>
      </c>
      <c r="G465" s="41" t="s">
        <v>11</v>
      </c>
      <c r="H465" s="41" t="s">
        <v>337</v>
      </c>
      <c r="I465" s="42">
        <v>7940</v>
      </c>
      <c r="M465" s="81" t="s">
        <v>52</v>
      </c>
      <c r="N465" s="81" t="s">
        <v>436</v>
      </c>
      <c r="O465" s="81" t="s">
        <v>310</v>
      </c>
      <c r="P465" s="81" t="s">
        <v>331</v>
      </c>
      <c r="Q465" s="82">
        <v>1248</v>
      </c>
      <c r="U465" s="92" t="s">
        <v>38</v>
      </c>
      <c r="V465" s="92" t="s">
        <v>329</v>
      </c>
      <c r="W465" s="92" t="s">
        <v>327</v>
      </c>
      <c r="X465" s="92">
        <v>116</v>
      </c>
      <c r="Y465" s="84"/>
    </row>
    <row r="466" spans="1:25" hidden="1">
      <c r="A466" s="41" t="s">
        <v>324</v>
      </c>
      <c r="B466" s="41" t="s">
        <v>17</v>
      </c>
      <c r="C466" s="41" t="s">
        <v>310</v>
      </c>
      <c r="D466" s="42">
        <v>16</v>
      </c>
      <c r="G466" s="41" t="s">
        <v>11</v>
      </c>
      <c r="H466" s="41" t="s">
        <v>338</v>
      </c>
      <c r="I466" s="42">
        <v>947</v>
      </c>
      <c r="M466" s="81" t="s">
        <v>52</v>
      </c>
      <c r="N466" s="81" t="s">
        <v>436</v>
      </c>
      <c r="O466" s="81" t="s">
        <v>310</v>
      </c>
      <c r="P466" s="81" t="s">
        <v>332</v>
      </c>
      <c r="Q466" s="82">
        <v>1343</v>
      </c>
      <c r="U466" s="92" t="s">
        <v>38</v>
      </c>
      <c r="V466" s="92" t="s">
        <v>329</v>
      </c>
      <c r="W466" s="92" t="s">
        <v>328</v>
      </c>
      <c r="X466" s="92">
        <v>169</v>
      </c>
      <c r="Y466" s="84"/>
    </row>
    <row r="467" spans="1:25" hidden="1">
      <c r="A467" s="41" t="s">
        <v>324</v>
      </c>
      <c r="B467" s="41" t="s">
        <v>17</v>
      </c>
      <c r="C467" s="41" t="s">
        <v>311</v>
      </c>
      <c r="D467" s="42">
        <v>4</v>
      </c>
      <c r="G467" s="41" t="s">
        <v>21</v>
      </c>
      <c r="H467" s="41" t="s">
        <v>308</v>
      </c>
      <c r="I467" s="42">
        <v>117</v>
      </c>
      <c r="M467" s="81" t="s">
        <v>52</v>
      </c>
      <c r="N467" s="81" t="s">
        <v>436</v>
      </c>
      <c r="O467" s="81" t="s">
        <v>310</v>
      </c>
      <c r="P467" s="81" t="s">
        <v>333</v>
      </c>
      <c r="Q467" s="82">
        <v>1131</v>
      </c>
      <c r="U467" s="92" t="s">
        <v>38</v>
      </c>
      <c r="V467" s="92" t="s">
        <v>329</v>
      </c>
      <c r="W467" s="92" t="s">
        <v>334</v>
      </c>
      <c r="X467" s="92">
        <v>15</v>
      </c>
      <c r="Y467" s="84"/>
    </row>
    <row r="468" spans="1:25" hidden="1">
      <c r="A468" s="41" t="s">
        <v>324</v>
      </c>
      <c r="B468" s="41" t="s">
        <v>34</v>
      </c>
      <c r="C468" s="41" t="s">
        <v>309</v>
      </c>
      <c r="D468" s="42">
        <v>112</v>
      </c>
      <c r="G468" s="41" t="s">
        <v>21</v>
      </c>
      <c r="H468" s="41" t="s">
        <v>323</v>
      </c>
      <c r="I468" s="42">
        <v>760</v>
      </c>
      <c r="M468" s="81" t="s">
        <v>52</v>
      </c>
      <c r="N468" s="81" t="s">
        <v>436</v>
      </c>
      <c r="O468" s="81" t="s">
        <v>310</v>
      </c>
      <c r="P468" s="81" t="s">
        <v>334</v>
      </c>
      <c r="Q468" s="82">
        <v>1004</v>
      </c>
      <c r="U468" s="92" t="s">
        <v>40</v>
      </c>
      <c r="V468" s="92" t="s">
        <v>436</v>
      </c>
      <c r="W468" s="92" t="s">
        <v>330</v>
      </c>
      <c r="X468" s="92">
        <v>438</v>
      </c>
      <c r="Y468" s="84"/>
    </row>
    <row r="469" spans="1:25" hidden="1">
      <c r="A469" s="41" t="s">
        <v>324</v>
      </c>
      <c r="B469" s="41" t="s">
        <v>34</v>
      </c>
      <c r="C469" s="41" t="s">
        <v>310</v>
      </c>
      <c r="D469" s="42">
        <v>39</v>
      </c>
      <c r="G469" s="41" t="s">
        <v>21</v>
      </c>
      <c r="H469" s="41" t="s">
        <v>324</v>
      </c>
      <c r="I469" s="42">
        <v>605</v>
      </c>
      <c r="M469" s="81" t="s">
        <v>52</v>
      </c>
      <c r="N469" s="81" t="s">
        <v>436</v>
      </c>
      <c r="O469" s="81" t="s">
        <v>310</v>
      </c>
      <c r="P469" s="81" t="s">
        <v>336</v>
      </c>
      <c r="Q469" s="82">
        <v>1018</v>
      </c>
      <c r="U469" s="92" t="s">
        <v>40</v>
      </c>
      <c r="V469" s="92" t="s">
        <v>436</v>
      </c>
      <c r="W469" s="92" t="s">
        <v>331</v>
      </c>
      <c r="X469" s="92">
        <v>522</v>
      </c>
      <c r="Y469" s="84"/>
    </row>
    <row r="470" spans="1:25" hidden="1">
      <c r="A470" s="41" t="s">
        <v>324</v>
      </c>
      <c r="B470" s="41" t="s">
        <v>34</v>
      </c>
      <c r="C470" s="41" t="s">
        <v>311</v>
      </c>
      <c r="D470" s="42">
        <v>3</v>
      </c>
      <c r="G470" s="41" t="s">
        <v>21</v>
      </c>
      <c r="H470" s="41" t="s">
        <v>325</v>
      </c>
      <c r="I470" s="42">
        <v>608</v>
      </c>
      <c r="M470" s="81" t="s">
        <v>52</v>
      </c>
      <c r="N470" s="81" t="s">
        <v>436</v>
      </c>
      <c r="O470" s="81" t="s">
        <v>310</v>
      </c>
      <c r="P470" s="81" t="s">
        <v>337</v>
      </c>
      <c r="Q470" s="82">
        <v>996</v>
      </c>
      <c r="U470" s="92" t="s">
        <v>40</v>
      </c>
      <c r="V470" s="92" t="s">
        <v>436</v>
      </c>
      <c r="W470" s="92" t="s">
        <v>332</v>
      </c>
      <c r="X470" s="92">
        <v>536</v>
      </c>
      <c r="Y470" s="84"/>
    </row>
    <row r="471" spans="1:25" hidden="1">
      <c r="A471" s="41" t="s">
        <v>325</v>
      </c>
      <c r="B471" s="41" t="s">
        <v>6</v>
      </c>
      <c r="C471" s="41" t="s">
        <v>309</v>
      </c>
      <c r="D471" s="42">
        <v>556</v>
      </c>
      <c r="G471" s="41" t="s">
        <v>21</v>
      </c>
      <c r="H471" s="41" t="s">
        <v>326</v>
      </c>
      <c r="I471" s="42">
        <v>605</v>
      </c>
      <c r="M471" s="81" t="s">
        <v>52</v>
      </c>
      <c r="N471" s="81" t="s">
        <v>436</v>
      </c>
      <c r="O471" s="81" t="s">
        <v>310</v>
      </c>
      <c r="P471" s="81" t="s">
        <v>338</v>
      </c>
      <c r="Q471" s="82">
        <v>180</v>
      </c>
      <c r="U471" s="92" t="s">
        <v>40</v>
      </c>
      <c r="V471" s="92" t="s">
        <v>436</v>
      </c>
      <c r="W471" s="92" t="s">
        <v>333</v>
      </c>
      <c r="X471" s="92">
        <v>555</v>
      </c>
      <c r="Y471" s="84"/>
    </row>
    <row r="472" spans="1:25" hidden="1">
      <c r="A472" s="41" t="s">
        <v>325</v>
      </c>
      <c r="B472" s="41" t="s">
        <v>6</v>
      </c>
      <c r="C472" s="41" t="s">
        <v>310</v>
      </c>
      <c r="D472" s="42">
        <v>245</v>
      </c>
      <c r="G472" s="41" t="s">
        <v>21</v>
      </c>
      <c r="H472" s="41" t="s">
        <v>327</v>
      </c>
      <c r="I472" s="42">
        <v>533</v>
      </c>
      <c r="M472" s="81" t="s">
        <v>52</v>
      </c>
      <c r="N472" s="81" t="s">
        <v>436</v>
      </c>
      <c r="O472" s="81" t="s">
        <v>311</v>
      </c>
      <c r="P472" s="81" t="s">
        <v>330</v>
      </c>
      <c r="Q472" s="82">
        <v>68</v>
      </c>
      <c r="U472" s="92" t="s">
        <v>40</v>
      </c>
      <c r="V472" s="92" t="s">
        <v>436</v>
      </c>
      <c r="W472" s="92" t="s">
        <v>334</v>
      </c>
      <c r="X472" s="92">
        <v>478</v>
      </c>
      <c r="Y472" s="84"/>
    </row>
    <row r="473" spans="1:25" hidden="1">
      <c r="A473" s="41" t="s">
        <v>325</v>
      </c>
      <c r="B473" s="41" t="s">
        <v>6</v>
      </c>
      <c r="C473" s="41" t="s">
        <v>311</v>
      </c>
      <c r="D473" s="42">
        <v>20</v>
      </c>
      <c r="G473" s="41" t="s">
        <v>21</v>
      </c>
      <c r="H473" s="41" t="s">
        <v>328</v>
      </c>
      <c r="I473" s="42">
        <v>478</v>
      </c>
      <c r="M473" s="81" t="s">
        <v>52</v>
      </c>
      <c r="N473" s="81" t="s">
        <v>436</v>
      </c>
      <c r="O473" s="81" t="s">
        <v>311</v>
      </c>
      <c r="P473" s="81" t="s">
        <v>331</v>
      </c>
      <c r="Q473" s="82">
        <v>121</v>
      </c>
      <c r="U473" s="92" t="s">
        <v>40</v>
      </c>
      <c r="V473" s="92" t="s">
        <v>436</v>
      </c>
      <c r="W473" s="92" t="s">
        <v>336</v>
      </c>
      <c r="X473" s="92">
        <v>378</v>
      </c>
      <c r="Y473" s="84"/>
    </row>
    <row r="474" spans="1:25" hidden="1">
      <c r="A474" s="41" t="s">
        <v>325</v>
      </c>
      <c r="B474" s="41" t="s">
        <v>14</v>
      </c>
      <c r="C474" s="41" t="s">
        <v>309</v>
      </c>
      <c r="D474" s="42">
        <v>876</v>
      </c>
      <c r="G474" s="41" t="s">
        <v>21</v>
      </c>
      <c r="H474" s="41" t="s">
        <v>330</v>
      </c>
      <c r="I474" s="42">
        <v>444</v>
      </c>
      <c r="M474" s="81" t="s">
        <v>52</v>
      </c>
      <c r="N474" s="81" t="s">
        <v>436</v>
      </c>
      <c r="O474" s="81" t="s">
        <v>311</v>
      </c>
      <c r="P474" s="81" t="s">
        <v>332</v>
      </c>
      <c r="Q474" s="82">
        <v>145</v>
      </c>
      <c r="U474" s="92" t="s">
        <v>40</v>
      </c>
      <c r="V474" s="92" t="s">
        <v>436</v>
      </c>
      <c r="W474" s="92" t="s">
        <v>337</v>
      </c>
      <c r="X474" s="92">
        <v>463</v>
      </c>
      <c r="Y474" s="84"/>
    </row>
    <row r="475" spans="1:25" hidden="1">
      <c r="A475" s="41" t="s">
        <v>325</v>
      </c>
      <c r="B475" s="41" t="s">
        <v>14</v>
      </c>
      <c r="C475" s="41" t="s">
        <v>310</v>
      </c>
      <c r="D475" s="42">
        <v>421</v>
      </c>
      <c r="G475" s="41" t="s">
        <v>21</v>
      </c>
      <c r="H475" s="41" t="s">
        <v>331</v>
      </c>
      <c r="I475" s="42">
        <v>655</v>
      </c>
      <c r="M475" s="81" t="s">
        <v>52</v>
      </c>
      <c r="N475" s="81" t="s">
        <v>436</v>
      </c>
      <c r="O475" s="81" t="s">
        <v>311</v>
      </c>
      <c r="P475" s="81" t="s">
        <v>333</v>
      </c>
      <c r="Q475" s="82">
        <v>137</v>
      </c>
      <c r="U475" s="92" t="s">
        <v>40</v>
      </c>
      <c r="V475" s="92" t="s">
        <v>436</v>
      </c>
      <c r="W475" s="92" t="s">
        <v>338</v>
      </c>
      <c r="X475" s="92">
        <v>70</v>
      </c>
      <c r="Y475" s="84"/>
    </row>
    <row r="476" spans="1:25" hidden="1">
      <c r="A476" s="41" t="s">
        <v>325</v>
      </c>
      <c r="B476" s="41" t="s">
        <v>14</v>
      </c>
      <c r="C476" s="41" t="s">
        <v>311</v>
      </c>
      <c r="D476" s="42">
        <v>52</v>
      </c>
      <c r="G476" s="41" t="s">
        <v>21</v>
      </c>
      <c r="H476" s="41" t="s">
        <v>332</v>
      </c>
      <c r="I476" s="42">
        <v>680</v>
      </c>
      <c r="M476" s="81" t="s">
        <v>52</v>
      </c>
      <c r="N476" s="81" t="s">
        <v>436</v>
      </c>
      <c r="O476" s="81" t="s">
        <v>311</v>
      </c>
      <c r="P476" s="81" t="s">
        <v>334</v>
      </c>
      <c r="Q476" s="82">
        <v>109</v>
      </c>
      <c r="U476" s="92" t="s">
        <v>40</v>
      </c>
      <c r="V476" s="92" t="s">
        <v>438</v>
      </c>
      <c r="W476" s="92" t="s">
        <v>337</v>
      </c>
      <c r="X476" s="92">
        <v>1</v>
      </c>
      <c r="Y476" s="84"/>
    </row>
    <row r="477" spans="1:25" hidden="1">
      <c r="A477" s="41" t="s">
        <v>325</v>
      </c>
      <c r="B477" s="41" t="s">
        <v>312</v>
      </c>
      <c r="C477" s="41" t="s">
        <v>309</v>
      </c>
      <c r="D477" s="42">
        <v>591</v>
      </c>
      <c r="G477" s="41" t="s">
        <v>21</v>
      </c>
      <c r="H477" s="41" t="s">
        <v>333</v>
      </c>
      <c r="I477" s="42">
        <v>645</v>
      </c>
      <c r="M477" s="81" t="s">
        <v>52</v>
      </c>
      <c r="N477" s="81" t="s">
        <v>436</v>
      </c>
      <c r="O477" s="81" t="s">
        <v>311</v>
      </c>
      <c r="P477" s="81" t="s">
        <v>336</v>
      </c>
      <c r="Q477" s="82">
        <v>134</v>
      </c>
      <c r="U477" s="92" t="s">
        <v>40</v>
      </c>
      <c r="V477" s="92" t="s">
        <v>455</v>
      </c>
      <c r="W477" s="92" t="s">
        <v>333</v>
      </c>
      <c r="X477" s="92">
        <v>1</v>
      </c>
      <c r="Y477" s="84"/>
    </row>
    <row r="478" spans="1:25" hidden="1">
      <c r="A478" s="41" t="s">
        <v>325</v>
      </c>
      <c r="B478" s="41" t="s">
        <v>312</v>
      </c>
      <c r="C478" s="41" t="s">
        <v>310</v>
      </c>
      <c r="D478" s="42">
        <v>268</v>
      </c>
      <c r="G478" s="41" t="s">
        <v>21</v>
      </c>
      <c r="H478" s="41" t="s">
        <v>334</v>
      </c>
      <c r="I478" s="42">
        <v>594</v>
      </c>
      <c r="M478" s="81" t="s">
        <v>52</v>
      </c>
      <c r="N478" s="81" t="s">
        <v>436</v>
      </c>
      <c r="O478" s="81" t="s">
        <v>311</v>
      </c>
      <c r="P478" s="81" t="s">
        <v>337</v>
      </c>
      <c r="Q478" s="82">
        <v>181</v>
      </c>
      <c r="U478" s="92" t="s">
        <v>40</v>
      </c>
      <c r="V478" s="92" t="s">
        <v>329</v>
      </c>
      <c r="W478" s="92" t="s">
        <v>308</v>
      </c>
      <c r="X478" s="92">
        <v>111</v>
      </c>
      <c r="Y478" s="84"/>
    </row>
    <row r="479" spans="1:25" hidden="1">
      <c r="A479" s="41" t="s">
        <v>325</v>
      </c>
      <c r="B479" s="41" t="s">
        <v>312</v>
      </c>
      <c r="C479" s="41" t="s">
        <v>311</v>
      </c>
      <c r="D479" s="42">
        <v>23</v>
      </c>
      <c r="G479" s="41" t="s">
        <v>21</v>
      </c>
      <c r="H479" s="41" t="s">
        <v>336</v>
      </c>
      <c r="I479" s="42">
        <v>556</v>
      </c>
      <c r="M479" s="81" t="s">
        <v>52</v>
      </c>
      <c r="N479" s="81" t="s">
        <v>436</v>
      </c>
      <c r="O479" s="81" t="s">
        <v>311</v>
      </c>
      <c r="P479" s="81" t="s">
        <v>338</v>
      </c>
      <c r="Q479" s="82">
        <v>35</v>
      </c>
      <c r="U479" s="92" t="s">
        <v>40</v>
      </c>
      <c r="V479" s="92" t="s">
        <v>329</v>
      </c>
      <c r="W479" s="92" t="s">
        <v>323</v>
      </c>
      <c r="X479" s="92">
        <v>377</v>
      </c>
      <c r="Y479" s="84"/>
    </row>
    <row r="480" spans="1:25" hidden="1">
      <c r="A480" s="41" t="s">
        <v>325</v>
      </c>
      <c r="B480" s="41" t="s">
        <v>22</v>
      </c>
      <c r="C480" s="41" t="s">
        <v>309</v>
      </c>
      <c r="D480" s="42">
        <v>946</v>
      </c>
      <c r="G480" s="41" t="s">
        <v>21</v>
      </c>
      <c r="H480" s="41" t="s">
        <v>337</v>
      </c>
      <c r="I480" s="42">
        <v>622</v>
      </c>
      <c r="M480" s="81" t="s">
        <v>52</v>
      </c>
      <c r="N480" s="81" t="s">
        <v>436</v>
      </c>
      <c r="O480" s="81" t="s">
        <v>335</v>
      </c>
      <c r="P480" s="81" t="s">
        <v>334</v>
      </c>
      <c r="Q480" s="82">
        <v>27</v>
      </c>
      <c r="U480" s="92" t="s">
        <v>40</v>
      </c>
      <c r="V480" s="92" t="s">
        <v>329</v>
      </c>
      <c r="W480" s="92" t="s">
        <v>324</v>
      </c>
      <c r="X480" s="92">
        <v>459</v>
      </c>
      <c r="Y480" s="84"/>
    </row>
    <row r="481" spans="1:25" hidden="1">
      <c r="A481" s="41" t="s">
        <v>325</v>
      </c>
      <c r="B481" s="41" t="s">
        <v>22</v>
      </c>
      <c r="C481" s="41" t="s">
        <v>310</v>
      </c>
      <c r="D481" s="42">
        <v>470</v>
      </c>
      <c r="G481" s="41" t="s">
        <v>21</v>
      </c>
      <c r="H481" s="41" t="s">
        <v>338</v>
      </c>
      <c r="I481" s="42">
        <v>74</v>
      </c>
      <c r="M481" s="81" t="s">
        <v>52</v>
      </c>
      <c r="N481" s="81" t="s">
        <v>436</v>
      </c>
      <c r="O481" s="81" t="s">
        <v>335</v>
      </c>
      <c r="P481" s="81" t="s">
        <v>336</v>
      </c>
      <c r="Q481" s="82">
        <v>34</v>
      </c>
      <c r="U481" s="92" t="s">
        <v>40</v>
      </c>
      <c r="V481" s="92" t="s">
        <v>329</v>
      </c>
      <c r="W481" s="92" t="s">
        <v>325</v>
      </c>
      <c r="X481" s="92">
        <v>512</v>
      </c>
      <c r="Y481" s="84"/>
    </row>
    <row r="482" spans="1:25" hidden="1">
      <c r="A482" s="41" t="s">
        <v>325</v>
      </c>
      <c r="B482" s="41" t="s">
        <v>22</v>
      </c>
      <c r="C482" s="41" t="s">
        <v>311</v>
      </c>
      <c r="D482" s="42">
        <v>31</v>
      </c>
      <c r="G482" s="41" t="s">
        <v>55</v>
      </c>
      <c r="H482" s="41" t="s">
        <v>308</v>
      </c>
      <c r="I482" s="42">
        <v>100</v>
      </c>
      <c r="M482" s="81" t="s">
        <v>52</v>
      </c>
      <c r="N482" s="81" t="s">
        <v>436</v>
      </c>
      <c r="O482" s="81" t="s">
        <v>335</v>
      </c>
      <c r="P482" s="81" t="s">
        <v>337</v>
      </c>
      <c r="Q482" s="82">
        <v>33</v>
      </c>
      <c r="U482" s="92" t="s">
        <v>40</v>
      </c>
      <c r="V482" s="92" t="s">
        <v>329</v>
      </c>
      <c r="W482" s="92" t="s">
        <v>326</v>
      </c>
      <c r="X482" s="92">
        <v>480</v>
      </c>
      <c r="Y482" s="84"/>
    </row>
    <row r="483" spans="1:25" hidden="1">
      <c r="A483" s="41" t="s">
        <v>325</v>
      </c>
      <c r="B483" s="41" t="s">
        <v>25</v>
      </c>
      <c r="C483" s="41" t="s">
        <v>309</v>
      </c>
      <c r="D483" s="42">
        <v>372</v>
      </c>
      <c r="G483" s="41" t="s">
        <v>55</v>
      </c>
      <c r="H483" s="41" t="s">
        <v>323</v>
      </c>
      <c r="I483" s="42">
        <v>343</v>
      </c>
      <c r="M483" s="81" t="s">
        <v>52</v>
      </c>
      <c r="N483" s="81" t="s">
        <v>436</v>
      </c>
      <c r="O483" s="81" t="s">
        <v>335</v>
      </c>
      <c r="P483" s="81" t="s">
        <v>338</v>
      </c>
      <c r="Q483" s="82">
        <v>8</v>
      </c>
      <c r="U483" s="92" t="s">
        <v>40</v>
      </c>
      <c r="V483" s="92" t="s">
        <v>329</v>
      </c>
      <c r="W483" s="92" t="s">
        <v>327</v>
      </c>
      <c r="X483" s="92">
        <v>381</v>
      </c>
      <c r="Y483" s="84"/>
    </row>
    <row r="484" spans="1:25" hidden="1">
      <c r="A484" s="41" t="s">
        <v>325</v>
      </c>
      <c r="B484" s="41" t="s">
        <v>25</v>
      </c>
      <c r="C484" s="41" t="s">
        <v>310</v>
      </c>
      <c r="D484" s="42">
        <v>162</v>
      </c>
      <c r="G484" s="41" t="s">
        <v>55</v>
      </c>
      <c r="H484" s="41" t="s">
        <v>324</v>
      </c>
      <c r="I484" s="42">
        <v>327</v>
      </c>
      <c r="M484" s="81" t="s">
        <v>52</v>
      </c>
      <c r="N484" s="81" t="s">
        <v>437</v>
      </c>
      <c r="O484" s="81" t="s">
        <v>309</v>
      </c>
      <c r="P484" s="81" t="s">
        <v>330</v>
      </c>
      <c r="Q484" s="82">
        <v>1</v>
      </c>
      <c r="U484" s="92" t="s">
        <v>40</v>
      </c>
      <c r="V484" s="92" t="s">
        <v>329</v>
      </c>
      <c r="W484" s="92" t="s">
        <v>328</v>
      </c>
      <c r="X484" s="92">
        <v>383</v>
      </c>
      <c r="Y484" s="84"/>
    </row>
    <row r="485" spans="1:25" hidden="1">
      <c r="A485" s="41" t="s">
        <v>325</v>
      </c>
      <c r="B485" s="41" t="s">
        <v>25</v>
      </c>
      <c r="C485" s="41" t="s">
        <v>311</v>
      </c>
      <c r="D485" s="42">
        <v>22</v>
      </c>
      <c r="G485" s="41" t="s">
        <v>55</v>
      </c>
      <c r="H485" s="41" t="s">
        <v>325</v>
      </c>
      <c r="I485" s="42">
        <v>291</v>
      </c>
      <c r="M485" s="81" t="s">
        <v>52</v>
      </c>
      <c r="N485" s="81" t="s">
        <v>437</v>
      </c>
      <c r="O485" s="81" t="s">
        <v>309</v>
      </c>
      <c r="P485" s="81" t="s">
        <v>331</v>
      </c>
      <c r="Q485" s="82">
        <v>3</v>
      </c>
      <c r="U485" s="92" t="s">
        <v>40</v>
      </c>
      <c r="V485" s="92" t="s">
        <v>329</v>
      </c>
      <c r="W485" s="92" t="s">
        <v>334</v>
      </c>
      <c r="X485" s="92">
        <v>4</v>
      </c>
      <c r="Y485" s="84"/>
    </row>
    <row r="486" spans="1:25" hidden="1">
      <c r="A486" s="41" t="s">
        <v>325</v>
      </c>
      <c r="B486" s="41" t="s">
        <v>313</v>
      </c>
      <c r="C486" s="41" t="s">
        <v>309</v>
      </c>
      <c r="D486" s="42">
        <v>433</v>
      </c>
      <c r="G486" s="41" t="s">
        <v>55</v>
      </c>
      <c r="H486" s="41" t="s">
        <v>326</v>
      </c>
      <c r="I486" s="42">
        <v>294</v>
      </c>
      <c r="M486" s="81" t="s">
        <v>52</v>
      </c>
      <c r="N486" s="81" t="s">
        <v>438</v>
      </c>
      <c r="O486" s="81" t="s">
        <v>309</v>
      </c>
      <c r="P486" s="81" t="s">
        <v>337</v>
      </c>
      <c r="Q486" s="82">
        <v>1</v>
      </c>
      <c r="U486" s="92" t="s">
        <v>40</v>
      </c>
      <c r="V486" s="92" t="s">
        <v>329</v>
      </c>
      <c r="W486" s="92" t="s">
        <v>336</v>
      </c>
      <c r="X486" s="92">
        <v>1</v>
      </c>
      <c r="Y486" s="84"/>
    </row>
    <row r="487" spans="1:25" hidden="1">
      <c r="A487" s="41" t="s">
        <v>325</v>
      </c>
      <c r="B487" s="41" t="s">
        <v>313</v>
      </c>
      <c r="C487" s="41" t="s">
        <v>310</v>
      </c>
      <c r="D487" s="42">
        <v>236</v>
      </c>
      <c r="G487" s="41" t="s">
        <v>55</v>
      </c>
      <c r="H487" s="41" t="s">
        <v>327</v>
      </c>
      <c r="I487" s="42">
        <v>321</v>
      </c>
      <c r="M487" s="81" t="s">
        <v>52</v>
      </c>
      <c r="N487" s="81" t="s">
        <v>329</v>
      </c>
      <c r="O487" s="81" t="s">
        <v>329</v>
      </c>
      <c r="P487" s="81" t="s">
        <v>328</v>
      </c>
      <c r="Q487" s="82">
        <v>1</v>
      </c>
      <c r="U487" s="92" t="s">
        <v>41</v>
      </c>
      <c r="V487" s="92" t="s">
        <v>436</v>
      </c>
      <c r="W487" s="92" t="s">
        <v>330</v>
      </c>
      <c r="X487" s="92">
        <v>191</v>
      </c>
      <c r="Y487" s="84"/>
    </row>
    <row r="488" spans="1:25" hidden="1">
      <c r="A488" s="41" t="s">
        <v>325</v>
      </c>
      <c r="B488" s="41" t="s">
        <v>313</v>
      </c>
      <c r="C488" s="41" t="s">
        <v>311</v>
      </c>
      <c r="D488" s="42">
        <v>17</v>
      </c>
      <c r="G488" s="41" t="s">
        <v>55</v>
      </c>
      <c r="H488" s="41" t="s">
        <v>328</v>
      </c>
      <c r="I488" s="42">
        <v>219</v>
      </c>
      <c r="M488" s="81" t="s">
        <v>52</v>
      </c>
      <c r="N488" s="81" t="s">
        <v>329</v>
      </c>
      <c r="O488" s="81" t="s">
        <v>309</v>
      </c>
      <c r="P488" s="81" t="s">
        <v>308</v>
      </c>
      <c r="Q488" s="82">
        <v>624</v>
      </c>
      <c r="U488" s="92" t="s">
        <v>41</v>
      </c>
      <c r="V488" s="92" t="s">
        <v>436</v>
      </c>
      <c r="W488" s="92" t="s">
        <v>331</v>
      </c>
      <c r="X488" s="92">
        <v>188</v>
      </c>
      <c r="Y488" s="84"/>
    </row>
    <row r="489" spans="1:25" hidden="1">
      <c r="A489" s="41" t="s">
        <v>325</v>
      </c>
      <c r="B489" s="41" t="s">
        <v>33</v>
      </c>
      <c r="C489" s="41" t="s">
        <v>309</v>
      </c>
      <c r="D489" s="42">
        <v>1590</v>
      </c>
      <c r="G489" s="41" t="s">
        <v>55</v>
      </c>
      <c r="H489" s="41" t="s">
        <v>330</v>
      </c>
      <c r="I489" s="42">
        <v>234</v>
      </c>
      <c r="M489" s="81" t="s">
        <v>52</v>
      </c>
      <c r="N489" s="81" t="s">
        <v>329</v>
      </c>
      <c r="O489" s="81" t="s">
        <v>309</v>
      </c>
      <c r="P489" s="81" t="s">
        <v>323</v>
      </c>
      <c r="Q489" s="82">
        <v>2737</v>
      </c>
      <c r="U489" s="92" t="s">
        <v>41</v>
      </c>
      <c r="V489" s="92" t="s">
        <v>436</v>
      </c>
      <c r="W489" s="92" t="s">
        <v>332</v>
      </c>
      <c r="X489" s="92">
        <v>184</v>
      </c>
      <c r="Y489" s="84"/>
    </row>
    <row r="490" spans="1:25" hidden="1">
      <c r="A490" s="41" t="s">
        <v>325</v>
      </c>
      <c r="B490" s="41" t="s">
        <v>33</v>
      </c>
      <c r="C490" s="41" t="s">
        <v>310</v>
      </c>
      <c r="D490" s="42">
        <v>744</v>
      </c>
      <c r="G490" s="41" t="s">
        <v>55</v>
      </c>
      <c r="H490" s="41" t="s">
        <v>331</v>
      </c>
      <c r="I490" s="42">
        <v>319</v>
      </c>
      <c r="M490" s="81" t="s">
        <v>52</v>
      </c>
      <c r="N490" s="81" t="s">
        <v>329</v>
      </c>
      <c r="O490" s="81" t="s">
        <v>309</v>
      </c>
      <c r="P490" s="81" t="s">
        <v>324</v>
      </c>
      <c r="Q490" s="82">
        <v>2220</v>
      </c>
      <c r="U490" s="92" t="s">
        <v>41</v>
      </c>
      <c r="V490" s="92" t="s">
        <v>436</v>
      </c>
      <c r="W490" s="92" t="s">
        <v>333</v>
      </c>
      <c r="X490" s="92">
        <v>170</v>
      </c>
      <c r="Y490" s="84"/>
    </row>
    <row r="491" spans="1:25" hidden="1">
      <c r="A491" s="41" t="s">
        <v>325</v>
      </c>
      <c r="B491" s="41" t="s">
        <v>33</v>
      </c>
      <c r="C491" s="41" t="s">
        <v>311</v>
      </c>
      <c r="D491" s="42">
        <v>64</v>
      </c>
      <c r="G491" s="41" t="s">
        <v>55</v>
      </c>
      <c r="H491" s="41" t="s">
        <v>332</v>
      </c>
      <c r="I491" s="42">
        <v>322</v>
      </c>
      <c r="M491" s="81" t="s">
        <v>52</v>
      </c>
      <c r="N491" s="81" t="s">
        <v>329</v>
      </c>
      <c r="O491" s="81" t="s">
        <v>309</v>
      </c>
      <c r="P491" s="81" t="s">
        <v>325</v>
      </c>
      <c r="Q491" s="82">
        <v>2126</v>
      </c>
      <c r="U491" s="92" t="s">
        <v>41</v>
      </c>
      <c r="V491" s="92" t="s">
        <v>436</v>
      </c>
      <c r="W491" s="92" t="s">
        <v>334</v>
      </c>
      <c r="X491" s="92">
        <v>209</v>
      </c>
      <c r="Y491" s="84"/>
    </row>
    <row r="492" spans="1:25" hidden="1">
      <c r="A492" s="41" t="s">
        <v>325</v>
      </c>
      <c r="B492" s="41" t="s">
        <v>52</v>
      </c>
      <c r="C492" s="41" t="s">
        <v>309</v>
      </c>
      <c r="D492" s="42">
        <v>2126</v>
      </c>
      <c r="G492" s="41" t="s">
        <v>55</v>
      </c>
      <c r="H492" s="41" t="s">
        <v>333</v>
      </c>
      <c r="I492" s="42">
        <v>317</v>
      </c>
      <c r="M492" s="81" t="s">
        <v>52</v>
      </c>
      <c r="N492" s="81" t="s">
        <v>329</v>
      </c>
      <c r="O492" s="81" t="s">
        <v>309</v>
      </c>
      <c r="P492" s="81" t="s">
        <v>326</v>
      </c>
      <c r="Q492" s="82">
        <v>2591</v>
      </c>
      <c r="U492" s="92" t="s">
        <v>41</v>
      </c>
      <c r="V492" s="92" t="s">
        <v>436</v>
      </c>
      <c r="W492" s="92" t="s">
        <v>336</v>
      </c>
      <c r="X492" s="92">
        <v>200</v>
      </c>
      <c r="Y492" s="84"/>
    </row>
    <row r="493" spans="1:25" hidden="1">
      <c r="A493" s="41" t="s">
        <v>325</v>
      </c>
      <c r="B493" s="41" t="s">
        <v>52</v>
      </c>
      <c r="C493" s="41" t="s">
        <v>310</v>
      </c>
      <c r="D493" s="42">
        <v>975</v>
      </c>
      <c r="G493" s="41" t="s">
        <v>55</v>
      </c>
      <c r="H493" s="41" t="s">
        <v>334</v>
      </c>
      <c r="I493" s="42">
        <v>305</v>
      </c>
      <c r="M493" s="81" t="s">
        <v>52</v>
      </c>
      <c r="N493" s="81" t="s">
        <v>329</v>
      </c>
      <c r="O493" s="81" t="s">
        <v>309</v>
      </c>
      <c r="P493" s="81" t="s">
        <v>327</v>
      </c>
      <c r="Q493" s="82">
        <v>2047</v>
      </c>
      <c r="U493" s="92" t="s">
        <v>41</v>
      </c>
      <c r="V493" s="92" t="s">
        <v>436</v>
      </c>
      <c r="W493" s="92" t="s">
        <v>337</v>
      </c>
      <c r="X493" s="92">
        <v>201</v>
      </c>
      <c r="Y493" s="84"/>
    </row>
    <row r="494" spans="1:25" hidden="1">
      <c r="A494" s="41" t="s">
        <v>325</v>
      </c>
      <c r="B494" s="41" t="s">
        <v>52</v>
      </c>
      <c r="C494" s="41" t="s">
        <v>311</v>
      </c>
      <c r="D494" s="42">
        <v>104</v>
      </c>
      <c r="G494" s="41" t="s">
        <v>55</v>
      </c>
      <c r="H494" s="41" t="s">
        <v>336</v>
      </c>
      <c r="I494" s="42">
        <v>286</v>
      </c>
      <c r="M494" s="81" t="s">
        <v>52</v>
      </c>
      <c r="N494" s="81" t="s">
        <v>329</v>
      </c>
      <c r="O494" s="81" t="s">
        <v>309</v>
      </c>
      <c r="P494" s="81" t="s">
        <v>328</v>
      </c>
      <c r="Q494" s="82">
        <v>2106</v>
      </c>
      <c r="U494" s="92" t="s">
        <v>41</v>
      </c>
      <c r="V494" s="92" t="s">
        <v>436</v>
      </c>
      <c r="W494" s="92" t="s">
        <v>338</v>
      </c>
      <c r="X494" s="92">
        <v>35</v>
      </c>
      <c r="Y494" s="84"/>
    </row>
    <row r="495" spans="1:25" hidden="1">
      <c r="A495" s="41" t="s">
        <v>325</v>
      </c>
      <c r="B495" s="41" t="s">
        <v>26</v>
      </c>
      <c r="C495" s="41" t="s">
        <v>309</v>
      </c>
      <c r="D495" s="42">
        <v>139</v>
      </c>
      <c r="G495" s="41" t="s">
        <v>55</v>
      </c>
      <c r="H495" s="41" t="s">
        <v>337</v>
      </c>
      <c r="I495" s="42">
        <v>303</v>
      </c>
      <c r="M495" s="81" t="s">
        <v>52</v>
      </c>
      <c r="N495" s="81" t="s">
        <v>329</v>
      </c>
      <c r="O495" s="81" t="s">
        <v>309</v>
      </c>
      <c r="P495" s="81" t="s">
        <v>334</v>
      </c>
      <c r="Q495" s="82">
        <v>66</v>
      </c>
      <c r="U495" s="92" t="s">
        <v>41</v>
      </c>
      <c r="V495" s="92" t="s">
        <v>452</v>
      </c>
      <c r="W495" s="92" t="s">
        <v>331</v>
      </c>
      <c r="X495" s="92">
        <v>1</v>
      </c>
      <c r="Y495" s="84"/>
    </row>
    <row r="496" spans="1:25" hidden="1">
      <c r="A496" s="41" t="s">
        <v>325</v>
      </c>
      <c r="B496" s="41" t="s">
        <v>26</v>
      </c>
      <c r="C496" s="41" t="s">
        <v>310</v>
      </c>
      <c r="D496" s="42">
        <v>42</v>
      </c>
      <c r="G496" s="41" t="s">
        <v>55</v>
      </c>
      <c r="H496" s="41" t="s">
        <v>338</v>
      </c>
      <c r="I496" s="42">
        <v>42</v>
      </c>
      <c r="M496" s="81" t="s">
        <v>52</v>
      </c>
      <c r="N496" s="81" t="s">
        <v>329</v>
      </c>
      <c r="O496" s="81" t="s">
        <v>309</v>
      </c>
      <c r="P496" s="81" t="s">
        <v>336</v>
      </c>
      <c r="Q496" s="82">
        <v>4</v>
      </c>
      <c r="U496" s="92" t="s">
        <v>41</v>
      </c>
      <c r="V496" s="92" t="s">
        <v>452</v>
      </c>
      <c r="W496" s="92" t="s">
        <v>334</v>
      </c>
      <c r="X496" s="92">
        <v>1</v>
      </c>
      <c r="Y496" s="84"/>
    </row>
    <row r="497" spans="1:25" hidden="1">
      <c r="A497" s="41" t="s">
        <v>325</v>
      </c>
      <c r="B497" s="41" t="s">
        <v>26</v>
      </c>
      <c r="C497" s="41" t="s">
        <v>311</v>
      </c>
      <c r="D497" s="42">
        <v>5</v>
      </c>
      <c r="G497" s="41" t="s">
        <v>43</v>
      </c>
      <c r="H497" s="41" t="s">
        <v>308</v>
      </c>
      <c r="I497" s="42">
        <v>167</v>
      </c>
      <c r="M497" s="81" t="s">
        <v>52</v>
      </c>
      <c r="N497" s="81" t="s">
        <v>329</v>
      </c>
      <c r="O497" s="81" t="s">
        <v>309</v>
      </c>
      <c r="P497" s="81" t="s">
        <v>337</v>
      </c>
      <c r="Q497" s="82">
        <v>2</v>
      </c>
      <c r="U497" s="92" t="s">
        <v>41</v>
      </c>
      <c r="V497" s="92" t="s">
        <v>329</v>
      </c>
      <c r="W497" s="92" t="s">
        <v>308</v>
      </c>
      <c r="X497" s="92">
        <v>49</v>
      </c>
      <c r="Y497" s="84"/>
    </row>
    <row r="498" spans="1:25" hidden="1">
      <c r="A498" s="41" t="s">
        <v>325</v>
      </c>
      <c r="B498" s="41" t="s">
        <v>45</v>
      </c>
      <c r="C498" s="41" t="s">
        <v>309</v>
      </c>
      <c r="D498" s="42">
        <v>76</v>
      </c>
      <c r="G498" s="41" t="s">
        <v>43</v>
      </c>
      <c r="H498" s="41" t="s">
        <v>323</v>
      </c>
      <c r="I498" s="42">
        <v>1080</v>
      </c>
      <c r="M498" s="81" t="s">
        <v>52</v>
      </c>
      <c r="N498" s="81" t="s">
        <v>329</v>
      </c>
      <c r="O498" s="81" t="s">
        <v>310</v>
      </c>
      <c r="P498" s="81" t="s">
        <v>308</v>
      </c>
      <c r="Q498" s="82">
        <v>144</v>
      </c>
      <c r="U498" s="92" t="s">
        <v>41</v>
      </c>
      <c r="V498" s="92" t="s">
        <v>329</v>
      </c>
      <c r="W498" s="92" t="s">
        <v>323</v>
      </c>
      <c r="X498" s="92">
        <v>197</v>
      </c>
      <c r="Y498" s="84"/>
    </row>
    <row r="499" spans="1:25" hidden="1">
      <c r="A499" s="41" t="s">
        <v>325</v>
      </c>
      <c r="B499" s="41" t="s">
        <v>45</v>
      </c>
      <c r="C499" s="41" t="s">
        <v>310</v>
      </c>
      <c r="D499" s="42">
        <v>16</v>
      </c>
      <c r="G499" s="41" t="s">
        <v>43</v>
      </c>
      <c r="H499" s="41" t="s">
        <v>324</v>
      </c>
      <c r="I499" s="42">
        <v>925</v>
      </c>
      <c r="M499" s="81" t="s">
        <v>52</v>
      </c>
      <c r="N499" s="81" t="s">
        <v>329</v>
      </c>
      <c r="O499" s="81" t="s">
        <v>310</v>
      </c>
      <c r="P499" s="81" t="s">
        <v>323</v>
      </c>
      <c r="Q499" s="82">
        <v>606</v>
      </c>
      <c r="U499" s="92" t="s">
        <v>41</v>
      </c>
      <c r="V499" s="92" t="s">
        <v>329</v>
      </c>
      <c r="W499" s="92" t="s">
        <v>324</v>
      </c>
      <c r="X499" s="92">
        <v>178</v>
      </c>
      <c r="Y499" s="84"/>
    </row>
    <row r="500" spans="1:25" hidden="1">
      <c r="A500" s="41" t="s">
        <v>325</v>
      </c>
      <c r="B500" s="41" t="s">
        <v>45</v>
      </c>
      <c r="C500" s="41" t="s">
        <v>311</v>
      </c>
      <c r="D500" s="42">
        <v>5</v>
      </c>
      <c r="G500" s="41" t="s">
        <v>43</v>
      </c>
      <c r="H500" s="41" t="s">
        <v>325</v>
      </c>
      <c r="I500" s="42">
        <v>893</v>
      </c>
      <c r="M500" s="81" t="s">
        <v>52</v>
      </c>
      <c r="N500" s="81" t="s">
        <v>329</v>
      </c>
      <c r="O500" s="81" t="s">
        <v>310</v>
      </c>
      <c r="P500" s="81" t="s">
        <v>324</v>
      </c>
      <c r="Q500" s="82">
        <v>640</v>
      </c>
      <c r="U500" s="92" t="s">
        <v>41</v>
      </c>
      <c r="V500" s="92" t="s">
        <v>329</v>
      </c>
      <c r="W500" s="92" t="s">
        <v>325</v>
      </c>
      <c r="X500" s="92">
        <v>168</v>
      </c>
      <c r="Y500" s="84"/>
    </row>
    <row r="501" spans="1:25" hidden="1">
      <c r="A501" s="41" t="s">
        <v>325</v>
      </c>
      <c r="B501" s="41" t="s">
        <v>51</v>
      </c>
      <c r="C501" s="41" t="s">
        <v>309</v>
      </c>
      <c r="D501" s="42">
        <v>718</v>
      </c>
      <c r="G501" s="41" t="s">
        <v>43</v>
      </c>
      <c r="H501" s="41" t="s">
        <v>326</v>
      </c>
      <c r="I501" s="42">
        <v>850</v>
      </c>
      <c r="M501" s="81" t="s">
        <v>52</v>
      </c>
      <c r="N501" s="81" t="s">
        <v>329</v>
      </c>
      <c r="O501" s="81" t="s">
        <v>310</v>
      </c>
      <c r="P501" s="81" t="s">
        <v>325</v>
      </c>
      <c r="Q501" s="82">
        <v>975</v>
      </c>
      <c r="U501" s="92" t="s">
        <v>41</v>
      </c>
      <c r="V501" s="92" t="s">
        <v>329</v>
      </c>
      <c r="W501" s="92" t="s">
        <v>326</v>
      </c>
      <c r="X501" s="92">
        <v>216</v>
      </c>
      <c r="Y501" s="84"/>
    </row>
    <row r="502" spans="1:25" hidden="1">
      <c r="A502" s="41" t="s">
        <v>325</v>
      </c>
      <c r="B502" s="41" t="s">
        <v>51</v>
      </c>
      <c r="C502" s="41" t="s">
        <v>310</v>
      </c>
      <c r="D502" s="42">
        <v>308</v>
      </c>
      <c r="G502" s="41" t="s">
        <v>43</v>
      </c>
      <c r="H502" s="41" t="s">
        <v>327</v>
      </c>
      <c r="I502" s="42">
        <v>670</v>
      </c>
      <c r="M502" s="81" t="s">
        <v>52</v>
      </c>
      <c r="N502" s="81" t="s">
        <v>329</v>
      </c>
      <c r="O502" s="81" t="s">
        <v>310</v>
      </c>
      <c r="P502" s="81" t="s">
        <v>326</v>
      </c>
      <c r="Q502" s="82">
        <v>877</v>
      </c>
      <c r="U502" s="92" t="s">
        <v>41</v>
      </c>
      <c r="V502" s="92" t="s">
        <v>329</v>
      </c>
      <c r="W502" s="92" t="s">
        <v>327</v>
      </c>
      <c r="X502" s="92">
        <v>167</v>
      </c>
      <c r="Y502" s="84"/>
    </row>
    <row r="503" spans="1:25" hidden="1">
      <c r="A503" s="41" t="s">
        <v>325</v>
      </c>
      <c r="B503" s="41" t="s">
        <v>51</v>
      </c>
      <c r="C503" s="41" t="s">
        <v>311</v>
      </c>
      <c r="D503" s="42">
        <v>49</v>
      </c>
      <c r="G503" s="41" t="s">
        <v>43</v>
      </c>
      <c r="H503" s="41" t="s">
        <v>328</v>
      </c>
      <c r="I503" s="42">
        <v>713</v>
      </c>
      <c r="M503" s="81" t="s">
        <v>52</v>
      </c>
      <c r="N503" s="81" t="s">
        <v>329</v>
      </c>
      <c r="O503" s="81" t="s">
        <v>310</v>
      </c>
      <c r="P503" s="81" t="s">
        <v>327</v>
      </c>
      <c r="Q503" s="82">
        <v>666</v>
      </c>
      <c r="U503" s="92" t="s">
        <v>41</v>
      </c>
      <c r="V503" s="92" t="s">
        <v>329</v>
      </c>
      <c r="W503" s="92" t="s">
        <v>328</v>
      </c>
      <c r="X503" s="92">
        <v>130</v>
      </c>
      <c r="Y503" s="84"/>
    </row>
    <row r="504" spans="1:25" hidden="1">
      <c r="A504" s="41" t="s">
        <v>325</v>
      </c>
      <c r="B504" s="41" t="s">
        <v>7</v>
      </c>
      <c r="C504" s="41" t="s">
        <v>309</v>
      </c>
      <c r="D504" s="42">
        <v>946</v>
      </c>
      <c r="G504" s="41" t="s">
        <v>43</v>
      </c>
      <c r="H504" s="41" t="s">
        <v>330</v>
      </c>
      <c r="I504" s="42">
        <v>797</v>
      </c>
      <c r="M504" s="81" t="s">
        <v>52</v>
      </c>
      <c r="N504" s="81" t="s">
        <v>329</v>
      </c>
      <c r="O504" s="81" t="s">
        <v>310</v>
      </c>
      <c r="P504" s="81" t="s">
        <v>328</v>
      </c>
      <c r="Q504" s="82">
        <v>1145</v>
      </c>
      <c r="U504" s="92" t="s">
        <v>41</v>
      </c>
      <c r="V504" s="92" t="s">
        <v>329</v>
      </c>
      <c r="W504" s="92" t="s">
        <v>334</v>
      </c>
      <c r="X504" s="92">
        <v>7</v>
      </c>
      <c r="Y504" s="84"/>
    </row>
    <row r="505" spans="1:25" hidden="1">
      <c r="A505" s="41" t="s">
        <v>325</v>
      </c>
      <c r="B505" s="41" t="s">
        <v>7</v>
      </c>
      <c r="C505" s="41" t="s">
        <v>310</v>
      </c>
      <c r="D505" s="42">
        <v>361</v>
      </c>
      <c r="G505" s="41" t="s">
        <v>43</v>
      </c>
      <c r="H505" s="41" t="s">
        <v>331</v>
      </c>
      <c r="I505" s="42">
        <v>1015</v>
      </c>
      <c r="M505" s="81" t="s">
        <v>52</v>
      </c>
      <c r="N505" s="81" t="s">
        <v>329</v>
      </c>
      <c r="O505" s="81" t="s">
        <v>310</v>
      </c>
      <c r="P505" s="81" t="s">
        <v>334</v>
      </c>
      <c r="Q505" s="82">
        <v>41</v>
      </c>
      <c r="U505" s="92" t="s">
        <v>42</v>
      </c>
      <c r="V505" s="92" t="s">
        <v>436</v>
      </c>
      <c r="W505" s="92" t="s">
        <v>330</v>
      </c>
      <c r="X505" s="92">
        <v>56</v>
      </c>
      <c r="Y505" s="84"/>
    </row>
    <row r="506" spans="1:25" hidden="1">
      <c r="A506" s="41" t="s">
        <v>325</v>
      </c>
      <c r="B506" s="41" t="s">
        <v>7</v>
      </c>
      <c r="C506" s="41" t="s">
        <v>311</v>
      </c>
      <c r="D506" s="42">
        <v>39</v>
      </c>
      <c r="G506" s="41" t="s">
        <v>43</v>
      </c>
      <c r="H506" s="41" t="s">
        <v>332</v>
      </c>
      <c r="I506" s="42">
        <v>1157</v>
      </c>
      <c r="M506" s="81" t="s">
        <v>52</v>
      </c>
      <c r="N506" s="81" t="s">
        <v>329</v>
      </c>
      <c r="O506" s="81" t="s">
        <v>310</v>
      </c>
      <c r="P506" s="81" t="s">
        <v>336</v>
      </c>
      <c r="Q506" s="82">
        <v>2</v>
      </c>
      <c r="U506" s="92" t="s">
        <v>42</v>
      </c>
      <c r="V506" s="92" t="s">
        <v>436</v>
      </c>
      <c r="W506" s="92" t="s">
        <v>331</v>
      </c>
      <c r="X506" s="92">
        <v>49</v>
      </c>
      <c r="Y506" s="84"/>
    </row>
    <row r="507" spans="1:25" hidden="1">
      <c r="A507" s="41" t="s">
        <v>325</v>
      </c>
      <c r="B507" s="41" t="s">
        <v>314</v>
      </c>
      <c r="C507" s="41" t="s">
        <v>309</v>
      </c>
      <c r="D507" s="42">
        <v>1057</v>
      </c>
      <c r="G507" s="41" t="s">
        <v>43</v>
      </c>
      <c r="H507" s="41" t="s">
        <v>333</v>
      </c>
      <c r="I507" s="42">
        <v>1054</v>
      </c>
      <c r="M507" s="81" t="s">
        <v>52</v>
      </c>
      <c r="N507" s="81" t="s">
        <v>329</v>
      </c>
      <c r="O507" s="81" t="s">
        <v>310</v>
      </c>
      <c r="P507" s="81" t="s">
        <v>337</v>
      </c>
      <c r="Q507" s="82">
        <v>1</v>
      </c>
      <c r="U507" s="92" t="s">
        <v>42</v>
      </c>
      <c r="V507" s="92" t="s">
        <v>436</v>
      </c>
      <c r="W507" s="92" t="s">
        <v>332</v>
      </c>
      <c r="X507" s="92">
        <v>85</v>
      </c>
      <c r="Y507" s="84"/>
    </row>
    <row r="508" spans="1:25" hidden="1">
      <c r="A508" s="41" t="s">
        <v>325</v>
      </c>
      <c r="B508" s="41" t="s">
        <v>314</v>
      </c>
      <c r="C508" s="41" t="s">
        <v>310</v>
      </c>
      <c r="D508" s="42">
        <v>419</v>
      </c>
      <c r="G508" s="41" t="s">
        <v>43</v>
      </c>
      <c r="H508" s="41" t="s">
        <v>334</v>
      </c>
      <c r="I508" s="42">
        <v>905</v>
      </c>
      <c r="M508" s="81" t="s">
        <v>52</v>
      </c>
      <c r="N508" s="81" t="s">
        <v>329</v>
      </c>
      <c r="O508" s="81" t="s">
        <v>311</v>
      </c>
      <c r="P508" s="81" t="s">
        <v>308</v>
      </c>
      <c r="Q508" s="82">
        <v>15</v>
      </c>
      <c r="U508" s="92" t="s">
        <v>42</v>
      </c>
      <c r="V508" s="92" t="s">
        <v>436</v>
      </c>
      <c r="W508" s="92" t="s">
        <v>333</v>
      </c>
      <c r="X508" s="92">
        <v>70</v>
      </c>
      <c r="Y508" s="84"/>
    </row>
    <row r="509" spans="1:25" hidden="1">
      <c r="A509" s="41" t="s">
        <v>325</v>
      </c>
      <c r="B509" s="41" t="s">
        <v>314</v>
      </c>
      <c r="C509" s="41" t="s">
        <v>311</v>
      </c>
      <c r="D509" s="42">
        <v>48</v>
      </c>
      <c r="G509" s="41" t="s">
        <v>43</v>
      </c>
      <c r="H509" s="41" t="s">
        <v>336</v>
      </c>
      <c r="I509" s="42">
        <v>834</v>
      </c>
      <c r="M509" s="81" t="s">
        <v>52</v>
      </c>
      <c r="N509" s="81" t="s">
        <v>329</v>
      </c>
      <c r="O509" s="81" t="s">
        <v>311</v>
      </c>
      <c r="P509" s="81" t="s">
        <v>323</v>
      </c>
      <c r="Q509" s="82">
        <v>99</v>
      </c>
      <c r="U509" s="92" t="s">
        <v>42</v>
      </c>
      <c r="V509" s="92" t="s">
        <v>436</v>
      </c>
      <c r="W509" s="92" t="s">
        <v>334</v>
      </c>
      <c r="X509" s="92">
        <v>90</v>
      </c>
      <c r="Y509" s="84"/>
    </row>
    <row r="510" spans="1:25" hidden="1">
      <c r="A510" s="41" t="s">
        <v>325</v>
      </c>
      <c r="B510" s="41" t="s">
        <v>29</v>
      </c>
      <c r="C510" s="41" t="s">
        <v>309</v>
      </c>
      <c r="D510" s="42">
        <v>1571</v>
      </c>
      <c r="G510" s="41" t="s">
        <v>43</v>
      </c>
      <c r="H510" s="41" t="s">
        <v>337</v>
      </c>
      <c r="I510" s="42">
        <v>1042</v>
      </c>
      <c r="M510" s="81" t="s">
        <v>52</v>
      </c>
      <c r="N510" s="81" t="s">
        <v>329</v>
      </c>
      <c r="O510" s="81" t="s">
        <v>311</v>
      </c>
      <c r="P510" s="81" t="s">
        <v>324</v>
      </c>
      <c r="Q510" s="82">
        <v>95</v>
      </c>
      <c r="U510" s="92" t="s">
        <v>42</v>
      </c>
      <c r="V510" s="92" t="s">
        <v>436</v>
      </c>
      <c r="W510" s="92" t="s">
        <v>336</v>
      </c>
      <c r="X510" s="92">
        <v>80</v>
      </c>
      <c r="Y510" s="84"/>
    </row>
    <row r="511" spans="1:25" hidden="1">
      <c r="A511" s="41" t="s">
        <v>325</v>
      </c>
      <c r="B511" s="41" t="s">
        <v>29</v>
      </c>
      <c r="C511" s="41" t="s">
        <v>310</v>
      </c>
      <c r="D511" s="42">
        <v>616</v>
      </c>
      <c r="G511" s="41" t="s">
        <v>43</v>
      </c>
      <c r="H511" s="41" t="s">
        <v>338</v>
      </c>
      <c r="I511" s="42">
        <v>130</v>
      </c>
      <c r="M511" s="81" t="s">
        <v>52</v>
      </c>
      <c r="N511" s="81" t="s">
        <v>329</v>
      </c>
      <c r="O511" s="81" t="s">
        <v>311</v>
      </c>
      <c r="P511" s="81" t="s">
        <v>325</v>
      </c>
      <c r="Q511" s="82">
        <v>104</v>
      </c>
      <c r="U511" s="92" t="s">
        <v>42</v>
      </c>
      <c r="V511" s="92" t="s">
        <v>436</v>
      </c>
      <c r="W511" s="92" t="s">
        <v>337</v>
      </c>
      <c r="X511" s="92">
        <v>92</v>
      </c>
      <c r="Y511" s="84"/>
    </row>
    <row r="512" spans="1:25" hidden="1">
      <c r="A512" s="41" t="s">
        <v>325</v>
      </c>
      <c r="B512" s="41" t="s">
        <v>29</v>
      </c>
      <c r="C512" s="41" t="s">
        <v>311</v>
      </c>
      <c r="D512" s="42">
        <v>65</v>
      </c>
      <c r="G512" s="41" t="s">
        <v>316</v>
      </c>
      <c r="H512" s="41" t="s">
        <v>308</v>
      </c>
      <c r="I512" s="42">
        <v>598</v>
      </c>
      <c r="M512" s="81" t="s">
        <v>52</v>
      </c>
      <c r="N512" s="81" t="s">
        <v>329</v>
      </c>
      <c r="O512" s="81" t="s">
        <v>311</v>
      </c>
      <c r="P512" s="81" t="s">
        <v>326</v>
      </c>
      <c r="Q512" s="82">
        <v>104</v>
      </c>
      <c r="U512" s="92" t="s">
        <v>42</v>
      </c>
      <c r="V512" s="92" t="s">
        <v>436</v>
      </c>
      <c r="W512" s="92" t="s">
        <v>338</v>
      </c>
      <c r="X512" s="92">
        <v>18</v>
      </c>
      <c r="Y512" s="84"/>
    </row>
    <row r="513" spans="1:25" hidden="1">
      <c r="A513" s="41" t="s">
        <v>325</v>
      </c>
      <c r="B513" s="41" t="s">
        <v>44</v>
      </c>
      <c r="C513" s="41" t="s">
        <v>309</v>
      </c>
      <c r="D513" s="42">
        <v>1479</v>
      </c>
      <c r="G513" s="41" t="s">
        <v>316</v>
      </c>
      <c r="H513" s="41" t="s">
        <v>323</v>
      </c>
      <c r="I513" s="42">
        <v>2897</v>
      </c>
      <c r="M513" s="81" t="s">
        <v>52</v>
      </c>
      <c r="N513" s="81" t="s">
        <v>329</v>
      </c>
      <c r="O513" s="81" t="s">
        <v>311</v>
      </c>
      <c r="P513" s="81" t="s">
        <v>327</v>
      </c>
      <c r="Q513" s="82">
        <v>56</v>
      </c>
      <c r="U513" s="92" t="s">
        <v>42</v>
      </c>
      <c r="V513" s="92" t="s">
        <v>329</v>
      </c>
      <c r="W513" s="92" t="s">
        <v>308</v>
      </c>
      <c r="X513" s="92">
        <v>34</v>
      </c>
      <c r="Y513" s="84"/>
    </row>
    <row r="514" spans="1:25" hidden="1">
      <c r="A514" s="41" t="s">
        <v>325</v>
      </c>
      <c r="B514" s="41" t="s">
        <v>44</v>
      </c>
      <c r="C514" s="41" t="s">
        <v>310</v>
      </c>
      <c r="D514" s="42">
        <v>498</v>
      </c>
      <c r="G514" s="41" t="s">
        <v>316</v>
      </c>
      <c r="H514" s="41" t="s">
        <v>324</v>
      </c>
      <c r="I514" s="42">
        <v>2647</v>
      </c>
      <c r="M514" s="81" t="s">
        <v>52</v>
      </c>
      <c r="N514" s="81" t="s">
        <v>329</v>
      </c>
      <c r="O514" s="81" t="s">
        <v>311</v>
      </c>
      <c r="P514" s="81" t="s">
        <v>328</v>
      </c>
      <c r="Q514" s="82">
        <v>79</v>
      </c>
      <c r="U514" s="92" t="s">
        <v>42</v>
      </c>
      <c r="V514" s="92" t="s">
        <v>329</v>
      </c>
      <c r="W514" s="92" t="s">
        <v>323</v>
      </c>
      <c r="X514" s="92">
        <v>102</v>
      </c>
      <c r="Y514" s="84"/>
    </row>
    <row r="515" spans="1:25" hidden="1">
      <c r="A515" s="41" t="s">
        <v>325</v>
      </c>
      <c r="B515" s="41" t="s">
        <v>44</v>
      </c>
      <c r="C515" s="41" t="s">
        <v>311</v>
      </c>
      <c r="D515" s="42">
        <v>51</v>
      </c>
      <c r="G515" s="41" t="s">
        <v>316</v>
      </c>
      <c r="H515" s="41" t="s">
        <v>325</v>
      </c>
      <c r="I515" s="42">
        <v>2595</v>
      </c>
      <c r="M515" s="81" t="s">
        <v>52</v>
      </c>
      <c r="N515" s="81" t="s">
        <v>329</v>
      </c>
      <c r="O515" s="81" t="s">
        <v>311</v>
      </c>
      <c r="P515" s="81" t="s">
        <v>334</v>
      </c>
      <c r="Q515" s="82">
        <v>11</v>
      </c>
      <c r="U515" s="92" t="s">
        <v>42</v>
      </c>
      <c r="V515" s="92" t="s">
        <v>329</v>
      </c>
      <c r="W515" s="92" t="s">
        <v>324</v>
      </c>
      <c r="X515" s="92">
        <v>80</v>
      </c>
      <c r="Y515" s="84"/>
    </row>
    <row r="516" spans="1:25" hidden="1">
      <c r="A516" s="41" t="s">
        <v>325</v>
      </c>
      <c r="B516" s="41" t="s">
        <v>15</v>
      </c>
      <c r="C516" s="41" t="s">
        <v>309</v>
      </c>
      <c r="D516" s="42">
        <v>583</v>
      </c>
      <c r="G516" s="41" t="s">
        <v>316</v>
      </c>
      <c r="H516" s="41" t="s">
        <v>326</v>
      </c>
      <c r="I516" s="42">
        <v>2723</v>
      </c>
      <c r="M516" s="81" t="s">
        <v>52</v>
      </c>
      <c r="N516" s="81" t="s">
        <v>329</v>
      </c>
      <c r="O516" s="81" t="s">
        <v>311</v>
      </c>
      <c r="P516" s="81" t="s">
        <v>336</v>
      </c>
      <c r="Q516" s="82">
        <v>1</v>
      </c>
      <c r="U516" s="92" t="s">
        <v>42</v>
      </c>
      <c r="V516" s="92" t="s">
        <v>329</v>
      </c>
      <c r="W516" s="92" t="s">
        <v>325</v>
      </c>
      <c r="X516" s="92">
        <v>76</v>
      </c>
      <c r="Y516" s="84"/>
    </row>
    <row r="517" spans="1:25" hidden="1">
      <c r="A517" s="41" t="s">
        <v>325</v>
      </c>
      <c r="B517" s="41" t="s">
        <v>15</v>
      </c>
      <c r="C517" s="41" t="s">
        <v>310</v>
      </c>
      <c r="D517" s="42">
        <v>206</v>
      </c>
      <c r="G517" s="41" t="s">
        <v>316</v>
      </c>
      <c r="H517" s="41" t="s">
        <v>327</v>
      </c>
      <c r="I517" s="42">
        <v>2256</v>
      </c>
      <c r="M517" s="81" t="s">
        <v>52</v>
      </c>
      <c r="N517" s="81" t="s">
        <v>329</v>
      </c>
      <c r="O517" s="81" t="s">
        <v>311</v>
      </c>
      <c r="P517" s="81" t="s">
        <v>337</v>
      </c>
      <c r="Q517" s="82">
        <v>2</v>
      </c>
      <c r="U517" s="92" t="s">
        <v>42</v>
      </c>
      <c r="V517" s="92" t="s">
        <v>329</v>
      </c>
      <c r="W517" s="92" t="s">
        <v>326</v>
      </c>
      <c r="X517" s="92">
        <v>88</v>
      </c>
      <c r="Y517" s="84"/>
    </row>
    <row r="518" spans="1:25" hidden="1">
      <c r="A518" s="41" t="s">
        <v>325</v>
      </c>
      <c r="B518" s="41" t="s">
        <v>15</v>
      </c>
      <c r="C518" s="41" t="s">
        <v>311</v>
      </c>
      <c r="D518" s="42">
        <v>22</v>
      </c>
      <c r="G518" s="41" t="s">
        <v>316</v>
      </c>
      <c r="H518" s="41" t="s">
        <v>328</v>
      </c>
      <c r="I518" s="42">
        <v>2194</v>
      </c>
      <c r="M518" s="81" t="s">
        <v>52</v>
      </c>
      <c r="N518" s="81" t="s">
        <v>329</v>
      </c>
      <c r="O518" s="81" t="s">
        <v>335</v>
      </c>
      <c r="P518" s="81" t="s">
        <v>334</v>
      </c>
      <c r="Q518" s="82">
        <v>9</v>
      </c>
      <c r="U518" s="92" t="s">
        <v>42</v>
      </c>
      <c r="V518" s="92" t="s">
        <v>329</v>
      </c>
      <c r="W518" s="92" t="s">
        <v>327</v>
      </c>
      <c r="X518" s="92">
        <v>67</v>
      </c>
      <c r="Y518" s="84"/>
    </row>
    <row r="519" spans="1:25" hidden="1">
      <c r="A519" s="41" t="s">
        <v>325</v>
      </c>
      <c r="B519" s="41" t="s">
        <v>8</v>
      </c>
      <c r="C519" s="41" t="s">
        <v>309</v>
      </c>
      <c r="D519" s="42">
        <v>169</v>
      </c>
      <c r="G519" s="41" t="s">
        <v>316</v>
      </c>
      <c r="H519" s="41" t="s">
        <v>330</v>
      </c>
      <c r="I519" s="42">
        <v>3106</v>
      </c>
      <c r="M519" s="81" t="s">
        <v>26</v>
      </c>
      <c r="N519" s="81" t="s">
        <v>436</v>
      </c>
      <c r="O519" s="81" t="s">
        <v>329</v>
      </c>
      <c r="P519" s="81" t="s">
        <v>332</v>
      </c>
      <c r="Q519" s="82">
        <v>1</v>
      </c>
      <c r="U519" s="92" t="s">
        <v>42</v>
      </c>
      <c r="V519" s="92" t="s">
        <v>329</v>
      </c>
      <c r="W519" s="92" t="s">
        <v>328</v>
      </c>
      <c r="X519" s="92">
        <v>75</v>
      </c>
      <c r="Y519" s="84"/>
    </row>
    <row r="520" spans="1:25" hidden="1">
      <c r="A520" s="41" t="s">
        <v>325</v>
      </c>
      <c r="B520" s="41" t="s">
        <v>8</v>
      </c>
      <c r="C520" s="41" t="s">
        <v>310</v>
      </c>
      <c r="D520" s="42">
        <v>64</v>
      </c>
      <c r="G520" s="41" t="s">
        <v>316</v>
      </c>
      <c r="H520" s="41" t="s">
        <v>331</v>
      </c>
      <c r="I520" s="42">
        <v>3823</v>
      </c>
      <c r="M520" s="81" t="s">
        <v>26</v>
      </c>
      <c r="N520" s="81" t="s">
        <v>436</v>
      </c>
      <c r="O520" s="81" t="s">
        <v>309</v>
      </c>
      <c r="P520" s="81" t="s">
        <v>330</v>
      </c>
      <c r="Q520" s="82">
        <v>114</v>
      </c>
      <c r="U520" s="92" t="s">
        <v>42</v>
      </c>
      <c r="V520" s="92" t="s">
        <v>329</v>
      </c>
      <c r="W520" s="92" t="s">
        <v>334</v>
      </c>
      <c r="X520" s="92">
        <v>2</v>
      </c>
      <c r="Y520" s="84"/>
    </row>
    <row r="521" spans="1:25" hidden="1">
      <c r="A521" s="41" t="s">
        <v>325</v>
      </c>
      <c r="B521" s="41" t="s">
        <v>8</v>
      </c>
      <c r="C521" s="41" t="s">
        <v>311</v>
      </c>
      <c r="D521" s="42">
        <v>4</v>
      </c>
      <c r="G521" s="41" t="s">
        <v>316</v>
      </c>
      <c r="H521" s="41" t="s">
        <v>332</v>
      </c>
      <c r="I521" s="42">
        <v>3420</v>
      </c>
      <c r="M521" s="81" t="s">
        <v>26</v>
      </c>
      <c r="N521" s="81" t="s">
        <v>436</v>
      </c>
      <c r="O521" s="81" t="s">
        <v>309</v>
      </c>
      <c r="P521" s="81" t="s">
        <v>331</v>
      </c>
      <c r="Q521" s="82">
        <v>148</v>
      </c>
      <c r="U521" s="92" t="s">
        <v>48</v>
      </c>
      <c r="V521" s="92" t="s">
        <v>436</v>
      </c>
      <c r="W521" s="92" t="s">
        <v>330</v>
      </c>
      <c r="X521" s="92">
        <v>822</v>
      </c>
      <c r="Y521" s="84"/>
    </row>
    <row r="522" spans="1:25" hidden="1">
      <c r="A522" s="41" t="s">
        <v>325</v>
      </c>
      <c r="B522" s="41" t="s">
        <v>12</v>
      </c>
      <c r="C522" s="41" t="s">
        <v>309</v>
      </c>
      <c r="D522" s="42">
        <v>294</v>
      </c>
      <c r="G522" s="41" t="s">
        <v>316</v>
      </c>
      <c r="H522" s="41" t="s">
        <v>333</v>
      </c>
      <c r="I522" s="42">
        <v>3326</v>
      </c>
      <c r="M522" s="81" t="s">
        <v>26</v>
      </c>
      <c r="N522" s="81" t="s">
        <v>436</v>
      </c>
      <c r="O522" s="81" t="s">
        <v>309</v>
      </c>
      <c r="P522" s="81" t="s">
        <v>332</v>
      </c>
      <c r="Q522" s="82">
        <v>163</v>
      </c>
      <c r="U522" s="92" t="s">
        <v>48</v>
      </c>
      <c r="V522" s="92" t="s">
        <v>436</v>
      </c>
      <c r="W522" s="92" t="s">
        <v>331</v>
      </c>
      <c r="X522" s="93">
        <v>1144</v>
      </c>
      <c r="Y522" s="84"/>
    </row>
    <row r="523" spans="1:25" hidden="1">
      <c r="A523" s="41" t="s">
        <v>325</v>
      </c>
      <c r="B523" s="41" t="s">
        <v>12</v>
      </c>
      <c r="C523" s="41" t="s">
        <v>310</v>
      </c>
      <c r="D523" s="42">
        <v>116</v>
      </c>
      <c r="G523" s="41" t="s">
        <v>316</v>
      </c>
      <c r="H523" s="41" t="s">
        <v>334</v>
      </c>
      <c r="I523" s="42">
        <v>3074</v>
      </c>
      <c r="M523" s="81" t="s">
        <v>26</v>
      </c>
      <c r="N523" s="81" t="s">
        <v>436</v>
      </c>
      <c r="O523" s="81" t="s">
        <v>309</v>
      </c>
      <c r="P523" s="81" t="s">
        <v>333</v>
      </c>
      <c r="Q523" s="82">
        <v>149</v>
      </c>
      <c r="U523" s="92" t="s">
        <v>48</v>
      </c>
      <c r="V523" s="92" t="s">
        <v>436</v>
      </c>
      <c r="W523" s="92" t="s">
        <v>332</v>
      </c>
      <c r="X523" s="93">
        <v>1022</v>
      </c>
      <c r="Y523" s="84"/>
    </row>
    <row r="524" spans="1:25" hidden="1">
      <c r="A524" s="41" t="s">
        <v>325</v>
      </c>
      <c r="B524" s="41" t="s">
        <v>12</v>
      </c>
      <c r="C524" s="41" t="s">
        <v>311</v>
      </c>
      <c r="D524" s="42">
        <v>12</v>
      </c>
      <c r="G524" s="41" t="s">
        <v>316</v>
      </c>
      <c r="H524" s="41" t="s">
        <v>336</v>
      </c>
      <c r="I524" s="42">
        <v>3004</v>
      </c>
      <c r="M524" s="81" t="s">
        <v>26</v>
      </c>
      <c r="N524" s="81" t="s">
        <v>436</v>
      </c>
      <c r="O524" s="81" t="s">
        <v>309</v>
      </c>
      <c r="P524" s="81" t="s">
        <v>334</v>
      </c>
      <c r="Q524" s="82">
        <v>118</v>
      </c>
      <c r="U524" s="92" t="s">
        <v>48</v>
      </c>
      <c r="V524" s="92" t="s">
        <v>436</v>
      </c>
      <c r="W524" s="92" t="s">
        <v>333</v>
      </c>
      <c r="X524" s="93">
        <v>1005</v>
      </c>
      <c r="Y524" s="84"/>
    </row>
    <row r="525" spans="1:25" hidden="1">
      <c r="A525" s="41" t="s">
        <v>325</v>
      </c>
      <c r="B525" s="41" t="s">
        <v>315</v>
      </c>
      <c r="C525" s="41" t="s">
        <v>309</v>
      </c>
      <c r="D525" s="42">
        <v>463</v>
      </c>
      <c r="G525" s="41" t="s">
        <v>316</v>
      </c>
      <c r="H525" s="41" t="s">
        <v>337</v>
      </c>
      <c r="I525" s="42">
        <v>3322</v>
      </c>
      <c r="M525" s="81" t="s">
        <v>26</v>
      </c>
      <c r="N525" s="81" t="s">
        <v>436</v>
      </c>
      <c r="O525" s="81" t="s">
        <v>309</v>
      </c>
      <c r="P525" s="81" t="s">
        <v>336</v>
      </c>
      <c r="Q525" s="82">
        <v>96</v>
      </c>
      <c r="U525" s="92" t="s">
        <v>48</v>
      </c>
      <c r="V525" s="92" t="s">
        <v>436</v>
      </c>
      <c r="W525" s="92" t="s">
        <v>334</v>
      </c>
      <c r="X525" s="92">
        <v>990</v>
      </c>
      <c r="Y525" s="84"/>
    </row>
    <row r="526" spans="1:25" hidden="1">
      <c r="A526" s="41" t="s">
        <v>325</v>
      </c>
      <c r="B526" s="41" t="s">
        <v>315</v>
      </c>
      <c r="C526" s="41" t="s">
        <v>310</v>
      </c>
      <c r="D526" s="42">
        <v>160</v>
      </c>
      <c r="G526" s="41" t="s">
        <v>316</v>
      </c>
      <c r="H526" s="41" t="s">
        <v>338</v>
      </c>
      <c r="I526" s="42">
        <v>456</v>
      </c>
      <c r="M526" s="81" t="s">
        <v>26</v>
      </c>
      <c r="N526" s="81" t="s">
        <v>436</v>
      </c>
      <c r="O526" s="81" t="s">
        <v>309</v>
      </c>
      <c r="P526" s="81" t="s">
        <v>337</v>
      </c>
      <c r="Q526" s="82">
        <v>99</v>
      </c>
      <c r="U526" s="92" t="s">
        <v>48</v>
      </c>
      <c r="V526" s="92" t="s">
        <v>436</v>
      </c>
      <c r="W526" s="92" t="s">
        <v>336</v>
      </c>
      <c r="X526" s="92">
        <v>838</v>
      </c>
      <c r="Y526" s="84"/>
    </row>
    <row r="527" spans="1:25" hidden="1">
      <c r="A527" s="41" t="s">
        <v>325</v>
      </c>
      <c r="B527" s="41" t="s">
        <v>315</v>
      </c>
      <c r="C527" s="41" t="s">
        <v>311</v>
      </c>
      <c r="D527" s="42">
        <v>12</v>
      </c>
      <c r="G527" s="41" t="s">
        <v>317</v>
      </c>
      <c r="H527" s="41" t="s">
        <v>308</v>
      </c>
      <c r="I527" s="42">
        <v>128</v>
      </c>
      <c r="M527" s="81" t="s">
        <v>26</v>
      </c>
      <c r="N527" s="81" t="s">
        <v>436</v>
      </c>
      <c r="O527" s="81" t="s">
        <v>309</v>
      </c>
      <c r="P527" s="81" t="s">
        <v>338</v>
      </c>
      <c r="Q527" s="82">
        <v>22</v>
      </c>
      <c r="U527" s="92" t="s">
        <v>48</v>
      </c>
      <c r="V527" s="92" t="s">
        <v>436</v>
      </c>
      <c r="W527" s="92" t="s">
        <v>337</v>
      </c>
      <c r="X527" s="93">
        <v>1112</v>
      </c>
      <c r="Y527" s="84"/>
    </row>
    <row r="528" spans="1:25" hidden="1">
      <c r="A528" s="41" t="s">
        <v>325</v>
      </c>
      <c r="B528" s="41" t="s">
        <v>38</v>
      </c>
      <c r="C528" s="41" t="s">
        <v>309</v>
      </c>
      <c r="D528" s="42">
        <v>121</v>
      </c>
      <c r="G528" s="41" t="s">
        <v>317</v>
      </c>
      <c r="H528" s="41" t="s">
        <v>323</v>
      </c>
      <c r="I528" s="42">
        <v>662</v>
      </c>
      <c r="M528" s="81" t="s">
        <v>26</v>
      </c>
      <c r="N528" s="81" t="s">
        <v>436</v>
      </c>
      <c r="O528" s="81" t="s">
        <v>310</v>
      </c>
      <c r="P528" s="81" t="s">
        <v>330</v>
      </c>
      <c r="Q528" s="82">
        <v>34</v>
      </c>
      <c r="U528" s="92" t="s">
        <v>48</v>
      </c>
      <c r="V528" s="92" t="s">
        <v>436</v>
      </c>
      <c r="W528" s="92" t="s">
        <v>338</v>
      </c>
      <c r="X528" s="92">
        <v>194</v>
      </c>
      <c r="Y528" s="84"/>
    </row>
    <row r="529" spans="1:25" hidden="1">
      <c r="A529" s="41" t="s">
        <v>325</v>
      </c>
      <c r="B529" s="41" t="s">
        <v>38</v>
      </c>
      <c r="C529" s="41" t="s">
        <v>310</v>
      </c>
      <c r="D529" s="42">
        <v>58</v>
      </c>
      <c r="G529" s="41" t="s">
        <v>317</v>
      </c>
      <c r="H529" s="41" t="s">
        <v>324</v>
      </c>
      <c r="I529" s="42">
        <v>713</v>
      </c>
      <c r="M529" s="81" t="s">
        <v>26</v>
      </c>
      <c r="N529" s="81" t="s">
        <v>436</v>
      </c>
      <c r="O529" s="81" t="s">
        <v>310</v>
      </c>
      <c r="P529" s="81" t="s">
        <v>331</v>
      </c>
      <c r="Q529" s="82">
        <v>48</v>
      </c>
      <c r="U529" s="92" t="s">
        <v>48</v>
      </c>
      <c r="V529" s="92" t="s">
        <v>438</v>
      </c>
      <c r="W529" s="92" t="s">
        <v>331</v>
      </c>
      <c r="X529" s="92">
        <v>1</v>
      </c>
      <c r="Y529" s="84"/>
    </row>
    <row r="530" spans="1:25" hidden="1">
      <c r="A530" s="41" t="s">
        <v>325</v>
      </c>
      <c r="B530" s="41" t="s">
        <v>38</v>
      </c>
      <c r="C530" s="41" t="s">
        <v>311</v>
      </c>
      <c r="D530" s="42">
        <v>5</v>
      </c>
      <c r="G530" s="41" t="s">
        <v>317</v>
      </c>
      <c r="H530" s="41" t="s">
        <v>325</v>
      </c>
      <c r="I530" s="42">
        <v>649</v>
      </c>
      <c r="M530" s="81" t="s">
        <v>26</v>
      </c>
      <c r="N530" s="81" t="s">
        <v>436</v>
      </c>
      <c r="O530" s="81" t="s">
        <v>310</v>
      </c>
      <c r="P530" s="81" t="s">
        <v>332</v>
      </c>
      <c r="Q530" s="82">
        <v>61</v>
      </c>
      <c r="U530" s="92" t="s">
        <v>48</v>
      </c>
      <c r="V530" s="92" t="s">
        <v>452</v>
      </c>
      <c r="W530" s="92" t="s">
        <v>331</v>
      </c>
      <c r="X530" s="92">
        <v>1</v>
      </c>
      <c r="Y530" s="84"/>
    </row>
    <row r="531" spans="1:25" hidden="1">
      <c r="A531" s="41" t="s">
        <v>325</v>
      </c>
      <c r="B531" s="41" t="s">
        <v>40</v>
      </c>
      <c r="C531" s="41" t="s">
        <v>309</v>
      </c>
      <c r="D531" s="42">
        <v>388</v>
      </c>
      <c r="G531" s="41" t="s">
        <v>317</v>
      </c>
      <c r="H531" s="41" t="s">
        <v>326</v>
      </c>
      <c r="I531" s="42">
        <v>710</v>
      </c>
      <c r="M531" s="81" t="s">
        <v>26</v>
      </c>
      <c r="N531" s="81" t="s">
        <v>436</v>
      </c>
      <c r="O531" s="81" t="s">
        <v>310</v>
      </c>
      <c r="P531" s="81" t="s">
        <v>333</v>
      </c>
      <c r="Q531" s="82">
        <v>61</v>
      </c>
      <c r="U531" s="92" t="s">
        <v>48</v>
      </c>
      <c r="V531" s="92" t="s">
        <v>329</v>
      </c>
      <c r="W531" s="92" t="s">
        <v>308</v>
      </c>
      <c r="X531" s="92">
        <v>195</v>
      </c>
      <c r="Y531" s="84"/>
    </row>
    <row r="532" spans="1:25" hidden="1">
      <c r="A532" s="41" t="s">
        <v>325</v>
      </c>
      <c r="B532" s="41" t="s">
        <v>40</v>
      </c>
      <c r="C532" s="41" t="s">
        <v>310</v>
      </c>
      <c r="D532" s="42">
        <v>114</v>
      </c>
      <c r="G532" s="41" t="s">
        <v>317</v>
      </c>
      <c r="H532" s="41" t="s">
        <v>327</v>
      </c>
      <c r="I532" s="42">
        <v>650</v>
      </c>
      <c r="M532" s="81" t="s">
        <v>26</v>
      </c>
      <c r="N532" s="81" t="s">
        <v>436</v>
      </c>
      <c r="O532" s="81" t="s">
        <v>310</v>
      </c>
      <c r="P532" s="81" t="s">
        <v>334</v>
      </c>
      <c r="Q532" s="82">
        <v>49</v>
      </c>
      <c r="U532" s="92" t="s">
        <v>48</v>
      </c>
      <c r="V532" s="92" t="s">
        <v>329</v>
      </c>
      <c r="W532" s="92" t="s">
        <v>323</v>
      </c>
      <c r="X532" s="92">
        <v>761</v>
      </c>
      <c r="Y532" s="84"/>
    </row>
    <row r="533" spans="1:25" hidden="1">
      <c r="A533" s="41" t="s">
        <v>325</v>
      </c>
      <c r="B533" s="41" t="s">
        <v>40</v>
      </c>
      <c r="C533" s="41" t="s">
        <v>311</v>
      </c>
      <c r="D533" s="42">
        <v>10</v>
      </c>
      <c r="G533" s="41" t="s">
        <v>317</v>
      </c>
      <c r="H533" s="41" t="s">
        <v>328</v>
      </c>
      <c r="I533" s="42">
        <v>597</v>
      </c>
      <c r="M533" s="81" t="s">
        <v>26</v>
      </c>
      <c r="N533" s="81" t="s">
        <v>436</v>
      </c>
      <c r="O533" s="81" t="s">
        <v>310</v>
      </c>
      <c r="P533" s="81" t="s">
        <v>336</v>
      </c>
      <c r="Q533" s="82">
        <v>42</v>
      </c>
      <c r="U533" s="92" t="s">
        <v>48</v>
      </c>
      <c r="V533" s="92" t="s">
        <v>329</v>
      </c>
      <c r="W533" s="92" t="s">
        <v>324</v>
      </c>
      <c r="X533" s="92">
        <v>844</v>
      </c>
      <c r="Y533" s="84"/>
    </row>
    <row r="534" spans="1:25" hidden="1">
      <c r="A534" s="41" t="s">
        <v>325</v>
      </c>
      <c r="B534" s="41" t="s">
        <v>41</v>
      </c>
      <c r="C534" s="41" t="s">
        <v>309</v>
      </c>
      <c r="D534" s="42">
        <v>114</v>
      </c>
      <c r="G534" s="41" t="s">
        <v>317</v>
      </c>
      <c r="H534" s="41" t="s">
        <v>330</v>
      </c>
      <c r="I534" s="42">
        <v>749</v>
      </c>
      <c r="M534" s="81" t="s">
        <v>26</v>
      </c>
      <c r="N534" s="81" t="s">
        <v>436</v>
      </c>
      <c r="O534" s="81" t="s">
        <v>310</v>
      </c>
      <c r="P534" s="81" t="s">
        <v>337</v>
      </c>
      <c r="Q534" s="82">
        <v>53</v>
      </c>
      <c r="U534" s="92" t="s">
        <v>48</v>
      </c>
      <c r="V534" s="92" t="s">
        <v>329</v>
      </c>
      <c r="W534" s="92" t="s">
        <v>325</v>
      </c>
      <c r="X534" s="92">
        <v>863</v>
      </c>
      <c r="Y534" s="84"/>
    </row>
    <row r="535" spans="1:25" hidden="1">
      <c r="A535" s="41" t="s">
        <v>325</v>
      </c>
      <c r="B535" s="41" t="s">
        <v>41</v>
      </c>
      <c r="C535" s="41" t="s">
        <v>310</v>
      </c>
      <c r="D535" s="42">
        <v>52</v>
      </c>
      <c r="G535" s="41" t="s">
        <v>317</v>
      </c>
      <c r="H535" s="41" t="s">
        <v>331</v>
      </c>
      <c r="I535" s="42">
        <v>871</v>
      </c>
      <c r="M535" s="81" t="s">
        <v>26</v>
      </c>
      <c r="N535" s="81" t="s">
        <v>436</v>
      </c>
      <c r="O535" s="81" t="s">
        <v>310</v>
      </c>
      <c r="P535" s="81" t="s">
        <v>338</v>
      </c>
      <c r="Q535" s="82">
        <v>17</v>
      </c>
      <c r="U535" s="92" t="s">
        <v>48</v>
      </c>
      <c r="V535" s="92" t="s">
        <v>329</v>
      </c>
      <c r="W535" s="92" t="s">
        <v>326</v>
      </c>
      <c r="X535" s="92">
        <v>861</v>
      </c>
      <c r="Y535" s="84"/>
    </row>
    <row r="536" spans="1:25" hidden="1">
      <c r="A536" s="41" t="s">
        <v>325</v>
      </c>
      <c r="B536" s="41" t="s">
        <v>41</v>
      </c>
      <c r="C536" s="41" t="s">
        <v>311</v>
      </c>
      <c r="D536" s="42">
        <v>2</v>
      </c>
      <c r="G536" s="41" t="s">
        <v>317</v>
      </c>
      <c r="H536" s="41" t="s">
        <v>332</v>
      </c>
      <c r="I536" s="42">
        <v>867</v>
      </c>
      <c r="M536" s="81" t="s">
        <v>26</v>
      </c>
      <c r="N536" s="81" t="s">
        <v>436</v>
      </c>
      <c r="O536" s="81" t="s">
        <v>311</v>
      </c>
      <c r="P536" s="81" t="s">
        <v>330</v>
      </c>
      <c r="Q536" s="82">
        <v>8</v>
      </c>
      <c r="U536" s="92" t="s">
        <v>48</v>
      </c>
      <c r="V536" s="92" t="s">
        <v>329</v>
      </c>
      <c r="W536" s="92" t="s">
        <v>327</v>
      </c>
      <c r="X536" s="92">
        <v>633</v>
      </c>
      <c r="Y536" s="84"/>
    </row>
    <row r="537" spans="1:25" hidden="1">
      <c r="A537" s="41" t="s">
        <v>325</v>
      </c>
      <c r="B537" s="41" t="s">
        <v>42</v>
      </c>
      <c r="C537" s="41" t="s">
        <v>309</v>
      </c>
      <c r="D537" s="42">
        <v>64</v>
      </c>
      <c r="G537" s="41" t="s">
        <v>317</v>
      </c>
      <c r="H537" s="41" t="s">
        <v>333</v>
      </c>
      <c r="I537" s="42">
        <v>877</v>
      </c>
      <c r="M537" s="81" t="s">
        <v>26</v>
      </c>
      <c r="N537" s="81" t="s">
        <v>436</v>
      </c>
      <c r="O537" s="81" t="s">
        <v>311</v>
      </c>
      <c r="P537" s="81" t="s">
        <v>331</v>
      </c>
      <c r="Q537" s="82">
        <v>20</v>
      </c>
      <c r="U537" s="92" t="s">
        <v>48</v>
      </c>
      <c r="V537" s="92" t="s">
        <v>329</v>
      </c>
      <c r="W537" s="92" t="s">
        <v>328</v>
      </c>
      <c r="X537" s="92">
        <v>776</v>
      </c>
      <c r="Y537" s="84"/>
    </row>
    <row r="538" spans="1:25" hidden="1">
      <c r="A538" s="41" t="s">
        <v>325</v>
      </c>
      <c r="B538" s="41" t="s">
        <v>42</v>
      </c>
      <c r="C538" s="41" t="s">
        <v>310</v>
      </c>
      <c r="D538" s="42">
        <v>12</v>
      </c>
      <c r="G538" s="41" t="s">
        <v>317</v>
      </c>
      <c r="H538" s="41" t="s">
        <v>334</v>
      </c>
      <c r="I538" s="42">
        <v>710</v>
      </c>
      <c r="M538" s="81" t="s">
        <v>26</v>
      </c>
      <c r="N538" s="81" t="s">
        <v>436</v>
      </c>
      <c r="O538" s="81" t="s">
        <v>311</v>
      </c>
      <c r="P538" s="81" t="s">
        <v>332</v>
      </c>
      <c r="Q538" s="82">
        <v>6</v>
      </c>
      <c r="U538" s="92" t="s">
        <v>48</v>
      </c>
      <c r="V538" s="92" t="s">
        <v>329</v>
      </c>
      <c r="W538" s="92" t="s">
        <v>334</v>
      </c>
      <c r="X538" s="92">
        <v>39</v>
      </c>
      <c r="Y538" s="84"/>
    </row>
    <row r="539" spans="1:25" hidden="1">
      <c r="A539" s="41" t="s">
        <v>325</v>
      </c>
      <c r="B539" s="41" t="s">
        <v>48</v>
      </c>
      <c r="C539" s="41" t="s">
        <v>309</v>
      </c>
      <c r="D539" s="42">
        <v>620</v>
      </c>
      <c r="G539" s="41" t="s">
        <v>317</v>
      </c>
      <c r="H539" s="41" t="s">
        <v>336</v>
      </c>
      <c r="I539" s="42">
        <v>812</v>
      </c>
      <c r="M539" s="81" t="s">
        <v>26</v>
      </c>
      <c r="N539" s="81" t="s">
        <v>436</v>
      </c>
      <c r="O539" s="81" t="s">
        <v>311</v>
      </c>
      <c r="P539" s="81" t="s">
        <v>333</v>
      </c>
      <c r="Q539" s="82">
        <v>8</v>
      </c>
      <c r="U539" s="92" t="s">
        <v>48</v>
      </c>
      <c r="V539" s="92" t="s">
        <v>329</v>
      </c>
      <c r="W539" s="92" t="s">
        <v>337</v>
      </c>
      <c r="X539" s="92">
        <v>2</v>
      </c>
      <c r="Y539" s="84"/>
    </row>
    <row r="540" spans="1:25" hidden="1">
      <c r="A540" s="41" t="s">
        <v>325</v>
      </c>
      <c r="B540" s="41" t="s">
        <v>48</v>
      </c>
      <c r="C540" s="41" t="s">
        <v>310</v>
      </c>
      <c r="D540" s="42">
        <v>230</v>
      </c>
      <c r="G540" s="41" t="s">
        <v>317</v>
      </c>
      <c r="H540" s="41" t="s">
        <v>337</v>
      </c>
      <c r="I540" s="42">
        <v>1136</v>
      </c>
      <c r="M540" s="81" t="s">
        <v>26</v>
      </c>
      <c r="N540" s="81" t="s">
        <v>436</v>
      </c>
      <c r="O540" s="81" t="s">
        <v>311</v>
      </c>
      <c r="P540" s="81" t="s">
        <v>334</v>
      </c>
      <c r="Q540" s="82">
        <v>8</v>
      </c>
      <c r="U540" s="92" t="s">
        <v>50</v>
      </c>
      <c r="V540" s="92" t="s">
        <v>436</v>
      </c>
      <c r="W540" s="92" t="s">
        <v>330</v>
      </c>
      <c r="X540" s="92">
        <v>197</v>
      </c>
      <c r="Y540" s="84"/>
    </row>
    <row r="541" spans="1:25" hidden="1">
      <c r="A541" s="41" t="s">
        <v>325</v>
      </c>
      <c r="B541" s="41" t="s">
        <v>48</v>
      </c>
      <c r="C541" s="41" t="s">
        <v>311</v>
      </c>
      <c r="D541" s="42">
        <v>13</v>
      </c>
      <c r="G541" s="41" t="s">
        <v>317</v>
      </c>
      <c r="H541" s="41" t="s">
        <v>338</v>
      </c>
      <c r="I541" s="42">
        <v>134</v>
      </c>
      <c r="M541" s="81" t="s">
        <v>26</v>
      </c>
      <c r="N541" s="81" t="s">
        <v>436</v>
      </c>
      <c r="O541" s="81" t="s">
        <v>311</v>
      </c>
      <c r="P541" s="81" t="s">
        <v>336</v>
      </c>
      <c r="Q541" s="82">
        <v>10</v>
      </c>
      <c r="U541" s="92" t="s">
        <v>50</v>
      </c>
      <c r="V541" s="92" t="s">
        <v>436</v>
      </c>
      <c r="W541" s="92" t="s">
        <v>331</v>
      </c>
      <c r="X541" s="92">
        <v>237</v>
      </c>
      <c r="Y541" s="84"/>
    </row>
    <row r="542" spans="1:25" hidden="1">
      <c r="A542" s="41" t="s">
        <v>325</v>
      </c>
      <c r="B542" s="41" t="s">
        <v>50</v>
      </c>
      <c r="C542" s="41" t="s">
        <v>309</v>
      </c>
      <c r="D542" s="42">
        <v>222</v>
      </c>
      <c r="G542" s="41" t="s">
        <v>318</v>
      </c>
      <c r="H542" s="41" t="s">
        <v>308</v>
      </c>
      <c r="I542" s="42">
        <v>747</v>
      </c>
      <c r="M542" s="81" t="s">
        <v>26</v>
      </c>
      <c r="N542" s="81" t="s">
        <v>436</v>
      </c>
      <c r="O542" s="81" t="s">
        <v>311</v>
      </c>
      <c r="P542" s="81" t="s">
        <v>337</v>
      </c>
      <c r="Q542" s="82">
        <v>16</v>
      </c>
      <c r="U542" s="92" t="s">
        <v>50</v>
      </c>
      <c r="V542" s="92" t="s">
        <v>436</v>
      </c>
      <c r="W542" s="92" t="s">
        <v>332</v>
      </c>
      <c r="X542" s="92">
        <v>232</v>
      </c>
      <c r="Y542" s="84"/>
    </row>
    <row r="543" spans="1:25" hidden="1">
      <c r="A543" s="41" t="s">
        <v>325</v>
      </c>
      <c r="B543" s="41" t="s">
        <v>50</v>
      </c>
      <c r="C543" s="41" t="s">
        <v>310</v>
      </c>
      <c r="D543" s="42">
        <v>83</v>
      </c>
      <c r="G543" s="41" t="s">
        <v>318</v>
      </c>
      <c r="H543" s="41" t="s">
        <v>323</v>
      </c>
      <c r="I543" s="42">
        <v>4212</v>
      </c>
      <c r="M543" s="81" t="s">
        <v>26</v>
      </c>
      <c r="N543" s="81" t="s">
        <v>436</v>
      </c>
      <c r="O543" s="81" t="s">
        <v>311</v>
      </c>
      <c r="P543" s="81" t="s">
        <v>338</v>
      </c>
      <c r="Q543" s="82">
        <v>4</v>
      </c>
      <c r="U543" s="92" t="s">
        <v>50</v>
      </c>
      <c r="V543" s="92" t="s">
        <v>436</v>
      </c>
      <c r="W543" s="92" t="s">
        <v>333</v>
      </c>
      <c r="X543" s="92">
        <v>190</v>
      </c>
      <c r="Y543" s="84"/>
    </row>
    <row r="544" spans="1:25" hidden="1">
      <c r="A544" s="41" t="s">
        <v>325</v>
      </c>
      <c r="B544" s="41" t="s">
        <v>50</v>
      </c>
      <c r="C544" s="41" t="s">
        <v>311</v>
      </c>
      <c r="D544" s="42">
        <v>5</v>
      </c>
      <c r="G544" s="41" t="s">
        <v>318</v>
      </c>
      <c r="H544" s="41" t="s">
        <v>324</v>
      </c>
      <c r="I544" s="42">
        <v>3718</v>
      </c>
      <c r="M544" s="81" t="s">
        <v>26</v>
      </c>
      <c r="N544" s="81" t="s">
        <v>436</v>
      </c>
      <c r="O544" s="81" t="s">
        <v>335</v>
      </c>
      <c r="P544" s="81" t="s">
        <v>334</v>
      </c>
      <c r="Q544" s="82">
        <v>2</v>
      </c>
      <c r="U544" s="92" t="s">
        <v>50</v>
      </c>
      <c r="V544" s="92" t="s">
        <v>436</v>
      </c>
      <c r="W544" s="92" t="s">
        <v>334</v>
      </c>
      <c r="X544" s="92">
        <v>187</v>
      </c>
      <c r="Y544" s="84"/>
    </row>
    <row r="545" spans="1:25" hidden="1">
      <c r="A545" s="41" t="s">
        <v>325</v>
      </c>
      <c r="B545" s="41" t="s">
        <v>4</v>
      </c>
      <c r="C545" s="41" t="s">
        <v>309</v>
      </c>
      <c r="D545" s="42">
        <v>254</v>
      </c>
      <c r="G545" s="41" t="s">
        <v>318</v>
      </c>
      <c r="H545" s="41" t="s">
        <v>325</v>
      </c>
      <c r="I545" s="42">
        <v>3673</v>
      </c>
      <c r="M545" s="81" t="s">
        <v>26</v>
      </c>
      <c r="N545" s="81" t="s">
        <v>436</v>
      </c>
      <c r="O545" s="81" t="s">
        <v>335</v>
      </c>
      <c r="P545" s="81" t="s">
        <v>336</v>
      </c>
      <c r="Q545" s="82">
        <v>2</v>
      </c>
      <c r="U545" s="92" t="s">
        <v>50</v>
      </c>
      <c r="V545" s="92" t="s">
        <v>436</v>
      </c>
      <c r="W545" s="92" t="s">
        <v>336</v>
      </c>
      <c r="X545" s="92">
        <v>224</v>
      </c>
      <c r="Y545" s="84"/>
    </row>
    <row r="546" spans="1:25" hidden="1">
      <c r="A546" s="41" t="s">
        <v>325</v>
      </c>
      <c r="B546" s="41" t="s">
        <v>4</v>
      </c>
      <c r="C546" s="41" t="s">
        <v>310</v>
      </c>
      <c r="D546" s="42">
        <v>117</v>
      </c>
      <c r="G546" s="41" t="s">
        <v>318</v>
      </c>
      <c r="H546" s="41" t="s">
        <v>326</v>
      </c>
      <c r="I546" s="42">
        <v>3918</v>
      </c>
      <c r="M546" s="81" t="s">
        <v>26</v>
      </c>
      <c r="N546" s="81" t="s">
        <v>436</v>
      </c>
      <c r="O546" s="81" t="s">
        <v>335</v>
      </c>
      <c r="P546" s="81" t="s">
        <v>337</v>
      </c>
      <c r="Q546" s="82">
        <v>1</v>
      </c>
      <c r="U546" s="92" t="s">
        <v>50</v>
      </c>
      <c r="V546" s="92" t="s">
        <v>436</v>
      </c>
      <c r="W546" s="92" t="s">
        <v>337</v>
      </c>
      <c r="X546" s="92">
        <v>175</v>
      </c>
      <c r="Y546" s="84"/>
    </row>
    <row r="547" spans="1:25" hidden="1">
      <c r="A547" s="41" t="s">
        <v>325</v>
      </c>
      <c r="B547" s="41" t="s">
        <v>4</v>
      </c>
      <c r="C547" s="41" t="s">
        <v>311</v>
      </c>
      <c r="D547" s="42">
        <v>14</v>
      </c>
      <c r="G547" s="41" t="s">
        <v>318</v>
      </c>
      <c r="H547" s="41" t="s">
        <v>327</v>
      </c>
      <c r="I547" s="42">
        <v>3187</v>
      </c>
      <c r="M547" s="81" t="s">
        <v>26</v>
      </c>
      <c r="N547" s="81" t="s">
        <v>436</v>
      </c>
      <c r="O547" s="81" t="s">
        <v>335</v>
      </c>
      <c r="P547" s="81" t="s">
        <v>338</v>
      </c>
      <c r="Q547" s="82">
        <v>1</v>
      </c>
      <c r="U547" s="92" t="s">
        <v>50</v>
      </c>
      <c r="V547" s="92" t="s">
        <v>436</v>
      </c>
      <c r="W547" s="92" t="s">
        <v>338</v>
      </c>
      <c r="X547" s="92">
        <v>40</v>
      </c>
      <c r="Y547" s="84"/>
    </row>
    <row r="548" spans="1:25" hidden="1">
      <c r="A548" s="41" t="s">
        <v>325</v>
      </c>
      <c r="B548" s="41" t="s">
        <v>18</v>
      </c>
      <c r="C548" s="41" t="s">
        <v>309</v>
      </c>
      <c r="D548" s="42">
        <v>417</v>
      </c>
      <c r="G548" s="41" t="s">
        <v>318</v>
      </c>
      <c r="H548" s="41" t="s">
        <v>328</v>
      </c>
      <c r="I548" s="42">
        <v>3395</v>
      </c>
      <c r="M548" s="81" t="s">
        <v>26</v>
      </c>
      <c r="N548" s="81" t="s">
        <v>329</v>
      </c>
      <c r="O548" s="81" t="s">
        <v>309</v>
      </c>
      <c r="P548" s="81" t="s">
        <v>308</v>
      </c>
      <c r="Q548" s="82">
        <v>38</v>
      </c>
      <c r="U548" s="92" t="s">
        <v>50</v>
      </c>
      <c r="V548" s="92" t="s">
        <v>439</v>
      </c>
      <c r="W548" s="92" t="s">
        <v>330</v>
      </c>
      <c r="X548" s="92">
        <v>1</v>
      </c>
      <c r="Y548" s="84"/>
    </row>
    <row r="549" spans="1:25" hidden="1">
      <c r="A549" s="41" t="s">
        <v>325</v>
      </c>
      <c r="B549" s="41" t="s">
        <v>18</v>
      </c>
      <c r="C549" s="41" t="s">
        <v>310</v>
      </c>
      <c r="D549" s="42">
        <v>163</v>
      </c>
      <c r="G549" s="41" t="s">
        <v>318</v>
      </c>
      <c r="H549" s="41" t="s">
        <v>330</v>
      </c>
      <c r="I549" s="42">
        <v>4374</v>
      </c>
      <c r="M549" s="81" t="s">
        <v>26</v>
      </c>
      <c r="N549" s="81" t="s">
        <v>329</v>
      </c>
      <c r="O549" s="81" t="s">
        <v>309</v>
      </c>
      <c r="P549" s="81" t="s">
        <v>323</v>
      </c>
      <c r="Q549" s="82">
        <v>170</v>
      </c>
      <c r="U549" s="92" t="s">
        <v>50</v>
      </c>
      <c r="V549" s="92" t="s">
        <v>329</v>
      </c>
      <c r="W549" s="92" t="s">
        <v>308</v>
      </c>
      <c r="X549" s="92">
        <v>39</v>
      </c>
      <c r="Y549" s="84"/>
    </row>
    <row r="550" spans="1:25" hidden="1">
      <c r="A550" s="41" t="s">
        <v>325</v>
      </c>
      <c r="B550" s="41" t="s">
        <v>18</v>
      </c>
      <c r="C550" s="41" t="s">
        <v>311</v>
      </c>
      <c r="D550" s="42">
        <v>17</v>
      </c>
      <c r="G550" s="41" t="s">
        <v>318</v>
      </c>
      <c r="H550" s="41" t="s">
        <v>331</v>
      </c>
      <c r="I550" s="42">
        <v>5125</v>
      </c>
      <c r="M550" s="81" t="s">
        <v>26</v>
      </c>
      <c r="N550" s="81" t="s">
        <v>329</v>
      </c>
      <c r="O550" s="81" t="s">
        <v>309</v>
      </c>
      <c r="P550" s="81" t="s">
        <v>324</v>
      </c>
      <c r="Q550" s="82">
        <v>137</v>
      </c>
      <c r="U550" s="92" t="s">
        <v>50</v>
      </c>
      <c r="V550" s="92" t="s">
        <v>329</v>
      </c>
      <c r="W550" s="92" t="s">
        <v>323</v>
      </c>
      <c r="X550" s="92">
        <v>210</v>
      </c>
      <c r="Y550" s="84"/>
    </row>
    <row r="551" spans="1:25" hidden="1">
      <c r="A551" s="41" t="s">
        <v>325</v>
      </c>
      <c r="B551" s="41" t="s">
        <v>20</v>
      </c>
      <c r="C551" s="41" t="s">
        <v>309</v>
      </c>
      <c r="D551" s="42">
        <v>122</v>
      </c>
      <c r="G551" s="41" t="s">
        <v>318</v>
      </c>
      <c r="H551" s="41" t="s">
        <v>332</v>
      </c>
      <c r="I551" s="42">
        <v>5632</v>
      </c>
      <c r="M551" s="81" t="s">
        <v>26</v>
      </c>
      <c r="N551" s="81" t="s">
        <v>329</v>
      </c>
      <c r="O551" s="81" t="s">
        <v>309</v>
      </c>
      <c r="P551" s="81" t="s">
        <v>325</v>
      </c>
      <c r="Q551" s="82">
        <v>139</v>
      </c>
      <c r="U551" s="92" t="s">
        <v>50</v>
      </c>
      <c r="V551" s="92" t="s">
        <v>329</v>
      </c>
      <c r="W551" s="92" t="s">
        <v>324</v>
      </c>
      <c r="X551" s="92">
        <v>251</v>
      </c>
      <c r="Y551" s="84"/>
    </row>
    <row r="552" spans="1:25" hidden="1">
      <c r="A552" s="41" t="s">
        <v>325</v>
      </c>
      <c r="B552" s="41" t="s">
        <v>20</v>
      </c>
      <c r="C552" s="41" t="s">
        <v>310</v>
      </c>
      <c r="D552" s="42">
        <v>51</v>
      </c>
      <c r="G552" s="41" t="s">
        <v>318</v>
      </c>
      <c r="H552" s="41" t="s">
        <v>333</v>
      </c>
      <c r="I552" s="42">
        <v>5019</v>
      </c>
      <c r="M552" s="81" t="s">
        <v>26</v>
      </c>
      <c r="N552" s="81" t="s">
        <v>329</v>
      </c>
      <c r="O552" s="81" t="s">
        <v>309</v>
      </c>
      <c r="P552" s="81" t="s">
        <v>326</v>
      </c>
      <c r="Q552" s="82">
        <v>128</v>
      </c>
      <c r="U552" s="92" t="s">
        <v>50</v>
      </c>
      <c r="V552" s="92" t="s">
        <v>329</v>
      </c>
      <c r="W552" s="92" t="s">
        <v>325</v>
      </c>
      <c r="X552" s="92">
        <v>310</v>
      </c>
      <c r="Y552" s="84"/>
    </row>
    <row r="553" spans="1:25" hidden="1">
      <c r="A553" s="41" t="s">
        <v>325</v>
      </c>
      <c r="B553" s="41" t="s">
        <v>20</v>
      </c>
      <c r="C553" s="41" t="s">
        <v>311</v>
      </c>
      <c r="D553" s="42">
        <v>10</v>
      </c>
      <c r="G553" s="41" t="s">
        <v>318</v>
      </c>
      <c r="H553" s="41" t="s">
        <v>334</v>
      </c>
      <c r="I553" s="42">
        <v>4511</v>
      </c>
      <c r="M553" s="81" t="s">
        <v>26</v>
      </c>
      <c r="N553" s="81" t="s">
        <v>329</v>
      </c>
      <c r="O553" s="81" t="s">
        <v>309</v>
      </c>
      <c r="P553" s="81" t="s">
        <v>327</v>
      </c>
      <c r="Q553" s="82">
        <v>81</v>
      </c>
      <c r="U553" s="92" t="s">
        <v>50</v>
      </c>
      <c r="V553" s="92" t="s">
        <v>329</v>
      </c>
      <c r="W553" s="92" t="s">
        <v>326</v>
      </c>
      <c r="X553" s="92">
        <v>220</v>
      </c>
      <c r="Y553" s="84"/>
    </row>
    <row r="554" spans="1:25" hidden="1">
      <c r="A554" s="41" t="s">
        <v>325</v>
      </c>
      <c r="B554" s="41" t="s">
        <v>23</v>
      </c>
      <c r="C554" s="41" t="s">
        <v>309</v>
      </c>
      <c r="D554" s="42">
        <v>288</v>
      </c>
      <c r="G554" s="41" t="s">
        <v>318</v>
      </c>
      <c r="H554" s="41" t="s">
        <v>336</v>
      </c>
      <c r="I554" s="42">
        <v>4523</v>
      </c>
      <c r="M554" s="81" t="s">
        <v>26</v>
      </c>
      <c r="N554" s="81" t="s">
        <v>329</v>
      </c>
      <c r="O554" s="81" t="s">
        <v>309</v>
      </c>
      <c r="P554" s="81" t="s">
        <v>328</v>
      </c>
      <c r="Q554" s="82">
        <v>91</v>
      </c>
      <c r="U554" s="92" t="s">
        <v>50</v>
      </c>
      <c r="V554" s="92" t="s">
        <v>329</v>
      </c>
      <c r="W554" s="92" t="s">
        <v>327</v>
      </c>
      <c r="X554" s="92">
        <v>199</v>
      </c>
      <c r="Y554" s="84"/>
    </row>
    <row r="555" spans="1:25" hidden="1">
      <c r="A555" s="41" t="s">
        <v>325</v>
      </c>
      <c r="B555" s="41" t="s">
        <v>23</v>
      </c>
      <c r="C555" s="41" t="s">
        <v>310</v>
      </c>
      <c r="D555" s="42">
        <v>97</v>
      </c>
      <c r="G555" s="41" t="s">
        <v>318</v>
      </c>
      <c r="H555" s="41" t="s">
        <v>337</v>
      </c>
      <c r="I555" s="42">
        <v>4942</v>
      </c>
      <c r="M555" s="81" t="s">
        <v>26</v>
      </c>
      <c r="N555" s="81" t="s">
        <v>329</v>
      </c>
      <c r="O555" s="81" t="s">
        <v>309</v>
      </c>
      <c r="P555" s="81" t="s">
        <v>334</v>
      </c>
      <c r="Q555" s="82">
        <v>1</v>
      </c>
      <c r="U555" s="92" t="s">
        <v>50</v>
      </c>
      <c r="V555" s="92" t="s">
        <v>329</v>
      </c>
      <c r="W555" s="92" t="s">
        <v>328</v>
      </c>
      <c r="X555" s="92">
        <v>183</v>
      </c>
      <c r="Y555" s="84"/>
    </row>
    <row r="556" spans="1:25" hidden="1">
      <c r="A556" s="41" t="s">
        <v>325</v>
      </c>
      <c r="B556" s="41" t="s">
        <v>23</v>
      </c>
      <c r="C556" s="41" t="s">
        <v>311</v>
      </c>
      <c r="D556" s="42">
        <v>12</v>
      </c>
      <c r="G556" s="41" t="s">
        <v>318</v>
      </c>
      <c r="H556" s="41" t="s">
        <v>338</v>
      </c>
      <c r="I556" s="42">
        <v>640</v>
      </c>
      <c r="M556" s="81" t="s">
        <v>26</v>
      </c>
      <c r="N556" s="81" t="s">
        <v>329</v>
      </c>
      <c r="O556" s="81" t="s">
        <v>310</v>
      </c>
      <c r="P556" s="81" t="s">
        <v>308</v>
      </c>
      <c r="Q556" s="82">
        <v>8</v>
      </c>
      <c r="U556" s="92" t="s">
        <v>50</v>
      </c>
      <c r="V556" s="92" t="s">
        <v>329</v>
      </c>
      <c r="W556" s="92" t="s">
        <v>334</v>
      </c>
      <c r="X556" s="92">
        <v>4</v>
      </c>
      <c r="Y556" s="84"/>
    </row>
    <row r="557" spans="1:25" hidden="1">
      <c r="A557" s="41" t="s">
        <v>325</v>
      </c>
      <c r="B557" s="41" t="s">
        <v>46</v>
      </c>
      <c r="C557" s="41" t="s">
        <v>309</v>
      </c>
      <c r="D557" s="42">
        <v>695</v>
      </c>
      <c r="G557" s="41" t="s">
        <v>9</v>
      </c>
      <c r="H557" s="41" t="s">
        <v>308</v>
      </c>
      <c r="I557" s="42">
        <v>199</v>
      </c>
      <c r="M557" s="81" t="s">
        <v>26</v>
      </c>
      <c r="N557" s="81" t="s">
        <v>329</v>
      </c>
      <c r="O557" s="81" t="s">
        <v>310</v>
      </c>
      <c r="P557" s="81" t="s">
        <v>323</v>
      </c>
      <c r="Q557" s="82">
        <v>34</v>
      </c>
      <c r="U557" s="92" t="s">
        <v>4</v>
      </c>
      <c r="V557" s="92" t="s">
        <v>436</v>
      </c>
      <c r="W557" s="92" t="s">
        <v>330</v>
      </c>
      <c r="X557" s="92">
        <v>394</v>
      </c>
      <c r="Y557" s="84"/>
    </row>
    <row r="558" spans="1:25" hidden="1">
      <c r="A558" s="41" t="s">
        <v>325</v>
      </c>
      <c r="B558" s="41" t="s">
        <v>46</v>
      </c>
      <c r="C558" s="41" t="s">
        <v>310</v>
      </c>
      <c r="D558" s="42">
        <v>265</v>
      </c>
      <c r="G558" s="41" t="s">
        <v>9</v>
      </c>
      <c r="H558" s="41" t="s">
        <v>323</v>
      </c>
      <c r="I558" s="42">
        <v>942</v>
      </c>
      <c r="M558" s="81" t="s">
        <v>26</v>
      </c>
      <c r="N558" s="81" t="s">
        <v>329</v>
      </c>
      <c r="O558" s="81" t="s">
        <v>310</v>
      </c>
      <c r="P558" s="81" t="s">
        <v>324</v>
      </c>
      <c r="Q558" s="82">
        <v>52</v>
      </c>
      <c r="U558" s="92" t="s">
        <v>4</v>
      </c>
      <c r="V558" s="92" t="s">
        <v>436</v>
      </c>
      <c r="W558" s="92" t="s">
        <v>331</v>
      </c>
      <c r="X558" s="92">
        <v>444</v>
      </c>
      <c r="Y558" s="84"/>
    </row>
    <row r="559" spans="1:25" hidden="1">
      <c r="A559" s="41" t="s">
        <v>325</v>
      </c>
      <c r="B559" s="41" t="s">
        <v>46</v>
      </c>
      <c r="C559" s="41" t="s">
        <v>311</v>
      </c>
      <c r="D559" s="42">
        <v>36</v>
      </c>
      <c r="G559" s="41" t="s">
        <v>9</v>
      </c>
      <c r="H559" s="41" t="s">
        <v>324</v>
      </c>
      <c r="I559" s="42">
        <v>915</v>
      </c>
      <c r="M559" s="81" t="s">
        <v>26</v>
      </c>
      <c r="N559" s="81" t="s">
        <v>329</v>
      </c>
      <c r="O559" s="81" t="s">
        <v>310</v>
      </c>
      <c r="P559" s="81" t="s">
        <v>325</v>
      </c>
      <c r="Q559" s="82">
        <v>42</v>
      </c>
      <c r="U559" s="92" t="s">
        <v>4</v>
      </c>
      <c r="V559" s="92" t="s">
        <v>436</v>
      </c>
      <c r="W559" s="92" t="s">
        <v>332</v>
      </c>
      <c r="X559" s="92">
        <v>473</v>
      </c>
      <c r="Y559" s="84"/>
    </row>
    <row r="560" spans="1:25" hidden="1">
      <c r="A560" s="41" t="s">
        <v>325</v>
      </c>
      <c r="B560" s="41" t="s">
        <v>11</v>
      </c>
      <c r="C560" s="41" t="s">
        <v>309</v>
      </c>
      <c r="D560" s="42">
        <v>4717</v>
      </c>
      <c r="G560" s="41" t="s">
        <v>9</v>
      </c>
      <c r="H560" s="41" t="s">
        <v>325</v>
      </c>
      <c r="I560" s="42">
        <v>936</v>
      </c>
      <c r="M560" s="81" t="s">
        <v>26</v>
      </c>
      <c r="N560" s="81" t="s">
        <v>329</v>
      </c>
      <c r="O560" s="81" t="s">
        <v>310</v>
      </c>
      <c r="P560" s="81" t="s">
        <v>326</v>
      </c>
      <c r="Q560" s="82">
        <v>36</v>
      </c>
      <c r="U560" s="92" t="s">
        <v>4</v>
      </c>
      <c r="V560" s="92" t="s">
        <v>436</v>
      </c>
      <c r="W560" s="92" t="s">
        <v>333</v>
      </c>
      <c r="X560" s="92">
        <v>384</v>
      </c>
      <c r="Y560" s="84"/>
    </row>
    <row r="561" spans="1:25" hidden="1">
      <c r="A561" s="41" t="s">
        <v>325</v>
      </c>
      <c r="B561" s="41" t="s">
        <v>11</v>
      </c>
      <c r="C561" s="41" t="s">
        <v>310</v>
      </c>
      <c r="D561" s="42">
        <v>1887</v>
      </c>
      <c r="G561" s="41" t="s">
        <v>9</v>
      </c>
      <c r="H561" s="41" t="s">
        <v>326</v>
      </c>
      <c r="I561" s="42">
        <v>977</v>
      </c>
      <c r="M561" s="81" t="s">
        <v>26</v>
      </c>
      <c r="N561" s="81" t="s">
        <v>329</v>
      </c>
      <c r="O561" s="81" t="s">
        <v>310</v>
      </c>
      <c r="P561" s="81" t="s">
        <v>327</v>
      </c>
      <c r="Q561" s="82">
        <v>43</v>
      </c>
      <c r="U561" s="92" t="s">
        <v>4</v>
      </c>
      <c r="V561" s="92" t="s">
        <v>436</v>
      </c>
      <c r="W561" s="92" t="s">
        <v>334</v>
      </c>
      <c r="X561" s="92">
        <v>356</v>
      </c>
      <c r="Y561" s="84"/>
    </row>
    <row r="562" spans="1:25" hidden="1">
      <c r="A562" s="41" t="s">
        <v>325</v>
      </c>
      <c r="B562" s="41" t="s">
        <v>11</v>
      </c>
      <c r="C562" s="41" t="s">
        <v>311</v>
      </c>
      <c r="D562" s="42">
        <v>185</v>
      </c>
      <c r="G562" s="41" t="s">
        <v>9</v>
      </c>
      <c r="H562" s="41" t="s">
        <v>327</v>
      </c>
      <c r="I562" s="42">
        <v>806</v>
      </c>
      <c r="M562" s="81" t="s">
        <v>26</v>
      </c>
      <c r="N562" s="81" t="s">
        <v>329</v>
      </c>
      <c r="O562" s="81" t="s">
        <v>310</v>
      </c>
      <c r="P562" s="81" t="s">
        <v>328</v>
      </c>
      <c r="Q562" s="82">
        <v>48</v>
      </c>
      <c r="U562" s="92" t="s">
        <v>4</v>
      </c>
      <c r="V562" s="92" t="s">
        <v>436</v>
      </c>
      <c r="W562" s="92" t="s">
        <v>336</v>
      </c>
      <c r="X562" s="92">
        <v>305</v>
      </c>
      <c r="Y562" s="84"/>
    </row>
    <row r="563" spans="1:25" hidden="1">
      <c r="A563" s="41" t="s">
        <v>325</v>
      </c>
      <c r="B563" s="41" t="s">
        <v>21</v>
      </c>
      <c r="C563" s="41" t="s">
        <v>309</v>
      </c>
      <c r="D563" s="42">
        <v>439</v>
      </c>
      <c r="G563" s="41" t="s">
        <v>9</v>
      </c>
      <c r="H563" s="41" t="s">
        <v>328</v>
      </c>
      <c r="I563" s="42">
        <v>867</v>
      </c>
      <c r="M563" s="81" t="s">
        <v>26</v>
      </c>
      <c r="N563" s="81" t="s">
        <v>329</v>
      </c>
      <c r="O563" s="81" t="s">
        <v>310</v>
      </c>
      <c r="P563" s="81" t="s">
        <v>334</v>
      </c>
      <c r="Q563" s="82">
        <v>2</v>
      </c>
      <c r="U563" s="92" t="s">
        <v>4</v>
      </c>
      <c r="V563" s="92" t="s">
        <v>436</v>
      </c>
      <c r="W563" s="92" t="s">
        <v>337</v>
      </c>
      <c r="X563" s="92">
        <v>376</v>
      </c>
      <c r="Y563" s="84"/>
    </row>
    <row r="564" spans="1:25" hidden="1">
      <c r="A564" s="41" t="s">
        <v>325</v>
      </c>
      <c r="B564" s="41" t="s">
        <v>21</v>
      </c>
      <c r="C564" s="41" t="s">
        <v>310</v>
      </c>
      <c r="D564" s="42">
        <v>166</v>
      </c>
      <c r="G564" s="41" t="s">
        <v>9</v>
      </c>
      <c r="H564" s="41" t="s">
        <v>330</v>
      </c>
      <c r="I564" s="42">
        <v>905</v>
      </c>
      <c r="M564" s="81" t="s">
        <v>26</v>
      </c>
      <c r="N564" s="81" t="s">
        <v>329</v>
      </c>
      <c r="O564" s="81" t="s">
        <v>311</v>
      </c>
      <c r="P564" s="81" t="s">
        <v>308</v>
      </c>
      <c r="Q564" s="82">
        <v>4</v>
      </c>
      <c r="U564" s="92" t="s">
        <v>4</v>
      </c>
      <c r="V564" s="92" t="s">
        <v>436</v>
      </c>
      <c r="W564" s="92" t="s">
        <v>338</v>
      </c>
      <c r="X564" s="92">
        <v>70</v>
      </c>
      <c r="Y564" s="84"/>
    </row>
    <row r="565" spans="1:25" hidden="1">
      <c r="A565" s="41" t="s">
        <v>325</v>
      </c>
      <c r="B565" s="41" t="s">
        <v>21</v>
      </c>
      <c r="C565" s="41" t="s">
        <v>311</v>
      </c>
      <c r="D565" s="42">
        <v>3</v>
      </c>
      <c r="G565" s="41" t="s">
        <v>9</v>
      </c>
      <c r="H565" s="41" t="s">
        <v>331</v>
      </c>
      <c r="I565" s="42">
        <v>914</v>
      </c>
      <c r="M565" s="81" t="s">
        <v>26</v>
      </c>
      <c r="N565" s="81" t="s">
        <v>329</v>
      </c>
      <c r="O565" s="81" t="s">
        <v>311</v>
      </c>
      <c r="P565" s="81" t="s">
        <v>323</v>
      </c>
      <c r="Q565" s="82">
        <v>12</v>
      </c>
      <c r="U565" s="92" t="s">
        <v>4</v>
      </c>
      <c r="V565" s="92" t="s">
        <v>329</v>
      </c>
      <c r="W565" s="92" t="s">
        <v>308</v>
      </c>
      <c r="X565" s="92">
        <v>65</v>
      </c>
      <c r="Y565" s="84"/>
    </row>
    <row r="566" spans="1:25" hidden="1">
      <c r="A566" s="41" t="s">
        <v>325</v>
      </c>
      <c r="B566" s="41" t="s">
        <v>55</v>
      </c>
      <c r="C566" s="41" t="s">
        <v>309</v>
      </c>
      <c r="D566" s="42">
        <v>214</v>
      </c>
      <c r="G566" s="41" t="s">
        <v>9</v>
      </c>
      <c r="H566" s="41" t="s">
        <v>332</v>
      </c>
      <c r="I566" s="42">
        <v>1028</v>
      </c>
      <c r="M566" s="81" t="s">
        <v>26</v>
      </c>
      <c r="N566" s="81" t="s">
        <v>329</v>
      </c>
      <c r="O566" s="81" t="s">
        <v>311</v>
      </c>
      <c r="P566" s="81" t="s">
        <v>324</v>
      </c>
      <c r="Q566" s="82">
        <v>13</v>
      </c>
      <c r="U566" s="92" t="s">
        <v>4</v>
      </c>
      <c r="V566" s="92" t="s">
        <v>329</v>
      </c>
      <c r="W566" s="92" t="s">
        <v>323</v>
      </c>
      <c r="X566" s="92">
        <v>412</v>
      </c>
      <c r="Y566" s="84"/>
    </row>
    <row r="567" spans="1:25" hidden="1">
      <c r="A567" s="41" t="s">
        <v>325</v>
      </c>
      <c r="B567" s="41" t="s">
        <v>55</v>
      </c>
      <c r="C567" s="41" t="s">
        <v>310</v>
      </c>
      <c r="D567" s="42">
        <v>74</v>
      </c>
      <c r="G567" s="41" t="s">
        <v>9</v>
      </c>
      <c r="H567" s="41" t="s">
        <v>333</v>
      </c>
      <c r="I567" s="42">
        <v>774</v>
      </c>
      <c r="M567" s="81" t="s">
        <v>26</v>
      </c>
      <c r="N567" s="81" t="s">
        <v>329</v>
      </c>
      <c r="O567" s="81" t="s">
        <v>311</v>
      </c>
      <c r="P567" s="81" t="s">
        <v>325</v>
      </c>
      <c r="Q567" s="82">
        <v>5</v>
      </c>
      <c r="U567" s="92" t="s">
        <v>4</v>
      </c>
      <c r="V567" s="92" t="s">
        <v>329</v>
      </c>
      <c r="W567" s="92" t="s">
        <v>324</v>
      </c>
      <c r="X567" s="92">
        <v>374</v>
      </c>
      <c r="Y567" s="84"/>
    </row>
    <row r="568" spans="1:25" hidden="1">
      <c r="A568" s="41" t="s">
        <v>325</v>
      </c>
      <c r="B568" s="41" t="s">
        <v>55</v>
      </c>
      <c r="C568" s="41" t="s">
        <v>311</v>
      </c>
      <c r="D568" s="42">
        <v>3</v>
      </c>
      <c r="G568" s="41" t="s">
        <v>9</v>
      </c>
      <c r="H568" s="41" t="s">
        <v>334</v>
      </c>
      <c r="I568" s="42">
        <v>781</v>
      </c>
      <c r="M568" s="81" t="s">
        <v>26</v>
      </c>
      <c r="N568" s="81" t="s">
        <v>329</v>
      </c>
      <c r="O568" s="81" t="s">
        <v>311</v>
      </c>
      <c r="P568" s="81" t="s">
        <v>326</v>
      </c>
      <c r="Q568" s="82">
        <v>3</v>
      </c>
      <c r="U568" s="92" t="s">
        <v>4</v>
      </c>
      <c r="V568" s="92" t="s">
        <v>329</v>
      </c>
      <c r="W568" s="92" t="s">
        <v>325</v>
      </c>
      <c r="X568" s="92">
        <v>385</v>
      </c>
      <c r="Y568" s="84"/>
    </row>
    <row r="569" spans="1:25" hidden="1">
      <c r="A569" s="41" t="s">
        <v>325</v>
      </c>
      <c r="B569" s="41" t="s">
        <v>43</v>
      </c>
      <c r="C569" s="41" t="s">
        <v>309</v>
      </c>
      <c r="D569" s="42">
        <v>627</v>
      </c>
      <c r="G569" s="41" t="s">
        <v>9</v>
      </c>
      <c r="H569" s="41" t="s">
        <v>336</v>
      </c>
      <c r="I569" s="42">
        <v>675</v>
      </c>
      <c r="M569" s="81" t="s">
        <v>26</v>
      </c>
      <c r="N569" s="81" t="s">
        <v>329</v>
      </c>
      <c r="O569" s="81" t="s">
        <v>311</v>
      </c>
      <c r="P569" s="81" t="s">
        <v>327</v>
      </c>
      <c r="Q569" s="82">
        <v>10</v>
      </c>
      <c r="U569" s="92" t="s">
        <v>4</v>
      </c>
      <c r="V569" s="92" t="s">
        <v>329</v>
      </c>
      <c r="W569" s="92" t="s">
        <v>326</v>
      </c>
      <c r="X569" s="92">
        <v>408</v>
      </c>
      <c r="Y569" s="84"/>
    </row>
    <row r="570" spans="1:25" hidden="1">
      <c r="A570" s="41" t="s">
        <v>325</v>
      </c>
      <c r="B570" s="41" t="s">
        <v>43</v>
      </c>
      <c r="C570" s="41" t="s">
        <v>310</v>
      </c>
      <c r="D570" s="42">
        <v>243</v>
      </c>
      <c r="G570" s="41" t="s">
        <v>9</v>
      </c>
      <c r="H570" s="41" t="s">
        <v>337</v>
      </c>
      <c r="I570" s="42">
        <v>815</v>
      </c>
      <c r="M570" s="81" t="s">
        <v>26</v>
      </c>
      <c r="N570" s="81" t="s">
        <v>329</v>
      </c>
      <c r="O570" s="81" t="s">
        <v>311</v>
      </c>
      <c r="P570" s="81" t="s">
        <v>328</v>
      </c>
      <c r="Q570" s="82">
        <v>6</v>
      </c>
      <c r="U570" s="92" t="s">
        <v>4</v>
      </c>
      <c r="V570" s="92" t="s">
        <v>329</v>
      </c>
      <c r="W570" s="92" t="s">
        <v>327</v>
      </c>
      <c r="X570" s="92">
        <v>297</v>
      </c>
      <c r="Y570" s="84"/>
    </row>
    <row r="571" spans="1:25" hidden="1">
      <c r="A571" s="41" t="s">
        <v>325</v>
      </c>
      <c r="B571" s="41" t="s">
        <v>43</v>
      </c>
      <c r="C571" s="41" t="s">
        <v>311</v>
      </c>
      <c r="D571" s="42">
        <v>23</v>
      </c>
      <c r="G571" s="41" t="s">
        <v>9</v>
      </c>
      <c r="H571" s="41" t="s">
        <v>338</v>
      </c>
      <c r="I571" s="42">
        <v>74</v>
      </c>
      <c r="M571" s="81" t="s">
        <v>45</v>
      </c>
      <c r="N571" s="81" t="s">
        <v>436</v>
      </c>
      <c r="O571" s="81" t="s">
        <v>329</v>
      </c>
      <c r="P571" s="81" t="s">
        <v>331</v>
      </c>
      <c r="Q571" s="82">
        <v>1</v>
      </c>
      <c r="U571" s="92" t="s">
        <v>4</v>
      </c>
      <c r="V571" s="92" t="s">
        <v>329</v>
      </c>
      <c r="W571" s="92" t="s">
        <v>328</v>
      </c>
      <c r="X571" s="92">
        <v>331</v>
      </c>
      <c r="Y571" s="84"/>
    </row>
    <row r="572" spans="1:25" hidden="1">
      <c r="A572" s="41" t="s">
        <v>325</v>
      </c>
      <c r="B572" s="41" t="s">
        <v>316</v>
      </c>
      <c r="C572" s="41" t="s">
        <v>309</v>
      </c>
      <c r="D572" s="42">
        <v>1787</v>
      </c>
      <c r="G572" s="41" t="s">
        <v>13</v>
      </c>
      <c r="H572" s="41" t="s">
        <v>308</v>
      </c>
      <c r="I572" s="42">
        <v>105</v>
      </c>
      <c r="M572" s="81" t="s">
        <v>45</v>
      </c>
      <c r="N572" s="81" t="s">
        <v>436</v>
      </c>
      <c r="O572" s="81" t="s">
        <v>309</v>
      </c>
      <c r="P572" s="81" t="s">
        <v>330</v>
      </c>
      <c r="Q572" s="82">
        <v>54</v>
      </c>
      <c r="U572" s="92" t="s">
        <v>4</v>
      </c>
      <c r="V572" s="92" t="s">
        <v>329</v>
      </c>
      <c r="W572" s="92" t="s">
        <v>334</v>
      </c>
      <c r="X572" s="92">
        <v>11</v>
      </c>
      <c r="Y572" s="84"/>
    </row>
    <row r="573" spans="1:25" hidden="1">
      <c r="A573" s="41" t="s">
        <v>325</v>
      </c>
      <c r="B573" s="41" t="s">
        <v>316</v>
      </c>
      <c r="C573" s="41" t="s">
        <v>310</v>
      </c>
      <c r="D573" s="42">
        <v>716</v>
      </c>
      <c r="G573" s="41" t="s">
        <v>13</v>
      </c>
      <c r="H573" s="41" t="s">
        <v>323</v>
      </c>
      <c r="I573" s="42">
        <v>637</v>
      </c>
      <c r="M573" s="81" t="s">
        <v>45</v>
      </c>
      <c r="N573" s="81" t="s">
        <v>436</v>
      </c>
      <c r="O573" s="81" t="s">
        <v>309</v>
      </c>
      <c r="P573" s="81" t="s">
        <v>331</v>
      </c>
      <c r="Q573" s="82">
        <v>66</v>
      </c>
      <c r="U573" s="92" t="s">
        <v>4</v>
      </c>
      <c r="V573" s="92" t="s">
        <v>329</v>
      </c>
      <c r="W573" s="92" t="s">
        <v>337</v>
      </c>
      <c r="X573" s="92">
        <v>1</v>
      </c>
      <c r="Y573" s="84"/>
    </row>
    <row r="574" spans="1:25" hidden="1">
      <c r="A574" s="41" t="s">
        <v>325</v>
      </c>
      <c r="B574" s="41" t="s">
        <v>316</v>
      </c>
      <c r="C574" s="41" t="s">
        <v>311</v>
      </c>
      <c r="D574" s="42">
        <v>92</v>
      </c>
      <c r="G574" s="41" t="s">
        <v>13</v>
      </c>
      <c r="H574" s="41" t="s">
        <v>324</v>
      </c>
      <c r="I574" s="42">
        <v>502</v>
      </c>
      <c r="M574" s="81" t="s">
        <v>45</v>
      </c>
      <c r="N574" s="81" t="s">
        <v>436</v>
      </c>
      <c r="O574" s="81" t="s">
        <v>309</v>
      </c>
      <c r="P574" s="81" t="s">
        <v>332</v>
      </c>
      <c r="Q574" s="82">
        <v>76</v>
      </c>
      <c r="U574" s="92" t="s">
        <v>18</v>
      </c>
      <c r="V574" s="92" t="s">
        <v>436</v>
      </c>
      <c r="W574" s="92" t="s">
        <v>330</v>
      </c>
      <c r="X574" s="92">
        <v>499</v>
      </c>
      <c r="Y574" s="84"/>
    </row>
    <row r="575" spans="1:25" hidden="1">
      <c r="A575" s="41" t="s">
        <v>325</v>
      </c>
      <c r="B575" s="41" t="s">
        <v>317</v>
      </c>
      <c r="C575" s="41" t="s">
        <v>309</v>
      </c>
      <c r="D575" s="42">
        <v>456</v>
      </c>
      <c r="G575" s="41" t="s">
        <v>13</v>
      </c>
      <c r="H575" s="41" t="s">
        <v>325</v>
      </c>
      <c r="I575" s="42">
        <v>550</v>
      </c>
      <c r="M575" s="81" t="s">
        <v>45</v>
      </c>
      <c r="N575" s="81" t="s">
        <v>436</v>
      </c>
      <c r="O575" s="81" t="s">
        <v>309</v>
      </c>
      <c r="P575" s="81" t="s">
        <v>333</v>
      </c>
      <c r="Q575" s="82">
        <v>89</v>
      </c>
      <c r="U575" s="92" t="s">
        <v>18</v>
      </c>
      <c r="V575" s="92" t="s">
        <v>436</v>
      </c>
      <c r="W575" s="92" t="s">
        <v>331</v>
      </c>
      <c r="X575" s="92">
        <v>527</v>
      </c>
      <c r="Y575" s="84"/>
    </row>
    <row r="576" spans="1:25" hidden="1">
      <c r="A576" s="41" t="s">
        <v>325</v>
      </c>
      <c r="B576" s="41" t="s">
        <v>317</v>
      </c>
      <c r="C576" s="41" t="s">
        <v>310</v>
      </c>
      <c r="D576" s="42">
        <v>167</v>
      </c>
      <c r="G576" s="41" t="s">
        <v>13</v>
      </c>
      <c r="H576" s="41" t="s">
        <v>326</v>
      </c>
      <c r="I576" s="42">
        <v>607</v>
      </c>
      <c r="M576" s="81" t="s">
        <v>45</v>
      </c>
      <c r="N576" s="81" t="s">
        <v>436</v>
      </c>
      <c r="O576" s="81" t="s">
        <v>309</v>
      </c>
      <c r="P576" s="81" t="s">
        <v>334</v>
      </c>
      <c r="Q576" s="82">
        <v>65</v>
      </c>
      <c r="U576" s="92" t="s">
        <v>18</v>
      </c>
      <c r="V576" s="92" t="s">
        <v>436</v>
      </c>
      <c r="W576" s="92" t="s">
        <v>332</v>
      </c>
      <c r="X576" s="92">
        <v>641</v>
      </c>
      <c r="Y576" s="84"/>
    </row>
    <row r="577" spans="1:25" hidden="1">
      <c r="A577" s="41" t="s">
        <v>325</v>
      </c>
      <c r="B577" s="41" t="s">
        <v>317</v>
      </c>
      <c r="C577" s="41" t="s">
        <v>311</v>
      </c>
      <c r="D577" s="42">
        <v>26</v>
      </c>
      <c r="G577" s="41" t="s">
        <v>13</v>
      </c>
      <c r="H577" s="41" t="s">
        <v>327</v>
      </c>
      <c r="I577" s="42">
        <v>503</v>
      </c>
      <c r="M577" s="81" t="s">
        <v>45</v>
      </c>
      <c r="N577" s="81" t="s">
        <v>436</v>
      </c>
      <c r="O577" s="81" t="s">
        <v>309</v>
      </c>
      <c r="P577" s="81" t="s">
        <v>336</v>
      </c>
      <c r="Q577" s="82">
        <v>45</v>
      </c>
      <c r="U577" s="92" t="s">
        <v>18</v>
      </c>
      <c r="V577" s="92" t="s">
        <v>436</v>
      </c>
      <c r="W577" s="92" t="s">
        <v>333</v>
      </c>
      <c r="X577" s="92">
        <v>492</v>
      </c>
      <c r="Y577" s="84"/>
    </row>
    <row r="578" spans="1:25" hidden="1">
      <c r="A578" s="41" t="s">
        <v>325</v>
      </c>
      <c r="B578" s="41" t="s">
        <v>318</v>
      </c>
      <c r="C578" s="41" t="s">
        <v>309</v>
      </c>
      <c r="D578" s="42">
        <v>2597</v>
      </c>
      <c r="G578" s="41" t="s">
        <v>13</v>
      </c>
      <c r="H578" s="41" t="s">
        <v>328</v>
      </c>
      <c r="I578" s="42">
        <v>561</v>
      </c>
      <c r="M578" s="81" t="s">
        <v>45</v>
      </c>
      <c r="N578" s="81" t="s">
        <v>436</v>
      </c>
      <c r="O578" s="81" t="s">
        <v>309</v>
      </c>
      <c r="P578" s="81" t="s">
        <v>337</v>
      </c>
      <c r="Q578" s="82">
        <v>46</v>
      </c>
      <c r="U578" s="92" t="s">
        <v>18</v>
      </c>
      <c r="V578" s="92" t="s">
        <v>436</v>
      </c>
      <c r="W578" s="92" t="s">
        <v>334</v>
      </c>
      <c r="X578" s="92">
        <v>457</v>
      </c>
      <c r="Y578" s="84"/>
    </row>
    <row r="579" spans="1:25" hidden="1">
      <c r="A579" s="41" t="s">
        <v>325</v>
      </c>
      <c r="B579" s="41" t="s">
        <v>318</v>
      </c>
      <c r="C579" s="41" t="s">
        <v>310</v>
      </c>
      <c r="D579" s="42">
        <v>966</v>
      </c>
      <c r="G579" s="41" t="s">
        <v>13</v>
      </c>
      <c r="H579" s="41" t="s">
        <v>330</v>
      </c>
      <c r="I579" s="42">
        <v>518</v>
      </c>
      <c r="M579" s="81" t="s">
        <v>45</v>
      </c>
      <c r="N579" s="81" t="s">
        <v>436</v>
      </c>
      <c r="O579" s="81" t="s">
        <v>309</v>
      </c>
      <c r="P579" s="81" t="s">
        <v>338</v>
      </c>
      <c r="Q579" s="82">
        <v>16</v>
      </c>
      <c r="U579" s="92" t="s">
        <v>18</v>
      </c>
      <c r="V579" s="92" t="s">
        <v>436</v>
      </c>
      <c r="W579" s="92" t="s">
        <v>336</v>
      </c>
      <c r="X579" s="92">
        <v>460</v>
      </c>
      <c r="Y579" s="84"/>
    </row>
    <row r="580" spans="1:25" hidden="1">
      <c r="A580" s="41" t="s">
        <v>325</v>
      </c>
      <c r="B580" s="41" t="s">
        <v>318</v>
      </c>
      <c r="C580" s="41" t="s">
        <v>311</v>
      </c>
      <c r="D580" s="42">
        <v>110</v>
      </c>
      <c r="G580" s="41" t="s">
        <v>13</v>
      </c>
      <c r="H580" s="41" t="s">
        <v>331</v>
      </c>
      <c r="I580" s="42">
        <v>611</v>
      </c>
      <c r="M580" s="81" t="s">
        <v>45</v>
      </c>
      <c r="N580" s="81" t="s">
        <v>436</v>
      </c>
      <c r="O580" s="81" t="s">
        <v>310</v>
      </c>
      <c r="P580" s="81" t="s">
        <v>330</v>
      </c>
      <c r="Q580" s="82">
        <v>13</v>
      </c>
      <c r="U580" s="92" t="s">
        <v>18</v>
      </c>
      <c r="V580" s="92" t="s">
        <v>436</v>
      </c>
      <c r="W580" s="92" t="s">
        <v>337</v>
      </c>
      <c r="X580" s="92">
        <v>497</v>
      </c>
      <c r="Y580" s="84"/>
    </row>
    <row r="581" spans="1:25" hidden="1">
      <c r="A581" s="41" t="s">
        <v>325</v>
      </c>
      <c r="B581" s="41" t="s">
        <v>9</v>
      </c>
      <c r="C581" s="41" t="s">
        <v>309</v>
      </c>
      <c r="D581" s="42">
        <v>661</v>
      </c>
      <c r="G581" s="41" t="s">
        <v>13</v>
      </c>
      <c r="H581" s="41" t="s">
        <v>332</v>
      </c>
      <c r="I581" s="42">
        <v>574</v>
      </c>
      <c r="M581" s="81" t="s">
        <v>45</v>
      </c>
      <c r="N581" s="81" t="s">
        <v>436</v>
      </c>
      <c r="O581" s="81" t="s">
        <v>310</v>
      </c>
      <c r="P581" s="81" t="s">
        <v>331</v>
      </c>
      <c r="Q581" s="82">
        <v>36</v>
      </c>
      <c r="U581" s="92" t="s">
        <v>18</v>
      </c>
      <c r="V581" s="92" t="s">
        <v>436</v>
      </c>
      <c r="W581" s="92" t="s">
        <v>338</v>
      </c>
      <c r="X581" s="92">
        <v>111</v>
      </c>
      <c r="Y581" s="84"/>
    </row>
    <row r="582" spans="1:25" hidden="1">
      <c r="A582" s="41" t="s">
        <v>325</v>
      </c>
      <c r="B582" s="41" t="s">
        <v>9</v>
      </c>
      <c r="C582" s="41" t="s">
        <v>310</v>
      </c>
      <c r="D582" s="42">
        <v>243</v>
      </c>
      <c r="G582" s="41" t="s">
        <v>13</v>
      </c>
      <c r="H582" s="41" t="s">
        <v>333</v>
      </c>
      <c r="I582" s="42">
        <v>414</v>
      </c>
      <c r="M582" s="81" t="s">
        <v>45</v>
      </c>
      <c r="N582" s="81" t="s">
        <v>436</v>
      </c>
      <c r="O582" s="81" t="s">
        <v>310</v>
      </c>
      <c r="P582" s="81" t="s">
        <v>332</v>
      </c>
      <c r="Q582" s="82">
        <v>55</v>
      </c>
      <c r="U582" s="92" t="s">
        <v>18</v>
      </c>
      <c r="V582" s="92" t="s">
        <v>440</v>
      </c>
      <c r="W582" s="92" t="s">
        <v>334</v>
      </c>
      <c r="X582" s="92">
        <v>1</v>
      </c>
      <c r="Y582" s="84"/>
    </row>
    <row r="583" spans="1:25" hidden="1">
      <c r="A583" s="41" t="s">
        <v>325</v>
      </c>
      <c r="B583" s="41" t="s">
        <v>9</v>
      </c>
      <c r="C583" s="41" t="s">
        <v>311</v>
      </c>
      <c r="D583" s="42">
        <v>32</v>
      </c>
      <c r="G583" s="41" t="s">
        <v>13</v>
      </c>
      <c r="H583" s="41" t="s">
        <v>334</v>
      </c>
      <c r="I583" s="42">
        <v>507</v>
      </c>
      <c r="M583" s="81" t="s">
        <v>45</v>
      </c>
      <c r="N583" s="81" t="s">
        <v>436</v>
      </c>
      <c r="O583" s="81" t="s">
        <v>310</v>
      </c>
      <c r="P583" s="81" t="s">
        <v>333</v>
      </c>
      <c r="Q583" s="82">
        <v>28</v>
      </c>
      <c r="U583" s="92" t="s">
        <v>18</v>
      </c>
      <c r="V583" s="92" t="s">
        <v>441</v>
      </c>
      <c r="W583" s="92" t="s">
        <v>334</v>
      </c>
      <c r="X583" s="92">
        <v>1</v>
      </c>
      <c r="Y583" s="84"/>
    </row>
    <row r="584" spans="1:25" hidden="1">
      <c r="A584" s="41" t="s">
        <v>325</v>
      </c>
      <c r="B584" s="41" t="s">
        <v>13</v>
      </c>
      <c r="C584" s="41" t="s">
        <v>309</v>
      </c>
      <c r="D584" s="42">
        <v>374</v>
      </c>
      <c r="G584" s="41" t="s">
        <v>13</v>
      </c>
      <c r="H584" s="41" t="s">
        <v>336</v>
      </c>
      <c r="I584" s="42">
        <v>435</v>
      </c>
      <c r="M584" s="81" t="s">
        <v>45</v>
      </c>
      <c r="N584" s="81" t="s">
        <v>436</v>
      </c>
      <c r="O584" s="81" t="s">
        <v>310</v>
      </c>
      <c r="P584" s="81" t="s">
        <v>334</v>
      </c>
      <c r="Q584" s="82">
        <v>29</v>
      </c>
      <c r="U584" s="92" t="s">
        <v>18</v>
      </c>
      <c r="V584" s="92" t="s">
        <v>329</v>
      </c>
      <c r="W584" s="92" t="s">
        <v>308</v>
      </c>
      <c r="X584" s="92">
        <v>120</v>
      </c>
      <c r="Y584" s="84"/>
    </row>
    <row r="585" spans="1:25" hidden="1">
      <c r="A585" s="41" t="s">
        <v>325</v>
      </c>
      <c r="B585" s="41" t="s">
        <v>13</v>
      </c>
      <c r="C585" s="41" t="s">
        <v>310</v>
      </c>
      <c r="D585" s="42">
        <v>159</v>
      </c>
      <c r="G585" s="41" t="s">
        <v>13</v>
      </c>
      <c r="H585" s="41" t="s">
        <v>337</v>
      </c>
      <c r="I585" s="42">
        <v>373</v>
      </c>
      <c r="M585" s="81" t="s">
        <v>45</v>
      </c>
      <c r="N585" s="81" t="s">
        <v>436</v>
      </c>
      <c r="O585" s="81" t="s">
        <v>310</v>
      </c>
      <c r="P585" s="81" t="s">
        <v>336</v>
      </c>
      <c r="Q585" s="82">
        <v>29</v>
      </c>
      <c r="U585" s="92" t="s">
        <v>18</v>
      </c>
      <c r="V585" s="92" t="s">
        <v>329</v>
      </c>
      <c r="W585" s="92" t="s">
        <v>323</v>
      </c>
      <c r="X585" s="92">
        <v>588</v>
      </c>
      <c r="Y585" s="84"/>
    </row>
    <row r="586" spans="1:25" hidden="1">
      <c r="A586" s="41" t="s">
        <v>325</v>
      </c>
      <c r="B586" s="41" t="s">
        <v>13</v>
      </c>
      <c r="C586" s="41" t="s">
        <v>311</v>
      </c>
      <c r="D586" s="42">
        <v>17</v>
      </c>
      <c r="G586" s="41" t="s">
        <v>13</v>
      </c>
      <c r="H586" s="41" t="s">
        <v>338</v>
      </c>
      <c r="I586" s="42">
        <v>66</v>
      </c>
      <c r="M586" s="81" t="s">
        <v>45</v>
      </c>
      <c r="N586" s="81" t="s">
        <v>436</v>
      </c>
      <c r="O586" s="81" t="s">
        <v>310</v>
      </c>
      <c r="P586" s="81" t="s">
        <v>337</v>
      </c>
      <c r="Q586" s="82">
        <v>27</v>
      </c>
      <c r="U586" s="92" t="s">
        <v>18</v>
      </c>
      <c r="V586" s="92" t="s">
        <v>329</v>
      </c>
      <c r="W586" s="92" t="s">
        <v>324</v>
      </c>
      <c r="X586" s="92">
        <v>584</v>
      </c>
      <c r="Y586" s="84"/>
    </row>
    <row r="587" spans="1:25" hidden="1">
      <c r="A587" s="41" t="s">
        <v>325</v>
      </c>
      <c r="B587" s="41" t="s">
        <v>2</v>
      </c>
      <c r="C587" s="41" t="s">
        <v>309</v>
      </c>
      <c r="D587" s="42">
        <v>1012</v>
      </c>
      <c r="G587" s="41" t="s">
        <v>2</v>
      </c>
      <c r="H587" s="41" t="s">
        <v>308</v>
      </c>
      <c r="I587" s="42">
        <v>383</v>
      </c>
      <c r="M587" s="81" t="s">
        <v>45</v>
      </c>
      <c r="N587" s="81" t="s">
        <v>436</v>
      </c>
      <c r="O587" s="81" t="s">
        <v>310</v>
      </c>
      <c r="P587" s="81" t="s">
        <v>338</v>
      </c>
      <c r="Q587" s="82">
        <v>2</v>
      </c>
      <c r="U587" s="92" t="s">
        <v>18</v>
      </c>
      <c r="V587" s="92" t="s">
        <v>329</v>
      </c>
      <c r="W587" s="92" t="s">
        <v>325</v>
      </c>
      <c r="X587" s="92">
        <v>597</v>
      </c>
      <c r="Y587" s="84"/>
    </row>
    <row r="588" spans="1:25" hidden="1">
      <c r="A588" s="41" t="s">
        <v>325</v>
      </c>
      <c r="B588" s="41" t="s">
        <v>2</v>
      </c>
      <c r="C588" s="41" t="s">
        <v>310</v>
      </c>
      <c r="D588" s="42">
        <v>377</v>
      </c>
      <c r="G588" s="41" t="s">
        <v>2</v>
      </c>
      <c r="H588" s="41" t="s">
        <v>323</v>
      </c>
      <c r="I588" s="42">
        <v>1468</v>
      </c>
      <c r="M588" s="81" t="s">
        <v>45</v>
      </c>
      <c r="N588" s="81" t="s">
        <v>436</v>
      </c>
      <c r="O588" s="81" t="s">
        <v>311</v>
      </c>
      <c r="P588" s="81" t="s">
        <v>330</v>
      </c>
      <c r="Q588" s="82">
        <v>5</v>
      </c>
      <c r="U588" s="92" t="s">
        <v>18</v>
      </c>
      <c r="V588" s="92" t="s">
        <v>329</v>
      </c>
      <c r="W588" s="92" t="s">
        <v>326</v>
      </c>
      <c r="X588" s="92">
        <v>618</v>
      </c>
      <c r="Y588" s="84"/>
    </row>
    <row r="589" spans="1:25" hidden="1">
      <c r="A589" s="41" t="s">
        <v>325</v>
      </c>
      <c r="B589" s="41" t="s">
        <v>2</v>
      </c>
      <c r="C589" s="41" t="s">
        <v>311</v>
      </c>
      <c r="D589" s="42">
        <v>33</v>
      </c>
      <c r="G589" s="41" t="s">
        <v>2</v>
      </c>
      <c r="H589" s="41" t="s">
        <v>324</v>
      </c>
      <c r="I589" s="42">
        <v>1433</v>
      </c>
      <c r="M589" s="81" t="s">
        <v>45</v>
      </c>
      <c r="N589" s="81" t="s">
        <v>436</v>
      </c>
      <c r="O589" s="81" t="s">
        <v>311</v>
      </c>
      <c r="P589" s="81" t="s">
        <v>331</v>
      </c>
      <c r="Q589" s="82">
        <v>7</v>
      </c>
      <c r="U589" s="92" t="s">
        <v>18</v>
      </c>
      <c r="V589" s="92" t="s">
        <v>329</v>
      </c>
      <c r="W589" s="92" t="s">
        <v>327</v>
      </c>
      <c r="X589" s="92">
        <v>480</v>
      </c>
      <c r="Y589" s="84"/>
    </row>
    <row r="590" spans="1:25" hidden="1">
      <c r="A590" s="41" t="s">
        <v>325</v>
      </c>
      <c r="B590" s="41" t="s">
        <v>31</v>
      </c>
      <c r="C590" s="41" t="s">
        <v>309</v>
      </c>
      <c r="D590" s="42">
        <v>253</v>
      </c>
      <c r="G590" s="41" t="s">
        <v>2</v>
      </c>
      <c r="H590" s="41" t="s">
        <v>325</v>
      </c>
      <c r="I590" s="42">
        <v>1422</v>
      </c>
      <c r="M590" s="81" t="s">
        <v>45</v>
      </c>
      <c r="N590" s="81" t="s">
        <v>436</v>
      </c>
      <c r="O590" s="81" t="s">
        <v>311</v>
      </c>
      <c r="P590" s="81" t="s">
        <v>332</v>
      </c>
      <c r="Q590" s="82">
        <v>9</v>
      </c>
      <c r="U590" s="92" t="s">
        <v>18</v>
      </c>
      <c r="V590" s="92" t="s">
        <v>329</v>
      </c>
      <c r="W590" s="92" t="s">
        <v>328</v>
      </c>
      <c r="X590" s="92">
        <v>501</v>
      </c>
      <c r="Y590" s="84"/>
    </row>
    <row r="591" spans="1:25" hidden="1">
      <c r="A591" s="41" t="s">
        <v>325</v>
      </c>
      <c r="B591" s="41" t="s">
        <v>31</v>
      </c>
      <c r="C591" s="41" t="s">
        <v>310</v>
      </c>
      <c r="D591" s="42">
        <v>79</v>
      </c>
      <c r="G591" s="41" t="s">
        <v>2</v>
      </c>
      <c r="H591" s="41" t="s">
        <v>326</v>
      </c>
      <c r="I591" s="42">
        <v>1483</v>
      </c>
      <c r="M591" s="81" t="s">
        <v>45</v>
      </c>
      <c r="N591" s="81" t="s">
        <v>436</v>
      </c>
      <c r="O591" s="81" t="s">
        <v>311</v>
      </c>
      <c r="P591" s="81" t="s">
        <v>333</v>
      </c>
      <c r="Q591" s="82">
        <v>5</v>
      </c>
      <c r="U591" s="92" t="s">
        <v>18</v>
      </c>
      <c r="V591" s="92" t="s">
        <v>329</v>
      </c>
      <c r="W591" s="92" t="s">
        <v>334</v>
      </c>
      <c r="X591" s="92">
        <v>10</v>
      </c>
      <c r="Y591" s="84"/>
    </row>
    <row r="592" spans="1:25" hidden="1">
      <c r="A592" s="41" t="s">
        <v>325</v>
      </c>
      <c r="B592" s="41" t="s">
        <v>31</v>
      </c>
      <c r="C592" s="41" t="s">
        <v>311</v>
      </c>
      <c r="D592" s="42">
        <v>7</v>
      </c>
      <c r="G592" s="41" t="s">
        <v>2</v>
      </c>
      <c r="H592" s="41" t="s">
        <v>327</v>
      </c>
      <c r="I592" s="42">
        <v>1191</v>
      </c>
      <c r="M592" s="81" t="s">
        <v>45</v>
      </c>
      <c r="N592" s="81" t="s">
        <v>436</v>
      </c>
      <c r="O592" s="81" t="s">
        <v>311</v>
      </c>
      <c r="P592" s="81" t="s">
        <v>334</v>
      </c>
      <c r="Q592" s="82">
        <v>3</v>
      </c>
      <c r="U592" s="92" t="s">
        <v>18</v>
      </c>
      <c r="V592" s="92" t="s">
        <v>329</v>
      </c>
      <c r="W592" s="92" t="s">
        <v>336</v>
      </c>
      <c r="X592" s="92">
        <v>1</v>
      </c>
      <c r="Y592" s="84"/>
    </row>
    <row r="593" spans="1:25" hidden="1">
      <c r="A593" s="41" t="s">
        <v>325</v>
      </c>
      <c r="B593" s="41" t="s">
        <v>37</v>
      </c>
      <c r="C593" s="41" t="s">
        <v>309</v>
      </c>
      <c r="D593" s="42">
        <v>220</v>
      </c>
      <c r="G593" s="41" t="s">
        <v>2</v>
      </c>
      <c r="H593" s="41" t="s">
        <v>328</v>
      </c>
      <c r="I593" s="42">
        <v>1222</v>
      </c>
      <c r="M593" s="81" t="s">
        <v>45</v>
      </c>
      <c r="N593" s="81" t="s">
        <v>436</v>
      </c>
      <c r="O593" s="81" t="s">
        <v>311</v>
      </c>
      <c r="P593" s="81" t="s">
        <v>336</v>
      </c>
      <c r="Q593" s="82">
        <v>10</v>
      </c>
      <c r="U593" s="92" t="s">
        <v>18</v>
      </c>
      <c r="V593" s="92" t="s">
        <v>329</v>
      </c>
      <c r="W593" s="92" t="s">
        <v>338</v>
      </c>
      <c r="X593" s="92">
        <v>1</v>
      </c>
      <c r="Y593" s="84"/>
    </row>
    <row r="594" spans="1:25" hidden="1">
      <c r="A594" s="41" t="s">
        <v>325</v>
      </c>
      <c r="B594" s="41" t="s">
        <v>37</v>
      </c>
      <c r="C594" s="41" t="s">
        <v>310</v>
      </c>
      <c r="D594" s="42">
        <v>72</v>
      </c>
      <c r="G594" s="41" t="s">
        <v>2</v>
      </c>
      <c r="H594" s="41" t="s">
        <v>330</v>
      </c>
      <c r="I594" s="42">
        <v>903</v>
      </c>
      <c r="M594" s="81" t="s">
        <v>45</v>
      </c>
      <c r="N594" s="81" t="s">
        <v>436</v>
      </c>
      <c r="O594" s="81" t="s">
        <v>311</v>
      </c>
      <c r="P594" s="81" t="s">
        <v>337</v>
      </c>
      <c r="Q594" s="82">
        <v>1</v>
      </c>
      <c r="U594" s="92" t="s">
        <v>20</v>
      </c>
      <c r="V594" s="92" t="s">
        <v>436</v>
      </c>
      <c r="W594" s="92" t="s">
        <v>330</v>
      </c>
      <c r="X594" s="92">
        <v>180</v>
      </c>
      <c r="Y594" s="84"/>
    </row>
    <row r="595" spans="1:25" hidden="1">
      <c r="A595" s="41" t="s">
        <v>325</v>
      </c>
      <c r="B595" s="41" t="s">
        <v>37</v>
      </c>
      <c r="C595" s="41" t="s">
        <v>311</v>
      </c>
      <c r="D595" s="42">
        <v>10</v>
      </c>
      <c r="G595" s="41" t="s">
        <v>2</v>
      </c>
      <c r="H595" s="41" t="s">
        <v>331</v>
      </c>
      <c r="I595" s="42">
        <v>919</v>
      </c>
      <c r="M595" s="81" t="s">
        <v>45</v>
      </c>
      <c r="N595" s="81" t="s">
        <v>436</v>
      </c>
      <c r="O595" s="81" t="s">
        <v>311</v>
      </c>
      <c r="P595" s="81" t="s">
        <v>338</v>
      </c>
      <c r="Q595" s="82">
        <v>1</v>
      </c>
      <c r="U595" s="92" t="s">
        <v>20</v>
      </c>
      <c r="V595" s="92" t="s">
        <v>436</v>
      </c>
      <c r="W595" s="92" t="s">
        <v>331</v>
      </c>
      <c r="X595" s="92">
        <v>184</v>
      </c>
      <c r="Y595" s="84"/>
    </row>
    <row r="596" spans="1:25" hidden="1">
      <c r="A596" s="41" t="s">
        <v>325</v>
      </c>
      <c r="B596" s="41" t="s">
        <v>39</v>
      </c>
      <c r="C596" s="41" t="s">
        <v>309</v>
      </c>
      <c r="D596" s="42">
        <v>719</v>
      </c>
      <c r="G596" s="41" t="s">
        <v>2</v>
      </c>
      <c r="H596" s="41" t="s">
        <v>332</v>
      </c>
      <c r="I596" s="42">
        <v>1691</v>
      </c>
      <c r="M596" s="81" t="s">
        <v>45</v>
      </c>
      <c r="N596" s="81" t="s">
        <v>436</v>
      </c>
      <c r="O596" s="81" t="s">
        <v>335</v>
      </c>
      <c r="P596" s="81" t="s">
        <v>334</v>
      </c>
      <c r="Q596" s="82">
        <v>1</v>
      </c>
      <c r="U596" s="92" t="s">
        <v>20</v>
      </c>
      <c r="V596" s="92" t="s">
        <v>436</v>
      </c>
      <c r="W596" s="92" t="s">
        <v>332</v>
      </c>
      <c r="X596" s="92">
        <v>199</v>
      </c>
      <c r="Y596" s="84"/>
    </row>
    <row r="597" spans="1:25" hidden="1">
      <c r="A597" s="41" t="s">
        <v>325</v>
      </c>
      <c r="B597" s="41" t="s">
        <v>39</v>
      </c>
      <c r="C597" s="41" t="s">
        <v>310</v>
      </c>
      <c r="D597" s="42">
        <v>289</v>
      </c>
      <c r="G597" s="41" t="s">
        <v>2</v>
      </c>
      <c r="H597" s="41" t="s">
        <v>333</v>
      </c>
      <c r="I597" s="42">
        <v>1681</v>
      </c>
      <c r="M597" s="81" t="s">
        <v>45</v>
      </c>
      <c r="N597" s="81" t="s">
        <v>436</v>
      </c>
      <c r="O597" s="81" t="s">
        <v>335</v>
      </c>
      <c r="P597" s="81" t="s">
        <v>336</v>
      </c>
      <c r="Q597" s="82">
        <v>2</v>
      </c>
      <c r="U597" s="92" t="s">
        <v>20</v>
      </c>
      <c r="V597" s="92" t="s">
        <v>436</v>
      </c>
      <c r="W597" s="92" t="s">
        <v>333</v>
      </c>
      <c r="X597" s="92">
        <v>175</v>
      </c>
      <c r="Y597" s="84"/>
    </row>
    <row r="598" spans="1:25" hidden="1">
      <c r="A598" s="41" t="s">
        <v>325</v>
      </c>
      <c r="B598" s="41" t="s">
        <v>39</v>
      </c>
      <c r="C598" s="41" t="s">
        <v>311</v>
      </c>
      <c r="D598" s="42">
        <v>29</v>
      </c>
      <c r="G598" s="41" t="s">
        <v>2</v>
      </c>
      <c r="H598" s="41" t="s">
        <v>334</v>
      </c>
      <c r="I598" s="42">
        <v>1398</v>
      </c>
      <c r="M598" s="81" t="s">
        <v>45</v>
      </c>
      <c r="N598" s="81" t="s">
        <v>436</v>
      </c>
      <c r="O598" s="81" t="s">
        <v>335</v>
      </c>
      <c r="P598" s="81" t="s">
        <v>337</v>
      </c>
      <c r="Q598" s="82">
        <v>1</v>
      </c>
      <c r="U598" s="92" t="s">
        <v>20</v>
      </c>
      <c r="V598" s="92" t="s">
        <v>436</v>
      </c>
      <c r="W598" s="92" t="s">
        <v>334</v>
      </c>
      <c r="X598" s="92">
        <v>170</v>
      </c>
      <c r="Y598" s="84"/>
    </row>
    <row r="599" spans="1:25" hidden="1">
      <c r="A599" s="41" t="s">
        <v>325</v>
      </c>
      <c r="B599" s="41" t="s">
        <v>32</v>
      </c>
      <c r="C599" s="41" t="s">
        <v>309</v>
      </c>
      <c r="D599" s="42">
        <v>11198</v>
      </c>
      <c r="G599" s="41" t="s">
        <v>2</v>
      </c>
      <c r="H599" s="41" t="s">
        <v>336</v>
      </c>
      <c r="I599" s="42">
        <v>1243</v>
      </c>
      <c r="M599" s="81" t="s">
        <v>45</v>
      </c>
      <c r="N599" s="81" t="s">
        <v>437</v>
      </c>
      <c r="O599" s="81" t="s">
        <v>310</v>
      </c>
      <c r="P599" s="81" t="s">
        <v>334</v>
      </c>
      <c r="Q599" s="82">
        <v>1</v>
      </c>
      <c r="U599" s="92" t="s">
        <v>20</v>
      </c>
      <c r="V599" s="92" t="s">
        <v>436</v>
      </c>
      <c r="W599" s="92" t="s">
        <v>336</v>
      </c>
      <c r="X599" s="92">
        <v>180</v>
      </c>
      <c r="Y599" s="84"/>
    </row>
    <row r="600" spans="1:25" hidden="1">
      <c r="A600" s="41" t="s">
        <v>325</v>
      </c>
      <c r="B600" s="41" t="s">
        <v>32</v>
      </c>
      <c r="C600" s="41" t="s">
        <v>310</v>
      </c>
      <c r="D600" s="42">
        <v>4072</v>
      </c>
      <c r="G600" s="41" t="s">
        <v>2</v>
      </c>
      <c r="H600" s="41" t="s">
        <v>337</v>
      </c>
      <c r="I600" s="42">
        <v>1441</v>
      </c>
      <c r="M600" s="81" t="s">
        <v>45</v>
      </c>
      <c r="N600" s="81" t="s">
        <v>446</v>
      </c>
      <c r="O600" s="81" t="s">
        <v>310</v>
      </c>
      <c r="P600" s="81" t="s">
        <v>333</v>
      </c>
      <c r="Q600" s="82">
        <v>1</v>
      </c>
      <c r="U600" s="92" t="s">
        <v>20</v>
      </c>
      <c r="V600" s="92" t="s">
        <v>436</v>
      </c>
      <c r="W600" s="92" t="s">
        <v>337</v>
      </c>
      <c r="X600" s="92">
        <v>192</v>
      </c>
      <c r="Y600" s="84"/>
    </row>
    <row r="601" spans="1:25" hidden="1">
      <c r="A601" s="41" t="s">
        <v>325</v>
      </c>
      <c r="B601" s="41" t="s">
        <v>32</v>
      </c>
      <c r="C601" s="41" t="s">
        <v>311</v>
      </c>
      <c r="D601" s="42">
        <v>535</v>
      </c>
      <c r="G601" s="41" t="s">
        <v>2</v>
      </c>
      <c r="H601" s="41" t="s">
        <v>338</v>
      </c>
      <c r="I601" s="42">
        <v>187</v>
      </c>
      <c r="M601" s="81" t="s">
        <v>45</v>
      </c>
      <c r="N601" s="81" t="s">
        <v>447</v>
      </c>
      <c r="O601" s="81" t="s">
        <v>309</v>
      </c>
      <c r="P601" s="81" t="s">
        <v>332</v>
      </c>
      <c r="Q601" s="82">
        <v>1</v>
      </c>
      <c r="U601" s="92" t="s">
        <v>20</v>
      </c>
      <c r="V601" s="92" t="s">
        <v>436</v>
      </c>
      <c r="W601" s="92" t="s">
        <v>338</v>
      </c>
      <c r="X601" s="92">
        <v>37</v>
      </c>
      <c r="Y601" s="84"/>
    </row>
    <row r="602" spans="1:25" hidden="1">
      <c r="A602" s="41" t="s">
        <v>325</v>
      </c>
      <c r="B602" s="41" t="s">
        <v>35</v>
      </c>
      <c r="C602" s="41" t="s">
        <v>309</v>
      </c>
      <c r="D602" s="42">
        <v>1436</v>
      </c>
      <c r="G602" s="41" t="s">
        <v>31</v>
      </c>
      <c r="H602" s="41" t="s">
        <v>308</v>
      </c>
      <c r="I602" s="42">
        <v>69</v>
      </c>
      <c r="M602" s="81" t="s">
        <v>45</v>
      </c>
      <c r="N602" s="81" t="s">
        <v>329</v>
      </c>
      <c r="O602" s="81" t="s">
        <v>309</v>
      </c>
      <c r="P602" s="81" t="s">
        <v>308</v>
      </c>
      <c r="Q602" s="82">
        <v>40</v>
      </c>
      <c r="U602" s="92" t="s">
        <v>20</v>
      </c>
      <c r="V602" s="92" t="s">
        <v>440</v>
      </c>
      <c r="W602" s="92" t="s">
        <v>338</v>
      </c>
      <c r="X602" s="92">
        <v>1</v>
      </c>
      <c r="Y602" s="84"/>
    </row>
    <row r="603" spans="1:25" hidden="1">
      <c r="A603" s="41" t="s">
        <v>325</v>
      </c>
      <c r="B603" s="41" t="s">
        <v>35</v>
      </c>
      <c r="C603" s="41" t="s">
        <v>310</v>
      </c>
      <c r="D603" s="42">
        <v>474</v>
      </c>
      <c r="G603" s="41" t="s">
        <v>31</v>
      </c>
      <c r="H603" s="41" t="s">
        <v>323</v>
      </c>
      <c r="I603" s="42">
        <v>427</v>
      </c>
      <c r="M603" s="81" t="s">
        <v>45</v>
      </c>
      <c r="N603" s="81" t="s">
        <v>329</v>
      </c>
      <c r="O603" s="81" t="s">
        <v>309</v>
      </c>
      <c r="P603" s="81" t="s">
        <v>323</v>
      </c>
      <c r="Q603" s="82">
        <v>88</v>
      </c>
      <c r="U603" s="92" t="s">
        <v>20</v>
      </c>
      <c r="V603" s="92" t="s">
        <v>329</v>
      </c>
      <c r="W603" s="92" t="s">
        <v>308</v>
      </c>
      <c r="X603" s="92">
        <v>44</v>
      </c>
      <c r="Y603" s="84"/>
    </row>
    <row r="604" spans="1:25" hidden="1">
      <c r="A604" s="41" t="s">
        <v>325</v>
      </c>
      <c r="B604" s="41" t="s">
        <v>35</v>
      </c>
      <c r="C604" s="41" t="s">
        <v>311</v>
      </c>
      <c r="D604" s="42">
        <v>45</v>
      </c>
      <c r="G604" s="41" t="s">
        <v>31</v>
      </c>
      <c r="H604" s="41" t="s">
        <v>324</v>
      </c>
      <c r="I604" s="42">
        <v>368</v>
      </c>
      <c r="M604" s="81" t="s">
        <v>45</v>
      </c>
      <c r="N604" s="81" t="s">
        <v>329</v>
      </c>
      <c r="O604" s="81" t="s">
        <v>309</v>
      </c>
      <c r="P604" s="81" t="s">
        <v>324</v>
      </c>
      <c r="Q604" s="82">
        <v>64</v>
      </c>
      <c r="U604" s="92" t="s">
        <v>20</v>
      </c>
      <c r="V604" s="92" t="s">
        <v>329</v>
      </c>
      <c r="W604" s="92" t="s">
        <v>323</v>
      </c>
      <c r="X604" s="92">
        <v>246</v>
      </c>
      <c r="Y604" s="84"/>
    </row>
    <row r="605" spans="1:25" hidden="1">
      <c r="A605" s="41" t="s">
        <v>325</v>
      </c>
      <c r="B605" s="41" t="s">
        <v>36</v>
      </c>
      <c r="C605" s="41" t="s">
        <v>309</v>
      </c>
      <c r="D605" s="42">
        <v>629</v>
      </c>
      <c r="G605" s="41" t="s">
        <v>31</v>
      </c>
      <c r="H605" s="41" t="s">
        <v>325</v>
      </c>
      <c r="I605" s="42">
        <v>339</v>
      </c>
      <c r="M605" s="81" t="s">
        <v>45</v>
      </c>
      <c r="N605" s="81" t="s">
        <v>329</v>
      </c>
      <c r="O605" s="81" t="s">
        <v>309</v>
      </c>
      <c r="P605" s="81" t="s">
        <v>325</v>
      </c>
      <c r="Q605" s="82">
        <v>76</v>
      </c>
      <c r="U605" s="92" t="s">
        <v>20</v>
      </c>
      <c r="V605" s="92" t="s">
        <v>329</v>
      </c>
      <c r="W605" s="92" t="s">
        <v>324</v>
      </c>
      <c r="X605" s="92">
        <v>189</v>
      </c>
      <c r="Y605" s="84"/>
    </row>
    <row r="606" spans="1:25" hidden="1">
      <c r="A606" s="41" t="s">
        <v>325</v>
      </c>
      <c r="B606" s="41" t="s">
        <v>36</v>
      </c>
      <c r="C606" s="41" t="s">
        <v>310</v>
      </c>
      <c r="D606" s="42">
        <v>231</v>
      </c>
      <c r="G606" s="41" t="s">
        <v>31</v>
      </c>
      <c r="H606" s="41" t="s">
        <v>326</v>
      </c>
      <c r="I606" s="42">
        <v>373</v>
      </c>
      <c r="M606" s="81" t="s">
        <v>45</v>
      </c>
      <c r="N606" s="81" t="s">
        <v>329</v>
      </c>
      <c r="O606" s="81" t="s">
        <v>309</v>
      </c>
      <c r="P606" s="81" t="s">
        <v>326</v>
      </c>
      <c r="Q606" s="82">
        <v>64</v>
      </c>
      <c r="U606" s="92" t="s">
        <v>20</v>
      </c>
      <c r="V606" s="92" t="s">
        <v>329</v>
      </c>
      <c r="W606" s="92" t="s">
        <v>325</v>
      </c>
      <c r="X606" s="92">
        <v>183</v>
      </c>
      <c r="Y606" s="84"/>
    </row>
    <row r="607" spans="1:25" hidden="1">
      <c r="A607" s="41" t="s">
        <v>325</v>
      </c>
      <c r="B607" s="41" t="s">
        <v>36</v>
      </c>
      <c r="C607" s="41" t="s">
        <v>311</v>
      </c>
      <c r="D607" s="42">
        <v>16</v>
      </c>
      <c r="G607" s="41" t="s">
        <v>31</v>
      </c>
      <c r="H607" s="41" t="s">
        <v>327</v>
      </c>
      <c r="I607" s="42">
        <v>299</v>
      </c>
      <c r="M607" s="81" t="s">
        <v>45</v>
      </c>
      <c r="N607" s="81" t="s">
        <v>329</v>
      </c>
      <c r="O607" s="81" t="s">
        <v>309</v>
      </c>
      <c r="P607" s="81" t="s">
        <v>327</v>
      </c>
      <c r="Q607" s="82">
        <v>43</v>
      </c>
      <c r="U607" s="92" t="s">
        <v>20</v>
      </c>
      <c r="V607" s="92" t="s">
        <v>329</v>
      </c>
      <c r="W607" s="92" t="s">
        <v>326</v>
      </c>
      <c r="X607" s="92">
        <v>231</v>
      </c>
      <c r="Y607" s="84"/>
    </row>
    <row r="608" spans="1:25" hidden="1">
      <c r="A608" s="41" t="s">
        <v>325</v>
      </c>
      <c r="B608" s="41" t="s">
        <v>319</v>
      </c>
      <c r="C608" s="41" t="s">
        <v>309</v>
      </c>
      <c r="D608" s="42">
        <v>149</v>
      </c>
      <c r="G608" s="41" t="s">
        <v>31</v>
      </c>
      <c r="H608" s="41" t="s">
        <v>328</v>
      </c>
      <c r="I608" s="42">
        <v>294</v>
      </c>
      <c r="M608" s="81" t="s">
        <v>45</v>
      </c>
      <c r="N608" s="81" t="s">
        <v>329</v>
      </c>
      <c r="O608" s="81" t="s">
        <v>309</v>
      </c>
      <c r="P608" s="81" t="s">
        <v>328</v>
      </c>
      <c r="Q608" s="82">
        <v>57</v>
      </c>
      <c r="U608" s="92" t="s">
        <v>20</v>
      </c>
      <c r="V608" s="92" t="s">
        <v>329</v>
      </c>
      <c r="W608" s="92" t="s">
        <v>327</v>
      </c>
      <c r="X608" s="92">
        <v>168</v>
      </c>
      <c r="Y608" s="84"/>
    </row>
    <row r="609" spans="1:25" hidden="1">
      <c r="A609" s="41" t="s">
        <v>325</v>
      </c>
      <c r="B609" s="41" t="s">
        <v>319</v>
      </c>
      <c r="C609" s="41" t="s">
        <v>310</v>
      </c>
      <c r="D609" s="42">
        <v>80</v>
      </c>
      <c r="G609" s="41" t="s">
        <v>31</v>
      </c>
      <c r="H609" s="41" t="s">
        <v>330</v>
      </c>
      <c r="I609" s="42">
        <v>412</v>
      </c>
      <c r="M609" s="81" t="s">
        <v>45</v>
      </c>
      <c r="N609" s="81" t="s">
        <v>329</v>
      </c>
      <c r="O609" s="81" t="s">
        <v>309</v>
      </c>
      <c r="P609" s="81" t="s">
        <v>334</v>
      </c>
      <c r="Q609" s="82">
        <v>5</v>
      </c>
      <c r="U609" s="92" t="s">
        <v>20</v>
      </c>
      <c r="V609" s="92" t="s">
        <v>329</v>
      </c>
      <c r="W609" s="92" t="s">
        <v>328</v>
      </c>
      <c r="X609" s="92">
        <v>175</v>
      </c>
      <c r="Y609" s="84"/>
    </row>
    <row r="610" spans="1:25" hidden="1">
      <c r="A610" s="41" t="s">
        <v>325</v>
      </c>
      <c r="B610" s="41" t="s">
        <v>319</v>
      </c>
      <c r="C610" s="41" t="s">
        <v>311</v>
      </c>
      <c r="D610" s="42">
        <v>11</v>
      </c>
      <c r="G610" s="41" t="s">
        <v>31</v>
      </c>
      <c r="H610" s="41" t="s">
        <v>331</v>
      </c>
      <c r="I610" s="42">
        <v>499</v>
      </c>
      <c r="M610" s="81" t="s">
        <v>45</v>
      </c>
      <c r="N610" s="81" t="s">
        <v>329</v>
      </c>
      <c r="O610" s="81" t="s">
        <v>309</v>
      </c>
      <c r="P610" s="81" t="s">
        <v>338</v>
      </c>
      <c r="Q610" s="82">
        <v>1</v>
      </c>
      <c r="U610" s="92" t="s">
        <v>20</v>
      </c>
      <c r="V610" s="92" t="s">
        <v>329</v>
      </c>
      <c r="W610" s="92" t="s">
        <v>334</v>
      </c>
      <c r="X610" s="92">
        <v>10</v>
      </c>
      <c r="Y610" s="84"/>
    </row>
    <row r="611" spans="1:25" hidden="1">
      <c r="A611" s="41" t="s">
        <v>325</v>
      </c>
      <c r="B611" s="41" t="s">
        <v>320</v>
      </c>
      <c r="C611" s="41" t="s">
        <v>309</v>
      </c>
      <c r="D611" s="42">
        <v>306</v>
      </c>
      <c r="G611" s="41" t="s">
        <v>31</v>
      </c>
      <c r="H611" s="41" t="s">
        <v>332</v>
      </c>
      <c r="I611" s="42">
        <v>396</v>
      </c>
      <c r="M611" s="81" t="s">
        <v>45</v>
      </c>
      <c r="N611" s="81" t="s">
        <v>329</v>
      </c>
      <c r="O611" s="81" t="s">
        <v>310</v>
      </c>
      <c r="P611" s="81" t="s">
        <v>308</v>
      </c>
      <c r="Q611" s="82">
        <v>2</v>
      </c>
      <c r="U611" s="92" t="s">
        <v>23</v>
      </c>
      <c r="V611" s="92" t="s">
        <v>436</v>
      </c>
      <c r="W611" s="92" t="s">
        <v>330</v>
      </c>
      <c r="X611" s="92">
        <v>354</v>
      </c>
      <c r="Y611" s="84"/>
    </row>
    <row r="612" spans="1:25" hidden="1">
      <c r="A612" s="41" t="s">
        <v>325</v>
      </c>
      <c r="B612" s="41" t="s">
        <v>320</v>
      </c>
      <c r="C612" s="41" t="s">
        <v>310</v>
      </c>
      <c r="D612" s="42">
        <v>149</v>
      </c>
      <c r="G612" s="41" t="s">
        <v>31</v>
      </c>
      <c r="H612" s="41" t="s">
        <v>333</v>
      </c>
      <c r="I612" s="42">
        <v>275</v>
      </c>
      <c r="M612" s="81" t="s">
        <v>45</v>
      </c>
      <c r="N612" s="81" t="s">
        <v>329</v>
      </c>
      <c r="O612" s="81" t="s">
        <v>310</v>
      </c>
      <c r="P612" s="81" t="s">
        <v>323</v>
      </c>
      <c r="Q612" s="82">
        <v>13</v>
      </c>
      <c r="U612" s="92" t="s">
        <v>23</v>
      </c>
      <c r="V612" s="92" t="s">
        <v>436</v>
      </c>
      <c r="W612" s="92" t="s">
        <v>331</v>
      </c>
      <c r="X612" s="92">
        <v>465</v>
      </c>
      <c r="Y612" s="84"/>
    </row>
    <row r="613" spans="1:25" hidden="1">
      <c r="A613" s="41" t="s">
        <v>325</v>
      </c>
      <c r="B613" s="41" t="s">
        <v>320</v>
      </c>
      <c r="C613" s="41" t="s">
        <v>311</v>
      </c>
      <c r="D613" s="42">
        <v>7</v>
      </c>
      <c r="G613" s="41" t="s">
        <v>31</v>
      </c>
      <c r="H613" s="41" t="s">
        <v>334</v>
      </c>
      <c r="I613" s="42">
        <v>254</v>
      </c>
      <c r="M613" s="81" t="s">
        <v>45</v>
      </c>
      <c r="N613" s="81" t="s">
        <v>329</v>
      </c>
      <c r="O613" s="81" t="s">
        <v>310</v>
      </c>
      <c r="P613" s="81" t="s">
        <v>324</v>
      </c>
      <c r="Q613" s="82">
        <v>17</v>
      </c>
      <c r="U613" s="92" t="s">
        <v>23</v>
      </c>
      <c r="V613" s="92" t="s">
        <v>436</v>
      </c>
      <c r="W613" s="92" t="s">
        <v>332</v>
      </c>
      <c r="X613" s="92">
        <v>494</v>
      </c>
      <c r="Y613" s="84"/>
    </row>
    <row r="614" spans="1:25" hidden="1">
      <c r="A614" s="41" t="s">
        <v>325</v>
      </c>
      <c r="B614" s="41" t="s">
        <v>321</v>
      </c>
      <c r="C614" s="41" t="s">
        <v>309</v>
      </c>
      <c r="D614" s="42">
        <v>711</v>
      </c>
      <c r="G614" s="41" t="s">
        <v>31</v>
      </c>
      <c r="H614" s="41" t="s">
        <v>336</v>
      </c>
      <c r="I614" s="42">
        <v>206</v>
      </c>
      <c r="M614" s="81" t="s">
        <v>45</v>
      </c>
      <c r="N614" s="81" t="s">
        <v>329</v>
      </c>
      <c r="O614" s="81" t="s">
        <v>310</v>
      </c>
      <c r="P614" s="81" t="s">
        <v>325</v>
      </c>
      <c r="Q614" s="82">
        <v>16</v>
      </c>
      <c r="U614" s="92" t="s">
        <v>23</v>
      </c>
      <c r="V614" s="92" t="s">
        <v>436</v>
      </c>
      <c r="W614" s="92" t="s">
        <v>333</v>
      </c>
      <c r="X614" s="92">
        <v>403</v>
      </c>
      <c r="Y614" s="84"/>
    </row>
    <row r="615" spans="1:25" hidden="1">
      <c r="A615" s="41" t="s">
        <v>325</v>
      </c>
      <c r="B615" s="41" t="s">
        <v>321</v>
      </c>
      <c r="C615" s="41" t="s">
        <v>310</v>
      </c>
      <c r="D615" s="42">
        <v>334</v>
      </c>
      <c r="G615" s="41" t="s">
        <v>31</v>
      </c>
      <c r="H615" s="41" t="s">
        <v>337</v>
      </c>
      <c r="I615" s="42">
        <v>267</v>
      </c>
      <c r="M615" s="81" t="s">
        <v>45</v>
      </c>
      <c r="N615" s="81" t="s">
        <v>329</v>
      </c>
      <c r="O615" s="81" t="s">
        <v>310</v>
      </c>
      <c r="P615" s="81" t="s">
        <v>326</v>
      </c>
      <c r="Q615" s="82">
        <v>22</v>
      </c>
      <c r="U615" s="92" t="s">
        <v>23</v>
      </c>
      <c r="V615" s="92" t="s">
        <v>436</v>
      </c>
      <c r="W615" s="92" t="s">
        <v>334</v>
      </c>
      <c r="X615" s="92">
        <v>348</v>
      </c>
      <c r="Y615" s="84"/>
    </row>
    <row r="616" spans="1:25" hidden="1">
      <c r="A616" s="41" t="s">
        <v>325</v>
      </c>
      <c r="B616" s="41" t="s">
        <v>321</v>
      </c>
      <c r="C616" s="41" t="s">
        <v>311</v>
      </c>
      <c r="D616" s="42">
        <v>30</v>
      </c>
      <c r="G616" s="41" t="s">
        <v>31</v>
      </c>
      <c r="H616" s="41" t="s">
        <v>338</v>
      </c>
      <c r="I616" s="42">
        <v>39</v>
      </c>
      <c r="M616" s="81" t="s">
        <v>45</v>
      </c>
      <c r="N616" s="81" t="s">
        <v>329</v>
      </c>
      <c r="O616" s="81" t="s">
        <v>310</v>
      </c>
      <c r="P616" s="81" t="s">
        <v>327</v>
      </c>
      <c r="Q616" s="82">
        <v>16</v>
      </c>
      <c r="U616" s="92" t="s">
        <v>23</v>
      </c>
      <c r="V616" s="92" t="s">
        <v>436</v>
      </c>
      <c r="W616" s="92" t="s">
        <v>336</v>
      </c>
      <c r="X616" s="92">
        <v>381</v>
      </c>
      <c r="Y616" s="84"/>
    </row>
    <row r="617" spans="1:25" hidden="1">
      <c r="A617" s="41" t="s">
        <v>325</v>
      </c>
      <c r="B617" s="41" t="s">
        <v>28</v>
      </c>
      <c r="C617" s="41" t="s">
        <v>309</v>
      </c>
      <c r="D617" s="42">
        <v>247</v>
      </c>
      <c r="G617" s="41" t="s">
        <v>37</v>
      </c>
      <c r="H617" s="41" t="s">
        <v>308</v>
      </c>
      <c r="I617" s="42">
        <v>68</v>
      </c>
      <c r="M617" s="81" t="s">
        <v>45</v>
      </c>
      <c r="N617" s="81" t="s">
        <v>329</v>
      </c>
      <c r="O617" s="81" t="s">
        <v>310</v>
      </c>
      <c r="P617" s="81" t="s">
        <v>328</v>
      </c>
      <c r="Q617" s="82">
        <v>27</v>
      </c>
      <c r="U617" s="92" t="s">
        <v>23</v>
      </c>
      <c r="V617" s="92" t="s">
        <v>436</v>
      </c>
      <c r="W617" s="92" t="s">
        <v>337</v>
      </c>
      <c r="X617" s="92">
        <v>426</v>
      </c>
      <c r="Y617" s="84"/>
    </row>
    <row r="618" spans="1:25" hidden="1">
      <c r="A618" s="41" t="s">
        <v>325</v>
      </c>
      <c r="B618" s="41" t="s">
        <v>28</v>
      </c>
      <c r="C618" s="41" t="s">
        <v>310</v>
      </c>
      <c r="D618" s="42">
        <v>108</v>
      </c>
      <c r="G618" s="41" t="s">
        <v>37</v>
      </c>
      <c r="H618" s="41" t="s">
        <v>323</v>
      </c>
      <c r="I618" s="42">
        <v>292</v>
      </c>
      <c r="M618" s="81" t="s">
        <v>45</v>
      </c>
      <c r="N618" s="81" t="s">
        <v>329</v>
      </c>
      <c r="O618" s="81" t="s">
        <v>310</v>
      </c>
      <c r="P618" s="81" t="s">
        <v>334</v>
      </c>
      <c r="Q618" s="82">
        <v>1</v>
      </c>
      <c r="U618" s="92" t="s">
        <v>23</v>
      </c>
      <c r="V618" s="92" t="s">
        <v>436</v>
      </c>
      <c r="W618" s="92" t="s">
        <v>338</v>
      </c>
      <c r="X618" s="92">
        <v>76</v>
      </c>
      <c r="Y618" s="84"/>
    </row>
    <row r="619" spans="1:25" hidden="1">
      <c r="A619" s="41" t="s">
        <v>325</v>
      </c>
      <c r="B619" s="41" t="s">
        <v>28</v>
      </c>
      <c r="C619" s="41" t="s">
        <v>311</v>
      </c>
      <c r="D619" s="42">
        <v>12</v>
      </c>
      <c r="G619" s="41" t="s">
        <v>37</v>
      </c>
      <c r="H619" s="41" t="s">
        <v>324</v>
      </c>
      <c r="I619" s="42">
        <v>300</v>
      </c>
      <c r="M619" s="81" t="s">
        <v>45</v>
      </c>
      <c r="N619" s="81" t="s">
        <v>329</v>
      </c>
      <c r="O619" s="81" t="s">
        <v>311</v>
      </c>
      <c r="P619" s="81" t="s">
        <v>308</v>
      </c>
      <c r="Q619" s="82">
        <v>1</v>
      </c>
      <c r="U619" s="92" t="s">
        <v>23</v>
      </c>
      <c r="V619" s="92" t="s">
        <v>329</v>
      </c>
      <c r="W619" s="92" t="s">
        <v>308</v>
      </c>
      <c r="X619" s="92">
        <v>46</v>
      </c>
      <c r="Y619" s="84"/>
    </row>
    <row r="620" spans="1:25" hidden="1">
      <c r="A620" s="41" t="s">
        <v>325</v>
      </c>
      <c r="B620" s="41" t="s">
        <v>17</v>
      </c>
      <c r="C620" s="41" t="s">
        <v>309</v>
      </c>
      <c r="D620" s="42">
        <v>46</v>
      </c>
      <c r="G620" s="41" t="s">
        <v>37</v>
      </c>
      <c r="H620" s="41" t="s">
        <v>325</v>
      </c>
      <c r="I620" s="42">
        <v>302</v>
      </c>
      <c r="M620" s="81" t="s">
        <v>45</v>
      </c>
      <c r="N620" s="81" t="s">
        <v>329</v>
      </c>
      <c r="O620" s="81" t="s">
        <v>311</v>
      </c>
      <c r="P620" s="81" t="s">
        <v>323</v>
      </c>
      <c r="Q620" s="82">
        <v>7</v>
      </c>
      <c r="U620" s="92" t="s">
        <v>23</v>
      </c>
      <c r="V620" s="92" t="s">
        <v>329</v>
      </c>
      <c r="W620" s="92" t="s">
        <v>323</v>
      </c>
      <c r="X620" s="92">
        <v>362</v>
      </c>
      <c r="Y620" s="84"/>
    </row>
    <row r="621" spans="1:25" hidden="1">
      <c r="A621" s="41" t="s">
        <v>325</v>
      </c>
      <c r="B621" s="41" t="s">
        <v>17</v>
      </c>
      <c r="C621" s="41" t="s">
        <v>310</v>
      </c>
      <c r="D621" s="42">
        <v>21</v>
      </c>
      <c r="G621" s="41" t="s">
        <v>37</v>
      </c>
      <c r="H621" s="41" t="s">
        <v>326</v>
      </c>
      <c r="I621" s="42">
        <v>294</v>
      </c>
      <c r="M621" s="81" t="s">
        <v>45</v>
      </c>
      <c r="N621" s="81" t="s">
        <v>329</v>
      </c>
      <c r="O621" s="81" t="s">
        <v>311</v>
      </c>
      <c r="P621" s="81" t="s">
        <v>324</v>
      </c>
      <c r="Q621" s="82">
        <v>5</v>
      </c>
      <c r="U621" s="92" t="s">
        <v>23</v>
      </c>
      <c r="V621" s="92" t="s">
        <v>329</v>
      </c>
      <c r="W621" s="92" t="s">
        <v>324</v>
      </c>
      <c r="X621" s="92">
        <v>304</v>
      </c>
      <c r="Y621" s="84"/>
    </row>
    <row r="622" spans="1:25" hidden="1">
      <c r="A622" s="41" t="s">
        <v>325</v>
      </c>
      <c r="B622" s="41" t="s">
        <v>17</v>
      </c>
      <c r="C622" s="41" t="s">
        <v>311</v>
      </c>
      <c r="D622" s="42">
        <v>5</v>
      </c>
      <c r="G622" s="41" t="s">
        <v>37</v>
      </c>
      <c r="H622" s="41" t="s">
        <v>327</v>
      </c>
      <c r="I622" s="42">
        <v>276</v>
      </c>
      <c r="M622" s="81" t="s">
        <v>45</v>
      </c>
      <c r="N622" s="81" t="s">
        <v>329</v>
      </c>
      <c r="O622" s="81" t="s">
        <v>311</v>
      </c>
      <c r="P622" s="81" t="s">
        <v>325</v>
      </c>
      <c r="Q622" s="82">
        <v>5</v>
      </c>
      <c r="U622" s="92" t="s">
        <v>23</v>
      </c>
      <c r="V622" s="92" t="s">
        <v>329</v>
      </c>
      <c r="W622" s="92" t="s">
        <v>325</v>
      </c>
      <c r="X622" s="92">
        <v>397</v>
      </c>
      <c r="Y622" s="84"/>
    </row>
    <row r="623" spans="1:25" hidden="1">
      <c r="A623" s="41" t="s">
        <v>325</v>
      </c>
      <c r="B623" s="41" t="s">
        <v>34</v>
      </c>
      <c r="C623" s="41" t="s">
        <v>309</v>
      </c>
      <c r="D623" s="42">
        <v>87</v>
      </c>
      <c r="G623" s="41" t="s">
        <v>37</v>
      </c>
      <c r="H623" s="41" t="s">
        <v>328</v>
      </c>
      <c r="I623" s="42">
        <v>282</v>
      </c>
      <c r="M623" s="81" t="s">
        <v>45</v>
      </c>
      <c r="N623" s="81" t="s">
        <v>329</v>
      </c>
      <c r="O623" s="81" t="s">
        <v>311</v>
      </c>
      <c r="P623" s="81" t="s">
        <v>326</v>
      </c>
      <c r="Q623" s="82">
        <v>5</v>
      </c>
      <c r="U623" s="92" t="s">
        <v>23</v>
      </c>
      <c r="V623" s="92" t="s">
        <v>329</v>
      </c>
      <c r="W623" s="92" t="s">
        <v>326</v>
      </c>
      <c r="X623" s="92">
        <v>360</v>
      </c>
      <c r="Y623" s="84"/>
    </row>
    <row r="624" spans="1:25" hidden="1">
      <c r="A624" s="41" t="s">
        <v>325</v>
      </c>
      <c r="B624" s="41" t="s">
        <v>34</v>
      </c>
      <c r="C624" s="41" t="s">
        <v>310</v>
      </c>
      <c r="D624" s="42">
        <v>37</v>
      </c>
      <c r="G624" s="41" t="s">
        <v>37</v>
      </c>
      <c r="H624" s="41" t="s">
        <v>330</v>
      </c>
      <c r="I624" s="42">
        <v>281</v>
      </c>
      <c r="M624" s="81" t="s">
        <v>45</v>
      </c>
      <c r="N624" s="81" t="s">
        <v>329</v>
      </c>
      <c r="O624" s="81" t="s">
        <v>311</v>
      </c>
      <c r="P624" s="81" t="s">
        <v>327</v>
      </c>
      <c r="Q624" s="82">
        <v>4</v>
      </c>
      <c r="U624" s="92" t="s">
        <v>23</v>
      </c>
      <c r="V624" s="92" t="s">
        <v>329</v>
      </c>
      <c r="W624" s="92" t="s">
        <v>327</v>
      </c>
      <c r="X624" s="92">
        <v>249</v>
      </c>
      <c r="Y624" s="84"/>
    </row>
    <row r="625" spans="1:25" hidden="1">
      <c r="A625" s="41" t="s">
        <v>325</v>
      </c>
      <c r="B625" s="41" t="s">
        <v>34</v>
      </c>
      <c r="C625" s="41" t="s">
        <v>311</v>
      </c>
      <c r="D625" s="42">
        <v>8</v>
      </c>
      <c r="G625" s="41" t="s">
        <v>37</v>
      </c>
      <c r="H625" s="41" t="s">
        <v>331</v>
      </c>
      <c r="I625" s="42">
        <v>318</v>
      </c>
      <c r="M625" s="81" t="s">
        <v>45</v>
      </c>
      <c r="N625" s="81" t="s">
        <v>329</v>
      </c>
      <c r="O625" s="81" t="s">
        <v>311</v>
      </c>
      <c r="P625" s="81" t="s">
        <v>328</v>
      </c>
      <c r="Q625" s="82">
        <v>6</v>
      </c>
      <c r="U625" s="92" t="s">
        <v>23</v>
      </c>
      <c r="V625" s="92" t="s">
        <v>329</v>
      </c>
      <c r="W625" s="92" t="s">
        <v>328</v>
      </c>
      <c r="X625" s="92">
        <v>302</v>
      </c>
      <c r="Y625" s="84"/>
    </row>
    <row r="626" spans="1:25" hidden="1">
      <c r="A626" s="41" t="s">
        <v>326</v>
      </c>
      <c r="B626" s="41" t="s">
        <v>6</v>
      </c>
      <c r="C626" s="41" t="s">
        <v>309</v>
      </c>
      <c r="D626" s="42">
        <v>661</v>
      </c>
      <c r="G626" s="41" t="s">
        <v>37</v>
      </c>
      <c r="H626" s="41" t="s">
        <v>332</v>
      </c>
      <c r="I626" s="42">
        <v>422</v>
      </c>
      <c r="M626" s="81" t="s">
        <v>51</v>
      </c>
      <c r="N626" s="81" t="s">
        <v>436</v>
      </c>
      <c r="O626" s="81" t="s">
        <v>329</v>
      </c>
      <c r="P626" s="81" t="s">
        <v>330</v>
      </c>
      <c r="Q626" s="82">
        <v>1</v>
      </c>
      <c r="U626" s="92" t="s">
        <v>23</v>
      </c>
      <c r="V626" s="92" t="s">
        <v>329</v>
      </c>
      <c r="W626" s="92" t="s">
        <v>334</v>
      </c>
      <c r="X626" s="92">
        <v>9</v>
      </c>
      <c r="Y626" s="84"/>
    </row>
    <row r="627" spans="1:25" hidden="1">
      <c r="A627" s="41" t="s">
        <v>326</v>
      </c>
      <c r="B627" s="41" t="s">
        <v>6</v>
      </c>
      <c r="C627" s="41" t="s">
        <v>310</v>
      </c>
      <c r="D627" s="42">
        <v>230</v>
      </c>
      <c r="G627" s="41" t="s">
        <v>37</v>
      </c>
      <c r="H627" s="41" t="s">
        <v>333</v>
      </c>
      <c r="I627" s="42">
        <v>304</v>
      </c>
      <c r="M627" s="81" t="s">
        <v>51</v>
      </c>
      <c r="N627" s="81" t="s">
        <v>436</v>
      </c>
      <c r="O627" s="81" t="s">
        <v>329</v>
      </c>
      <c r="P627" s="81" t="s">
        <v>331</v>
      </c>
      <c r="Q627" s="82">
        <v>1</v>
      </c>
      <c r="U627" s="92" t="s">
        <v>23</v>
      </c>
      <c r="V627" s="92" t="s">
        <v>329</v>
      </c>
      <c r="W627" s="92" t="s">
        <v>337</v>
      </c>
      <c r="X627" s="92">
        <v>1</v>
      </c>
      <c r="Y627" s="84"/>
    </row>
    <row r="628" spans="1:25" hidden="1">
      <c r="A628" s="41" t="s">
        <v>326</v>
      </c>
      <c r="B628" s="41" t="s">
        <v>6</v>
      </c>
      <c r="C628" s="41" t="s">
        <v>311</v>
      </c>
      <c r="D628" s="42">
        <v>21</v>
      </c>
      <c r="G628" s="41" t="s">
        <v>37</v>
      </c>
      <c r="H628" s="41" t="s">
        <v>334</v>
      </c>
      <c r="I628" s="42">
        <v>311</v>
      </c>
      <c r="M628" s="81" t="s">
        <v>51</v>
      </c>
      <c r="N628" s="81" t="s">
        <v>436</v>
      </c>
      <c r="O628" s="81" t="s">
        <v>329</v>
      </c>
      <c r="P628" s="81" t="s">
        <v>332</v>
      </c>
      <c r="Q628" s="82">
        <v>4</v>
      </c>
      <c r="U628" s="92" t="s">
        <v>46</v>
      </c>
      <c r="V628" s="92" t="s">
        <v>436</v>
      </c>
      <c r="W628" s="92" t="s">
        <v>330</v>
      </c>
      <c r="X628" s="93">
        <v>1028</v>
      </c>
      <c r="Y628" s="84"/>
    </row>
    <row r="629" spans="1:25" hidden="1">
      <c r="A629" s="41" t="s">
        <v>326</v>
      </c>
      <c r="B629" s="41" t="s">
        <v>14</v>
      </c>
      <c r="C629" s="41" t="s">
        <v>309</v>
      </c>
      <c r="D629" s="42">
        <v>1202</v>
      </c>
      <c r="G629" s="41" t="s">
        <v>37</v>
      </c>
      <c r="H629" s="41" t="s">
        <v>336</v>
      </c>
      <c r="I629" s="42">
        <v>222</v>
      </c>
      <c r="M629" s="81" t="s">
        <v>51</v>
      </c>
      <c r="N629" s="81" t="s">
        <v>436</v>
      </c>
      <c r="O629" s="81" t="s">
        <v>329</v>
      </c>
      <c r="P629" s="81" t="s">
        <v>333</v>
      </c>
      <c r="Q629" s="82">
        <v>2</v>
      </c>
      <c r="U629" s="92" t="s">
        <v>46</v>
      </c>
      <c r="V629" s="92" t="s">
        <v>436</v>
      </c>
      <c r="W629" s="92" t="s">
        <v>331</v>
      </c>
      <c r="X629" s="93">
        <v>1343</v>
      </c>
      <c r="Y629" s="84"/>
    </row>
    <row r="630" spans="1:25" hidden="1">
      <c r="A630" s="41" t="s">
        <v>326</v>
      </c>
      <c r="B630" s="41" t="s">
        <v>14</v>
      </c>
      <c r="C630" s="41" t="s">
        <v>310</v>
      </c>
      <c r="D630" s="42">
        <v>390</v>
      </c>
      <c r="G630" s="41" t="s">
        <v>37</v>
      </c>
      <c r="H630" s="41" t="s">
        <v>337</v>
      </c>
      <c r="I630" s="42">
        <v>297</v>
      </c>
      <c r="M630" s="81" t="s">
        <v>51</v>
      </c>
      <c r="N630" s="81" t="s">
        <v>436</v>
      </c>
      <c r="O630" s="81" t="s">
        <v>329</v>
      </c>
      <c r="P630" s="81" t="s">
        <v>334</v>
      </c>
      <c r="Q630" s="82">
        <v>1</v>
      </c>
      <c r="U630" s="92" t="s">
        <v>46</v>
      </c>
      <c r="V630" s="92" t="s">
        <v>436</v>
      </c>
      <c r="W630" s="92" t="s">
        <v>332</v>
      </c>
      <c r="X630" s="93">
        <v>1342</v>
      </c>
      <c r="Y630" s="84"/>
    </row>
    <row r="631" spans="1:25" hidden="1">
      <c r="A631" s="41" t="s">
        <v>326</v>
      </c>
      <c r="B631" s="41" t="s">
        <v>14</v>
      </c>
      <c r="C631" s="41" t="s">
        <v>311</v>
      </c>
      <c r="D631" s="42">
        <v>55</v>
      </c>
      <c r="G631" s="41" t="s">
        <v>37</v>
      </c>
      <c r="H631" s="41" t="s">
        <v>338</v>
      </c>
      <c r="I631" s="42">
        <v>44</v>
      </c>
      <c r="M631" s="81" t="s">
        <v>51</v>
      </c>
      <c r="N631" s="81" t="s">
        <v>436</v>
      </c>
      <c r="O631" s="81" t="s">
        <v>309</v>
      </c>
      <c r="P631" s="81" t="s">
        <v>330</v>
      </c>
      <c r="Q631" s="82">
        <v>722</v>
      </c>
      <c r="U631" s="92" t="s">
        <v>46</v>
      </c>
      <c r="V631" s="92" t="s">
        <v>436</v>
      </c>
      <c r="W631" s="92" t="s">
        <v>333</v>
      </c>
      <c r="X631" s="93">
        <v>1140</v>
      </c>
      <c r="Y631" s="84"/>
    </row>
    <row r="632" spans="1:25" hidden="1">
      <c r="A632" s="41" t="s">
        <v>326</v>
      </c>
      <c r="B632" s="41" t="s">
        <v>312</v>
      </c>
      <c r="C632" s="41" t="s">
        <v>309</v>
      </c>
      <c r="D632" s="42">
        <v>718</v>
      </c>
      <c r="G632" s="41" t="s">
        <v>39</v>
      </c>
      <c r="H632" s="41" t="s">
        <v>308</v>
      </c>
      <c r="I632" s="42">
        <v>201</v>
      </c>
      <c r="M632" s="81" t="s">
        <v>51</v>
      </c>
      <c r="N632" s="81" t="s">
        <v>436</v>
      </c>
      <c r="O632" s="81" t="s">
        <v>309</v>
      </c>
      <c r="P632" s="81" t="s">
        <v>331</v>
      </c>
      <c r="Q632" s="82">
        <v>913</v>
      </c>
      <c r="U632" s="92" t="s">
        <v>46</v>
      </c>
      <c r="V632" s="92" t="s">
        <v>436</v>
      </c>
      <c r="W632" s="92" t="s">
        <v>334</v>
      </c>
      <c r="X632" s="93">
        <v>1140</v>
      </c>
      <c r="Y632" s="84"/>
    </row>
    <row r="633" spans="1:25" hidden="1">
      <c r="A633" s="41" t="s">
        <v>326</v>
      </c>
      <c r="B633" s="41" t="s">
        <v>312</v>
      </c>
      <c r="C633" s="41" t="s">
        <v>310</v>
      </c>
      <c r="D633" s="42">
        <v>257</v>
      </c>
      <c r="G633" s="41" t="s">
        <v>39</v>
      </c>
      <c r="H633" s="41" t="s">
        <v>323</v>
      </c>
      <c r="I633" s="42">
        <v>1066</v>
      </c>
      <c r="M633" s="81" t="s">
        <v>51</v>
      </c>
      <c r="N633" s="81" t="s">
        <v>436</v>
      </c>
      <c r="O633" s="81" t="s">
        <v>309</v>
      </c>
      <c r="P633" s="81" t="s">
        <v>332</v>
      </c>
      <c r="Q633" s="82">
        <v>912</v>
      </c>
      <c r="U633" s="92" t="s">
        <v>46</v>
      </c>
      <c r="V633" s="92" t="s">
        <v>436</v>
      </c>
      <c r="W633" s="92" t="s">
        <v>336</v>
      </c>
      <c r="X633" s="93">
        <v>1067</v>
      </c>
      <c r="Y633" s="84"/>
    </row>
    <row r="634" spans="1:25" hidden="1">
      <c r="A634" s="41" t="s">
        <v>326</v>
      </c>
      <c r="B634" s="41" t="s">
        <v>312</v>
      </c>
      <c r="C634" s="41" t="s">
        <v>311</v>
      </c>
      <c r="D634" s="42">
        <v>20</v>
      </c>
      <c r="G634" s="41" t="s">
        <v>39</v>
      </c>
      <c r="H634" s="41" t="s">
        <v>324</v>
      </c>
      <c r="I634" s="42">
        <v>995</v>
      </c>
      <c r="M634" s="81" t="s">
        <v>51</v>
      </c>
      <c r="N634" s="81" t="s">
        <v>436</v>
      </c>
      <c r="O634" s="81" t="s">
        <v>309</v>
      </c>
      <c r="P634" s="81" t="s">
        <v>333</v>
      </c>
      <c r="Q634" s="82">
        <v>772</v>
      </c>
      <c r="U634" s="92" t="s">
        <v>46</v>
      </c>
      <c r="V634" s="92" t="s">
        <v>436</v>
      </c>
      <c r="W634" s="92" t="s">
        <v>337</v>
      </c>
      <c r="X634" s="93">
        <v>1206</v>
      </c>
      <c r="Y634" s="84"/>
    </row>
    <row r="635" spans="1:25" hidden="1">
      <c r="A635" s="41" t="s">
        <v>326</v>
      </c>
      <c r="B635" s="41" t="s">
        <v>22</v>
      </c>
      <c r="C635" s="41" t="s">
        <v>309</v>
      </c>
      <c r="D635" s="42">
        <v>1160</v>
      </c>
      <c r="G635" s="41" t="s">
        <v>39</v>
      </c>
      <c r="H635" s="41" t="s">
        <v>325</v>
      </c>
      <c r="I635" s="42">
        <v>1037</v>
      </c>
      <c r="M635" s="81" t="s">
        <v>51</v>
      </c>
      <c r="N635" s="81" t="s">
        <v>436</v>
      </c>
      <c r="O635" s="81" t="s">
        <v>309</v>
      </c>
      <c r="P635" s="81" t="s">
        <v>334</v>
      </c>
      <c r="Q635" s="82">
        <v>731</v>
      </c>
      <c r="U635" s="92" t="s">
        <v>46</v>
      </c>
      <c r="V635" s="92" t="s">
        <v>436</v>
      </c>
      <c r="W635" s="92" t="s">
        <v>338</v>
      </c>
      <c r="X635" s="92">
        <v>269</v>
      </c>
      <c r="Y635" s="84"/>
    </row>
    <row r="636" spans="1:25" hidden="1">
      <c r="A636" s="41" t="s">
        <v>326</v>
      </c>
      <c r="B636" s="41" t="s">
        <v>22</v>
      </c>
      <c r="C636" s="41" t="s">
        <v>310</v>
      </c>
      <c r="D636" s="42">
        <v>347</v>
      </c>
      <c r="G636" s="41" t="s">
        <v>39</v>
      </c>
      <c r="H636" s="41" t="s">
        <v>326</v>
      </c>
      <c r="I636" s="42">
        <v>1169</v>
      </c>
      <c r="M636" s="81" t="s">
        <v>51</v>
      </c>
      <c r="N636" s="81" t="s">
        <v>436</v>
      </c>
      <c r="O636" s="81" t="s">
        <v>309</v>
      </c>
      <c r="P636" s="81" t="s">
        <v>336</v>
      </c>
      <c r="Q636" s="82">
        <v>698</v>
      </c>
      <c r="U636" s="92" t="s">
        <v>46</v>
      </c>
      <c r="V636" s="92" t="s">
        <v>438</v>
      </c>
      <c r="W636" s="92" t="s">
        <v>333</v>
      </c>
      <c r="X636" s="92">
        <v>1</v>
      </c>
      <c r="Y636" s="84"/>
    </row>
    <row r="637" spans="1:25" hidden="1">
      <c r="A637" s="41" t="s">
        <v>326</v>
      </c>
      <c r="B637" s="41" t="s">
        <v>22</v>
      </c>
      <c r="C637" s="41" t="s">
        <v>311</v>
      </c>
      <c r="D637" s="42">
        <v>33</v>
      </c>
      <c r="G637" s="41" t="s">
        <v>39</v>
      </c>
      <c r="H637" s="41" t="s">
        <v>327</v>
      </c>
      <c r="I637" s="42">
        <v>790</v>
      </c>
      <c r="M637" s="81" t="s">
        <v>51</v>
      </c>
      <c r="N637" s="81" t="s">
        <v>436</v>
      </c>
      <c r="O637" s="81" t="s">
        <v>309</v>
      </c>
      <c r="P637" s="81" t="s">
        <v>337</v>
      </c>
      <c r="Q637" s="82">
        <v>827</v>
      </c>
      <c r="U637" s="92" t="s">
        <v>46</v>
      </c>
      <c r="V637" s="92" t="s">
        <v>440</v>
      </c>
      <c r="W637" s="92" t="s">
        <v>330</v>
      </c>
      <c r="X637" s="92">
        <v>1</v>
      </c>
      <c r="Y637" s="84"/>
    </row>
    <row r="638" spans="1:25" hidden="1">
      <c r="A638" s="41" t="s">
        <v>326</v>
      </c>
      <c r="B638" s="41" t="s">
        <v>25</v>
      </c>
      <c r="C638" s="41" t="s">
        <v>309</v>
      </c>
      <c r="D638" s="42">
        <v>514</v>
      </c>
      <c r="G638" s="41" t="s">
        <v>39</v>
      </c>
      <c r="H638" s="41" t="s">
        <v>328</v>
      </c>
      <c r="I638" s="42">
        <v>916</v>
      </c>
      <c r="M638" s="81" t="s">
        <v>51</v>
      </c>
      <c r="N638" s="81" t="s">
        <v>436</v>
      </c>
      <c r="O638" s="81" t="s">
        <v>309</v>
      </c>
      <c r="P638" s="81" t="s">
        <v>338</v>
      </c>
      <c r="Q638" s="82">
        <v>181</v>
      </c>
      <c r="U638" s="92" t="s">
        <v>46</v>
      </c>
      <c r="V638" s="92" t="s">
        <v>440</v>
      </c>
      <c r="W638" s="92" t="s">
        <v>337</v>
      </c>
      <c r="X638" s="92">
        <v>1</v>
      </c>
      <c r="Y638" s="84"/>
    </row>
    <row r="639" spans="1:25" hidden="1">
      <c r="A639" s="41" t="s">
        <v>326</v>
      </c>
      <c r="B639" s="41" t="s">
        <v>25</v>
      </c>
      <c r="C639" s="41" t="s">
        <v>310</v>
      </c>
      <c r="D639" s="42">
        <v>186</v>
      </c>
      <c r="G639" s="41" t="s">
        <v>39</v>
      </c>
      <c r="H639" s="41" t="s">
        <v>330</v>
      </c>
      <c r="I639" s="42">
        <v>1305</v>
      </c>
      <c r="M639" s="81" t="s">
        <v>51</v>
      </c>
      <c r="N639" s="81" t="s">
        <v>436</v>
      </c>
      <c r="O639" s="81" t="s">
        <v>310</v>
      </c>
      <c r="P639" s="81" t="s">
        <v>330</v>
      </c>
      <c r="Q639" s="82">
        <v>286</v>
      </c>
      <c r="U639" s="92" t="s">
        <v>46</v>
      </c>
      <c r="V639" s="92" t="s">
        <v>329</v>
      </c>
      <c r="W639" s="92" t="s">
        <v>308</v>
      </c>
      <c r="X639" s="92">
        <v>226</v>
      </c>
      <c r="Y639" s="84"/>
    </row>
    <row r="640" spans="1:25" hidden="1">
      <c r="A640" s="41" t="s">
        <v>326</v>
      </c>
      <c r="B640" s="41" t="s">
        <v>25</v>
      </c>
      <c r="C640" s="41" t="s">
        <v>311</v>
      </c>
      <c r="D640" s="42">
        <v>11</v>
      </c>
      <c r="G640" s="41" t="s">
        <v>39</v>
      </c>
      <c r="H640" s="41" t="s">
        <v>331</v>
      </c>
      <c r="I640" s="42">
        <v>1979</v>
      </c>
      <c r="M640" s="81" t="s">
        <v>51</v>
      </c>
      <c r="N640" s="81" t="s">
        <v>436</v>
      </c>
      <c r="O640" s="81" t="s">
        <v>310</v>
      </c>
      <c r="P640" s="81" t="s">
        <v>331</v>
      </c>
      <c r="Q640" s="82">
        <v>378</v>
      </c>
      <c r="U640" s="92" t="s">
        <v>46</v>
      </c>
      <c r="V640" s="92" t="s">
        <v>329</v>
      </c>
      <c r="W640" s="92" t="s">
        <v>323</v>
      </c>
      <c r="X640" s="93">
        <v>1086</v>
      </c>
      <c r="Y640" s="84"/>
    </row>
    <row r="641" spans="1:25" hidden="1">
      <c r="A641" s="41" t="s">
        <v>326</v>
      </c>
      <c r="B641" s="41" t="s">
        <v>313</v>
      </c>
      <c r="C641" s="41" t="s">
        <v>309</v>
      </c>
      <c r="D641" s="42">
        <v>560</v>
      </c>
      <c r="G641" s="41" t="s">
        <v>39</v>
      </c>
      <c r="H641" s="41" t="s">
        <v>332</v>
      </c>
      <c r="I641" s="42">
        <v>1524</v>
      </c>
      <c r="M641" s="81" t="s">
        <v>51</v>
      </c>
      <c r="N641" s="81" t="s">
        <v>436</v>
      </c>
      <c r="O641" s="81" t="s">
        <v>310</v>
      </c>
      <c r="P641" s="81" t="s">
        <v>332</v>
      </c>
      <c r="Q641" s="82">
        <v>421</v>
      </c>
      <c r="U641" s="92" t="s">
        <v>46</v>
      </c>
      <c r="V641" s="92" t="s">
        <v>329</v>
      </c>
      <c r="W641" s="92" t="s">
        <v>324</v>
      </c>
      <c r="X641" s="92">
        <v>984</v>
      </c>
      <c r="Y641" s="84"/>
    </row>
    <row r="642" spans="1:25" hidden="1">
      <c r="A642" s="41" t="s">
        <v>326</v>
      </c>
      <c r="B642" s="41" t="s">
        <v>313</v>
      </c>
      <c r="C642" s="41" t="s">
        <v>310</v>
      </c>
      <c r="D642" s="42">
        <v>211</v>
      </c>
      <c r="G642" s="41" t="s">
        <v>39</v>
      </c>
      <c r="H642" s="41" t="s">
        <v>333</v>
      </c>
      <c r="I642" s="42">
        <v>1213</v>
      </c>
      <c r="M642" s="81" t="s">
        <v>51</v>
      </c>
      <c r="N642" s="81" t="s">
        <v>436</v>
      </c>
      <c r="O642" s="81" t="s">
        <v>310</v>
      </c>
      <c r="P642" s="81" t="s">
        <v>333</v>
      </c>
      <c r="Q642" s="82">
        <v>375</v>
      </c>
      <c r="U642" s="92" t="s">
        <v>46</v>
      </c>
      <c r="V642" s="92" t="s">
        <v>329</v>
      </c>
      <c r="W642" s="92" t="s">
        <v>325</v>
      </c>
      <c r="X642" s="92">
        <v>996</v>
      </c>
      <c r="Y642" s="84"/>
    </row>
    <row r="643" spans="1:25" hidden="1">
      <c r="A643" s="41" t="s">
        <v>326</v>
      </c>
      <c r="B643" s="41" t="s">
        <v>313</v>
      </c>
      <c r="C643" s="41" t="s">
        <v>311</v>
      </c>
      <c r="D643" s="42">
        <v>12</v>
      </c>
      <c r="G643" s="41" t="s">
        <v>39</v>
      </c>
      <c r="H643" s="41" t="s">
        <v>334</v>
      </c>
      <c r="I643" s="42">
        <v>1094</v>
      </c>
      <c r="M643" s="81" t="s">
        <v>51</v>
      </c>
      <c r="N643" s="81" t="s">
        <v>436</v>
      </c>
      <c r="O643" s="81" t="s">
        <v>310</v>
      </c>
      <c r="P643" s="81" t="s">
        <v>334</v>
      </c>
      <c r="Q643" s="82">
        <v>325</v>
      </c>
      <c r="U643" s="92" t="s">
        <v>46</v>
      </c>
      <c r="V643" s="92" t="s">
        <v>329</v>
      </c>
      <c r="W643" s="92" t="s">
        <v>326</v>
      </c>
      <c r="X643" s="93">
        <v>1051</v>
      </c>
      <c r="Y643" s="84"/>
    </row>
    <row r="644" spans="1:25" hidden="1">
      <c r="A644" s="41" t="s">
        <v>326</v>
      </c>
      <c r="B644" s="41" t="s">
        <v>33</v>
      </c>
      <c r="C644" s="41" t="s">
        <v>309</v>
      </c>
      <c r="D644" s="42">
        <v>2022</v>
      </c>
      <c r="G644" s="41" t="s">
        <v>39</v>
      </c>
      <c r="H644" s="41" t="s">
        <v>336</v>
      </c>
      <c r="I644" s="42">
        <v>890</v>
      </c>
      <c r="M644" s="81" t="s">
        <v>51</v>
      </c>
      <c r="N644" s="81" t="s">
        <v>436</v>
      </c>
      <c r="O644" s="81" t="s">
        <v>310</v>
      </c>
      <c r="P644" s="81" t="s">
        <v>336</v>
      </c>
      <c r="Q644" s="82">
        <v>338</v>
      </c>
      <c r="U644" s="92" t="s">
        <v>46</v>
      </c>
      <c r="V644" s="92" t="s">
        <v>329</v>
      </c>
      <c r="W644" s="92" t="s">
        <v>327</v>
      </c>
      <c r="X644" s="92">
        <v>873</v>
      </c>
      <c r="Y644" s="84"/>
    </row>
    <row r="645" spans="1:25" hidden="1">
      <c r="A645" s="41" t="s">
        <v>326</v>
      </c>
      <c r="B645" s="41" t="s">
        <v>33</v>
      </c>
      <c r="C645" s="41" t="s">
        <v>310</v>
      </c>
      <c r="D645" s="42">
        <v>634</v>
      </c>
      <c r="G645" s="41" t="s">
        <v>39</v>
      </c>
      <c r="H645" s="41" t="s">
        <v>337</v>
      </c>
      <c r="I645" s="42">
        <v>1091</v>
      </c>
      <c r="M645" s="81" t="s">
        <v>51</v>
      </c>
      <c r="N645" s="81" t="s">
        <v>436</v>
      </c>
      <c r="O645" s="81" t="s">
        <v>310</v>
      </c>
      <c r="P645" s="81" t="s">
        <v>337</v>
      </c>
      <c r="Q645" s="82">
        <v>363</v>
      </c>
      <c r="U645" s="92" t="s">
        <v>46</v>
      </c>
      <c r="V645" s="92" t="s">
        <v>329</v>
      </c>
      <c r="W645" s="92" t="s">
        <v>328</v>
      </c>
      <c r="X645" s="92">
        <v>824</v>
      </c>
      <c r="Y645" s="84"/>
    </row>
    <row r="646" spans="1:25" hidden="1">
      <c r="A646" s="41" t="s">
        <v>326</v>
      </c>
      <c r="B646" s="41" t="s">
        <v>33</v>
      </c>
      <c r="C646" s="41" t="s">
        <v>311</v>
      </c>
      <c r="D646" s="42">
        <v>77</v>
      </c>
      <c r="G646" s="41" t="s">
        <v>39</v>
      </c>
      <c r="H646" s="41" t="s">
        <v>338</v>
      </c>
      <c r="I646" s="42">
        <v>132</v>
      </c>
      <c r="M646" s="81" t="s">
        <v>51</v>
      </c>
      <c r="N646" s="81" t="s">
        <v>436</v>
      </c>
      <c r="O646" s="81" t="s">
        <v>310</v>
      </c>
      <c r="P646" s="81" t="s">
        <v>338</v>
      </c>
      <c r="Q646" s="82">
        <v>57</v>
      </c>
      <c r="U646" s="92" t="s">
        <v>46</v>
      </c>
      <c r="V646" s="92" t="s">
        <v>329</v>
      </c>
      <c r="W646" s="92" t="s">
        <v>334</v>
      </c>
      <c r="X646" s="92">
        <v>39</v>
      </c>
      <c r="Y646" s="84"/>
    </row>
    <row r="647" spans="1:25" hidden="1">
      <c r="A647" s="41" t="s">
        <v>326</v>
      </c>
      <c r="B647" s="41" t="s">
        <v>52</v>
      </c>
      <c r="C647" s="41" t="s">
        <v>309</v>
      </c>
      <c r="D647" s="42">
        <v>2591</v>
      </c>
      <c r="G647" s="41" t="s">
        <v>32</v>
      </c>
      <c r="H647" s="41" t="s">
        <v>308</v>
      </c>
      <c r="I647" s="42">
        <v>4214</v>
      </c>
      <c r="M647" s="81" t="s">
        <v>51</v>
      </c>
      <c r="N647" s="81" t="s">
        <v>436</v>
      </c>
      <c r="O647" s="81" t="s">
        <v>311</v>
      </c>
      <c r="P647" s="81" t="s">
        <v>330</v>
      </c>
      <c r="Q647" s="82">
        <v>42</v>
      </c>
      <c r="U647" s="92" t="s">
        <v>46</v>
      </c>
      <c r="V647" s="92" t="s">
        <v>329</v>
      </c>
      <c r="W647" s="92" t="s">
        <v>336</v>
      </c>
      <c r="X647" s="92">
        <v>2</v>
      </c>
      <c r="Y647" s="84"/>
    </row>
    <row r="648" spans="1:25" hidden="1">
      <c r="A648" s="41" t="s">
        <v>326</v>
      </c>
      <c r="B648" s="41" t="s">
        <v>52</v>
      </c>
      <c r="C648" s="41" t="s">
        <v>310</v>
      </c>
      <c r="D648" s="42">
        <v>877</v>
      </c>
      <c r="G648" s="41" t="s">
        <v>32</v>
      </c>
      <c r="H648" s="41" t="s">
        <v>323</v>
      </c>
      <c r="I648" s="42">
        <v>18307</v>
      </c>
      <c r="M648" s="81" t="s">
        <v>51</v>
      </c>
      <c r="N648" s="81" t="s">
        <v>436</v>
      </c>
      <c r="O648" s="81" t="s">
        <v>311</v>
      </c>
      <c r="P648" s="81" t="s">
        <v>331</v>
      </c>
      <c r="Q648" s="82">
        <v>66</v>
      </c>
      <c r="U648" s="92" t="s">
        <v>46</v>
      </c>
      <c r="V648" s="92" t="s">
        <v>329</v>
      </c>
      <c r="W648" s="92" t="s">
        <v>337</v>
      </c>
      <c r="X648" s="92">
        <v>2</v>
      </c>
      <c r="Y648" s="84"/>
    </row>
    <row r="649" spans="1:25" hidden="1">
      <c r="A649" s="41" t="s">
        <v>326</v>
      </c>
      <c r="B649" s="41" t="s">
        <v>52</v>
      </c>
      <c r="C649" s="41" t="s">
        <v>311</v>
      </c>
      <c r="D649" s="42">
        <v>104</v>
      </c>
      <c r="G649" s="41" t="s">
        <v>32</v>
      </c>
      <c r="H649" s="41" t="s">
        <v>324</v>
      </c>
      <c r="I649" s="42">
        <v>16438</v>
      </c>
      <c r="M649" s="81" t="s">
        <v>51</v>
      </c>
      <c r="N649" s="81" t="s">
        <v>436</v>
      </c>
      <c r="O649" s="81" t="s">
        <v>311</v>
      </c>
      <c r="P649" s="81" t="s">
        <v>332</v>
      </c>
      <c r="Q649" s="82">
        <v>69</v>
      </c>
      <c r="U649" s="92" t="s">
        <v>11</v>
      </c>
      <c r="V649" s="92" t="s">
        <v>436</v>
      </c>
      <c r="W649" s="92" t="s">
        <v>330</v>
      </c>
      <c r="X649" s="93">
        <v>6279</v>
      </c>
      <c r="Y649" s="84"/>
    </row>
    <row r="650" spans="1:25" hidden="1">
      <c r="A650" s="41" t="s">
        <v>326</v>
      </c>
      <c r="B650" s="41" t="s">
        <v>26</v>
      </c>
      <c r="C650" s="41" t="s">
        <v>309</v>
      </c>
      <c r="D650" s="42">
        <v>128</v>
      </c>
      <c r="G650" s="41" t="s">
        <v>32</v>
      </c>
      <c r="H650" s="41" t="s">
        <v>325</v>
      </c>
      <c r="I650" s="42">
        <v>15805</v>
      </c>
      <c r="M650" s="81" t="s">
        <v>51</v>
      </c>
      <c r="N650" s="81" t="s">
        <v>436</v>
      </c>
      <c r="O650" s="81" t="s">
        <v>311</v>
      </c>
      <c r="P650" s="81" t="s">
        <v>333</v>
      </c>
      <c r="Q650" s="82">
        <v>44</v>
      </c>
      <c r="U650" s="92" t="s">
        <v>11</v>
      </c>
      <c r="V650" s="92" t="s">
        <v>436</v>
      </c>
      <c r="W650" s="92" t="s">
        <v>331</v>
      </c>
      <c r="X650" s="93">
        <v>8011</v>
      </c>
      <c r="Y650" s="84"/>
    </row>
    <row r="651" spans="1:25" hidden="1">
      <c r="A651" s="41" t="s">
        <v>326</v>
      </c>
      <c r="B651" s="41" t="s">
        <v>26</v>
      </c>
      <c r="C651" s="41" t="s">
        <v>310</v>
      </c>
      <c r="D651" s="42">
        <v>36</v>
      </c>
      <c r="G651" s="41" t="s">
        <v>32</v>
      </c>
      <c r="H651" s="41" t="s">
        <v>326</v>
      </c>
      <c r="I651" s="42">
        <v>15518</v>
      </c>
      <c r="M651" s="81" t="s">
        <v>51</v>
      </c>
      <c r="N651" s="81" t="s">
        <v>436</v>
      </c>
      <c r="O651" s="81" t="s">
        <v>311</v>
      </c>
      <c r="P651" s="81" t="s">
        <v>334</v>
      </c>
      <c r="Q651" s="82">
        <v>52</v>
      </c>
      <c r="U651" s="92" t="s">
        <v>11</v>
      </c>
      <c r="V651" s="92" t="s">
        <v>436</v>
      </c>
      <c r="W651" s="92" t="s">
        <v>332</v>
      </c>
      <c r="X651" s="93">
        <v>8475</v>
      </c>
      <c r="Y651" s="84"/>
    </row>
    <row r="652" spans="1:25" hidden="1">
      <c r="A652" s="41" t="s">
        <v>326</v>
      </c>
      <c r="B652" s="41" t="s">
        <v>26</v>
      </c>
      <c r="C652" s="41" t="s">
        <v>311</v>
      </c>
      <c r="D652" s="42">
        <v>3</v>
      </c>
      <c r="G652" s="41" t="s">
        <v>32</v>
      </c>
      <c r="H652" s="41" t="s">
        <v>327</v>
      </c>
      <c r="I652" s="42">
        <v>12335</v>
      </c>
      <c r="M652" s="81" t="s">
        <v>51</v>
      </c>
      <c r="N652" s="81" t="s">
        <v>436</v>
      </c>
      <c r="O652" s="81" t="s">
        <v>311</v>
      </c>
      <c r="P652" s="81" t="s">
        <v>336</v>
      </c>
      <c r="Q652" s="82">
        <v>49</v>
      </c>
      <c r="U652" s="92" t="s">
        <v>11</v>
      </c>
      <c r="V652" s="92" t="s">
        <v>436</v>
      </c>
      <c r="W652" s="92" t="s">
        <v>333</v>
      </c>
      <c r="X652" s="93">
        <v>7519</v>
      </c>
      <c r="Y652" s="84"/>
    </row>
    <row r="653" spans="1:25" hidden="1">
      <c r="A653" s="41" t="s">
        <v>326</v>
      </c>
      <c r="B653" s="41" t="s">
        <v>45</v>
      </c>
      <c r="C653" s="41" t="s">
        <v>309</v>
      </c>
      <c r="D653" s="42">
        <v>64</v>
      </c>
      <c r="G653" s="41" t="s">
        <v>32</v>
      </c>
      <c r="H653" s="41" t="s">
        <v>328</v>
      </c>
      <c r="I653" s="42">
        <v>13043</v>
      </c>
      <c r="M653" s="81" t="s">
        <v>51</v>
      </c>
      <c r="N653" s="81" t="s">
        <v>436</v>
      </c>
      <c r="O653" s="81" t="s">
        <v>311</v>
      </c>
      <c r="P653" s="81" t="s">
        <v>337</v>
      </c>
      <c r="Q653" s="82">
        <v>56</v>
      </c>
      <c r="U653" s="92" t="s">
        <v>11</v>
      </c>
      <c r="V653" s="92" t="s">
        <v>436</v>
      </c>
      <c r="W653" s="92" t="s">
        <v>334</v>
      </c>
      <c r="X653" s="93">
        <v>6852</v>
      </c>
      <c r="Y653" s="84"/>
    </row>
    <row r="654" spans="1:25" hidden="1">
      <c r="A654" s="41" t="s">
        <v>326</v>
      </c>
      <c r="B654" s="41" t="s">
        <v>45</v>
      </c>
      <c r="C654" s="41" t="s">
        <v>310</v>
      </c>
      <c r="D654" s="42">
        <v>22</v>
      </c>
      <c r="G654" s="41" t="s">
        <v>32</v>
      </c>
      <c r="H654" s="41" t="s">
        <v>330</v>
      </c>
      <c r="I654" s="42">
        <v>15776</v>
      </c>
      <c r="M654" s="81" t="s">
        <v>51</v>
      </c>
      <c r="N654" s="81" t="s">
        <v>436</v>
      </c>
      <c r="O654" s="81" t="s">
        <v>311</v>
      </c>
      <c r="P654" s="81" t="s">
        <v>338</v>
      </c>
      <c r="Q654" s="82">
        <v>14</v>
      </c>
      <c r="U654" s="92" t="s">
        <v>11</v>
      </c>
      <c r="V654" s="92" t="s">
        <v>436</v>
      </c>
      <c r="W654" s="92" t="s">
        <v>336</v>
      </c>
      <c r="X654" s="93">
        <v>6613</v>
      </c>
      <c r="Y654" s="84"/>
    </row>
    <row r="655" spans="1:25" hidden="1">
      <c r="A655" s="41" t="s">
        <v>326</v>
      </c>
      <c r="B655" s="41" t="s">
        <v>45</v>
      </c>
      <c r="C655" s="41" t="s">
        <v>311</v>
      </c>
      <c r="D655" s="42">
        <v>5</v>
      </c>
      <c r="G655" s="41" t="s">
        <v>32</v>
      </c>
      <c r="H655" s="41" t="s">
        <v>331</v>
      </c>
      <c r="I655" s="42">
        <v>17841</v>
      </c>
      <c r="M655" s="81" t="s">
        <v>51</v>
      </c>
      <c r="N655" s="81" t="s">
        <v>436</v>
      </c>
      <c r="O655" s="81" t="s">
        <v>335</v>
      </c>
      <c r="P655" s="81" t="s">
        <v>334</v>
      </c>
      <c r="Q655" s="82">
        <v>19</v>
      </c>
      <c r="U655" s="92" t="s">
        <v>11</v>
      </c>
      <c r="V655" s="92" t="s">
        <v>436</v>
      </c>
      <c r="W655" s="92" t="s">
        <v>337</v>
      </c>
      <c r="X655" s="93">
        <v>7925</v>
      </c>
      <c r="Y655" s="84"/>
    </row>
    <row r="656" spans="1:25" hidden="1">
      <c r="A656" s="41" t="s">
        <v>326</v>
      </c>
      <c r="B656" s="41" t="s">
        <v>51</v>
      </c>
      <c r="C656" s="41" t="s">
        <v>309</v>
      </c>
      <c r="D656" s="42">
        <v>826</v>
      </c>
      <c r="G656" s="41" t="s">
        <v>32</v>
      </c>
      <c r="H656" s="41" t="s">
        <v>332</v>
      </c>
      <c r="I656" s="42">
        <v>18800</v>
      </c>
      <c r="M656" s="81" t="s">
        <v>51</v>
      </c>
      <c r="N656" s="81" t="s">
        <v>436</v>
      </c>
      <c r="O656" s="81" t="s">
        <v>335</v>
      </c>
      <c r="P656" s="81" t="s">
        <v>336</v>
      </c>
      <c r="Q656" s="82">
        <v>7</v>
      </c>
      <c r="U656" s="92" t="s">
        <v>11</v>
      </c>
      <c r="V656" s="92" t="s">
        <v>436</v>
      </c>
      <c r="W656" s="92" t="s">
        <v>338</v>
      </c>
      <c r="X656" s="93">
        <v>1714</v>
      </c>
      <c r="Y656" s="84"/>
    </row>
    <row r="657" spans="1:25" hidden="1">
      <c r="A657" s="41" t="s">
        <v>326</v>
      </c>
      <c r="B657" s="41" t="s">
        <v>51</v>
      </c>
      <c r="C657" s="41" t="s">
        <v>310</v>
      </c>
      <c r="D657" s="42">
        <v>278</v>
      </c>
      <c r="G657" s="41" t="s">
        <v>32</v>
      </c>
      <c r="H657" s="41" t="s">
        <v>333</v>
      </c>
      <c r="I657" s="42">
        <v>17939</v>
      </c>
      <c r="M657" s="81" t="s">
        <v>51</v>
      </c>
      <c r="N657" s="81" t="s">
        <v>436</v>
      </c>
      <c r="O657" s="81" t="s">
        <v>335</v>
      </c>
      <c r="P657" s="81" t="s">
        <v>337</v>
      </c>
      <c r="Q657" s="82">
        <v>13</v>
      </c>
      <c r="U657" s="92" t="s">
        <v>11</v>
      </c>
      <c r="V657" s="92" t="s">
        <v>437</v>
      </c>
      <c r="W657" s="92" t="s">
        <v>330</v>
      </c>
      <c r="X657" s="92">
        <v>2</v>
      </c>
      <c r="Y657" s="84"/>
    </row>
    <row r="658" spans="1:25" hidden="1">
      <c r="A658" s="41" t="s">
        <v>326</v>
      </c>
      <c r="B658" s="41" t="s">
        <v>51</v>
      </c>
      <c r="C658" s="41" t="s">
        <v>311</v>
      </c>
      <c r="D658" s="42">
        <v>43</v>
      </c>
      <c r="G658" s="41" t="s">
        <v>32</v>
      </c>
      <c r="H658" s="41" t="s">
        <v>334</v>
      </c>
      <c r="I658" s="42">
        <v>16120</v>
      </c>
      <c r="M658" s="81" t="s">
        <v>51</v>
      </c>
      <c r="N658" s="81" t="s">
        <v>436</v>
      </c>
      <c r="O658" s="81" t="s">
        <v>335</v>
      </c>
      <c r="P658" s="81" t="s">
        <v>338</v>
      </c>
      <c r="Q658" s="82">
        <v>2</v>
      </c>
      <c r="U658" s="92" t="s">
        <v>11</v>
      </c>
      <c r="V658" s="92" t="s">
        <v>437</v>
      </c>
      <c r="W658" s="92" t="s">
        <v>331</v>
      </c>
      <c r="X658" s="92">
        <v>4</v>
      </c>
      <c r="Y658" s="84"/>
    </row>
    <row r="659" spans="1:25" hidden="1">
      <c r="A659" s="41" t="s">
        <v>326</v>
      </c>
      <c r="B659" s="41" t="s">
        <v>7</v>
      </c>
      <c r="C659" s="41" t="s">
        <v>309</v>
      </c>
      <c r="D659" s="42">
        <v>1175</v>
      </c>
      <c r="G659" s="41" t="s">
        <v>32</v>
      </c>
      <c r="H659" s="41" t="s">
        <v>336</v>
      </c>
      <c r="I659" s="42">
        <v>14406</v>
      </c>
      <c r="M659" s="81" t="s">
        <v>51</v>
      </c>
      <c r="N659" s="81" t="s">
        <v>438</v>
      </c>
      <c r="O659" s="81" t="s">
        <v>309</v>
      </c>
      <c r="P659" s="81" t="s">
        <v>334</v>
      </c>
      <c r="Q659" s="82">
        <v>2</v>
      </c>
      <c r="U659" s="92" t="s">
        <v>11</v>
      </c>
      <c r="V659" s="92" t="s">
        <v>437</v>
      </c>
      <c r="W659" s="92" t="s">
        <v>332</v>
      </c>
      <c r="X659" s="92">
        <v>2</v>
      </c>
      <c r="Y659" s="84"/>
    </row>
    <row r="660" spans="1:25" hidden="1">
      <c r="A660" s="41" t="s">
        <v>326</v>
      </c>
      <c r="B660" s="41" t="s">
        <v>7</v>
      </c>
      <c r="C660" s="41" t="s">
        <v>310</v>
      </c>
      <c r="D660" s="42">
        <v>438</v>
      </c>
      <c r="G660" s="41" t="s">
        <v>32</v>
      </c>
      <c r="H660" s="41" t="s">
        <v>337</v>
      </c>
      <c r="I660" s="42">
        <v>15846</v>
      </c>
      <c r="M660" s="81" t="s">
        <v>51</v>
      </c>
      <c r="N660" s="81" t="s">
        <v>439</v>
      </c>
      <c r="O660" s="81" t="s">
        <v>309</v>
      </c>
      <c r="P660" s="81" t="s">
        <v>331</v>
      </c>
      <c r="Q660" s="82">
        <v>1</v>
      </c>
      <c r="U660" s="92" t="s">
        <v>11</v>
      </c>
      <c r="V660" s="92" t="s">
        <v>437</v>
      </c>
      <c r="W660" s="92" t="s">
        <v>333</v>
      </c>
      <c r="X660" s="92">
        <v>1</v>
      </c>
      <c r="Y660" s="84"/>
    </row>
    <row r="661" spans="1:25" hidden="1">
      <c r="A661" s="41" t="s">
        <v>326</v>
      </c>
      <c r="B661" s="41" t="s">
        <v>7</v>
      </c>
      <c r="C661" s="41" t="s">
        <v>311</v>
      </c>
      <c r="D661" s="42">
        <v>47</v>
      </c>
      <c r="G661" s="41" t="s">
        <v>32</v>
      </c>
      <c r="H661" s="41" t="s">
        <v>338</v>
      </c>
      <c r="I661" s="42">
        <v>1898</v>
      </c>
      <c r="M661" s="81" t="s">
        <v>51</v>
      </c>
      <c r="N661" s="81" t="s">
        <v>440</v>
      </c>
      <c r="O661" s="81" t="s">
        <v>309</v>
      </c>
      <c r="P661" s="81" t="s">
        <v>337</v>
      </c>
      <c r="Q661" s="82">
        <v>4</v>
      </c>
      <c r="U661" s="94" t="s">
        <v>11</v>
      </c>
      <c r="V661" s="92" t="s">
        <v>438</v>
      </c>
      <c r="W661" s="92" t="s">
        <v>330</v>
      </c>
      <c r="X661" s="92">
        <v>1</v>
      </c>
      <c r="Y661" s="84"/>
    </row>
    <row r="662" spans="1:25" hidden="1">
      <c r="A662" s="41" t="s">
        <v>326</v>
      </c>
      <c r="B662" s="41" t="s">
        <v>314</v>
      </c>
      <c r="C662" s="41" t="s">
        <v>309</v>
      </c>
      <c r="D662" s="42">
        <v>1121</v>
      </c>
      <c r="G662" s="41" t="s">
        <v>35</v>
      </c>
      <c r="H662" s="41" t="s">
        <v>308</v>
      </c>
      <c r="I662" s="42">
        <v>460</v>
      </c>
      <c r="M662" s="81" t="s">
        <v>51</v>
      </c>
      <c r="N662" s="81" t="s">
        <v>440</v>
      </c>
      <c r="O662" s="81" t="s">
        <v>309</v>
      </c>
      <c r="P662" s="81" t="s">
        <v>338</v>
      </c>
      <c r="Q662" s="82">
        <v>1</v>
      </c>
      <c r="U662" s="94" t="s">
        <v>11</v>
      </c>
      <c r="V662" s="92" t="s">
        <v>438</v>
      </c>
      <c r="W662" s="92" t="s">
        <v>331</v>
      </c>
      <c r="X662" s="92">
        <v>1</v>
      </c>
      <c r="Y662" s="84"/>
    </row>
    <row r="663" spans="1:25" hidden="1">
      <c r="A663" s="41" t="s">
        <v>326</v>
      </c>
      <c r="B663" s="41" t="s">
        <v>314</v>
      </c>
      <c r="C663" s="41" t="s">
        <v>310</v>
      </c>
      <c r="D663" s="42">
        <v>390</v>
      </c>
      <c r="G663" s="41" t="s">
        <v>35</v>
      </c>
      <c r="H663" s="41" t="s">
        <v>323</v>
      </c>
      <c r="I663" s="42">
        <v>2351</v>
      </c>
      <c r="M663" s="81" t="s">
        <v>51</v>
      </c>
      <c r="N663" s="81" t="s">
        <v>440</v>
      </c>
      <c r="O663" s="81" t="s">
        <v>335</v>
      </c>
      <c r="P663" s="81" t="s">
        <v>334</v>
      </c>
      <c r="Q663" s="82">
        <v>1</v>
      </c>
      <c r="U663" s="94" t="s">
        <v>11</v>
      </c>
      <c r="V663" s="92" t="s">
        <v>438</v>
      </c>
      <c r="W663" s="92" t="s">
        <v>332</v>
      </c>
      <c r="X663" s="92">
        <v>4</v>
      </c>
      <c r="Y663" s="84"/>
    </row>
    <row r="664" spans="1:25" hidden="1">
      <c r="A664" s="41" t="s">
        <v>326</v>
      </c>
      <c r="B664" s="41" t="s">
        <v>314</v>
      </c>
      <c r="C664" s="41" t="s">
        <v>311</v>
      </c>
      <c r="D664" s="42">
        <v>48</v>
      </c>
      <c r="G664" s="41" t="s">
        <v>35</v>
      </c>
      <c r="H664" s="41" t="s">
        <v>324</v>
      </c>
      <c r="I664" s="42">
        <v>2069</v>
      </c>
      <c r="M664" s="81" t="s">
        <v>51</v>
      </c>
      <c r="N664" s="81" t="s">
        <v>441</v>
      </c>
      <c r="O664" s="81" t="s">
        <v>309</v>
      </c>
      <c r="P664" s="81" t="s">
        <v>330</v>
      </c>
      <c r="Q664" s="82">
        <v>1</v>
      </c>
      <c r="U664" s="94" t="s">
        <v>11</v>
      </c>
      <c r="V664" s="92" t="s">
        <v>438</v>
      </c>
      <c r="W664" s="92" t="s">
        <v>333</v>
      </c>
      <c r="X664" s="92">
        <v>4</v>
      </c>
      <c r="Y664" s="84"/>
    </row>
    <row r="665" spans="1:25" hidden="1">
      <c r="A665" s="41" t="s">
        <v>326</v>
      </c>
      <c r="B665" s="41" t="s">
        <v>29</v>
      </c>
      <c r="C665" s="41" t="s">
        <v>309</v>
      </c>
      <c r="D665" s="42">
        <v>1684</v>
      </c>
      <c r="G665" s="41" t="s">
        <v>35</v>
      </c>
      <c r="H665" s="41" t="s">
        <v>325</v>
      </c>
      <c r="I665" s="42">
        <v>1955</v>
      </c>
      <c r="M665" s="81" t="s">
        <v>51</v>
      </c>
      <c r="N665" s="81" t="s">
        <v>441</v>
      </c>
      <c r="O665" s="81" t="s">
        <v>309</v>
      </c>
      <c r="P665" s="81" t="s">
        <v>331</v>
      </c>
      <c r="Q665" s="82">
        <v>1</v>
      </c>
      <c r="U665" s="94" t="s">
        <v>11</v>
      </c>
      <c r="V665" s="92" t="s">
        <v>438</v>
      </c>
      <c r="W665" s="92" t="s">
        <v>334</v>
      </c>
      <c r="X665" s="92">
        <v>7</v>
      </c>
      <c r="Y665" s="84"/>
    </row>
    <row r="666" spans="1:25" hidden="1">
      <c r="A666" s="41" t="s">
        <v>326</v>
      </c>
      <c r="B666" s="41" t="s">
        <v>29</v>
      </c>
      <c r="C666" s="41" t="s">
        <v>310</v>
      </c>
      <c r="D666" s="42">
        <v>638</v>
      </c>
      <c r="G666" s="41" t="s">
        <v>35</v>
      </c>
      <c r="H666" s="41" t="s">
        <v>326</v>
      </c>
      <c r="I666" s="42">
        <v>1989</v>
      </c>
      <c r="M666" s="81" t="s">
        <v>51</v>
      </c>
      <c r="N666" s="81" t="s">
        <v>441</v>
      </c>
      <c r="O666" s="81" t="s">
        <v>311</v>
      </c>
      <c r="P666" s="81" t="s">
        <v>330</v>
      </c>
      <c r="Q666" s="82">
        <v>1</v>
      </c>
      <c r="U666" s="94" t="s">
        <v>11</v>
      </c>
      <c r="V666" s="92" t="s">
        <v>438</v>
      </c>
      <c r="W666" s="92" t="s">
        <v>336</v>
      </c>
      <c r="X666" s="92">
        <v>3</v>
      </c>
      <c r="Y666" s="84"/>
    </row>
    <row r="667" spans="1:25" hidden="1">
      <c r="A667" s="41" t="s">
        <v>326</v>
      </c>
      <c r="B667" s="41" t="s">
        <v>29</v>
      </c>
      <c r="C667" s="41" t="s">
        <v>311</v>
      </c>
      <c r="D667" s="42">
        <v>50</v>
      </c>
      <c r="G667" s="41" t="s">
        <v>35</v>
      </c>
      <c r="H667" s="41" t="s">
        <v>327</v>
      </c>
      <c r="I667" s="42">
        <v>1527</v>
      </c>
      <c r="M667" s="81" t="s">
        <v>51</v>
      </c>
      <c r="N667" s="81" t="s">
        <v>448</v>
      </c>
      <c r="O667" s="81" t="s">
        <v>309</v>
      </c>
      <c r="P667" s="81" t="s">
        <v>331</v>
      </c>
      <c r="Q667" s="82">
        <v>1</v>
      </c>
      <c r="U667" s="94" t="s">
        <v>11</v>
      </c>
      <c r="V667" s="92" t="s">
        <v>438</v>
      </c>
      <c r="W667" s="92" t="s">
        <v>337</v>
      </c>
      <c r="X667" s="92">
        <v>5</v>
      </c>
      <c r="Y667" s="84"/>
    </row>
    <row r="668" spans="1:25" hidden="1">
      <c r="A668" s="41" t="s">
        <v>326</v>
      </c>
      <c r="B668" s="41" t="s">
        <v>44</v>
      </c>
      <c r="C668" s="41" t="s">
        <v>309</v>
      </c>
      <c r="D668" s="42">
        <v>1402</v>
      </c>
      <c r="G668" s="41" t="s">
        <v>35</v>
      </c>
      <c r="H668" s="41" t="s">
        <v>328</v>
      </c>
      <c r="I668" s="42">
        <v>1425</v>
      </c>
      <c r="M668" s="81" t="s">
        <v>51</v>
      </c>
      <c r="N668" s="81" t="s">
        <v>329</v>
      </c>
      <c r="O668" s="81" t="s">
        <v>309</v>
      </c>
      <c r="P668" s="81" t="s">
        <v>308</v>
      </c>
      <c r="Q668" s="82">
        <v>156</v>
      </c>
      <c r="U668" s="94" t="s">
        <v>11</v>
      </c>
      <c r="V668" s="92" t="s">
        <v>438</v>
      </c>
      <c r="W668" s="92" t="s">
        <v>338</v>
      </c>
      <c r="X668" s="92">
        <v>3</v>
      </c>
      <c r="Y668" s="84"/>
    </row>
    <row r="669" spans="1:25" hidden="1">
      <c r="A669" s="41" t="s">
        <v>326</v>
      </c>
      <c r="B669" s="41" t="s">
        <v>44</v>
      </c>
      <c r="C669" s="41" t="s">
        <v>310</v>
      </c>
      <c r="D669" s="42">
        <v>476</v>
      </c>
      <c r="G669" s="41" t="s">
        <v>35</v>
      </c>
      <c r="H669" s="41" t="s">
        <v>330</v>
      </c>
      <c r="I669" s="42">
        <v>1792</v>
      </c>
      <c r="M669" s="81" t="s">
        <v>51</v>
      </c>
      <c r="N669" s="81" t="s">
        <v>329</v>
      </c>
      <c r="O669" s="81" t="s">
        <v>309</v>
      </c>
      <c r="P669" s="81" t="s">
        <v>323</v>
      </c>
      <c r="Q669" s="82">
        <v>876</v>
      </c>
      <c r="U669" s="94" t="s">
        <v>11</v>
      </c>
      <c r="V669" s="92" t="s">
        <v>439</v>
      </c>
      <c r="W669" s="92" t="s">
        <v>334</v>
      </c>
      <c r="X669" s="92">
        <v>2</v>
      </c>
      <c r="Y669" s="84"/>
    </row>
    <row r="670" spans="1:25" hidden="1">
      <c r="A670" s="41" t="s">
        <v>326</v>
      </c>
      <c r="B670" s="41" t="s">
        <v>44</v>
      </c>
      <c r="C670" s="41" t="s">
        <v>311</v>
      </c>
      <c r="D670" s="42">
        <v>43</v>
      </c>
      <c r="G670" s="41" t="s">
        <v>35</v>
      </c>
      <c r="H670" s="41" t="s">
        <v>331</v>
      </c>
      <c r="I670" s="42">
        <v>2263</v>
      </c>
      <c r="M670" s="81" t="s">
        <v>51</v>
      </c>
      <c r="N670" s="81" t="s">
        <v>329</v>
      </c>
      <c r="O670" s="81" t="s">
        <v>309</v>
      </c>
      <c r="P670" s="81" t="s">
        <v>324</v>
      </c>
      <c r="Q670" s="82">
        <v>829</v>
      </c>
      <c r="U670" s="94" t="s">
        <v>11</v>
      </c>
      <c r="V670" s="92" t="s">
        <v>440</v>
      </c>
      <c r="W670" s="92" t="s">
        <v>334</v>
      </c>
      <c r="X670" s="92">
        <v>4</v>
      </c>
      <c r="Y670" s="84"/>
    </row>
    <row r="671" spans="1:25" hidden="1">
      <c r="A671" s="41" t="s">
        <v>326</v>
      </c>
      <c r="B671" s="41" t="s">
        <v>15</v>
      </c>
      <c r="C671" s="41" t="s">
        <v>309</v>
      </c>
      <c r="D671" s="42">
        <v>676</v>
      </c>
      <c r="G671" s="41" t="s">
        <v>35</v>
      </c>
      <c r="H671" s="41" t="s">
        <v>332</v>
      </c>
      <c r="I671" s="42">
        <v>2368</v>
      </c>
      <c r="M671" s="81" t="s">
        <v>51</v>
      </c>
      <c r="N671" s="81" t="s">
        <v>329</v>
      </c>
      <c r="O671" s="81" t="s">
        <v>309</v>
      </c>
      <c r="P671" s="81" t="s">
        <v>325</v>
      </c>
      <c r="Q671" s="82">
        <v>718</v>
      </c>
      <c r="U671" s="94" t="s">
        <v>11</v>
      </c>
      <c r="V671" s="92" t="s">
        <v>440</v>
      </c>
      <c r="W671" s="92" t="s">
        <v>336</v>
      </c>
      <c r="X671" s="92">
        <v>2</v>
      </c>
      <c r="Y671" s="84"/>
    </row>
    <row r="672" spans="1:25" hidden="1">
      <c r="A672" s="41" t="s">
        <v>326</v>
      </c>
      <c r="B672" s="41" t="s">
        <v>15</v>
      </c>
      <c r="C672" s="41" t="s">
        <v>310</v>
      </c>
      <c r="D672" s="42">
        <v>262</v>
      </c>
      <c r="G672" s="41" t="s">
        <v>35</v>
      </c>
      <c r="H672" s="41" t="s">
        <v>333</v>
      </c>
      <c r="I672" s="42">
        <v>2138</v>
      </c>
      <c r="M672" s="81" t="s">
        <v>51</v>
      </c>
      <c r="N672" s="81" t="s">
        <v>329</v>
      </c>
      <c r="O672" s="81" t="s">
        <v>309</v>
      </c>
      <c r="P672" s="81" t="s">
        <v>326</v>
      </c>
      <c r="Q672" s="82">
        <v>826</v>
      </c>
      <c r="U672" s="94" t="s">
        <v>11</v>
      </c>
      <c r="V672" s="92" t="s">
        <v>444</v>
      </c>
      <c r="W672" s="92" t="s">
        <v>330</v>
      </c>
      <c r="X672" s="92">
        <v>1</v>
      </c>
      <c r="Y672" s="84"/>
    </row>
    <row r="673" spans="1:25" hidden="1">
      <c r="A673" s="41" t="s">
        <v>326</v>
      </c>
      <c r="B673" s="41" t="s">
        <v>15</v>
      </c>
      <c r="C673" s="41" t="s">
        <v>311</v>
      </c>
      <c r="D673" s="42">
        <v>16</v>
      </c>
      <c r="G673" s="41" t="s">
        <v>35</v>
      </c>
      <c r="H673" s="41" t="s">
        <v>334</v>
      </c>
      <c r="I673" s="42">
        <v>2075</v>
      </c>
      <c r="M673" s="81" t="s">
        <v>51</v>
      </c>
      <c r="N673" s="81" t="s">
        <v>329</v>
      </c>
      <c r="O673" s="81" t="s">
        <v>309</v>
      </c>
      <c r="P673" s="81" t="s">
        <v>327</v>
      </c>
      <c r="Q673" s="82">
        <v>625</v>
      </c>
      <c r="U673" s="94" t="s">
        <v>11</v>
      </c>
      <c r="V673" s="92" t="s">
        <v>446</v>
      </c>
      <c r="W673" s="92" t="s">
        <v>332</v>
      </c>
      <c r="X673" s="92">
        <v>2</v>
      </c>
      <c r="Y673" s="84"/>
    </row>
    <row r="674" spans="1:25" hidden="1">
      <c r="A674" s="41" t="s">
        <v>326</v>
      </c>
      <c r="B674" s="41" t="s">
        <v>8</v>
      </c>
      <c r="C674" s="41" t="s">
        <v>309</v>
      </c>
      <c r="D674" s="42">
        <v>143</v>
      </c>
      <c r="G674" s="41" t="s">
        <v>35</v>
      </c>
      <c r="H674" s="41" t="s">
        <v>336</v>
      </c>
      <c r="I674" s="42">
        <v>1671</v>
      </c>
      <c r="M674" s="81" t="s">
        <v>51</v>
      </c>
      <c r="N674" s="81" t="s">
        <v>329</v>
      </c>
      <c r="O674" s="81" t="s">
        <v>309</v>
      </c>
      <c r="P674" s="81" t="s">
        <v>328</v>
      </c>
      <c r="Q674" s="82">
        <v>669</v>
      </c>
      <c r="U674" s="94" t="s">
        <v>11</v>
      </c>
      <c r="V674" s="92" t="s">
        <v>446</v>
      </c>
      <c r="W674" s="92" t="s">
        <v>333</v>
      </c>
      <c r="X674" s="92">
        <v>1</v>
      </c>
      <c r="Y674" s="84"/>
    </row>
    <row r="675" spans="1:25" hidden="1">
      <c r="A675" s="41" t="s">
        <v>326</v>
      </c>
      <c r="B675" s="41" t="s">
        <v>8</v>
      </c>
      <c r="C675" s="41" t="s">
        <v>310</v>
      </c>
      <c r="D675" s="42">
        <v>62</v>
      </c>
      <c r="G675" s="41" t="s">
        <v>35</v>
      </c>
      <c r="H675" s="41" t="s">
        <v>337</v>
      </c>
      <c r="I675" s="42">
        <v>2065</v>
      </c>
      <c r="M675" s="81" t="s">
        <v>51</v>
      </c>
      <c r="N675" s="81" t="s">
        <v>329</v>
      </c>
      <c r="O675" s="81" t="s">
        <v>309</v>
      </c>
      <c r="P675" s="81" t="s">
        <v>334</v>
      </c>
      <c r="Q675" s="82">
        <v>20</v>
      </c>
      <c r="U675" s="94" t="s">
        <v>11</v>
      </c>
      <c r="V675" s="92" t="s">
        <v>441</v>
      </c>
      <c r="W675" s="92" t="s">
        <v>332</v>
      </c>
      <c r="X675" s="92">
        <v>2</v>
      </c>
      <c r="Y675" s="84"/>
    </row>
    <row r="676" spans="1:25" hidden="1">
      <c r="A676" s="41" t="s">
        <v>326</v>
      </c>
      <c r="B676" s="41" t="s">
        <v>8</v>
      </c>
      <c r="C676" s="41" t="s">
        <v>311</v>
      </c>
      <c r="D676" s="42">
        <v>6</v>
      </c>
      <c r="G676" s="41" t="s">
        <v>35</v>
      </c>
      <c r="H676" s="41" t="s">
        <v>338</v>
      </c>
      <c r="I676" s="42">
        <v>246</v>
      </c>
      <c r="M676" s="81" t="s">
        <v>51</v>
      </c>
      <c r="N676" s="81" t="s">
        <v>329</v>
      </c>
      <c r="O676" s="81" t="s">
        <v>309</v>
      </c>
      <c r="P676" s="81" t="s">
        <v>337</v>
      </c>
      <c r="Q676" s="82">
        <v>1</v>
      </c>
      <c r="U676" s="92" t="s">
        <v>11</v>
      </c>
      <c r="V676" s="92" t="s">
        <v>329</v>
      </c>
      <c r="W676" s="92" t="s">
        <v>308</v>
      </c>
      <c r="X676" s="93">
        <v>1541</v>
      </c>
      <c r="Y676" s="84"/>
    </row>
    <row r="677" spans="1:25" hidden="1">
      <c r="A677" s="41" t="s">
        <v>326</v>
      </c>
      <c r="B677" s="41" t="s">
        <v>12</v>
      </c>
      <c r="C677" s="41" t="s">
        <v>309</v>
      </c>
      <c r="D677" s="42">
        <v>288</v>
      </c>
      <c r="G677" s="41" t="s">
        <v>36</v>
      </c>
      <c r="H677" s="41" t="s">
        <v>308</v>
      </c>
      <c r="I677" s="42">
        <v>161</v>
      </c>
      <c r="M677" s="81" t="s">
        <v>51</v>
      </c>
      <c r="N677" s="81" t="s">
        <v>329</v>
      </c>
      <c r="O677" s="81" t="s">
        <v>309</v>
      </c>
      <c r="P677" s="81" t="s">
        <v>338</v>
      </c>
      <c r="Q677" s="82">
        <v>1</v>
      </c>
      <c r="U677" s="92" t="s">
        <v>11</v>
      </c>
      <c r="V677" s="92" t="s">
        <v>329</v>
      </c>
      <c r="W677" s="92" t="s">
        <v>323</v>
      </c>
      <c r="X677" s="93">
        <v>7997</v>
      </c>
      <c r="Y677" s="84"/>
    </row>
    <row r="678" spans="1:25" hidden="1">
      <c r="A678" s="41" t="s">
        <v>326</v>
      </c>
      <c r="B678" s="41" t="s">
        <v>12</v>
      </c>
      <c r="C678" s="41" t="s">
        <v>310</v>
      </c>
      <c r="D678" s="42">
        <v>132</v>
      </c>
      <c r="G678" s="41" t="s">
        <v>36</v>
      </c>
      <c r="H678" s="41" t="s">
        <v>323</v>
      </c>
      <c r="I678" s="42">
        <v>722</v>
      </c>
      <c r="M678" s="81" t="s">
        <v>51</v>
      </c>
      <c r="N678" s="81" t="s">
        <v>329</v>
      </c>
      <c r="O678" s="81" t="s">
        <v>310</v>
      </c>
      <c r="P678" s="81" t="s">
        <v>308</v>
      </c>
      <c r="Q678" s="82">
        <v>35</v>
      </c>
      <c r="U678" s="92" t="s">
        <v>11</v>
      </c>
      <c r="V678" s="92" t="s">
        <v>329</v>
      </c>
      <c r="W678" s="92" t="s">
        <v>324</v>
      </c>
      <c r="X678" s="93">
        <v>7261</v>
      </c>
      <c r="Y678" s="84"/>
    </row>
    <row r="679" spans="1:25" hidden="1">
      <c r="A679" s="41" t="s">
        <v>326</v>
      </c>
      <c r="B679" s="41" t="s">
        <v>12</v>
      </c>
      <c r="C679" s="41" t="s">
        <v>311</v>
      </c>
      <c r="D679" s="42">
        <v>9</v>
      </c>
      <c r="G679" s="41" t="s">
        <v>36</v>
      </c>
      <c r="H679" s="41" t="s">
        <v>324</v>
      </c>
      <c r="I679" s="42">
        <v>776</v>
      </c>
      <c r="M679" s="81" t="s">
        <v>51</v>
      </c>
      <c r="N679" s="81" t="s">
        <v>329</v>
      </c>
      <c r="O679" s="81" t="s">
        <v>310</v>
      </c>
      <c r="P679" s="81" t="s">
        <v>323</v>
      </c>
      <c r="Q679" s="82">
        <v>220</v>
      </c>
      <c r="U679" s="92" t="s">
        <v>11</v>
      </c>
      <c r="V679" s="92" t="s">
        <v>329</v>
      </c>
      <c r="W679" s="92" t="s">
        <v>325</v>
      </c>
      <c r="X679" s="93">
        <v>6789</v>
      </c>
      <c r="Y679" s="84"/>
    </row>
    <row r="680" spans="1:25" hidden="1">
      <c r="A680" s="41" t="s">
        <v>326</v>
      </c>
      <c r="B680" s="41" t="s">
        <v>315</v>
      </c>
      <c r="C680" s="41" t="s">
        <v>309</v>
      </c>
      <c r="D680" s="42">
        <v>425</v>
      </c>
      <c r="G680" s="41" t="s">
        <v>36</v>
      </c>
      <c r="H680" s="41" t="s">
        <v>325</v>
      </c>
      <c r="I680" s="42">
        <v>876</v>
      </c>
      <c r="M680" s="81" t="s">
        <v>51</v>
      </c>
      <c r="N680" s="81" t="s">
        <v>329</v>
      </c>
      <c r="O680" s="81" t="s">
        <v>310</v>
      </c>
      <c r="P680" s="81" t="s">
        <v>324</v>
      </c>
      <c r="Q680" s="82">
        <v>240</v>
      </c>
      <c r="U680" s="92" t="s">
        <v>11</v>
      </c>
      <c r="V680" s="92" t="s">
        <v>329</v>
      </c>
      <c r="W680" s="92" t="s">
        <v>326</v>
      </c>
      <c r="X680" s="93">
        <v>6999</v>
      </c>
      <c r="Y680" s="84"/>
    </row>
    <row r="681" spans="1:25" hidden="1">
      <c r="A681" s="41" t="s">
        <v>326</v>
      </c>
      <c r="B681" s="41" t="s">
        <v>315</v>
      </c>
      <c r="C681" s="41" t="s">
        <v>310</v>
      </c>
      <c r="D681" s="42">
        <v>151</v>
      </c>
      <c r="G681" s="41" t="s">
        <v>36</v>
      </c>
      <c r="H681" s="41" t="s">
        <v>326</v>
      </c>
      <c r="I681" s="42">
        <v>824</v>
      </c>
      <c r="M681" s="81" t="s">
        <v>51</v>
      </c>
      <c r="N681" s="81" t="s">
        <v>329</v>
      </c>
      <c r="O681" s="81" t="s">
        <v>310</v>
      </c>
      <c r="P681" s="81" t="s">
        <v>325</v>
      </c>
      <c r="Q681" s="82">
        <v>308</v>
      </c>
      <c r="U681" s="92" t="s">
        <v>11</v>
      </c>
      <c r="V681" s="92" t="s">
        <v>329</v>
      </c>
      <c r="W681" s="92" t="s">
        <v>327</v>
      </c>
      <c r="X681" s="93">
        <v>5633</v>
      </c>
      <c r="Y681" s="84"/>
    </row>
    <row r="682" spans="1:25" hidden="1">
      <c r="A682" s="41" t="s">
        <v>326</v>
      </c>
      <c r="B682" s="41" t="s">
        <v>315</v>
      </c>
      <c r="C682" s="41" t="s">
        <v>311</v>
      </c>
      <c r="D682" s="42">
        <v>11</v>
      </c>
      <c r="G682" s="41" t="s">
        <v>36</v>
      </c>
      <c r="H682" s="41" t="s">
        <v>327</v>
      </c>
      <c r="I682" s="42">
        <v>696</v>
      </c>
      <c r="M682" s="81" t="s">
        <v>51</v>
      </c>
      <c r="N682" s="81" t="s">
        <v>329</v>
      </c>
      <c r="O682" s="81" t="s">
        <v>310</v>
      </c>
      <c r="P682" s="81" t="s">
        <v>326</v>
      </c>
      <c r="Q682" s="82">
        <v>278</v>
      </c>
      <c r="U682" s="92" t="s">
        <v>11</v>
      </c>
      <c r="V682" s="92" t="s">
        <v>329</v>
      </c>
      <c r="W682" s="92" t="s">
        <v>328</v>
      </c>
      <c r="X682" s="93">
        <v>5337</v>
      </c>
      <c r="Y682" s="84"/>
    </row>
    <row r="683" spans="1:25" hidden="1">
      <c r="A683" s="41" t="s">
        <v>326</v>
      </c>
      <c r="B683" s="41" t="s">
        <v>38</v>
      </c>
      <c r="C683" s="41" t="s">
        <v>309</v>
      </c>
      <c r="D683" s="42">
        <v>104</v>
      </c>
      <c r="G683" s="41" t="s">
        <v>36</v>
      </c>
      <c r="H683" s="41" t="s">
        <v>328</v>
      </c>
      <c r="I683" s="42">
        <v>652</v>
      </c>
      <c r="M683" s="81" t="s">
        <v>51</v>
      </c>
      <c r="N683" s="81" t="s">
        <v>329</v>
      </c>
      <c r="O683" s="81" t="s">
        <v>310</v>
      </c>
      <c r="P683" s="81" t="s">
        <v>327</v>
      </c>
      <c r="Q683" s="82">
        <v>176</v>
      </c>
      <c r="U683" s="92" t="s">
        <v>11</v>
      </c>
      <c r="V683" s="92" t="s">
        <v>329</v>
      </c>
      <c r="W683" s="92" t="s">
        <v>334</v>
      </c>
      <c r="X683" s="92">
        <v>250</v>
      </c>
      <c r="Y683" s="84"/>
    </row>
    <row r="684" spans="1:25" hidden="1">
      <c r="A684" s="41" t="s">
        <v>326</v>
      </c>
      <c r="B684" s="41" t="s">
        <v>38</v>
      </c>
      <c r="C684" s="41" t="s">
        <v>310</v>
      </c>
      <c r="D684" s="42">
        <v>55</v>
      </c>
      <c r="G684" s="41" t="s">
        <v>36</v>
      </c>
      <c r="H684" s="41" t="s">
        <v>330</v>
      </c>
      <c r="I684" s="42">
        <v>774</v>
      </c>
      <c r="M684" s="81" t="s">
        <v>51</v>
      </c>
      <c r="N684" s="81" t="s">
        <v>329</v>
      </c>
      <c r="O684" s="81" t="s">
        <v>310</v>
      </c>
      <c r="P684" s="81" t="s">
        <v>328</v>
      </c>
      <c r="Q684" s="82">
        <v>281</v>
      </c>
      <c r="U684" s="92" t="s">
        <v>11</v>
      </c>
      <c r="V684" s="92" t="s">
        <v>329</v>
      </c>
      <c r="W684" s="92" t="s">
        <v>336</v>
      </c>
      <c r="X684" s="92">
        <v>9</v>
      </c>
      <c r="Y684" s="84"/>
    </row>
    <row r="685" spans="1:25" hidden="1">
      <c r="A685" s="41" t="s">
        <v>326</v>
      </c>
      <c r="B685" s="41" t="s">
        <v>38</v>
      </c>
      <c r="C685" s="41" t="s">
        <v>311</v>
      </c>
      <c r="D685" s="42">
        <v>7</v>
      </c>
      <c r="G685" s="41" t="s">
        <v>36</v>
      </c>
      <c r="H685" s="41" t="s">
        <v>331</v>
      </c>
      <c r="I685" s="42">
        <v>836</v>
      </c>
      <c r="M685" s="81" t="s">
        <v>51</v>
      </c>
      <c r="N685" s="81" t="s">
        <v>329</v>
      </c>
      <c r="O685" s="81" t="s">
        <v>310</v>
      </c>
      <c r="P685" s="81" t="s">
        <v>334</v>
      </c>
      <c r="Q685" s="82">
        <v>15</v>
      </c>
      <c r="U685" s="92" t="s">
        <v>11</v>
      </c>
      <c r="V685" s="92" t="s">
        <v>329</v>
      </c>
      <c r="W685" s="92" t="s">
        <v>337</v>
      </c>
      <c r="X685" s="92">
        <v>10</v>
      </c>
      <c r="Y685" s="84"/>
    </row>
    <row r="686" spans="1:25" hidden="1">
      <c r="A686" s="41" t="s">
        <v>326</v>
      </c>
      <c r="B686" s="41" t="s">
        <v>40</v>
      </c>
      <c r="C686" s="41" t="s">
        <v>309</v>
      </c>
      <c r="D686" s="42">
        <v>354</v>
      </c>
      <c r="G686" s="41" t="s">
        <v>36</v>
      </c>
      <c r="H686" s="41" t="s">
        <v>332</v>
      </c>
      <c r="I686" s="42">
        <v>864</v>
      </c>
      <c r="M686" s="81" t="s">
        <v>51</v>
      </c>
      <c r="N686" s="81" t="s">
        <v>329</v>
      </c>
      <c r="O686" s="81" t="s">
        <v>311</v>
      </c>
      <c r="P686" s="81" t="s">
        <v>308</v>
      </c>
      <c r="Q686" s="82">
        <v>6</v>
      </c>
      <c r="U686" s="92" t="s">
        <v>21</v>
      </c>
      <c r="V686" s="92" t="s">
        <v>436</v>
      </c>
      <c r="W686" s="92" t="s">
        <v>330</v>
      </c>
      <c r="X686" s="92">
        <v>443</v>
      </c>
      <c r="Y686" s="84"/>
    </row>
    <row r="687" spans="1:25" hidden="1">
      <c r="A687" s="41" t="s">
        <v>326</v>
      </c>
      <c r="B687" s="41" t="s">
        <v>40</v>
      </c>
      <c r="C687" s="41" t="s">
        <v>310</v>
      </c>
      <c r="D687" s="42">
        <v>114</v>
      </c>
      <c r="G687" s="41" t="s">
        <v>36</v>
      </c>
      <c r="H687" s="41" t="s">
        <v>333</v>
      </c>
      <c r="I687" s="42">
        <v>853</v>
      </c>
      <c r="M687" s="81" t="s">
        <v>51</v>
      </c>
      <c r="N687" s="81" t="s">
        <v>329</v>
      </c>
      <c r="O687" s="81" t="s">
        <v>311</v>
      </c>
      <c r="P687" s="81" t="s">
        <v>323</v>
      </c>
      <c r="Q687" s="82">
        <v>30</v>
      </c>
      <c r="U687" s="92" t="s">
        <v>21</v>
      </c>
      <c r="V687" s="92" t="s">
        <v>436</v>
      </c>
      <c r="W687" s="92" t="s">
        <v>331</v>
      </c>
      <c r="X687" s="92">
        <v>653</v>
      </c>
      <c r="Y687" s="84"/>
    </row>
    <row r="688" spans="1:25" hidden="1">
      <c r="A688" s="41" t="s">
        <v>326</v>
      </c>
      <c r="B688" s="41" t="s">
        <v>40</v>
      </c>
      <c r="C688" s="41" t="s">
        <v>311</v>
      </c>
      <c r="D688" s="42">
        <v>12</v>
      </c>
      <c r="G688" s="41" t="s">
        <v>36</v>
      </c>
      <c r="H688" s="41" t="s">
        <v>334</v>
      </c>
      <c r="I688" s="42">
        <v>694</v>
      </c>
      <c r="M688" s="81" t="s">
        <v>51</v>
      </c>
      <c r="N688" s="81" t="s">
        <v>329</v>
      </c>
      <c r="O688" s="81" t="s">
        <v>311</v>
      </c>
      <c r="P688" s="81" t="s">
        <v>324</v>
      </c>
      <c r="Q688" s="82">
        <v>57</v>
      </c>
      <c r="U688" s="92" t="s">
        <v>21</v>
      </c>
      <c r="V688" s="92" t="s">
        <v>436</v>
      </c>
      <c r="W688" s="92" t="s">
        <v>332</v>
      </c>
      <c r="X688" s="92">
        <v>677</v>
      </c>
      <c r="Y688" s="84"/>
    </row>
    <row r="689" spans="1:25" hidden="1">
      <c r="A689" s="41" t="s">
        <v>326</v>
      </c>
      <c r="B689" s="41" t="s">
        <v>41</v>
      </c>
      <c r="C689" s="41" t="s">
        <v>309</v>
      </c>
      <c r="D689" s="42">
        <v>140</v>
      </c>
      <c r="G689" s="41" t="s">
        <v>36</v>
      </c>
      <c r="H689" s="41" t="s">
        <v>336</v>
      </c>
      <c r="I689" s="42">
        <v>635</v>
      </c>
      <c r="M689" s="81" t="s">
        <v>51</v>
      </c>
      <c r="N689" s="81" t="s">
        <v>329</v>
      </c>
      <c r="O689" s="81" t="s">
        <v>311</v>
      </c>
      <c r="P689" s="81" t="s">
        <v>325</v>
      </c>
      <c r="Q689" s="82">
        <v>49</v>
      </c>
      <c r="U689" s="92" t="s">
        <v>21</v>
      </c>
      <c r="V689" s="92" t="s">
        <v>436</v>
      </c>
      <c r="W689" s="92" t="s">
        <v>333</v>
      </c>
      <c r="X689" s="92">
        <v>645</v>
      </c>
      <c r="Y689" s="84"/>
    </row>
    <row r="690" spans="1:25" hidden="1">
      <c r="A690" s="41" t="s">
        <v>326</v>
      </c>
      <c r="B690" s="41" t="s">
        <v>41</v>
      </c>
      <c r="C690" s="41" t="s">
        <v>310</v>
      </c>
      <c r="D690" s="42">
        <v>63</v>
      </c>
      <c r="G690" s="41" t="s">
        <v>36</v>
      </c>
      <c r="H690" s="41" t="s">
        <v>337</v>
      </c>
      <c r="I690" s="42">
        <v>744</v>
      </c>
      <c r="M690" s="81" t="s">
        <v>51</v>
      </c>
      <c r="N690" s="81" t="s">
        <v>329</v>
      </c>
      <c r="O690" s="81" t="s">
        <v>311</v>
      </c>
      <c r="P690" s="81" t="s">
        <v>326</v>
      </c>
      <c r="Q690" s="82">
        <v>43</v>
      </c>
      <c r="U690" s="92" t="s">
        <v>21</v>
      </c>
      <c r="V690" s="92" t="s">
        <v>436</v>
      </c>
      <c r="W690" s="92" t="s">
        <v>334</v>
      </c>
      <c r="X690" s="92">
        <v>568</v>
      </c>
      <c r="Y690" s="84"/>
    </row>
    <row r="691" spans="1:25" hidden="1">
      <c r="A691" s="41" t="s">
        <v>326</v>
      </c>
      <c r="B691" s="41" t="s">
        <v>41</v>
      </c>
      <c r="C691" s="41" t="s">
        <v>311</v>
      </c>
      <c r="D691" s="42">
        <v>13</v>
      </c>
      <c r="G691" s="41" t="s">
        <v>36</v>
      </c>
      <c r="H691" s="41" t="s">
        <v>338</v>
      </c>
      <c r="I691" s="42">
        <v>88</v>
      </c>
      <c r="M691" s="81" t="s">
        <v>51</v>
      </c>
      <c r="N691" s="81" t="s">
        <v>329</v>
      </c>
      <c r="O691" s="81" t="s">
        <v>311</v>
      </c>
      <c r="P691" s="81" t="s">
        <v>327</v>
      </c>
      <c r="Q691" s="82">
        <v>31</v>
      </c>
      <c r="U691" s="92" t="s">
        <v>21</v>
      </c>
      <c r="V691" s="92" t="s">
        <v>436</v>
      </c>
      <c r="W691" s="92" t="s">
        <v>336</v>
      </c>
      <c r="X691" s="92">
        <v>556</v>
      </c>
      <c r="Y691" s="84"/>
    </row>
    <row r="692" spans="1:25" hidden="1">
      <c r="A692" s="41" t="s">
        <v>326</v>
      </c>
      <c r="B692" s="41" t="s">
        <v>42</v>
      </c>
      <c r="C692" s="41" t="s">
        <v>309</v>
      </c>
      <c r="D692" s="42">
        <v>63</v>
      </c>
      <c r="G692" s="41" t="s">
        <v>319</v>
      </c>
      <c r="H692" s="41" t="s">
        <v>308</v>
      </c>
      <c r="I692" s="42">
        <v>84</v>
      </c>
      <c r="M692" s="81" t="s">
        <v>51</v>
      </c>
      <c r="N692" s="81" t="s">
        <v>329</v>
      </c>
      <c r="O692" s="81" t="s">
        <v>311</v>
      </c>
      <c r="P692" s="81" t="s">
        <v>328</v>
      </c>
      <c r="Q692" s="82">
        <v>34</v>
      </c>
      <c r="U692" s="92" t="s">
        <v>21</v>
      </c>
      <c r="V692" s="92" t="s">
        <v>436</v>
      </c>
      <c r="W692" s="92" t="s">
        <v>337</v>
      </c>
      <c r="X692" s="92">
        <v>621</v>
      </c>
      <c r="Y692" s="84"/>
    </row>
    <row r="693" spans="1:25" hidden="1">
      <c r="A693" s="41" t="s">
        <v>326</v>
      </c>
      <c r="B693" s="41" t="s">
        <v>42</v>
      </c>
      <c r="C693" s="41" t="s">
        <v>310</v>
      </c>
      <c r="D693" s="42">
        <v>23</v>
      </c>
      <c r="G693" s="41" t="s">
        <v>319</v>
      </c>
      <c r="H693" s="41" t="s">
        <v>323</v>
      </c>
      <c r="I693" s="42">
        <v>269</v>
      </c>
      <c r="M693" s="81" t="s">
        <v>51</v>
      </c>
      <c r="N693" s="81" t="s">
        <v>329</v>
      </c>
      <c r="O693" s="81" t="s">
        <v>311</v>
      </c>
      <c r="P693" s="81" t="s">
        <v>334</v>
      </c>
      <c r="Q693" s="82">
        <v>1</v>
      </c>
      <c r="U693" s="92" t="s">
        <v>21</v>
      </c>
      <c r="V693" s="92" t="s">
        <v>436</v>
      </c>
      <c r="W693" s="92" t="s">
        <v>338</v>
      </c>
      <c r="X693" s="92">
        <v>132</v>
      </c>
      <c r="Y693" s="84"/>
    </row>
    <row r="694" spans="1:25" hidden="1">
      <c r="A694" s="41" t="s">
        <v>326</v>
      </c>
      <c r="B694" s="41" t="s">
        <v>42</v>
      </c>
      <c r="C694" s="41" t="s">
        <v>311</v>
      </c>
      <c r="D694" s="42">
        <v>2</v>
      </c>
      <c r="G694" s="41" t="s">
        <v>319</v>
      </c>
      <c r="H694" s="41" t="s">
        <v>324</v>
      </c>
      <c r="I694" s="42">
        <v>230</v>
      </c>
      <c r="M694" s="81" t="s">
        <v>51</v>
      </c>
      <c r="N694" s="81" t="s">
        <v>329</v>
      </c>
      <c r="O694" s="81" t="s">
        <v>335</v>
      </c>
      <c r="P694" s="81" t="s">
        <v>334</v>
      </c>
      <c r="Q694" s="82">
        <v>1</v>
      </c>
      <c r="U694" s="92" t="s">
        <v>21</v>
      </c>
      <c r="V694" s="92" t="s">
        <v>437</v>
      </c>
      <c r="W694" s="92" t="s">
        <v>330</v>
      </c>
      <c r="X694" s="92">
        <v>1</v>
      </c>
      <c r="Y694" s="84"/>
    </row>
    <row r="695" spans="1:25" hidden="1">
      <c r="A695" s="41" t="s">
        <v>326</v>
      </c>
      <c r="B695" s="41" t="s">
        <v>48</v>
      </c>
      <c r="C695" s="41" t="s">
        <v>309</v>
      </c>
      <c r="D695" s="42">
        <v>598</v>
      </c>
      <c r="G695" s="41" t="s">
        <v>319</v>
      </c>
      <c r="H695" s="41" t="s">
        <v>325</v>
      </c>
      <c r="I695" s="42">
        <v>240</v>
      </c>
      <c r="M695" s="81" t="s">
        <v>7</v>
      </c>
      <c r="N695" s="81" t="s">
        <v>436</v>
      </c>
      <c r="O695" s="81" t="s">
        <v>329</v>
      </c>
      <c r="P695" s="81" t="s">
        <v>331</v>
      </c>
      <c r="Q695" s="82">
        <v>6</v>
      </c>
      <c r="U695" s="92" t="s">
        <v>21</v>
      </c>
      <c r="V695" s="92" t="s">
        <v>437</v>
      </c>
      <c r="W695" s="92" t="s">
        <v>331</v>
      </c>
      <c r="X695" s="92">
        <v>2</v>
      </c>
      <c r="Y695" s="84"/>
    </row>
    <row r="696" spans="1:25" hidden="1">
      <c r="A696" s="41" t="s">
        <v>326</v>
      </c>
      <c r="B696" s="41" t="s">
        <v>48</v>
      </c>
      <c r="C696" s="41" t="s">
        <v>310</v>
      </c>
      <c r="D696" s="42">
        <v>249</v>
      </c>
      <c r="G696" s="41" t="s">
        <v>319</v>
      </c>
      <c r="H696" s="41" t="s">
        <v>326</v>
      </c>
      <c r="I696" s="42">
        <v>270</v>
      </c>
      <c r="M696" s="81" t="s">
        <v>7</v>
      </c>
      <c r="N696" s="81" t="s">
        <v>436</v>
      </c>
      <c r="O696" s="81" t="s">
        <v>329</v>
      </c>
      <c r="P696" s="81" t="s">
        <v>332</v>
      </c>
      <c r="Q696" s="82">
        <v>4</v>
      </c>
      <c r="U696" s="92" t="s">
        <v>21</v>
      </c>
      <c r="V696" s="92" t="s">
        <v>437</v>
      </c>
      <c r="W696" s="92" t="s">
        <v>332</v>
      </c>
      <c r="X696" s="92">
        <v>1</v>
      </c>
      <c r="Y696" s="84"/>
    </row>
    <row r="697" spans="1:25" hidden="1">
      <c r="A697" s="41" t="s">
        <v>326</v>
      </c>
      <c r="B697" s="41" t="s">
        <v>48</v>
      </c>
      <c r="C697" s="41" t="s">
        <v>311</v>
      </c>
      <c r="D697" s="42">
        <v>14</v>
      </c>
      <c r="G697" s="41" t="s">
        <v>319</v>
      </c>
      <c r="H697" s="41" t="s">
        <v>327</v>
      </c>
      <c r="I697" s="42">
        <v>244</v>
      </c>
      <c r="M697" s="81" t="s">
        <v>7</v>
      </c>
      <c r="N697" s="81" t="s">
        <v>436</v>
      </c>
      <c r="O697" s="81" t="s">
        <v>329</v>
      </c>
      <c r="P697" s="81" t="s">
        <v>333</v>
      </c>
      <c r="Q697" s="82">
        <v>1</v>
      </c>
      <c r="U697" s="92" t="s">
        <v>21</v>
      </c>
      <c r="V697" s="92" t="s">
        <v>438</v>
      </c>
      <c r="W697" s="92" t="s">
        <v>332</v>
      </c>
      <c r="X697" s="92">
        <v>2</v>
      </c>
      <c r="Y697" s="84"/>
    </row>
    <row r="698" spans="1:25" hidden="1">
      <c r="A698" s="41" t="s">
        <v>326</v>
      </c>
      <c r="B698" s="41" t="s">
        <v>50</v>
      </c>
      <c r="C698" s="41" t="s">
        <v>309</v>
      </c>
      <c r="D698" s="42">
        <v>159</v>
      </c>
      <c r="G698" s="41" t="s">
        <v>319</v>
      </c>
      <c r="H698" s="41" t="s">
        <v>328</v>
      </c>
      <c r="I698" s="42">
        <v>228</v>
      </c>
      <c r="M698" s="81" t="s">
        <v>7</v>
      </c>
      <c r="N698" s="81" t="s">
        <v>436</v>
      </c>
      <c r="O698" s="81" t="s">
        <v>329</v>
      </c>
      <c r="P698" s="81" t="s">
        <v>334</v>
      </c>
      <c r="Q698" s="82">
        <v>3</v>
      </c>
      <c r="U698" s="92" t="s">
        <v>21</v>
      </c>
      <c r="V698" s="92" t="s">
        <v>438</v>
      </c>
      <c r="W698" s="92" t="s">
        <v>338</v>
      </c>
      <c r="X698" s="92">
        <v>1</v>
      </c>
      <c r="Y698" s="84"/>
    </row>
    <row r="699" spans="1:25" hidden="1">
      <c r="A699" s="41" t="s">
        <v>326</v>
      </c>
      <c r="B699" s="41" t="s">
        <v>50</v>
      </c>
      <c r="C699" s="41" t="s">
        <v>310</v>
      </c>
      <c r="D699" s="42">
        <v>59</v>
      </c>
      <c r="G699" s="41" t="s">
        <v>319</v>
      </c>
      <c r="H699" s="41" t="s">
        <v>330</v>
      </c>
      <c r="I699" s="42">
        <v>276</v>
      </c>
      <c r="M699" s="81" t="s">
        <v>7</v>
      </c>
      <c r="N699" s="81" t="s">
        <v>436</v>
      </c>
      <c r="O699" s="81" t="s">
        <v>309</v>
      </c>
      <c r="P699" s="81" t="s">
        <v>330</v>
      </c>
      <c r="Q699" s="82">
        <v>884</v>
      </c>
      <c r="U699" s="92" t="s">
        <v>21</v>
      </c>
      <c r="V699" s="92" t="s">
        <v>439</v>
      </c>
      <c r="W699" s="92" t="s">
        <v>334</v>
      </c>
      <c r="X699" s="92">
        <v>1</v>
      </c>
      <c r="Y699" s="84"/>
    </row>
    <row r="700" spans="1:25" hidden="1">
      <c r="A700" s="41" t="s">
        <v>326</v>
      </c>
      <c r="B700" s="41" t="s">
        <v>50</v>
      </c>
      <c r="C700" s="41" t="s">
        <v>311</v>
      </c>
      <c r="D700" s="42">
        <v>2</v>
      </c>
      <c r="G700" s="41" t="s">
        <v>319</v>
      </c>
      <c r="H700" s="41" t="s">
        <v>331</v>
      </c>
      <c r="I700" s="42">
        <v>377</v>
      </c>
      <c r="M700" s="81" t="s">
        <v>7</v>
      </c>
      <c r="N700" s="81" t="s">
        <v>436</v>
      </c>
      <c r="O700" s="81" t="s">
        <v>309</v>
      </c>
      <c r="P700" s="81" t="s">
        <v>331</v>
      </c>
      <c r="Q700" s="82">
        <v>1018</v>
      </c>
      <c r="U700" s="92" t="s">
        <v>21</v>
      </c>
      <c r="V700" s="92" t="s">
        <v>440</v>
      </c>
      <c r="W700" s="92" t="s">
        <v>334</v>
      </c>
      <c r="X700" s="92">
        <v>2</v>
      </c>
      <c r="Y700" s="84"/>
    </row>
    <row r="701" spans="1:25" hidden="1">
      <c r="A701" s="41" t="s">
        <v>326</v>
      </c>
      <c r="B701" s="41" t="s">
        <v>4</v>
      </c>
      <c r="C701" s="41" t="s">
        <v>309</v>
      </c>
      <c r="D701" s="42">
        <v>314</v>
      </c>
      <c r="G701" s="41" t="s">
        <v>319</v>
      </c>
      <c r="H701" s="41" t="s">
        <v>332</v>
      </c>
      <c r="I701" s="42">
        <v>387</v>
      </c>
      <c r="M701" s="81" t="s">
        <v>7</v>
      </c>
      <c r="N701" s="81" t="s">
        <v>436</v>
      </c>
      <c r="O701" s="81" t="s">
        <v>309</v>
      </c>
      <c r="P701" s="81" t="s">
        <v>332</v>
      </c>
      <c r="Q701" s="82">
        <v>1148</v>
      </c>
      <c r="U701" s="92" t="s">
        <v>21</v>
      </c>
      <c r="V701" s="92" t="s">
        <v>329</v>
      </c>
      <c r="W701" s="92" t="s">
        <v>308</v>
      </c>
      <c r="X701" s="92">
        <v>117</v>
      </c>
      <c r="Y701" s="84"/>
    </row>
    <row r="702" spans="1:25" hidden="1">
      <c r="A702" s="41" t="s">
        <v>326</v>
      </c>
      <c r="B702" s="41" t="s">
        <v>4</v>
      </c>
      <c r="C702" s="41" t="s">
        <v>310</v>
      </c>
      <c r="D702" s="42">
        <v>85</v>
      </c>
      <c r="G702" s="41" t="s">
        <v>319</v>
      </c>
      <c r="H702" s="41" t="s">
        <v>333</v>
      </c>
      <c r="I702" s="42">
        <v>322</v>
      </c>
      <c r="M702" s="81" t="s">
        <v>7</v>
      </c>
      <c r="N702" s="81" t="s">
        <v>436</v>
      </c>
      <c r="O702" s="81" t="s">
        <v>309</v>
      </c>
      <c r="P702" s="81" t="s">
        <v>333</v>
      </c>
      <c r="Q702" s="82">
        <v>1144</v>
      </c>
      <c r="U702" s="92" t="s">
        <v>21</v>
      </c>
      <c r="V702" s="92" t="s">
        <v>329</v>
      </c>
      <c r="W702" s="92" t="s">
        <v>323</v>
      </c>
      <c r="X702" s="92">
        <v>760</v>
      </c>
      <c r="Y702" s="84"/>
    </row>
    <row r="703" spans="1:25" hidden="1">
      <c r="A703" s="41" t="s">
        <v>326</v>
      </c>
      <c r="B703" s="41" t="s">
        <v>4</v>
      </c>
      <c r="C703" s="41" t="s">
        <v>311</v>
      </c>
      <c r="D703" s="42">
        <v>9</v>
      </c>
      <c r="G703" s="41" t="s">
        <v>319</v>
      </c>
      <c r="H703" s="41" t="s">
        <v>334</v>
      </c>
      <c r="I703" s="42">
        <v>323</v>
      </c>
      <c r="M703" s="81" t="s">
        <v>7</v>
      </c>
      <c r="N703" s="81" t="s">
        <v>436</v>
      </c>
      <c r="O703" s="81" t="s">
        <v>309</v>
      </c>
      <c r="P703" s="81" t="s">
        <v>334</v>
      </c>
      <c r="Q703" s="82">
        <v>891</v>
      </c>
      <c r="U703" s="92" t="s">
        <v>21</v>
      </c>
      <c r="V703" s="92" t="s">
        <v>329</v>
      </c>
      <c r="W703" s="92" t="s">
        <v>324</v>
      </c>
      <c r="X703" s="92">
        <v>605</v>
      </c>
      <c r="Y703" s="84"/>
    </row>
    <row r="704" spans="1:25" hidden="1">
      <c r="A704" s="41" t="s">
        <v>326</v>
      </c>
      <c r="B704" s="41" t="s">
        <v>18</v>
      </c>
      <c r="C704" s="41" t="s">
        <v>309</v>
      </c>
      <c r="D704" s="42">
        <v>464</v>
      </c>
      <c r="G704" s="41" t="s">
        <v>319</v>
      </c>
      <c r="H704" s="41" t="s">
        <v>336</v>
      </c>
      <c r="I704" s="42">
        <v>309</v>
      </c>
      <c r="M704" s="81" t="s">
        <v>7</v>
      </c>
      <c r="N704" s="81" t="s">
        <v>436</v>
      </c>
      <c r="O704" s="81" t="s">
        <v>309</v>
      </c>
      <c r="P704" s="81" t="s">
        <v>336</v>
      </c>
      <c r="Q704" s="82">
        <v>910</v>
      </c>
      <c r="U704" s="92" t="s">
        <v>21</v>
      </c>
      <c r="V704" s="92" t="s">
        <v>329</v>
      </c>
      <c r="W704" s="92" t="s">
        <v>325</v>
      </c>
      <c r="X704" s="92">
        <v>608</v>
      </c>
      <c r="Y704" s="84"/>
    </row>
    <row r="705" spans="1:25" hidden="1">
      <c r="A705" s="41" t="s">
        <v>326</v>
      </c>
      <c r="B705" s="41" t="s">
        <v>18</v>
      </c>
      <c r="C705" s="41" t="s">
        <v>310</v>
      </c>
      <c r="D705" s="42">
        <v>141</v>
      </c>
      <c r="G705" s="41" t="s">
        <v>319</v>
      </c>
      <c r="H705" s="41" t="s">
        <v>337</v>
      </c>
      <c r="I705" s="42">
        <v>320</v>
      </c>
      <c r="M705" s="81" t="s">
        <v>7</v>
      </c>
      <c r="N705" s="81" t="s">
        <v>436</v>
      </c>
      <c r="O705" s="81" t="s">
        <v>309</v>
      </c>
      <c r="P705" s="81" t="s">
        <v>337</v>
      </c>
      <c r="Q705" s="82">
        <v>1023</v>
      </c>
      <c r="U705" s="92" t="s">
        <v>21</v>
      </c>
      <c r="V705" s="92" t="s">
        <v>329</v>
      </c>
      <c r="W705" s="92" t="s">
        <v>326</v>
      </c>
      <c r="X705" s="92">
        <v>605</v>
      </c>
      <c r="Y705" s="84"/>
    </row>
    <row r="706" spans="1:25" hidden="1">
      <c r="A706" s="41" t="s">
        <v>326</v>
      </c>
      <c r="B706" s="41" t="s">
        <v>18</v>
      </c>
      <c r="C706" s="41" t="s">
        <v>311</v>
      </c>
      <c r="D706" s="42">
        <v>13</v>
      </c>
      <c r="G706" s="41" t="s">
        <v>319</v>
      </c>
      <c r="H706" s="41" t="s">
        <v>338</v>
      </c>
      <c r="I706" s="42">
        <v>37</v>
      </c>
      <c r="M706" s="81" t="s">
        <v>7</v>
      </c>
      <c r="N706" s="81" t="s">
        <v>436</v>
      </c>
      <c r="O706" s="81" t="s">
        <v>309</v>
      </c>
      <c r="P706" s="81" t="s">
        <v>338</v>
      </c>
      <c r="Q706" s="82">
        <v>290</v>
      </c>
      <c r="U706" s="92" t="s">
        <v>21</v>
      </c>
      <c r="V706" s="92" t="s">
        <v>329</v>
      </c>
      <c r="W706" s="92" t="s">
        <v>327</v>
      </c>
      <c r="X706" s="92">
        <v>533</v>
      </c>
      <c r="Y706" s="84"/>
    </row>
    <row r="707" spans="1:25" hidden="1">
      <c r="A707" s="41" t="s">
        <v>326</v>
      </c>
      <c r="B707" s="41" t="s">
        <v>20</v>
      </c>
      <c r="C707" s="41" t="s">
        <v>309</v>
      </c>
      <c r="D707" s="42">
        <v>161</v>
      </c>
      <c r="G707" s="41" t="s">
        <v>320</v>
      </c>
      <c r="H707" s="41" t="s">
        <v>308</v>
      </c>
      <c r="I707" s="42">
        <v>99</v>
      </c>
      <c r="M707" s="81" t="s">
        <v>7</v>
      </c>
      <c r="N707" s="81" t="s">
        <v>436</v>
      </c>
      <c r="O707" s="81" t="s">
        <v>310</v>
      </c>
      <c r="P707" s="81" t="s">
        <v>330</v>
      </c>
      <c r="Q707" s="82">
        <v>337</v>
      </c>
      <c r="U707" s="92" t="s">
        <v>21</v>
      </c>
      <c r="V707" s="92" t="s">
        <v>329</v>
      </c>
      <c r="W707" s="92" t="s">
        <v>328</v>
      </c>
      <c r="X707" s="92">
        <v>478</v>
      </c>
      <c r="Y707" s="84"/>
    </row>
    <row r="708" spans="1:25" hidden="1">
      <c r="A708" s="41" t="s">
        <v>326</v>
      </c>
      <c r="B708" s="41" t="s">
        <v>20</v>
      </c>
      <c r="C708" s="41" t="s">
        <v>310</v>
      </c>
      <c r="D708" s="42">
        <v>52</v>
      </c>
      <c r="G708" s="41" t="s">
        <v>320</v>
      </c>
      <c r="H708" s="41" t="s">
        <v>323</v>
      </c>
      <c r="I708" s="42">
        <v>459</v>
      </c>
      <c r="M708" s="81" t="s">
        <v>7</v>
      </c>
      <c r="N708" s="81" t="s">
        <v>436</v>
      </c>
      <c r="O708" s="81" t="s">
        <v>310</v>
      </c>
      <c r="P708" s="81" t="s">
        <v>331</v>
      </c>
      <c r="Q708" s="82">
        <v>409</v>
      </c>
      <c r="U708" s="92" t="s">
        <v>21</v>
      </c>
      <c r="V708" s="92" t="s">
        <v>329</v>
      </c>
      <c r="W708" s="92" t="s">
        <v>334</v>
      </c>
      <c r="X708" s="92">
        <v>23</v>
      </c>
      <c r="Y708" s="84"/>
    </row>
    <row r="709" spans="1:25" hidden="1">
      <c r="A709" s="41" t="s">
        <v>326</v>
      </c>
      <c r="B709" s="41" t="s">
        <v>20</v>
      </c>
      <c r="C709" s="41" t="s">
        <v>311</v>
      </c>
      <c r="D709" s="42">
        <v>18</v>
      </c>
      <c r="G709" s="41" t="s">
        <v>320</v>
      </c>
      <c r="H709" s="41" t="s">
        <v>324</v>
      </c>
      <c r="I709" s="42">
        <v>443</v>
      </c>
      <c r="M709" s="81" t="s">
        <v>7</v>
      </c>
      <c r="N709" s="81" t="s">
        <v>436</v>
      </c>
      <c r="O709" s="81" t="s">
        <v>310</v>
      </c>
      <c r="P709" s="81" t="s">
        <v>332</v>
      </c>
      <c r="Q709" s="82">
        <v>463</v>
      </c>
      <c r="U709" s="92" t="s">
        <v>21</v>
      </c>
      <c r="V709" s="92" t="s">
        <v>329</v>
      </c>
      <c r="W709" s="92" t="s">
        <v>337</v>
      </c>
      <c r="X709" s="92">
        <v>1</v>
      </c>
      <c r="Y709" s="84"/>
    </row>
    <row r="710" spans="1:25" hidden="1">
      <c r="A710" s="41" t="s">
        <v>326</v>
      </c>
      <c r="B710" s="41" t="s">
        <v>23</v>
      </c>
      <c r="C710" s="41" t="s">
        <v>309</v>
      </c>
      <c r="D710" s="42">
        <v>259</v>
      </c>
      <c r="G710" s="41" t="s">
        <v>320</v>
      </c>
      <c r="H710" s="41" t="s">
        <v>325</v>
      </c>
      <c r="I710" s="42">
        <v>462</v>
      </c>
      <c r="M710" s="81" t="s">
        <v>7</v>
      </c>
      <c r="N710" s="81" t="s">
        <v>436</v>
      </c>
      <c r="O710" s="81" t="s">
        <v>310</v>
      </c>
      <c r="P710" s="81" t="s">
        <v>333</v>
      </c>
      <c r="Q710" s="82">
        <v>437</v>
      </c>
      <c r="U710" s="92" t="s">
        <v>21</v>
      </c>
      <c r="V710" s="92" t="s">
        <v>329</v>
      </c>
      <c r="W710" s="92" t="s">
        <v>338</v>
      </c>
      <c r="X710" s="92">
        <v>2</v>
      </c>
      <c r="Y710" s="84"/>
    </row>
    <row r="711" spans="1:25" hidden="1">
      <c r="A711" s="41" t="s">
        <v>326</v>
      </c>
      <c r="B711" s="41" t="s">
        <v>23</v>
      </c>
      <c r="C711" s="41" t="s">
        <v>310</v>
      </c>
      <c r="D711" s="42">
        <v>89</v>
      </c>
      <c r="G711" s="41" t="s">
        <v>320</v>
      </c>
      <c r="H711" s="41" t="s">
        <v>326</v>
      </c>
      <c r="I711" s="42">
        <v>581</v>
      </c>
      <c r="M711" s="81" t="s">
        <v>7</v>
      </c>
      <c r="N711" s="81" t="s">
        <v>436</v>
      </c>
      <c r="O711" s="81" t="s">
        <v>310</v>
      </c>
      <c r="P711" s="81" t="s">
        <v>334</v>
      </c>
      <c r="Q711" s="82">
        <v>389</v>
      </c>
      <c r="U711" s="92" t="s">
        <v>55</v>
      </c>
      <c r="V711" s="92" t="s">
        <v>436</v>
      </c>
      <c r="W711" s="92" t="s">
        <v>330</v>
      </c>
      <c r="X711" s="92">
        <v>234</v>
      </c>
      <c r="Y711" s="84"/>
    </row>
    <row r="712" spans="1:25" hidden="1">
      <c r="A712" s="41" t="s">
        <v>326</v>
      </c>
      <c r="B712" s="41" t="s">
        <v>23</v>
      </c>
      <c r="C712" s="41" t="s">
        <v>311</v>
      </c>
      <c r="D712" s="42">
        <v>12</v>
      </c>
      <c r="G712" s="41" t="s">
        <v>320</v>
      </c>
      <c r="H712" s="41" t="s">
        <v>327</v>
      </c>
      <c r="I712" s="42">
        <v>421</v>
      </c>
      <c r="M712" s="81" t="s">
        <v>7</v>
      </c>
      <c r="N712" s="81" t="s">
        <v>436</v>
      </c>
      <c r="O712" s="81" t="s">
        <v>310</v>
      </c>
      <c r="P712" s="81" t="s">
        <v>336</v>
      </c>
      <c r="Q712" s="82">
        <v>355</v>
      </c>
      <c r="U712" s="92" t="s">
        <v>55</v>
      </c>
      <c r="V712" s="92" t="s">
        <v>436</v>
      </c>
      <c r="W712" s="92" t="s">
        <v>331</v>
      </c>
      <c r="X712" s="92">
        <v>319</v>
      </c>
      <c r="Y712" s="84"/>
    </row>
    <row r="713" spans="1:25" hidden="1">
      <c r="A713" s="41" t="s">
        <v>326</v>
      </c>
      <c r="B713" s="41" t="s">
        <v>46</v>
      </c>
      <c r="C713" s="41" t="s">
        <v>309</v>
      </c>
      <c r="D713" s="42">
        <v>808</v>
      </c>
      <c r="G713" s="41" t="s">
        <v>320</v>
      </c>
      <c r="H713" s="41" t="s">
        <v>328</v>
      </c>
      <c r="I713" s="42">
        <v>391</v>
      </c>
      <c r="M713" s="81" t="s">
        <v>7</v>
      </c>
      <c r="N713" s="81" t="s">
        <v>436</v>
      </c>
      <c r="O713" s="81" t="s">
        <v>310</v>
      </c>
      <c r="P713" s="81" t="s">
        <v>337</v>
      </c>
      <c r="Q713" s="82">
        <v>363</v>
      </c>
      <c r="U713" s="92" t="s">
        <v>55</v>
      </c>
      <c r="V713" s="92" t="s">
        <v>436</v>
      </c>
      <c r="W713" s="92" t="s">
        <v>332</v>
      </c>
      <c r="X713" s="92">
        <v>322</v>
      </c>
      <c r="Y713" s="84"/>
    </row>
    <row r="714" spans="1:25" hidden="1">
      <c r="A714" s="41" t="s">
        <v>326</v>
      </c>
      <c r="B714" s="41" t="s">
        <v>46</v>
      </c>
      <c r="C714" s="41" t="s">
        <v>310</v>
      </c>
      <c r="D714" s="42">
        <v>210</v>
      </c>
      <c r="G714" s="41" t="s">
        <v>320</v>
      </c>
      <c r="H714" s="41" t="s">
        <v>330</v>
      </c>
      <c r="I714" s="42">
        <v>445</v>
      </c>
      <c r="M714" s="81" t="s">
        <v>7</v>
      </c>
      <c r="N714" s="81" t="s">
        <v>436</v>
      </c>
      <c r="O714" s="81" t="s">
        <v>310</v>
      </c>
      <c r="P714" s="81" t="s">
        <v>338</v>
      </c>
      <c r="Q714" s="82">
        <v>71</v>
      </c>
      <c r="U714" s="92" t="s">
        <v>55</v>
      </c>
      <c r="V714" s="92" t="s">
        <v>436</v>
      </c>
      <c r="W714" s="92" t="s">
        <v>333</v>
      </c>
      <c r="X714" s="92">
        <v>316</v>
      </c>
      <c r="Y714" s="84"/>
    </row>
    <row r="715" spans="1:25" hidden="1">
      <c r="A715" s="41" t="s">
        <v>326</v>
      </c>
      <c r="B715" s="41" t="s">
        <v>46</v>
      </c>
      <c r="C715" s="41" t="s">
        <v>311</v>
      </c>
      <c r="D715" s="42">
        <v>33</v>
      </c>
      <c r="G715" s="41" t="s">
        <v>320</v>
      </c>
      <c r="H715" s="41" t="s">
        <v>331</v>
      </c>
      <c r="I715" s="42">
        <v>559</v>
      </c>
      <c r="M715" s="81" t="s">
        <v>7</v>
      </c>
      <c r="N715" s="81" t="s">
        <v>436</v>
      </c>
      <c r="O715" s="81" t="s">
        <v>311</v>
      </c>
      <c r="P715" s="81" t="s">
        <v>330</v>
      </c>
      <c r="Q715" s="82">
        <v>37</v>
      </c>
      <c r="U715" s="92" t="s">
        <v>55</v>
      </c>
      <c r="V715" s="92" t="s">
        <v>436</v>
      </c>
      <c r="W715" s="92" t="s">
        <v>334</v>
      </c>
      <c r="X715" s="92">
        <v>297</v>
      </c>
      <c r="Y715" s="84"/>
    </row>
    <row r="716" spans="1:25" hidden="1">
      <c r="A716" s="41" t="s">
        <v>326</v>
      </c>
      <c r="B716" s="41" t="s">
        <v>11</v>
      </c>
      <c r="C716" s="41" t="s">
        <v>309</v>
      </c>
      <c r="D716" s="42">
        <v>5327</v>
      </c>
      <c r="G716" s="41" t="s">
        <v>320</v>
      </c>
      <c r="H716" s="41" t="s">
        <v>332</v>
      </c>
      <c r="I716" s="42">
        <v>529</v>
      </c>
      <c r="M716" s="81" t="s">
        <v>7</v>
      </c>
      <c r="N716" s="81" t="s">
        <v>436</v>
      </c>
      <c r="O716" s="81" t="s">
        <v>311</v>
      </c>
      <c r="P716" s="81" t="s">
        <v>331</v>
      </c>
      <c r="Q716" s="82">
        <v>38</v>
      </c>
      <c r="U716" s="92" t="s">
        <v>55</v>
      </c>
      <c r="V716" s="92" t="s">
        <v>436</v>
      </c>
      <c r="W716" s="92" t="s">
        <v>336</v>
      </c>
      <c r="X716" s="92">
        <v>286</v>
      </c>
      <c r="Y716" s="84"/>
    </row>
    <row r="717" spans="1:25" hidden="1">
      <c r="A717" s="41" t="s">
        <v>326</v>
      </c>
      <c r="B717" s="41" t="s">
        <v>11</v>
      </c>
      <c r="C717" s="41" t="s">
        <v>310</v>
      </c>
      <c r="D717" s="42">
        <v>1540</v>
      </c>
      <c r="G717" s="41" t="s">
        <v>320</v>
      </c>
      <c r="H717" s="41" t="s">
        <v>333</v>
      </c>
      <c r="I717" s="42">
        <v>563</v>
      </c>
      <c r="M717" s="81" t="s">
        <v>7</v>
      </c>
      <c r="N717" s="81" t="s">
        <v>436</v>
      </c>
      <c r="O717" s="81" t="s">
        <v>311</v>
      </c>
      <c r="P717" s="81" t="s">
        <v>332</v>
      </c>
      <c r="Q717" s="82">
        <v>44</v>
      </c>
      <c r="U717" s="92" t="s">
        <v>55</v>
      </c>
      <c r="V717" s="92" t="s">
        <v>436</v>
      </c>
      <c r="W717" s="92" t="s">
        <v>337</v>
      </c>
      <c r="X717" s="92">
        <v>303</v>
      </c>
      <c r="Y717" s="84"/>
    </row>
    <row r="718" spans="1:25" hidden="1">
      <c r="A718" s="41" t="s">
        <v>326</v>
      </c>
      <c r="B718" s="41" t="s">
        <v>11</v>
      </c>
      <c r="C718" s="41" t="s">
        <v>311</v>
      </c>
      <c r="D718" s="42">
        <v>132</v>
      </c>
      <c r="G718" s="41" t="s">
        <v>320</v>
      </c>
      <c r="H718" s="41" t="s">
        <v>334</v>
      </c>
      <c r="I718" s="42">
        <v>496</v>
      </c>
      <c r="M718" s="81" t="s">
        <v>7</v>
      </c>
      <c r="N718" s="81" t="s">
        <v>436</v>
      </c>
      <c r="O718" s="81" t="s">
        <v>311</v>
      </c>
      <c r="P718" s="81" t="s">
        <v>333</v>
      </c>
      <c r="Q718" s="82">
        <v>45</v>
      </c>
      <c r="U718" s="92" t="s">
        <v>55</v>
      </c>
      <c r="V718" s="92" t="s">
        <v>436</v>
      </c>
      <c r="W718" s="92" t="s">
        <v>338</v>
      </c>
      <c r="X718" s="92">
        <v>70</v>
      </c>
      <c r="Y718" s="84"/>
    </row>
    <row r="719" spans="1:25" hidden="1">
      <c r="A719" s="41" t="s">
        <v>326</v>
      </c>
      <c r="B719" s="41" t="s">
        <v>21</v>
      </c>
      <c r="C719" s="41" t="s">
        <v>309</v>
      </c>
      <c r="D719" s="42">
        <v>461</v>
      </c>
      <c r="G719" s="41" t="s">
        <v>320</v>
      </c>
      <c r="H719" s="41" t="s">
        <v>336</v>
      </c>
      <c r="I719" s="42">
        <v>436</v>
      </c>
      <c r="M719" s="81" t="s">
        <v>7</v>
      </c>
      <c r="N719" s="81" t="s">
        <v>436</v>
      </c>
      <c r="O719" s="81" t="s">
        <v>311</v>
      </c>
      <c r="P719" s="81" t="s">
        <v>334</v>
      </c>
      <c r="Q719" s="82">
        <v>34</v>
      </c>
      <c r="U719" s="92" t="s">
        <v>55</v>
      </c>
      <c r="V719" s="92" t="s">
        <v>439</v>
      </c>
      <c r="W719" s="92" t="s">
        <v>333</v>
      </c>
      <c r="X719" s="92">
        <v>1</v>
      </c>
      <c r="Y719" s="84"/>
    </row>
    <row r="720" spans="1:25" hidden="1">
      <c r="A720" s="41" t="s">
        <v>326</v>
      </c>
      <c r="B720" s="41" t="s">
        <v>21</v>
      </c>
      <c r="C720" s="41" t="s">
        <v>310</v>
      </c>
      <c r="D720" s="42">
        <v>135</v>
      </c>
      <c r="G720" s="41" t="s">
        <v>320</v>
      </c>
      <c r="H720" s="41" t="s">
        <v>337</v>
      </c>
      <c r="I720" s="42">
        <v>487</v>
      </c>
      <c r="M720" s="81" t="s">
        <v>7</v>
      </c>
      <c r="N720" s="81" t="s">
        <v>436</v>
      </c>
      <c r="O720" s="81" t="s">
        <v>311</v>
      </c>
      <c r="P720" s="81" t="s">
        <v>336</v>
      </c>
      <c r="Q720" s="82">
        <v>40</v>
      </c>
      <c r="U720" s="92" t="s">
        <v>55</v>
      </c>
      <c r="V720" s="92" t="s">
        <v>329</v>
      </c>
      <c r="W720" s="92" t="s">
        <v>308</v>
      </c>
      <c r="X720" s="92">
        <v>100</v>
      </c>
      <c r="Y720" s="84"/>
    </row>
    <row r="721" spans="1:25" hidden="1">
      <c r="A721" s="41" t="s">
        <v>326</v>
      </c>
      <c r="B721" s="41" t="s">
        <v>21</v>
      </c>
      <c r="C721" s="41" t="s">
        <v>311</v>
      </c>
      <c r="D721" s="42">
        <v>9</v>
      </c>
      <c r="G721" s="41" t="s">
        <v>320</v>
      </c>
      <c r="H721" s="41" t="s">
        <v>338</v>
      </c>
      <c r="I721" s="42">
        <v>63</v>
      </c>
      <c r="M721" s="81" t="s">
        <v>7</v>
      </c>
      <c r="N721" s="81" t="s">
        <v>436</v>
      </c>
      <c r="O721" s="81" t="s">
        <v>311</v>
      </c>
      <c r="P721" s="81" t="s">
        <v>337</v>
      </c>
      <c r="Q721" s="82">
        <v>57</v>
      </c>
      <c r="U721" s="92" t="s">
        <v>55</v>
      </c>
      <c r="V721" s="92" t="s">
        <v>329</v>
      </c>
      <c r="W721" s="92" t="s">
        <v>323</v>
      </c>
      <c r="X721" s="92">
        <v>343</v>
      </c>
      <c r="Y721" s="84"/>
    </row>
    <row r="722" spans="1:25" hidden="1">
      <c r="A722" s="41" t="s">
        <v>326</v>
      </c>
      <c r="B722" s="41" t="s">
        <v>55</v>
      </c>
      <c r="C722" s="41" t="s">
        <v>309</v>
      </c>
      <c r="D722" s="42">
        <v>215</v>
      </c>
      <c r="G722" s="41" t="s">
        <v>321</v>
      </c>
      <c r="H722" s="41" t="s">
        <v>308</v>
      </c>
      <c r="I722" s="42">
        <v>243</v>
      </c>
      <c r="M722" s="81" t="s">
        <v>7</v>
      </c>
      <c r="N722" s="81" t="s">
        <v>436</v>
      </c>
      <c r="O722" s="81" t="s">
        <v>311</v>
      </c>
      <c r="P722" s="81" t="s">
        <v>338</v>
      </c>
      <c r="Q722" s="82">
        <v>9</v>
      </c>
      <c r="U722" s="92" t="s">
        <v>55</v>
      </c>
      <c r="V722" s="92" t="s">
        <v>329</v>
      </c>
      <c r="W722" s="92" t="s">
        <v>324</v>
      </c>
      <c r="X722" s="92">
        <v>327</v>
      </c>
      <c r="Y722" s="84"/>
    </row>
    <row r="723" spans="1:25" hidden="1">
      <c r="A723" s="41" t="s">
        <v>326</v>
      </c>
      <c r="B723" s="41" t="s">
        <v>55</v>
      </c>
      <c r="C723" s="41" t="s">
        <v>310</v>
      </c>
      <c r="D723" s="42">
        <v>73</v>
      </c>
      <c r="G723" s="41" t="s">
        <v>321</v>
      </c>
      <c r="H723" s="41" t="s">
        <v>323</v>
      </c>
      <c r="I723" s="42">
        <v>1112</v>
      </c>
      <c r="M723" s="81" t="s">
        <v>7</v>
      </c>
      <c r="N723" s="81" t="s">
        <v>436</v>
      </c>
      <c r="O723" s="81" t="s">
        <v>335</v>
      </c>
      <c r="P723" s="81" t="s">
        <v>334</v>
      </c>
      <c r="Q723" s="82">
        <v>18</v>
      </c>
      <c r="U723" s="92" t="s">
        <v>55</v>
      </c>
      <c r="V723" s="92" t="s">
        <v>329</v>
      </c>
      <c r="W723" s="92" t="s">
        <v>325</v>
      </c>
      <c r="X723" s="92">
        <v>291</v>
      </c>
      <c r="Y723" s="84"/>
    </row>
    <row r="724" spans="1:25" hidden="1">
      <c r="A724" s="41" t="s">
        <v>326</v>
      </c>
      <c r="B724" s="41" t="s">
        <v>55</v>
      </c>
      <c r="C724" s="41" t="s">
        <v>311</v>
      </c>
      <c r="D724" s="42">
        <v>6</v>
      </c>
      <c r="G724" s="41" t="s">
        <v>321</v>
      </c>
      <c r="H724" s="41" t="s">
        <v>324</v>
      </c>
      <c r="I724" s="42">
        <v>1060</v>
      </c>
      <c r="M724" s="81" t="s">
        <v>7</v>
      </c>
      <c r="N724" s="81" t="s">
        <v>436</v>
      </c>
      <c r="O724" s="81" t="s">
        <v>335</v>
      </c>
      <c r="P724" s="81" t="s">
        <v>336</v>
      </c>
      <c r="Q724" s="82">
        <v>27</v>
      </c>
      <c r="U724" s="92" t="s">
        <v>55</v>
      </c>
      <c r="V724" s="92" t="s">
        <v>329</v>
      </c>
      <c r="W724" s="92" t="s">
        <v>326</v>
      </c>
      <c r="X724" s="92">
        <v>294</v>
      </c>
      <c r="Y724" s="84"/>
    </row>
    <row r="725" spans="1:25" hidden="1">
      <c r="A725" s="41" t="s">
        <v>326</v>
      </c>
      <c r="B725" s="41" t="s">
        <v>43</v>
      </c>
      <c r="C725" s="41" t="s">
        <v>309</v>
      </c>
      <c r="D725" s="42">
        <v>646</v>
      </c>
      <c r="G725" s="41" t="s">
        <v>321</v>
      </c>
      <c r="H725" s="41" t="s">
        <v>325</v>
      </c>
      <c r="I725" s="42">
        <v>1075</v>
      </c>
      <c r="M725" s="81" t="s">
        <v>7</v>
      </c>
      <c r="N725" s="81" t="s">
        <v>436</v>
      </c>
      <c r="O725" s="81" t="s">
        <v>335</v>
      </c>
      <c r="P725" s="81" t="s">
        <v>337</v>
      </c>
      <c r="Q725" s="82">
        <v>28</v>
      </c>
      <c r="U725" s="92" t="s">
        <v>55</v>
      </c>
      <c r="V725" s="92" t="s">
        <v>329</v>
      </c>
      <c r="W725" s="92" t="s">
        <v>327</v>
      </c>
      <c r="X725" s="92">
        <v>321</v>
      </c>
      <c r="Y725" s="84"/>
    </row>
    <row r="726" spans="1:25" hidden="1">
      <c r="A726" s="41" t="s">
        <v>326</v>
      </c>
      <c r="B726" s="41" t="s">
        <v>43</v>
      </c>
      <c r="C726" s="41" t="s">
        <v>310</v>
      </c>
      <c r="D726" s="42">
        <v>187</v>
      </c>
      <c r="G726" s="41" t="s">
        <v>321</v>
      </c>
      <c r="H726" s="41" t="s">
        <v>326</v>
      </c>
      <c r="I726" s="42">
        <v>1142</v>
      </c>
      <c r="M726" s="81" t="s">
        <v>7</v>
      </c>
      <c r="N726" s="81" t="s">
        <v>436</v>
      </c>
      <c r="O726" s="81" t="s">
        <v>335</v>
      </c>
      <c r="P726" s="81" t="s">
        <v>338</v>
      </c>
      <c r="Q726" s="82">
        <v>6</v>
      </c>
      <c r="U726" s="92" t="s">
        <v>55</v>
      </c>
      <c r="V726" s="92" t="s">
        <v>329</v>
      </c>
      <c r="W726" s="92" t="s">
        <v>328</v>
      </c>
      <c r="X726" s="92">
        <v>219</v>
      </c>
      <c r="Y726" s="84"/>
    </row>
    <row r="727" spans="1:25" hidden="1">
      <c r="A727" s="41" t="s">
        <v>326</v>
      </c>
      <c r="B727" s="41" t="s">
        <v>43</v>
      </c>
      <c r="C727" s="41" t="s">
        <v>311</v>
      </c>
      <c r="D727" s="42">
        <v>17</v>
      </c>
      <c r="G727" s="41" t="s">
        <v>321</v>
      </c>
      <c r="H727" s="41" t="s">
        <v>327</v>
      </c>
      <c r="I727" s="42">
        <v>821</v>
      </c>
      <c r="M727" s="81" t="s">
        <v>7</v>
      </c>
      <c r="N727" s="81" t="s">
        <v>437</v>
      </c>
      <c r="O727" s="81" t="s">
        <v>309</v>
      </c>
      <c r="P727" s="81" t="s">
        <v>330</v>
      </c>
      <c r="Q727" s="82">
        <v>1</v>
      </c>
      <c r="U727" s="92" t="s">
        <v>55</v>
      </c>
      <c r="V727" s="92" t="s">
        <v>329</v>
      </c>
      <c r="W727" s="92" t="s">
        <v>334</v>
      </c>
      <c r="X727" s="92">
        <v>8</v>
      </c>
      <c r="Y727" s="84"/>
    </row>
    <row r="728" spans="1:25" hidden="1">
      <c r="A728" s="41" t="s">
        <v>326</v>
      </c>
      <c r="B728" s="41" t="s">
        <v>316</v>
      </c>
      <c r="C728" s="41" t="s">
        <v>309</v>
      </c>
      <c r="D728" s="42">
        <v>2094</v>
      </c>
      <c r="G728" s="41" t="s">
        <v>321</v>
      </c>
      <c r="H728" s="41" t="s">
        <v>328</v>
      </c>
      <c r="I728" s="42">
        <v>848</v>
      </c>
      <c r="M728" s="81" t="s">
        <v>7</v>
      </c>
      <c r="N728" s="81" t="s">
        <v>437</v>
      </c>
      <c r="O728" s="81" t="s">
        <v>310</v>
      </c>
      <c r="P728" s="81" t="s">
        <v>334</v>
      </c>
      <c r="Q728" s="82">
        <v>1</v>
      </c>
      <c r="U728" s="92" t="s">
        <v>43</v>
      </c>
      <c r="V728" s="92" t="s">
        <v>436</v>
      </c>
      <c r="W728" s="92" t="s">
        <v>330</v>
      </c>
      <c r="X728" s="92">
        <v>796</v>
      </c>
      <c r="Y728" s="84"/>
    </row>
    <row r="729" spans="1:25" hidden="1">
      <c r="A729" s="41" t="s">
        <v>326</v>
      </c>
      <c r="B729" s="41" t="s">
        <v>316</v>
      </c>
      <c r="C729" s="41" t="s">
        <v>310</v>
      </c>
      <c r="D729" s="42">
        <v>549</v>
      </c>
      <c r="G729" s="41" t="s">
        <v>321</v>
      </c>
      <c r="H729" s="41" t="s">
        <v>330</v>
      </c>
      <c r="I729" s="42">
        <v>1175</v>
      </c>
      <c r="M729" s="81" t="s">
        <v>7</v>
      </c>
      <c r="N729" s="81" t="s">
        <v>438</v>
      </c>
      <c r="O729" s="81" t="s">
        <v>309</v>
      </c>
      <c r="P729" s="81" t="s">
        <v>336</v>
      </c>
      <c r="Q729" s="82">
        <v>1</v>
      </c>
      <c r="U729" s="92" t="s">
        <v>43</v>
      </c>
      <c r="V729" s="92" t="s">
        <v>436</v>
      </c>
      <c r="W729" s="92" t="s">
        <v>331</v>
      </c>
      <c r="X729" s="93">
        <v>1015</v>
      </c>
      <c r="Y729" s="84"/>
    </row>
    <row r="730" spans="1:25" hidden="1">
      <c r="A730" s="41" t="s">
        <v>326</v>
      </c>
      <c r="B730" s="41" t="s">
        <v>316</v>
      </c>
      <c r="C730" s="41" t="s">
        <v>311</v>
      </c>
      <c r="D730" s="42">
        <v>80</v>
      </c>
      <c r="G730" s="41" t="s">
        <v>321</v>
      </c>
      <c r="H730" s="41" t="s">
        <v>331</v>
      </c>
      <c r="I730" s="42">
        <v>1364</v>
      </c>
      <c r="M730" s="81" t="s">
        <v>7</v>
      </c>
      <c r="N730" s="81" t="s">
        <v>439</v>
      </c>
      <c r="O730" s="81" t="s">
        <v>309</v>
      </c>
      <c r="P730" s="81" t="s">
        <v>331</v>
      </c>
      <c r="Q730" s="82">
        <v>3</v>
      </c>
      <c r="U730" s="92" t="s">
        <v>43</v>
      </c>
      <c r="V730" s="92" t="s">
        <v>436</v>
      </c>
      <c r="W730" s="92" t="s">
        <v>332</v>
      </c>
      <c r="X730" s="93">
        <v>1156</v>
      </c>
      <c r="Y730" s="84"/>
    </row>
    <row r="731" spans="1:25" hidden="1">
      <c r="A731" s="41" t="s">
        <v>326</v>
      </c>
      <c r="B731" s="41" t="s">
        <v>317</v>
      </c>
      <c r="C731" s="41" t="s">
        <v>309</v>
      </c>
      <c r="D731" s="42">
        <v>539</v>
      </c>
      <c r="G731" s="41" t="s">
        <v>321</v>
      </c>
      <c r="H731" s="41" t="s">
        <v>332</v>
      </c>
      <c r="I731" s="42">
        <v>1350</v>
      </c>
      <c r="M731" s="81" t="s">
        <v>7</v>
      </c>
      <c r="N731" s="81" t="s">
        <v>440</v>
      </c>
      <c r="O731" s="81" t="s">
        <v>309</v>
      </c>
      <c r="P731" s="81" t="s">
        <v>336</v>
      </c>
      <c r="Q731" s="82">
        <v>2</v>
      </c>
      <c r="U731" s="92" t="s">
        <v>43</v>
      </c>
      <c r="V731" s="92" t="s">
        <v>436</v>
      </c>
      <c r="W731" s="92" t="s">
        <v>333</v>
      </c>
      <c r="X731" s="93">
        <v>1053</v>
      </c>
      <c r="Y731" s="84"/>
    </row>
    <row r="732" spans="1:25" hidden="1">
      <c r="A732" s="41" t="s">
        <v>326</v>
      </c>
      <c r="B732" s="41" t="s">
        <v>317</v>
      </c>
      <c r="C732" s="41" t="s">
        <v>310</v>
      </c>
      <c r="D732" s="42">
        <v>151</v>
      </c>
      <c r="G732" s="41" t="s">
        <v>321</v>
      </c>
      <c r="H732" s="41" t="s">
        <v>333</v>
      </c>
      <c r="I732" s="42">
        <v>1199</v>
      </c>
      <c r="M732" s="81" t="s">
        <v>7</v>
      </c>
      <c r="N732" s="81" t="s">
        <v>449</v>
      </c>
      <c r="O732" s="81" t="s">
        <v>309</v>
      </c>
      <c r="P732" s="81" t="s">
        <v>334</v>
      </c>
      <c r="Q732" s="82">
        <v>1</v>
      </c>
      <c r="U732" s="92" t="s">
        <v>43</v>
      </c>
      <c r="V732" s="92" t="s">
        <v>436</v>
      </c>
      <c r="W732" s="92" t="s">
        <v>334</v>
      </c>
      <c r="X732" s="92">
        <v>880</v>
      </c>
      <c r="Y732" s="84"/>
    </row>
    <row r="733" spans="1:25" hidden="1">
      <c r="A733" s="41" t="s">
        <v>326</v>
      </c>
      <c r="B733" s="41" t="s">
        <v>317</v>
      </c>
      <c r="C733" s="41" t="s">
        <v>311</v>
      </c>
      <c r="D733" s="42">
        <v>20</v>
      </c>
      <c r="G733" s="41" t="s">
        <v>321</v>
      </c>
      <c r="H733" s="41" t="s">
        <v>334</v>
      </c>
      <c r="I733" s="42">
        <v>1152</v>
      </c>
      <c r="M733" s="81" t="s">
        <v>7</v>
      </c>
      <c r="N733" s="81" t="s">
        <v>329</v>
      </c>
      <c r="O733" s="81" t="s">
        <v>309</v>
      </c>
      <c r="P733" s="81" t="s">
        <v>308</v>
      </c>
      <c r="Q733" s="82">
        <v>253</v>
      </c>
      <c r="U733" s="92" t="s">
        <v>43</v>
      </c>
      <c r="V733" s="92" t="s">
        <v>436</v>
      </c>
      <c r="W733" s="92" t="s">
        <v>336</v>
      </c>
      <c r="X733" s="92">
        <v>833</v>
      </c>
      <c r="Y733" s="84"/>
    </row>
    <row r="734" spans="1:25" hidden="1">
      <c r="A734" s="41" t="s">
        <v>326</v>
      </c>
      <c r="B734" s="41" t="s">
        <v>318</v>
      </c>
      <c r="C734" s="41" t="s">
        <v>309</v>
      </c>
      <c r="D734" s="42">
        <v>2994</v>
      </c>
      <c r="G734" s="41" t="s">
        <v>321</v>
      </c>
      <c r="H734" s="41" t="s">
        <v>336</v>
      </c>
      <c r="I734" s="42">
        <v>1009</v>
      </c>
      <c r="M734" s="81" t="s">
        <v>7</v>
      </c>
      <c r="N734" s="81" t="s">
        <v>329</v>
      </c>
      <c r="O734" s="81" t="s">
        <v>309</v>
      </c>
      <c r="P734" s="81" t="s">
        <v>323</v>
      </c>
      <c r="Q734" s="82">
        <v>1136</v>
      </c>
      <c r="U734" s="92" t="s">
        <v>43</v>
      </c>
      <c r="V734" s="92" t="s">
        <v>436</v>
      </c>
      <c r="W734" s="92" t="s">
        <v>337</v>
      </c>
      <c r="X734" s="93">
        <v>1039</v>
      </c>
      <c r="Y734" s="84"/>
    </row>
    <row r="735" spans="1:25" hidden="1">
      <c r="A735" s="41" t="s">
        <v>326</v>
      </c>
      <c r="B735" s="41" t="s">
        <v>318</v>
      </c>
      <c r="C735" s="41" t="s">
        <v>310</v>
      </c>
      <c r="D735" s="42">
        <v>813</v>
      </c>
      <c r="G735" s="41" t="s">
        <v>321</v>
      </c>
      <c r="H735" s="41" t="s">
        <v>337</v>
      </c>
      <c r="I735" s="42">
        <v>1067</v>
      </c>
      <c r="M735" s="81" t="s">
        <v>7</v>
      </c>
      <c r="N735" s="81" t="s">
        <v>329</v>
      </c>
      <c r="O735" s="81" t="s">
        <v>309</v>
      </c>
      <c r="P735" s="81" t="s">
        <v>324</v>
      </c>
      <c r="Q735" s="82">
        <v>1107</v>
      </c>
      <c r="U735" s="92" t="s">
        <v>43</v>
      </c>
      <c r="V735" s="92" t="s">
        <v>436</v>
      </c>
      <c r="W735" s="92" t="s">
        <v>338</v>
      </c>
      <c r="X735" s="92">
        <v>206</v>
      </c>
      <c r="Y735" s="84"/>
    </row>
    <row r="736" spans="1:25" hidden="1">
      <c r="A736" s="41" t="s">
        <v>326</v>
      </c>
      <c r="B736" s="41" t="s">
        <v>318</v>
      </c>
      <c r="C736" s="41" t="s">
        <v>311</v>
      </c>
      <c r="D736" s="42">
        <v>111</v>
      </c>
      <c r="G736" s="41" t="s">
        <v>321</v>
      </c>
      <c r="H736" s="41" t="s">
        <v>338</v>
      </c>
      <c r="I736" s="42">
        <v>127</v>
      </c>
      <c r="M736" s="81" t="s">
        <v>7</v>
      </c>
      <c r="N736" s="81" t="s">
        <v>329</v>
      </c>
      <c r="O736" s="81" t="s">
        <v>309</v>
      </c>
      <c r="P736" s="81" t="s">
        <v>325</v>
      </c>
      <c r="Q736" s="82">
        <v>946</v>
      </c>
      <c r="U736" s="92" t="s">
        <v>43</v>
      </c>
      <c r="V736" s="92" t="s">
        <v>437</v>
      </c>
      <c r="W736" s="92" t="s">
        <v>330</v>
      </c>
      <c r="X736" s="92">
        <v>1</v>
      </c>
      <c r="Y736" s="84"/>
    </row>
    <row r="737" spans="1:25" hidden="1">
      <c r="A737" s="41" t="s">
        <v>326</v>
      </c>
      <c r="B737" s="41" t="s">
        <v>9</v>
      </c>
      <c r="C737" s="41" t="s">
        <v>309</v>
      </c>
      <c r="D737" s="42">
        <v>703</v>
      </c>
      <c r="G737" s="41" t="s">
        <v>28</v>
      </c>
      <c r="H737" s="41" t="s">
        <v>308</v>
      </c>
      <c r="I737" s="42">
        <v>62</v>
      </c>
      <c r="M737" s="81" t="s">
        <v>7</v>
      </c>
      <c r="N737" s="81" t="s">
        <v>329</v>
      </c>
      <c r="O737" s="81" t="s">
        <v>309</v>
      </c>
      <c r="P737" s="81" t="s">
        <v>326</v>
      </c>
      <c r="Q737" s="82">
        <v>1175</v>
      </c>
      <c r="U737" s="92" t="s">
        <v>43</v>
      </c>
      <c r="V737" s="92" t="s">
        <v>437</v>
      </c>
      <c r="W737" s="92" t="s">
        <v>332</v>
      </c>
      <c r="X737" s="92">
        <v>1</v>
      </c>
      <c r="Y737" s="84"/>
    </row>
    <row r="738" spans="1:25" hidden="1">
      <c r="A738" s="41" t="s">
        <v>326</v>
      </c>
      <c r="B738" s="41" t="s">
        <v>9</v>
      </c>
      <c r="C738" s="41" t="s">
        <v>310</v>
      </c>
      <c r="D738" s="42">
        <v>259</v>
      </c>
      <c r="G738" s="41" t="s">
        <v>28</v>
      </c>
      <c r="H738" s="41" t="s">
        <v>323</v>
      </c>
      <c r="I738" s="42">
        <v>395</v>
      </c>
      <c r="M738" s="81" t="s">
        <v>7</v>
      </c>
      <c r="N738" s="81" t="s">
        <v>329</v>
      </c>
      <c r="O738" s="81" t="s">
        <v>309</v>
      </c>
      <c r="P738" s="81" t="s">
        <v>327</v>
      </c>
      <c r="Q738" s="82">
        <v>852</v>
      </c>
      <c r="U738" s="92" t="s">
        <v>43</v>
      </c>
      <c r="V738" s="92" t="s">
        <v>458</v>
      </c>
      <c r="W738" s="92" t="s">
        <v>337</v>
      </c>
      <c r="X738" s="92">
        <v>1</v>
      </c>
      <c r="Y738" s="84"/>
    </row>
    <row r="739" spans="1:25" hidden="1">
      <c r="A739" s="41" t="s">
        <v>326</v>
      </c>
      <c r="B739" s="41" t="s">
        <v>9</v>
      </c>
      <c r="C739" s="41" t="s">
        <v>311</v>
      </c>
      <c r="D739" s="42">
        <v>15</v>
      </c>
      <c r="G739" s="41" t="s">
        <v>28</v>
      </c>
      <c r="H739" s="41" t="s">
        <v>324</v>
      </c>
      <c r="I739" s="42">
        <v>321</v>
      </c>
      <c r="M739" s="81" t="s">
        <v>7</v>
      </c>
      <c r="N739" s="81" t="s">
        <v>329</v>
      </c>
      <c r="O739" s="81" t="s">
        <v>309</v>
      </c>
      <c r="P739" s="81" t="s">
        <v>328</v>
      </c>
      <c r="Q739" s="82">
        <v>911</v>
      </c>
      <c r="U739" s="92" t="s">
        <v>43</v>
      </c>
      <c r="V739" s="92" t="s">
        <v>439</v>
      </c>
      <c r="W739" s="92" t="s">
        <v>336</v>
      </c>
      <c r="X739" s="92">
        <v>1</v>
      </c>
      <c r="Y739" s="84"/>
    </row>
    <row r="740" spans="1:25" hidden="1">
      <c r="A740" s="41" t="s">
        <v>326</v>
      </c>
      <c r="B740" s="41" t="s">
        <v>13</v>
      </c>
      <c r="C740" s="41" t="s">
        <v>309</v>
      </c>
      <c r="D740" s="42">
        <v>437</v>
      </c>
      <c r="G740" s="41" t="s">
        <v>28</v>
      </c>
      <c r="H740" s="41" t="s">
        <v>325</v>
      </c>
      <c r="I740" s="42">
        <v>367</v>
      </c>
      <c r="M740" s="81" t="s">
        <v>7</v>
      </c>
      <c r="N740" s="81" t="s">
        <v>329</v>
      </c>
      <c r="O740" s="81" t="s">
        <v>309</v>
      </c>
      <c r="P740" s="81" t="s">
        <v>334</v>
      </c>
      <c r="Q740" s="82">
        <v>22</v>
      </c>
      <c r="U740" s="92" t="s">
        <v>43</v>
      </c>
      <c r="V740" s="92" t="s">
        <v>441</v>
      </c>
      <c r="W740" s="92" t="s">
        <v>333</v>
      </c>
      <c r="X740" s="92">
        <v>1</v>
      </c>
      <c r="Y740" s="84"/>
    </row>
    <row r="741" spans="1:25" hidden="1">
      <c r="A741" s="41" t="s">
        <v>326</v>
      </c>
      <c r="B741" s="41" t="s">
        <v>13</v>
      </c>
      <c r="C741" s="41" t="s">
        <v>310</v>
      </c>
      <c r="D741" s="42">
        <v>148</v>
      </c>
      <c r="G741" s="41" t="s">
        <v>28</v>
      </c>
      <c r="H741" s="41" t="s">
        <v>326</v>
      </c>
      <c r="I741" s="42">
        <v>410</v>
      </c>
      <c r="M741" s="81" t="s">
        <v>7</v>
      </c>
      <c r="N741" s="81" t="s">
        <v>329</v>
      </c>
      <c r="O741" s="81" t="s">
        <v>309</v>
      </c>
      <c r="P741" s="81" t="s">
        <v>336</v>
      </c>
      <c r="Q741" s="82">
        <v>2</v>
      </c>
      <c r="U741" s="92" t="s">
        <v>43</v>
      </c>
      <c r="V741" s="92" t="s">
        <v>329</v>
      </c>
      <c r="W741" s="92" t="s">
        <v>308</v>
      </c>
      <c r="X741" s="92">
        <v>167</v>
      </c>
      <c r="Y741" s="84"/>
    </row>
    <row r="742" spans="1:25" hidden="1">
      <c r="A742" s="41" t="s">
        <v>326</v>
      </c>
      <c r="B742" s="41" t="s">
        <v>13</v>
      </c>
      <c r="C742" s="41" t="s">
        <v>311</v>
      </c>
      <c r="D742" s="42">
        <v>22</v>
      </c>
      <c r="G742" s="41" t="s">
        <v>28</v>
      </c>
      <c r="H742" s="41" t="s">
        <v>327</v>
      </c>
      <c r="I742" s="42">
        <v>239</v>
      </c>
      <c r="M742" s="81" t="s">
        <v>7</v>
      </c>
      <c r="N742" s="81" t="s">
        <v>329</v>
      </c>
      <c r="O742" s="81" t="s">
        <v>309</v>
      </c>
      <c r="P742" s="81" t="s">
        <v>337</v>
      </c>
      <c r="Q742" s="82">
        <v>3</v>
      </c>
      <c r="U742" s="92" t="s">
        <v>43</v>
      </c>
      <c r="V742" s="92" t="s">
        <v>329</v>
      </c>
      <c r="W742" s="92" t="s">
        <v>323</v>
      </c>
      <c r="X742" s="93">
        <v>1080</v>
      </c>
      <c r="Y742" s="84"/>
    </row>
    <row r="743" spans="1:25" hidden="1">
      <c r="A743" s="41" t="s">
        <v>326</v>
      </c>
      <c r="B743" s="41" t="s">
        <v>2</v>
      </c>
      <c r="C743" s="41" t="s">
        <v>309</v>
      </c>
      <c r="D743" s="42">
        <v>1044</v>
      </c>
      <c r="G743" s="41" t="s">
        <v>28</v>
      </c>
      <c r="H743" s="41" t="s">
        <v>328</v>
      </c>
      <c r="I743" s="42">
        <v>299</v>
      </c>
      <c r="M743" s="81" t="s">
        <v>7</v>
      </c>
      <c r="N743" s="81" t="s">
        <v>329</v>
      </c>
      <c r="O743" s="81" t="s">
        <v>310</v>
      </c>
      <c r="P743" s="81" t="s">
        <v>308</v>
      </c>
      <c r="Q743" s="82">
        <v>53</v>
      </c>
      <c r="U743" s="92" t="s">
        <v>43</v>
      </c>
      <c r="V743" s="92" t="s">
        <v>329</v>
      </c>
      <c r="W743" s="92" t="s">
        <v>324</v>
      </c>
      <c r="X743" s="92">
        <v>925</v>
      </c>
      <c r="Y743" s="84"/>
    </row>
    <row r="744" spans="1:25" hidden="1">
      <c r="A744" s="41" t="s">
        <v>326</v>
      </c>
      <c r="B744" s="41" t="s">
        <v>2</v>
      </c>
      <c r="C744" s="41" t="s">
        <v>310</v>
      </c>
      <c r="D744" s="42">
        <v>396</v>
      </c>
      <c r="G744" s="41" t="s">
        <v>28</v>
      </c>
      <c r="H744" s="41" t="s">
        <v>330</v>
      </c>
      <c r="I744" s="42">
        <v>395</v>
      </c>
      <c r="M744" s="81" t="s">
        <v>7</v>
      </c>
      <c r="N744" s="81" t="s">
        <v>329</v>
      </c>
      <c r="O744" s="81" t="s">
        <v>310</v>
      </c>
      <c r="P744" s="81" t="s">
        <v>323</v>
      </c>
      <c r="Q744" s="82">
        <v>235</v>
      </c>
      <c r="U744" s="92" t="s">
        <v>43</v>
      </c>
      <c r="V744" s="92" t="s">
        <v>329</v>
      </c>
      <c r="W744" s="92" t="s">
        <v>325</v>
      </c>
      <c r="X744" s="92">
        <v>893</v>
      </c>
      <c r="Y744" s="84"/>
    </row>
    <row r="745" spans="1:25" hidden="1">
      <c r="A745" s="41" t="s">
        <v>326</v>
      </c>
      <c r="B745" s="41" t="s">
        <v>2</v>
      </c>
      <c r="C745" s="41" t="s">
        <v>311</v>
      </c>
      <c r="D745" s="42">
        <v>43</v>
      </c>
      <c r="G745" s="41" t="s">
        <v>28</v>
      </c>
      <c r="H745" s="41" t="s">
        <v>331</v>
      </c>
      <c r="I745" s="42">
        <v>421</v>
      </c>
      <c r="M745" s="81" t="s">
        <v>7</v>
      </c>
      <c r="N745" s="81" t="s">
        <v>329</v>
      </c>
      <c r="O745" s="81" t="s">
        <v>310</v>
      </c>
      <c r="P745" s="81" t="s">
        <v>324</v>
      </c>
      <c r="Q745" s="82">
        <v>289</v>
      </c>
      <c r="U745" s="92" t="s">
        <v>43</v>
      </c>
      <c r="V745" s="92" t="s">
        <v>329</v>
      </c>
      <c r="W745" s="92" t="s">
        <v>326</v>
      </c>
      <c r="X745" s="92">
        <v>850</v>
      </c>
      <c r="Y745" s="84"/>
    </row>
    <row r="746" spans="1:25" hidden="1">
      <c r="A746" s="41" t="s">
        <v>326</v>
      </c>
      <c r="B746" s="41" t="s">
        <v>31</v>
      </c>
      <c r="C746" s="41" t="s">
        <v>309</v>
      </c>
      <c r="D746" s="42">
        <v>277</v>
      </c>
      <c r="G746" s="41" t="s">
        <v>28</v>
      </c>
      <c r="H746" s="41" t="s">
        <v>332</v>
      </c>
      <c r="I746" s="42">
        <v>398</v>
      </c>
      <c r="M746" s="81" t="s">
        <v>7</v>
      </c>
      <c r="N746" s="81" t="s">
        <v>329</v>
      </c>
      <c r="O746" s="81" t="s">
        <v>310</v>
      </c>
      <c r="P746" s="81" t="s">
        <v>325</v>
      </c>
      <c r="Q746" s="82">
        <v>361</v>
      </c>
      <c r="U746" s="92" t="s">
        <v>43</v>
      </c>
      <c r="V746" s="92" t="s">
        <v>329</v>
      </c>
      <c r="W746" s="92" t="s">
        <v>327</v>
      </c>
      <c r="X746" s="92">
        <v>670</v>
      </c>
      <c r="Y746" s="84"/>
    </row>
    <row r="747" spans="1:25" hidden="1">
      <c r="A747" s="41" t="s">
        <v>326</v>
      </c>
      <c r="B747" s="41" t="s">
        <v>31</v>
      </c>
      <c r="C747" s="41" t="s">
        <v>310</v>
      </c>
      <c r="D747" s="42">
        <v>88</v>
      </c>
      <c r="G747" s="41" t="s">
        <v>28</v>
      </c>
      <c r="H747" s="41" t="s">
        <v>333</v>
      </c>
      <c r="I747" s="42">
        <v>378</v>
      </c>
      <c r="M747" s="81" t="s">
        <v>7</v>
      </c>
      <c r="N747" s="81" t="s">
        <v>329</v>
      </c>
      <c r="O747" s="81" t="s">
        <v>310</v>
      </c>
      <c r="P747" s="81" t="s">
        <v>326</v>
      </c>
      <c r="Q747" s="82">
        <v>438</v>
      </c>
      <c r="U747" s="92" t="s">
        <v>43</v>
      </c>
      <c r="V747" s="92" t="s">
        <v>329</v>
      </c>
      <c r="W747" s="92" t="s">
        <v>328</v>
      </c>
      <c r="X747" s="92">
        <v>713</v>
      </c>
      <c r="Y747" s="84"/>
    </row>
    <row r="748" spans="1:25" hidden="1">
      <c r="A748" s="41" t="s">
        <v>326</v>
      </c>
      <c r="B748" s="41" t="s">
        <v>31</v>
      </c>
      <c r="C748" s="41" t="s">
        <v>311</v>
      </c>
      <c r="D748" s="42">
        <v>8</v>
      </c>
      <c r="G748" s="41" t="s">
        <v>28</v>
      </c>
      <c r="H748" s="41" t="s">
        <v>334</v>
      </c>
      <c r="I748" s="42">
        <v>329</v>
      </c>
      <c r="M748" s="81" t="s">
        <v>7</v>
      </c>
      <c r="N748" s="81" t="s">
        <v>329</v>
      </c>
      <c r="O748" s="81" t="s">
        <v>310</v>
      </c>
      <c r="P748" s="81" t="s">
        <v>327</v>
      </c>
      <c r="Q748" s="82">
        <v>330</v>
      </c>
      <c r="U748" s="92" t="s">
        <v>43</v>
      </c>
      <c r="V748" s="92" t="s">
        <v>329</v>
      </c>
      <c r="W748" s="92" t="s">
        <v>334</v>
      </c>
      <c r="X748" s="92">
        <v>25</v>
      </c>
      <c r="Y748" s="84"/>
    </row>
    <row r="749" spans="1:25" hidden="1">
      <c r="A749" s="41" t="s">
        <v>326</v>
      </c>
      <c r="B749" s="41" t="s">
        <v>37</v>
      </c>
      <c r="C749" s="41" t="s">
        <v>309</v>
      </c>
      <c r="D749" s="42">
        <v>210</v>
      </c>
      <c r="G749" s="41" t="s">
        <v>28</v>
      </c>
      <c r="H749" s="41" t="s">
        <v>336</v>
      </c>
      <c r="I749" s="42">
        <v>380</v>
      </c>
      <c r="M749" s="81" t="s">
        <v>7</v>
      </c>
      <c r="N749" s="81" t="s">
        <v>329</v>
      </c>
      <c r="O749" s="81" t="s">
        <v>310</v>
      </c>
      <c r="P749" s="81" t="s">
        <v>328</v>
      </c>
      <c r="Q749" s="82">
        <v>350</v>
      </c>
      <c r="U749" s="92" t="s">
        <v>43</v>
      </c>
      <c r="V749" s="92" t="s">
        <v>329</v>
      </c>
      <c r="W749" s="92" t="s">
        <v>337</v>
      </c>
      <c r="X749" s="92">
        <v>2</v>
      </c>
      <c r="Y749" s="84"/>
    </row>
    <row r="750" spans="1:25" hidden="1">
      <c r="A750" s="41" t="s">
        <v>326</v>
      </c>
      <c r="B750" s="41" t="s">
        <v>37</v>
      </c>
      <c r="C750" s="41" t="s">
        <v>310</v>
      </c>
      <c r="D750" s="42">
        <v>79</v>
      </c>
      <c r="G750" s="41" t="s">
        <v>28</v>
      </c>
      <c r="H750" s="41" t="s">
        <v>337</v>
      </c>
      <c r="I750" s="42">
        <v>362</v>
      </c>
      <c r="M750" s="81" t="s">
        <v>7</v>
      </c>
      <c r="N750" s="81" t="s">
        <v>329</v>
      </c>
      <c r="O750" s="81" t="s">
        <v>310</v>
      </c>
      <c r="P750" s="81" t="s">
        <v>334</v>
      </c>
      <c r="Q750" s="82">
        <v>10</v>
      </c>
      <c r="U750" s="92" t="s">
        <v>43</v>
      </c>
      <c r="V750" s="92" t="s">
        <v>329</v>
      </c>
      <c r="W750" s="92" t="s">
        <v>338</v>
      </c>
      <c r="X750" s="92">
        <v>1</v>
      </c>
      <c r="Y750" s="84"/>
    </row>
    <row r="751" spans="1:25" hidden="1">
      <c r="A751" s="41" t="s">
        <v>326</v>
      </c>
      <c r="B751" s="41" t="s">
        <v>37</v>
      </c>
      <c r="C751" s="41" t="s">
        <v>311</v>
      </c>
      <c r="D751" s="42">
        <v>5</v>
      </c>
      <c r="G751" s="41" t="s">
        <v>28</v>
      </c>
      <c r="H751" s="41" t="s">
        <v>338</v>
      </c>
      <c r="I751" s="42">
        <v>42</v>
      </c>
      <c r="M751" s="81" t="s">
        <v>7</v>
      </c>
      <c r="N751" s="81" t="s">
        <v>329</v>
      </c>
      <c r="O751" s="81" t="s">
        <v>310</v>
      </c>
      <c r="P751" s="81" t="s">
        <v>336</v>
      </c>
      <c r="Q751" s="82">
        <v>1</v>
      </c>
      <c r="U751" s="92" t="s">
        <v>316</v>
      </c>
      <c r="V751" s="92" t="s">
        <v>436</v>
      </c>
      <c r="W751" s="92" t="s">
        <v>330</v>
      </c>
      <c r="X751" s="93">
        <v>3102</v>
      </c>
      <c r="Y751" s="84"/>
    </row>
    <row r="752" spans="1:25" hidden="1">
      <c r="A752" s="41" t="s">
        <v>326</v>
      </c>
      <c r="B752" s="41" t="s">
        <v>39</v>
      </c>
      <c r="C752" s="41" t="s">
        <v>309</v>
      </c>
      <c r="D752" s="42">
        <v>857</v>
      </c>
      <c r="G752" s="41" t="s">
        <v>17</v>
      </c>
      <c r="H752" s="41" t="s">
        <v>308</v>
      </c>
      <c r="I752" s="42">
        <v>26</v>
      </c>
      <c r="M752" s="81" t="s">
        <v>7</v>
      </c>
      <c r="N752" s="81" t="s">
        <v>329</v>
      </c>
      <c r="O752" s="81" t="s">
        <v>311</v>
      </c>
      <c r="P752" s="81" t="s">
        <v>308</v>
      </c>
      <c r="Q752" s="82">
        <v>7</v>
      </c>
      <c r="U752" s="92" t="s">
        <v>316</v>
      </c>
      <c r="V752" s="92" t="s">
        <v>436</v>
      </c>
      <c r="W752" s="92" t="s">
        <v>331</v>
      </c>
      <c r="X752" s="93">
        <v>3815</v>
      </c>
      <c r="Y752" s="84"/>
    </row>
    <row r="753" spans="1:25" hidden="1">
      <c r="A753" s="41" t="s">
        <v>326</v>
      </c>
      <c r="B753" s="41" t="s">
        <v>39</v>
      </c>
      <c r="C753" s="41" t="s">
        <v>310</v>
      </c>
      <c r="D753" s="42">
        <v>297</v>
      </c>
      <c r="G753" s="41" t="s">
        <v>17</v>
      </c>
      <c r="H753" s="41" t="s">
        <v>323</v>
      </c>
      <c r="I753" s="42">
        <v>136</v>
      </c>
      <c r="M753" s="81" t="s">
        <v>7</v>
      </c>
      <c r="N753" s="81" t="s">
        <v>329</v>
      </c>
      <c r="O753" s="81" t="s">
        <v>311</v>
      </c>
      <c r="P753" s="81" t="s">
        <v>323</v>
      </c>
      <c r="Q753" s="82">
        <v>37</v>
      </c>
      <c r="U753" s="92" t="s">
        <v>316</v>
      </c>
      <c r="V753" s="92" t="s">
        <v>436</v>
      </c>
      <c r="W753" s="92" t="s">
        <v>332</v>
      </c>
      <c r="X753" s="93">
        <v>3409</v>
      </c>
      <c r="Y753" s="84"/>
    </row>
    <row r="754" spans="1:25" hidden="1">
      <c r="A754" s="41" t="s">
        <v>326</v>
      </c>
      <c r="B754" s="41" t="s">
        <v>39</v>
      </c>
      <c r="C754" s="41" t="s">
        <v>311</v>
      </c>
      <c r="D754" s="42">
        <v>15</v>
      </c>
      <c r="G754" s="41" t="s">
        <v>17</v>
      </c>
      <c r="H754" s="41" t="s">
        <v>324</v>
      </c>
      <c r="I754" s="42">
        <v>90</v>
      </c>
      <c r="M754" s="81" t="s">
        <v>7</v>
      </c>
      <c r="N754" s="81" t="s">
        <v>329</v>
      </c>
      <c r="O754" s="81" t="s">
        <v>311</v>
      </c>
      <c r="P754" s="81" t="s">
        <v>324</v>
      </c>
      <c r="Q754" s="82">
        <v>22</v>
      </c>
      <c r="U754" s="92" t="s">
        <v>316</v>
      </c>
      <c r="V754" s="92" t="s">
        <v>436</v>
      </c>
      <c r="W754" s="92" t="s">
        <v>333</v>
      </c>
      <c r="X754" s="93">
        <v>3307</v>
      </c>
      <c r="Y754" s="84"/>
    </row>
    <row r="755" spans="1:25" hidden="1">
      <c r="A755" s="41" t="s">
        <v>326</v>
      </c>
      <c r="B755" s="41" t="s">
        <v>32</v>
      </c>
      <c r="C755" s="41" t="s">
        <v>309</v>
      </c>
      <c r="D755" s="42">
        <v>11501</v>
      </c>
      <c r="G755" s="41" t="s">
        <v>17</v>
      </c>
      <c r="H755" s="41" t="s">
        <v>325</v>
      </c>
      <c r="I755" s="42">
        <v>72</v>
      </c>
      <c r="M755" s="81" t="s">
        <v>7</v>
      </c>
      <c r="N755" s="81" t="s">
        <v>329</v>
      </c>
      <c r="O755" s="81" t="s">
        <v>311</v>
      </c>
      <c r="P755" s="81" t="s">
        <v>325</v>
      </c>
      <c r="Q755" s="82">
        <v>39</v>
      </c>
      <c r="U755" s="92" t="s">
        <v>316</v>
      </c>
      <c r="V755" s="92" t="s">
        <v>436</v>
      </c>
      <c r="W755" s="92" t="s">
        <v>334</v>
      </c>
      <c r="X755" s="93">
        <v>2950</v>
      </c>
      <c r="Y755" s="84"/>
    </row>
    <row r="756" spans="1:25" hidden="1">
      <c r="A756" s="41" t="s">
        <v>326</v>
      </c>
      <c r="B756" s="41" t="s">
        <v>32</v>
      </c>
      <c r="C756" s="41" t="s">
        <v>310</v>
      </c>
      <c r="D756" s="42">
        <v>3496</v>
      </c>
      <c r="G756" s="41" t="s">
        <v>17</v>
      </c>
      <c r="H756" s="41" t="s">
        <v>326</v>
      </c>
      <c r="I756" s="42">
        <v>117</v>
      </c>
      <c r="M756" s="81" t="s">
        <v>7</v>
      </c>
      <c r="N756" s="81" t="s">
        <v>329</v>
      </c>
      <c r="O756" s="81" t="s">
        <v>311</v>
      </c>
      <c r="P756" s="81" t="s">
        <v>326</v>
      </c>
      <c r="Q756" s="82">
        <v>47</v>
      </c>
      <c r="U756" s="92" t="s">
        <v>316</v>
      </c>
      <c r="V756" s="92" t="s">
        <v>436</v>
      </c>
      <c r="W756" s="92" t="s">
        <v>336</v>
      </c>
      <c r="X756" s="93">
        <v>2988</v>
      </c>
      <c r="Y756" s="84"/>
    </row>
    <row r="757" spans="1:25" hidden="1">
      <c r="A757" s="41" t="s">
        <v>326</v>
      </c>
      <c r="B757" s="41" t="s">
        <v>32</v>
      </c>
      <c r="C757" s="41" t="s">
        <v>311</v>
      </c>
      <c r="D757" s="42">
        <v>521</v>
      </c>
      <c r="G757" s="41" t="s">
        <v>17</v>
      </c>
      <c r="H757" s="41" t="s">
        <v>327</v>
      </c>
      <c r="I757" s="42">
        <v>104</v>
      </c>
      <c r="M757" s="81" t="s">
        <v>7</v>
      </c>
      <c r="N757" s="81" t="s">
        <v>329</v>
      </c>
      <c r="O757" s="81" t="s">
        <v>311</v>
      </c>
      <c r="P757" s="81" t="s">
        <v>327</v>
      </c>
      <c r="Q757" s="82">
        <v>18</v>
      </c>
      <c r="U757" s="92" t="s">
        <v>316</v>
      </c>
      <c r="V757" s="92" t="s">
        <v>436</v>
      </c>
      <c r="W757" s="92" t="s">
        <v>337</v>
      </c>
      <c r="X757" s="93">
        <v>3304</v>
      </c>
      <c r="Y757" s="84"/>
    </row>
    <row r="758" spans="1:25" hidden="1">
      <c r="A758" s="41" t="s">
        <v>326</v>
      </c>
      <c r="B758" s="41" t="s">
        <v>35</v>
      </c>
      <c r="C758" s="41" t="s">
        <v>309</v>
      </c>
      <c r="D758" s="42">
        <v>1411</v>
      </c>
      <c r="G758" s="41" t="s">
        <v>17</v>
      </c>
      <c r="H758" s="41" t="s">
        <v>328</v>
      </c>
      <c r="I758" s="42">
        <v>67</v>
      </c>
      <c r="M758" s="81" t="s">
        <v>7</v>
      </c>
      <c r="N758" s="81" t="s">
        <v>329</v>
      </c>
      <c r="O758" s="81" t="s">
        <v>311</v>
      </c>
      <c r="P758" s="81" t="s">
        <v>328</v>
      </c>
      <c r="Q758" s="82">
        <v>35</v>
      </c>
      <c r="U758" s="92" t="s">
        <v>316</v>
      </c>
      <c r="V758" s="92" t="s">
        <v>436</v>
      </c>
      <c r="W758" s="92" t="s">
        <v>338</v>
      </c>
      <c r="X758" s="92">
        <v>749</v>
      </c>
      <c r="Y758" s="84"/>
    </row>
    <row r="759" spans="1:25" hidden="1">
      <c r="A759" s="41" t="s">
        <v>326</v>
      </c>
      <c r="B759" s="41" t="s">
        <v>35</v>
      </c>
      <c r="C759" s="41" t="s">
        <v>310</v>
      </c>
      <c r="D759" s="42">
        <v>522</v>
      </c>
      <c r="G759" s="41" t="s">
        <v>17</v>
      </c>
      <c r="H759" s="41" t="s">
        <v>330</v>
      </c>
      <c r="I759" s="42">
        <v>101</v>
      </c>
      <c r="M759" s="81" t="s">
        <v>7</v>
      </c>
      <c r="N759" s="81" t="s">
        <v>329</v>
      </c>
      <c r="O759" s="81" t="s">
        <v>311</v>
      </c>
      <c r="P759" s="81" t="s">
        <v>334</v>
      </c>
      <c r="Q759" s="82">
        <v>4</v>
      </c>
      <c r="U759" s="92" t="s">
        <v>316</v>
      </c>
      <c r="V759" s="92" t="s">
        <v>437</v>
      </c>
      <c r="W759" s="92" t="s">
        <v>331</v>
      </c>
      <c r="X759" s="92">
        <v>1</v>
      </c>
      <c r="Y759" s="84"/>
    </row>
    <row r="760" spans="1:25" hidden="1">
      <c r="A760" s="41" t="s">
        <v>326</v>
      </c>
      <c r="B760" s="41" t="s">
        <v>35</v>
      </c>
      <c r="C760" s="41" t="s">
        <v>311</v>
      </c>
      <c r="D760" s="42">
        <v>56</v>
      </c>
      <c r="G760" s="41" t="s">
        <v>17</v>
      </c>
      <c r="H760" s="41" t="s">
        <v>331</v>
      </c>
      <c r="I760" s="42">
        <v>180</v>
      </c>
      <c r="M760" s="81" t="s">
        <v>7</v>
      </c>
      <c r="N760" s="81" t="s">
        <v>329</v>
      </c>
      <c r="O760" s="81" t="s">
        <v>335</v>
      </c>
      <c r="P760" s="81" t="s">
        <v>334</v>
      </c>
      <c r="Q760" s="82">
        <v>1</v>
      </c>
      <c r="U760" s="94" t="s">
        <v>316</v>
      </c>
      <c r="V760" s="92" t="s">
        <v>438</v>
      </c>
      <c r="W760" s="92" t="s">
        <v>330</v>
      </c>
      <c r="X760" s="92">
        <v>4</v>
      </c>
      <c r="Y760" s="84"/>
    </row>
    <row r="761" spans="1:25" hidden="1">
      <c r="A761" s="41" t="s">
        <v>326</v>
      </c>
      <c r="B761" s="41" t="s">
        <v>36</v>
      </c>
      <c r="C761" s="41" t="s">
        <v>309</v>
      </c>
      <c r="D761" s="42">
        <v>582</v>
      </c>
      <c r="G761" s="41" t="s">
        <v>17</v>
      </c>
      <c r="H761" s="41" t="s">
        <v>332</v>
      </c>
      <c r="I761" s="42">
        <v>106</v>
      </c>
      <c r="M761" s="81" t="s">
        <v>314</v>
      </c>
      <c r="N761" s="81" t="s">
        <v>436</v>
      </c>
      <c r="O761" s="81" t="s">
        <v>329</v>
      </c>
      <c r="P761" s="81" t="s">
        <v>331</v>
      </c>
      <c r="Q761" s="82">
        <v>8</v>
      </c>
      <c r="U761" s="94" t="s">
        <v>316</v>
      </c>
      <c r="V761" s="92" t="s">
        <v>438</v>
      </c>
      <c r="W761" s="92" t="s">
        <v>331</v>
      </c>
      <c r="X761" s="92">
        <v>4</v>
      </c>
      <c r="Y761" s="84"/>
    </row>
    <row r="762" spans="1:25" hidden="1">
      <c r="A762" s="41" t="s">
        <v>326</v>
      </c>
      <c r="B762" s="41" t="s">
        <v>36</v>
      </c>
      <c r="C762" s="41" t="s">
        <v>310</v>
      </c>
      <c r="D762" s="42">
        <v>218</v>
      </c>
      <c r="G762" s="41" t="s">
        <v>17</v>
      </c>
      <c r="H762" s="41" t="s">
        <v>333</v>
      </c>
      <c r="I762" s="42">
        <v>114</v>
      </c>
      <c r="M762" s="81" t="s">
        <v>314</v>
      </c>
      <c r="N762" s="81" t="s">
        <v>436</v>
      </c>
      <c r="O762" s="81" t="s">
        <v>329</v>
      </c>
      <c r="P762" s="81" t="s">
        <v>332</v>
      </c>
      <c r="Q762" s="82">
        <v>2</v>
      </c>
      <c r="U762" s="94" t="s">
        <v>316</v>
      </c>
      <c r="V762" s="92" t="s">
        <v>438</v>
      </c>
      <c r="W762" s="92" t="s">
        <v>332</v>
      </c>
      <c r="X762" s="92">
        <v>8</v>
      </c>
      <c r="Y762" s="84"/>
    </row>
    <row r="763" spans="1:25" hidden="1">
      <c r="A763" s="41" t="s">
        <v>326</v>
      </c>
      <c r="B763" s="41" t="s">
        <v>36</v>
      </c>
      <c r="C763" s="41" t="s">
        <v>311</v>
      </c>
      <c r="D763" s="42">
        <v>24</v>
      </c>
      <c r="G763" s="41" t="s">
        <v>17</v>
      </c>
      <c r="H763" s="41" t="s">
        <v>334</v>
      </c>
      <c r="I763" s="42">
        <v>80</v>
      </c>
      <c r="M763" s="81" t="s">
        <v>314</v>
      </c>
      <c r="N763" s="81" t="s">
        <v>436</v>
      </c>
      <c r="O763" s="81" t="s">
        <v>329</v>
      </c>
      <c r="P763" s="81" t="s">
        <v>333</v>
      </c>
      <c r="Q763" s="82">
        <v>2</v>
      </c>
      <c r="U763" s="94" t="s">
        <v>316</v>
      </c>
      <c r="V763" s="92" t="s">
        <v>438</v>
      </c>
      <c r="W763" s="92" t="s">
        <v>333</v>
      </c>
      <c r="X763" s="92">
        <v>14</v>
      </c>
      <c r="Y763" s="84"/>
    </row>
    <row r="764" spans="1:25" hidden="1">
      <c r="A764" s="41" t="s">
        <v>326</v>
      </c>
      <c r="B764" s="41" t="s">
        <v>319</v>
      </c>
      <c r="C764" s="41" t="s">
        <v>309</v>
      </c>
      <c r="D764" s="42">
        <v>177</v>
      </c>
      <c r="G764" s="41" t="s">
        <v>17</v>
      </c>
      <c r="H764" s="41" t="s">
        <v>336</v>
      </c>
      <c r="I764" s="42">
        <v>97</v>
      </c>
      <c r="M764" s="81" t="s">
        <v>314</v>
      </c>
      <c r="N764" s="81" t="s">
        <v>436</v>
      </c>
      <c r="O764" s="81" t="s">
        <v>329</v>
      </c>
      <c r="P764" s="81" t="s">
        <v>334</v>
      </c>
      <c r="Q764" s="82">
        <v>1</v>
      </c>
      <c r="U764" s="94" t="s">
        <v>316</v>
      </c>
      <c r="V764" s="92" t="s">
        <v>438</v>
      </c>
      <c r="W764" s="92" t="s">
        <v>334</v>
      </c>
      <c r="X764" s="94">
        <v>19</v>
      </c>
      <c r="Y764" s="84"/>
    </row>
    <row r="765" spans="1:25" hidden="1">
      <c r="A765" s="41" t="s">
        <v>326</v>
      </c>
      <c r="B765" s="41" t="s">
        <v>319</v>
      </c>
      <c r="C765" s="41" t="s">
        <v>310</v>
      </c>
      <c r="D765" s="42">
        <v>83</v>
      </c>
      <c r="G765" s="41" t="s">
        <v>17</v>
      </c>
      <c r="H765" s="41" t="s">
        <v>337</v>
      </c>
      <c r="I765" s="42">
        <v>105</v>
      </c>
      <c r="M765" s="81" t="s">
        <v>314</v>
      </c>
      <c r="N765" s="81" t="s">
        <v>436</v>
      </c>
      <c r="O765" s="81" t="s">
        <v>309</v>
      </c>
      <c r="P765" s="81" t="s">
        <v>330</v>
      </c>
      <c r="Q765" s="82">
        <v>952</v>
      </c>
      <c r="U765" s="94" t="s">
        <v>316</v>
      </c>
      <c r="V765" s="92" t="s">
        <v>438</v>
      </c>
      <c r="W765" s="92" t="s">
        <v>336</v>
      </c>
      <c r="X765" s="92">
        <v>9</v>
      </c>
      <c r="Y765" s="84"/>
    </row>
    <row r="766" spans="1:25" hidden="1">
      <c r="A766" s="41" t="s">
        <v>326</v>
      </c>
      <c r="B766" s="41" t="s">
        <v>319</v>
      </c>
      <c r="C766" s="41" t="s">
        <v>311</v>
      </c>
      <c r="D766" s="42">
        <v>10</v>
      </c>
      <c r="G766" s="41" t="s">
        <v>17</v>
      </c>
      <c r="H766" s="41" t="s">
        <v>338</v>
      </c>
      <c r="I766" s="42">
        <v>6</v>
      </c>
      <c r="M766" s="81" t="s">
        <v>314</v>
      </c>
      <c r="N766" s="81" t="s">
        <v>436</v>
      </c>
      <c r="O766" s="81" t="s">
        <v>309</v>
      </c>
      <c r="P766" s="81" t="s">
        <v>331</v>
      </c>
      <c r="Q766" s="82">
        <v>1100</v>
      </c>
      <c r="U766" s="94" t="s">
        <v>316</v>
      </c>
      <c r="V766" s="92" t="s">
        <v>438</v>
      </c>
      <c r="W766" s="92" t="s">
        <v>337</v>
      </c>
      <c r="X766" s="92">
        <v>5</v>
      </c>
      <c r="Y766" s="84"/>
    </row>
    <row r="767" spans="1:25" hidden="1">
      <c r="A767" s="41" t="s">
        <v>326</v>
      </c>
      <c r="B767" s="41" t="s">
        <v>320</v>
      </c>
      <c r="C767" s="41" t="s">
        <v>309</v>
      </c>
      <c r="D767" s="42">
        <v>411</v>
      </c>
      <c r="G767" s="41" t="s">
        <v>34</v>
      </c>
      <c r="H767" s="41" t="s">
        <v>308</v>
      </c>
      <c r="I767" s="42">
        <v>23</v>
      </c>
      <c r="M767" s="81" t="s">
        <v>314</v>
      </c>
      <c r="N767" s="81" t="s">
        <v>436</v>
      </c>
      <c r="O767" s="81" t="s">
        <v>309</v>
      </c>
      <c r="P767" s="81" t="s">
        <v>332</v>
      </c>
      <c r="Q767" s="82">
        <v>1351</v>
      </c>
      <c r="U767" s="94" t="s">
        <v>316</v>
      </c>
      <c r="V767" s="92" t="s">
        <v>438</v>
      </c>
      <c r="W767" s="92" t="s">
        <v>338</v>
      </c>
      <c r="X767" s="92">
        <v>3</v>
      </c>
      <c r="Y767" s="84"/>
    </row>
    <row r="768" spans="1:25" hidden="1">
      <c r="A768" s="41" t="s">
        <v>326</v>
      </c>
      <c r="B768" s="41" t="s">
        <v>320</v>
      </c>
      <c r="C768" s="41" t="s">
        <v>310</v>
      </c>
      <c r="D768" s="42">
        <v>154</v>
      </c>
      <c r="G768" s="41" t="s">
        <v>34</v>
      </c>
      <c r="H768" s="41" t="s">
        <v>323</v>
      </c>
      <c r="I768" s="42">
        <v>202</v>
      </c>
      <c r="M768" s="81" t="s">
        <v>314</v>
      </c>
      <c r="N768" s="81" t="s">
        <v>436</v>
      </c>
      <c r="O768" s="81" t="s">
        <v>309</v>
      </c>
      <c r="P768" s="81" t="s">
        <v>333</v>
      </c>
      <c r="Q768" s="82">
        <v>1091</v>
      </c>
      <c r="U768" s="94" t="s">
        <v>316</v>
      </c>
      <c r="V768" s="92" t="s">
        <v>439</v>
      </c>
      <c r="W768" s="92" t="s">
        <v>332</v>
      </c>
      <c r="X768" s="92">
        <v>1</v>
      </c>
      <c r="Y768" s="84"/>
    </row>
    <row r="769" spans="1:25" hidden="1">
      <c r="A769" s="41" t="s">
        <v>326</v>
      </c>
      <c r="B769" s="41" t="s">
        <v>320</v>
      </c>
      <c r="C769" s="41" t="s">
        <v>311</v>
      </c>
      <c r="D769" s="42">
        <v>16</v>
      </c>
      <c r="G769" s="41" t="s">
        <v>34</v>
      </c>
      <c r="H769" s="41" t="s">
        <v>324</v>
      </c>
      <c r="I769" s="42">
        <v>154</v>
      </c>
      <c r="M769" s="81" t="s">
        <v>314</v>
      </c>
      <c r="N769" s="81" t="s">
        <v>436</v>
      </c>
      <c r="O769" s="81" t="s">
        <v>309</v>
      </c>
      <c r="P769" s="81" t="s">
        <v>334</v>
      </c>
      <c r="Q769" s="82">
        <v>919</v>
      </c>
      <c r="U769" s="94" t="s">
        <v>316</v>
      </c>
      <c r="V769" s="92" t="s">
        <v>439</v>
      </c>
      <c r="W769" s="92" t="s">
        <v>333</v>
      </c>
      <c r="X769" s="92">
        <v>1</v>
      </c>
      <c r="Y769" s="84"/>
    </row>
    <row r="770" spans="1:25" hidden="1">
      <c r="A770" s="41" t="s">
        <v>326</v>
      </c>
      <c r="B770" s="41" t="s">
        <v>321</v>
      </c>
      <c r="C770" s="41" t="s">
        <v>309</v>
      </c>
      <c r="D770" s="42">
        <v>828</v>
      </c>
      <c r="G770" s="41" t="s">
        <v>34</v>
      </c>
      <c r="H770" s="41" t="s">
        <v>325</v>
      </c>
      <c r="I770" s="42">
        <v>132</v>
      </c>
      <c r="M770" s="81" t="s">
        <v>314</v>
      </c>
      <c r="N770" s="81" t="s">
        <v>436</v>
      </c>
      <c r="O770" s="81" t="s">
        <v>309</v>
      </c>
      <c r="P770" s="81" t="s">
        <v>336</v>
      </c>
      <c r="Q770" s="82">
        <v>882</v>
      </c>
      <c r="U770" s="94" t="s">
        <v>316</v>
      </c>
      <c r="V770" s="92" t="s">
        <v>439</v>
      </c>
      <c r="W770" s="92" t="s">
        <v>334</v>
      </c>
      <c r="X770" s="92">
        <v>1</v>
      </c>
      <c r="Y770" s="84"/>
    </row>
    <row r="771" spans="1:25" hidden="1">
      <c r="A771" s="41" t="s">
        <v>326</v>
      </c>
      <c r="B771" s="41" t="s">
        <v>321</v>
      </c>
      <c r="C771" s="41" t="s">
        <v>310</v>
      </c>
      <c r="D771" s="42">
        <v>290</v>
      </c>
      <c r="G771" s="41" t="s">
        <v>34</v>
      </c>
      <c r="H771" s="41" t="s">
        <v>326</v>
      </c>
      <c r="I771" s="42">
        <v>136</v>
      </c>
      <c r="M771" s="81" t="s">
        <v>314</v>
      </c>
      <c r="N771" s="81" t="s">
        <v>436</v>
      </c>
      <c r="O771" s="81" t="s">
        <v>309</v>
      </c>
      <c r="P771" s="81" t="s">
        <v>337</v>
      </c>
      <c r="Q771" s="82">
        <v>1132</v>
      </c>
      <c r="U771" s="94" t="s">
        <v>316</v>
      </c>
      <c r="V771" s="92" t="s">
        <v>439</v>
      </c>
      <c r="W771" s="92" t="s">
        <v>336</v>
      </c>
      <c r="X771" s="92">
        <v>2</v>
      </c>
      <c r="Y771" s="84"/>
    </row>
    <row r="772" spans="1:25" hidden="1">
      <c r="A772" s="41" t="s">
        <v>326</v>
      </c>
      <c r="B772" s="41" t="s">
        <v>321</v>
      </c>
      <c r="C772" s="41" t="s">
        <v>311</v>
      </c>
      <c r="D772" s="42">
        <v>24</v>
      </c>
      <c r="G772" s="41" t="s">
        <v>34</v>
      </c>
      <c r="H772" s="41" t="s">
        <v>327</v>
      </c>
      <c r="I772" s="42">
        <v>128</v>
      </c>
      <c r="M772" s="81" t="s">
        <v>314</v>
      </c>
      <c r="N772" s="81" t="s">
        <v>436</v>
      </c>
      <c r="O772" s="81" t="s">
        <v>309</v>
      </c>
      <c r="P772" s="81" t="s">
        <v>338</v>
      </c>
      <c r="Q772" s="82">
        <v>200</v>
      </c>
      <c r="U772" s="94" t="s">
        <v>316</v>
      </c>
      <c r="V772" s="92" t="s">
        <v>439</v>
      </c>
      <c r="W772" s="92" t="s">
        <v>337</v>
      </c>
      <c r="X772" s="92">
        <v>1</v>
      </c>
      <c r="Y772" s="84"/>
    </row>
    <row r="773" spans="1:25" hidden="1">
      <c r="A773" s="41" t="s">
        <v>326</v>
      </c>
      <c r="B773" s="41" t="s">
        <v>28</v>
      </c>
      <c r="C773" s="41" t="s">
        <v>309</v>
      </c>
      <c r="D773" s="42">
        <v>277</v>
      </c>
      <c r="G773" s="41" t="s">
        <v>34</v>
      </c>
      <c r="H773" s="41" t="s">
        <v>328</v>
      </c>
      <c r="I773" s="42">
        <v>86</v>
      </c>
      <c r="M773" s="81" t="s">
        <v>314</v>
      </c>
      <c r="N773" s="81" t="s">
        <v>436</v>
      </c>
      <c r="O773" s="81" t="s">
        <v>310</v>
      </c>
      <c r="P773" s="81" t="s">
        <v>330</v>
      </c>
      <c r="Q773" s="82">
        <v>389</v>
      </c>
      <c r="U773" s="94" t="s">
        <v>316</v>
      </c>
      <c r="V773" s="92" t="s">
        <v>440</v>
      </c>
      <c r="W773" s="92" t="s">
        <v>331</v>
      </c>
      <c r="X773" s="92">
        <v>1</v>
      </c>
      <c r="Y773" s="84"/>
    </row>
    <row r="774" spans="1:25" hidden="1">
      <c r="A774" s="41" t="s">
        <v>326</v>
      </c>
      <c r="B774" s="41" t="s">
        <v>28</v>
      </c>
      <c r="C774" s="41" t="s">
        <v>310</v>
      </c>
      <c r="D774" s="42">
        <v>130</v>
      </c>
      <c r="G774" s="41" t="s">
        <v>34</v>
      </c>
      <c r="H774" s="41" t="s">
        <v>330</v>
      </c>
      <c r="I774" s="42">
        <v>109</v>
      </c>
      <c r="M774" s="81" t="s">
        <v>314</v>
      </c>
      <c r="N774" s="81" t="s">
        <v>436</v>
      </c>
      <c r="O774" s="81" t="s">
        <v>310</v>
      </c>
      <c r="P774" s="81" t="s">
        <v>331</v>
      </c>
      <c r="Q774" s="82">
        <v>466</v>
      </c>
      <c r="U774" s="94" t="s">
        <v>316</v>
      </c>
      <c r="V774" s="92" t="s">
        <v>440</v>
      </c>
      <c r="W774" s="92" t="s">
        <v>333</v>
      </c>
      <c r="X774" s="92">
        <v>4</v>
      </c>
      <c r="Y774" s="84"/>
    </row>
    <row r="775" spans="1:25" hidden="1">
      <c r="A775" s="41" t="s">
        <v>326</v>
      </c>
      <c r="B775" s="41" t="s">
        <v>28</v>
      </c>
      <c r="C775" s="41" t="s">
        <v>311</v>
      </c>
      <c r="D775" s="42">
        <v>3</v>
      </c>
      <c r="G775" s="41" t="s">
        <v>34</v>
      </c>
      <c r="H775" s="41" t="s">
        <v>331</v>
      </c>
      <c r="I775" s="42">
        <v>133</v>
      </c>
      <c r="M775" s="81" t="s">
        <v>314</v>
      </c>
      <c r="N775" s="81" t="s">
        <v>436</v>
      </c>
      <c r="O775" s="81" t="s">
        <v>310</v>
      </c>
      <c r="P775" s="81" t="s">
        <v>332</v>
      </c>
      <c r="Q775" s="82">
        <v>606</v>
      </c>
      <c r="U775" s="94" t="s">
        <v>316</v>
      </c>
      <c r="V775" s="92" t="s">
        <v>440</v>
      </c>
      <c r="W775" s="92" t="s">
        <v>334</v>
      </c>
      <c r="X775" s="92">
        <v>3</v>
      </c>
      <c r="Y775" s="84"/>
    </row>
    <row r="776" spans="1:25" hidden="1">
      <c r="A776" s="41" t="s">
        <v>326</v>
      </c>
      <c r="B776" s="41" t="s">
        <v>17</v>
      </c>
      <c r="C776" s="41" t="s">
        <v>309</v>
      </c>
      <c r="D776" s="42">
        <v>82</v>
      </c>
      <c r="G776" s="41" t="s">
        <v>34</v>
      </c>
      <c r="H776" s="41" t="s">
        <v>332</v>
      </c>
      <c r="I776" s="42">
        <v>119</v>
      </c>
      <c r="M776" s="81" t="s">
        <v>314</v>
      </c>
      <c r="N776" s="81" t="s">
        <v>436</v>
      </c>
      <c r="O776" s="81" t="s">
        <v>310</v>
      </c>
      <c r="P776" s="81" t="s">
        <v>333</v>
      </c>
      <c r="Q776" s="82">
        <v>497</v>
      </c>
      <c r="U776" s="94" t="s">
        <v>316</v>
      </c>
      <c r="V776" s="92" t="s">
        <v>440</v>
      </c>
      <c r="W776" s="92" t="s">
        <v>336</v>
      </c>
      <c r="X776" s="92">
        <v>3</v>
      </c>
      <c r="Y776" s="84"/>
    </row>
    <row r="777" spans="1:25" hidden="1">
      <c r="A777" s="41" t="s">
        <v>326</v>
      </c>
      <c r="B777" s="41" t="s">
        <v>17</v>
      </c>
      <c r="C777" s="41" t="s">
        <v>310</v>
      </c>
      <c r="D777" s="42">
        <v>30</v>
      </c>
      <c r="G777" s="41" t="s">
        <v>34</v>
      </c>
      <c r="H777" s="41" t="s">
        <v>333</v>
      </c>
      <c r="I777" s="42">
        <v>100</v>
      </c>
      <c r="M777" s="81" t="s">
        <v>314</v>
      </c>
      <c r="N777" s="81" t="s">
        <v>436</v>
      </c>
      <c r="O777" s="81" t="s">
        <v>310</v>
      </c>
      <c r="P777" s="81" t="s">
        <v>334</v>
      </c>
      <c r="Q777" s="82">
        <v>481</v>
      </c>
      <c r="U777" s="94" t="s">
        <v>316</v>
      </c>
      <c r="V777" s="92" t="s">
        <v>440</v>
      </c>
      <c r="W777" s="92" t="s">
        <v>337</v>
      </c>
      <c r="X777" s="92">
        <v>7</v>
      </c>
      <c r="Y777" s="84"/>
    </row>
    <row r="778" spans="1:25" hidden="1">
      <c r="A778" s="41" t="s">
        <v>326</v>
      </c>
      <c r="B778" s="41" t="s">
        <v>17</v>
      </c>
      <c r="C778" s="41" t="s">
        <v>311</v>
      </c>
      <c r="D778" s="42">
        <v>5</v>
      </c>
      <c r="G778" s="41" t="s">
        <v>34</v>
      </c>
      <c r="H778" s="41" t="s">
        <v>334</v>
      </c>
      <c r="I778" s="42">
        <v>86</v>
      </c>
      <c r="M778" s="81" t="s">
        <v>314</v>
      </c>
      <c r="N778" s="81" t="s">
        <v>436</v>
      </c>
      <c r="O778" s="81" t="s">
        <v>310</v>
      </c>
      <c r="P778" s="81" t="s">
        <v>336</v>
      </c>
      <c r="Q778" s="82">
        <v>414</v>
      </c>
      <c r="U778" s="94" t="s">
        <v>316</v>
      </c>
      <c r="V778" s="92" t="s">
        <v>446</v>
      </c>
      <c r="W778" s="92" t="s">
        <v>331</v>
      </c>
      <c r="X778" s="92">
        <v>2</v>
      </c>
      <c r="Y778" s="84"/>
    </row>
    <row r="779" spans="1:25" hidden="1">
      <c r="A779" s="41" t="s">
        <v>326</v>
      </c>
      <c r="B779" s="41" t="s">
        <v>34</v>
      </c>
      <c r="C779" s="41" t="s">
        <v>309</v>
      </c>
      <c r="D779" s="42">
        <v>109</v>
      </c>
      <c r="G779" s="41" t="s">
        <v>34</v>
      </c>
      <c r="H779" s="41" t="s">
        <v>336</v>
      </c>
      <c r="I779" s="42">
        <v>87</v>
      </c>
      <c r="M779" s="81" t="s">
        <v>314</v>
      </c>
      <c r="N779" s="81" t="s">
        <v>436</v>
      </c>
      <c r="O779" s="81" t="s">
        <v>310</v>
      </c>
      <c r="P779" s="81" t="s">
        <v>337</v>
      </c>
      <c r="Q779" s="82">
        <v>447</v>
      </c>
      <c r="U779" s="94" t="s">
        <v>316</v>
      </c>
      <c r="V779" s="92" t="s">
        <v>446</v>
      </c>
      <c r="W779" s="92" t="s">
        <v>334</v>
      </c>
      <c r="X779" s="92">
        <v>2</v>
      </c>
      <c r="Y779" s="84"/>
    </row>
    <row r="780" spans="1:25" hidden="1">
      <c r="A780" s="41" t="s">
        <v>326</v>
      </c>
      <c r="B780" s="41" t="s">
        <v>34</v>
      </c>
      <c r="C780" s="41" t="s">
        <v>310</v>
      </c>
      <c r="D780" s="42">
        <v>21</v>
      </c>
      <c r="G780" s="41" t="s">
        <v>34</v>
      </c>
      <c r="H780" s="41" t="s">
        <v>337</v>
      </c>
      <c r="I780" s="42">
        <v>107</v>
      </c>
      <c r="M780" s="81" t="s">
        <v>314</v>
      </c>
      <c r="N780" s="81" t="s">
        <v>436</v>
      </c>
      <c r="O780" s="81" t="s">
        <v>310</v>
      </c>
      <c r="P780" s="81" t="s">
        <v>338</v>
      </c>
      <c r="Q780" s="82">
        <v>77</v>
      </c>
      <c r="U780" s="94" t="s">
        <v>316</v>
      </c>
      <c r="V780" s="92" t="s">
        <v>441</v>
      </c>
      <c r="W780" s="92" t="s">
        <v>334</v>
      </c>
      <c r="X780" s="92">
        <v>1</v>
      </c>
      <c r="Y780" s="84"/>
    </row>
    <row r="781" spans="1:25" hidden="1">
      <c r="A781" s="41" t="s">
        <v>326</v>
      </c>
      <c r="B781" s="41" t="s">
        <v>34</v>
      </c>
      <c r="C781" s="41" t="s">
        <v>311</v>
      </c>
      <c r="D781" s="42">
        <v>6</v>
      </c>
      <c r="G781" s="41" t="s">
        <v>34</v>
      </c>
      <c r="H781" s="41" t="s">
        <v>338</v>
      </c>
      <c r="I781" s="42">
        <v>6</v>
      </c>
      <c r="M781" s="81" t="s">
        <v>314</v>
      </c>
      <c r="N781" s="81" t="s">
        <v>436</v>
      </c>
      <c r="O781" s="81" t="s">
        <v>311</v>
      </c>
      <c r="P781" s="81" t="s">
        <v>330</v>
      </c>
      <c r="Q781" s="82">
        <v>43</v>
      </c>
      <c r="U781" s="94" t="s">
        <v>316</v>
      </c>
      <c r="V781" s="92" t="s">
        <v>459</v>
      </c>
      <c r="W781" s="92" t="s">
        <v>332</v>
      </c>
      <c r="X781" s="92">
        <v>1</v>
      </c>
      <c r="Y781" s="84"/>
    </row>
    <row r="782" spans="1:25" hidden="1">
      <c r="A782" s="41" t="s">
        <v>327</v>
      </c>
      <c r="B782" s="41" t="s">
        <v>6</v>
      </c>
      <c r="C782" s="41" t="s">
        <v>309</v>
      </c>
      <c r="D782" s="42">
        <v>492</v>
      </c>
      <c r="G782" s="41" t="s">
        <v>322</v>
      </c>
      <c r="H782" s="41" t="s">
        <v>308</v>
      </c>
      <c r="I782" s="42">
        <v>191</v>
      </c>
      <c r="M782" s="81" t="s">
        <v>314</v>
      </c>
      <c r="N782" s="81" t="s">
        <v>436</v>
      </c>
      <c r="O782" s="81" t="s">
        <v>311</v>
      </c>
      <c r="P782" s="81" t="s">
        <v>331</v>
      </c>
      <c r="Q782" s="82">
        <v>42</v>
      </c>
      <c r="U782" s="94" t="s">
        <v>316</v>
      </c>
      <c r="V782" s="92" t="s">
        <v>454</v>
      </c>
      <c r="W782" s="92" t="s">
        <v>332</v>
      </c>
      <c r="X782" s="92">
        <v>1</v>
      </c>
      <c r="Y782" s="84"/>
    </row>
    <row r="783" spans="1:25" hidden="1">
      <c r="A783" s="41" t="s">
        <v>327</v>
      </c>
      <c r="B783" s="41" t="s">
        <v>6</v>
      </c>
      <c r="C783" s="41" t="s">
        <v>310</v>
      </c>
      <c r="D783" s="42">
        <v>163</v>
      </c>
      <c r="G783" s="41" t="s">
        <v>322</v>
      </c>
      <c r="H783" s="41" t="s">
        <v>323</v>
      </c>
      <c r="I783" s="42">
        <v>109</v>
      </c>
      <c r="M783" s="81" t="s">
        <v>314</v>
      </c>
      <c r="N783" s="81" t="s">
        <v>436</v>
      </c>
      <c r="O783" s="81" t="s">
        <v>311</v>
      </c>
      <c r="P783" s="81" t="s">
        <v>332</v>
      </c>
      <c r="Q783" s="82">
        <v>91</v>
      </c>
      <c r="U783" s="92" t="s">
        <v>316</v>
      </c>
      <c r="V783" s="92" t="s">
        <v>329</v>
      </c>
      <c r="W783" s="92" t="s">
        <v>308</v>
      </c>
      <c r="X783" s="92">
        <v>598</v>
      </c>
      <c r="Y783" s="84"/>
    </row>
    <row r="784" spans="1:25" hidden="1">
      <c r="A784" s="41" t="s">
        <v>327</v>
      </c>
      <c r="B784" s="41" t="s">
        <v>6</v>
      </c>
      <c r="C784" s="41" t="s">
        <v>311</v>
      </c>
      <c r="D784" s="42">
        <v>12</v>
      </c>
      <c r="G784" s="41" t="s">
        <v>322</v>
      </c>
      <c r="H784" s="41" t="s">
        <v>328</v>
      </c>
      <c r="I784" s="42">
        <v>10</v>
      </c>
      <c r="M784" s="81" t="s">
        <v>314</v>
      </c>
      <c r="N784" s="81" t="s">
        <v>436</v>
      </c>
      <c r="O784" s="81" t="s">
        <v>311</v>
      </c>
      <c r="P784" s="81" t="s">
        <v>333</v>
      </c>
      <c r="Q784" s="82">
        <v>48</v>
      </c>
      <c r="U784" s="92" t="s">
        <v>316</v>
      </c>
      <c r="V784" s="92" t="s">
        <v>329</v>
      </c>
      <c r="W784" s="92" t="s">
        <v>323</v>
      </c>
      <c r="X784" s="93">
        <v>2897</v>
      </c>
      <c r="Y784" s="84"/>
    </row>
    <row r="785" spans="1:25" hidden="1">
      <c r="A785" s="41" t="s">
        <v>327</v>
      </c>
      <c r="B785" s="41" t="s">
        <v>14</v>
      </c>
      <c r="C785" s="41" t="s">
        <v>309</v>
      </c>
      <c r="D785" s="42">
        <v>918</v>
      </c>
      <c r="G785" s="41" t="s">
        <v>322</v>
      </c>
      <c r="H785" s="41" t="s">
        <v>330</v>
      </c>
      <c r="I785" s="42">
        <v>11</v>
      </c>
      <c r="M785" s="81" t="s">
        <v>314</v>
      </c>
      <c r="N785" s="81" t="s">
        <v>436</v>
      </c>
      <c r="O785" s="81" t="s">
        <v>311</v>
      </c>
      <c r="P785" s="81" t="s">
        <v>334</v>
      </c>
      <c r="Q785" s="82">
        <v>47</v>
      </c>
      <c r="U785" s="92" t="s">
        <v>316</v>
      </c>
      <c r="V785" s="92" t="s">
        <v>329</v>
      </c>
      <c r="W785" s="92" t="s">
        <v>324</v>
      </c>
      <c r="X785" s="93">
        <v>2647</v>
      </c>
      <c r="Y785" s="84"/>
    </row>
    <row r="786" spans="1:25" hidden="1">
      <c r="A786" s="41" t="s">
        <v>327</v>
      </c>
      <c r="B786" s="41" t="s">
        <v>14</v>
      </c>
      <c r="C786" s="41" t="s">
        <v>310</v>
      </c>
      <c r="D786" s="42">
        <v>278</v>
      </c>
      <c r="G786" s="41" t="s">
        <v>322</v>
      </c>
      <c r="H786" s="41" t="s">
        <v>331</v>
      </c>
      <c r="I786" s="42">
        <v>80</v>
      </c>
      <c r="M786" s="81" t="s">
        <v>314</v>
      </c>
      <c r="N786" s="81" t="s">
        <v>436</v>
      </c>
      <c r="O786" s="81" t="s">
        <v>311</v>
      </c>
      <c r="P786" s="81" t="s">
        <v>336</v>
      </c>
      <c r="Q786" s="82">
        <v>58</v>
      </c>
      <c r="U786" s="92" t="s">
        <v>316</v>
      </c>
      <c r="V786" s="92" t="s">
        <v>329</v>
      </c>
      <c r="W786" s="92" t="s">
        <v>325</v>
      </c>
      <c r="X786" s="93">
        <v>2595</v>
      </c>
      <c r="Y786" s="84"/>
    </row>
    <row r="787" spans="1:25" hidden="1">
      <c r="A787" s="41" t="s">
        <v>327</v>
      </c>
      <c r="B787" s="41" t="s">
        <v>14</v>
      </c>
      <c r="C787" s="41" t="s">
        <v>311</v>
      </c>
      <c r="D787" s="42">
        <v>33</v>
      </c>
      <c r="G787" s="41" t="s">
        <v>322</v>
      </c>
      <c r="H787" s="41" t="s">
        <v>332</v>
      </c>
      <c r="I787" s="42">
        <v>77</v>
      </c>
      <c r="M787" s="81" t="s">
        <v>314</v>
      </c>
      <c r="N787" s="81" t="s">
        <v>436</v>
      </c>
      <c r="O787" s="81" t="s">
        <v>311</v>
      </c>
      <c r="P787" s="81" t="s">
        <v>337</v>
      </c>
      <c r="Q787" s="82">
        <v>71</v>
      </c>
      <c r="U787" s="92" t="s">
        <v>316</v>
      </c>
      <c r="V787" s="92" t="s">
        <v>329</v>
      </c>
      <c r="W787" s="92" t="s">
        <v>326</v>
      </c>
      <c r="X787" s="93">
        <v>2723</v>
      </c>
      <c r="Y787" s="84"/>
    </row>
    <row r="788" spans="1:25" hidden="1">
      <c r="A788" s="41" t="s">
        <v>327</v>
      </c>
      <c r="B788" s="41" t="s">
        <v>312</v>
      </c>
      <c r="C788" s="41" t="s">
        <v>309</v>
      </c>
      <c r="D788" s="42">
        <v>523</v>
      </c>
      <c r="G788" s="41" t="s">
        <v>322</v>
      </c>
      <c r="H788" s="41" t="s">
        <v>333</v>
      </c>
      <c r="I788" s="42">
        <v>751</v>
      </c>
      <c r="M788" s="81" t="s">
        <v>314</v>
      </c>
      <c r="N788" s="81" t="s">
        <v>436</v>
      </c>
      <c r="O788" s="81" t="s">
        <v>311</v>
      </c>
      <c r="P788" s="81" t="s">
        <v>338</v>
      </c>
      <c r="Q788" s="82">
        <v>10</v>
      </c>
      <c r="U788" s="92" t="s">
        <v>316</v>
      </c>
      <c r="V788" s="92" t="s">
        <v>329</v>
      </c>
      <c r="W788" s="92" t="s">
        <v>327</v>
      </c>
      <c r="X788" s="93">
        <v>2256</v>
      </c>
      <c r="Y788" s="84"/>
    </row>
    <row r="789" spans="1:25" hidden="1">
      <c r="A789" s="41" t="s">
        <v>327</v>
      </c>
      <c r="B789" s="41" t="s">
        <v>312</v>
      </c>
      <c r="C789" s="41" t="s">
        <v>310</v>
      </c>
      <c r="D789" s="42">
        <v>203</v>
      </c>
      <c r="G789" s="41" t="s">
        <v>322</v>
      </c>
      <c r="H789" s="41" t="s">
        <v>334</v>
      </c>
      <c r="I789" s="42">
        <v>2432</v>
      </c>
      <c r="M789" s="81" t="s">
        <v>314</v>
      </c>
      <c r="N789" s="81" t="s">
        <v>436</v>
      </c>
      <c r="O789" s="81" t="s">
        <v>335</v>
      </c>
      <c r="P789" s="81" t="s">
        <v>334</v>
      </c>
      <c r="Q789" s="82">
        <v>30</v>
      </c>
      <c r="U789" s="92" t="s">
        <v>316</v>
      </c>
      <c r="V789" s="92" t="s">
        <v>329</v>
      </c>
      <c r="W789" s="92" t="s">
        <v>328</v>
      </c>
      <c r="X789" s="93">
        <v>2194</v>
      </c>
      <c r="Y789" s="84"/>
    </row>
    <row r="790" spans="1:25" hidden="1">
      <c r="A790" s="41" t="s">
        <v>327</v>
      </c>
      <c r="B790" s="41" t="s">
        <v>312</v>
      </c>
      <c r="C790" s="41" t="s">
        <v>311</v>
      </c>
      <c r="D790" s="42">
        <v>22</v>
      </c>
      <c r="G790" s="41" t="s">
        <v>322</v>
      </c>
      <c r="H790" s="41" t="s">
        <v>336</v>
      </c>
      <c r="I790" s="42">
        <v>3807</v>
      </c>
      <c r="M790" s="81" t="s">
        <v>314</v>
      </c>
      <c r="N790" s="81" t="s">
        <v>436</v>
      </c>
      <c r="O790" s="81" t="s">
        <v>335</v>
      </c>
      <c r="P790" s="81" t="s">
        <v>336</v>
      </c>
      <c r="Q790" s="82">
        <v>11</v>
      </c>
      <c r="U790" s="92" t="s">
        <v>316</v>
      </c>
      <c r="V790" s="92" t="s">
        <v>329</v>
      </c>
      <c r="W790" s="92" t="s">
        <v>334</v>
      </c>
      <c r="X790" s="92">
        <v>98</v>
      </c>
      <c r="Y790" s="84"/>
    </row>
    <row r="791" spans="1:25" hidden="1">
      <c r="A791" s="41" t="s">
        <v>327</v>
      </c>
      <c r="B791" s="41" t="s">
        <v>22</v>
      </c>
      <c r="C791" s="41" t="s">
        <v>309</v>
      </c>
      <c r="D791" s="42">
        <v>902</v>
      </c>
      <c r="G791" s="41" t="s">
        <v>322</v>
      </c>
      <c r="H791" s="41" t="s">
        <v>337</v>
      </c>
      <c r="I791" s="42">
        <v>4546</v>
      </c>
      <c r="M791" s="81" t="s">
        <v>314</v>
      </c>
      <c r="N791" s="81" t="s">
        <v>436</v>
      </c>
      <c r="O791" s="81" t="s">
        <v>335</v>
      </c>
      <c r="P791" s="81" t="s">
        <v>337</v>
      </c>
      <c r="Q791" s="82">
        <v>21</v>
      </c>
      <c r="U791" s="92" t="s">
        <v>316</v>
      </c>
      <c r="V791" s="92" t="s">
        <v>329</v>
      </c>
      <c r="W791" s="92" t="s">
        <v>336</v>
      </c>
      <c r="X791" s="92">
        <v>2</v>
      </c>
      <c r="Y791" s="84"/>
    </row>
    <row r="792" spans="1:25" hidden="1">
      <c r="A792" s="41" t="s">
        <v>327</v>
      </c>
      <c r="B792" s="41" t="s">
        <v>22</v>
      </c>
      <c r="C792" s="41" t="s">
        <v>310</v>
      </c>
      <c r="D792" s="42">
        <v>274</v>
      </c>
      <c r="G792" s="41" t="s">
        <v>322</v>
      </c>
      <c r="H792" s="41" t="s">
        <v>338</v>
      </c>
      <c r="I792" s="42">
        <v>423</v>
      </c>
      <c r="M792" s="81" t="s">
        <v>314</v>
      </c>
      <c r="N792" s="81" t="s">
        <v>436</v>
      </c>
      <c r="O792" s="81" t="s">
        <v>335</v>
      </c>
      <c r="P792" s="81" t="s">
        <v>338</v>
      </c>
      <c r="Q792" s="82">
        <v>1</v>
      </c>
      <c r="U792" s="92" t="s">
        <v>316</v>
      </c>
      <c r="V792" s="92" t="s">
        <v>329</v>
      </c>
      <c r="W792" s="92" t="s">
        <v>337</v>
      </c>
      <c r="X792" s="92">
        <v>5</v>
      </c>
      <c r="Y792" s="84"/>
    </row>
    <row r="793" spans="1:25" hidden="1">
      <c r="A793" s="41" t="s">
        <v>327</v>
      </c>
      <c r="B793" s="41" t="s">
        <v>22</v>
      </c>
      <c r="C793" s="41" t="s">
        <v>311</v>
      </c>
      <c r="D793" s="42">
        <v>32</v>
      </c>
      <c r="M793" s="81" t="s">
        <v>314</v>
      </c>
      <c r="N793" s="81" t="s">
        <v>437</v>
      </c>
      <c r="O793" s="81" t="s">
        <v>309</v>
      </c>
      <c r="P793" s="81" t="s">
        <v>330</v>
      </c>
      <c r="Q793" s="82">
        <v>1</v>
      </c>
      <c r="U793" s="92" t="s">
        <v>316</v>
      </c>
      <c r="V793" s="92" t="s">
        <v>329</v>
      </c>
      <c r="W793" s="92" t="s">
        <v>338</v>
      </c>
      <c r="X793" s="92">
        <v>1</v>
      </c>
      <c r="Y793" s="84"/>
    </row>
    <row r="794" spans="1:25" hidden="1">
      <c r="A794" s="41" t="s">
        <v>327</v>
      </c>
      <c r="B794" s="41" t="s">
        <v>25</v>
      </c>
      <c r="C794" s="41" t="s">
        <v>309</v>
      </c>
      <c r="D794" s="42">
        <v>367</v>
      </c>
      <c r="M794" s="81" t="s">
        <v>314</v>
      </c>
      <c r="N794" s="81" t="s">
        <v>438</v>
      </c>
      <c r="O794" s="81" t="s">
        <v>309</v>
      </c>
      <c r="P794" s="81" t="s">
        <v>331</v>
      </c>
      <c r="Q794" s="82">
        <v>4</v>
      </c>
      <c r="U794" s="92" t="s">
        <v>317</v>
      </c>
      <c r="V794" s="92" t="s">
        <v>436</v>
      </c>
      <c r="W794" s="92" t="s">
        <v>330</v>
      </c>
      <c r="X794" s="92">
        <v>749</v>
      </c>
      <c r="Y794" s="84"/>
    </row>
    <row r="795" spans="1:25" hidden="1">
      <c r="A795" s="41" t="s">
        <v>327</v>
      </c>
      <c r="B795" s="41" t="s">
        <v>25</v>
      </c>
      <c r="C795" s="41" t="s">
        <v>310</v>
      </c>
      <c r="D795" s="42">
        <v>131</v>
      </c>
      <c r="M795" s="81" t="s">
        <v>314</v>
      </c>
      <c r="N795" s="81" t="s">
        <v>438</v>
      </c>
      <c r="O795" s="81" t="s">
        <v>309</v>
      </c>
      <c r="P795" s="81" t="s">
        <v>332</v>
      </c>
      <c r="Q795" s="82">
        <v>4</v>
      </c>
      <c r="U795" s="92" t="s">
        <v>317</v>
      </c>
      <c r="V795" s="92" t="s">
        <v>436</v>
      </c>
      <c r="W795" s="92" t="s">
        <v>331</v>
      </c>
      <c r="X795" s="92">
        <v>870</v>
      </c>
      <c r="Y795" s="84"/>
    </row>
    <row r="796" spans="1:25" hidden="1">
      <c r="A796" s="41" t="s">
        <v>327</v>
      </c>
      <c r="B796" s="41" t="s">
        <v>25</v>
      </c>
      <c r="C796" s="41" t="s">
        <v>311</v>
      </c>
      <c r="D796" s="42">
        <v>11</v>
      </c>
      <c r="M796" s="81" t="s">
        <v>314</v>
      </c>
      <c r="N796" s="81" t="s">
        <v>438</v>
      </c>
      <c r="O796" s="81" t="s">
        <v>309</v>
      </c>
      <c r="P796" s="81" t="s">
        <v>334</v>
      </c>
      <c r="Q796" s="82">
        <v>6</v>
      </c>
      <c r="U796" s="92" t="s">
        <v>317</v>
      </c>
      <c r="V796" s="92" t="s">
        <v>436</v>
      </c>
      <c r="W796" s="92" t="s">
        <v>332</v>
      </c>
      <c r="X796" s="92">
        <v>865</v>
      </c>
      <c r="Y796" s="84"/>
    </row>
    <row r="797" spans="1:25" hidden="1">
      <c r="A797" s="41" t="s">
        <v>327</v>
      </c>
      <c r="B797" s="41" t="s">
        <v>313</v>
      </c>
      <c r="C797" s="41" t="s">
        <v>309</v>
      </c>
      <c r="D797" s="42">
        <v>478</v>
      </c>
      <c r="M797" s="81" t="s">
        <v>314</v>
      </c>
      <c r="N797" s="81" t="s">
        <v>438</v>
      </c>
      <c r="O797" s="81" t="s">
        <v>309</v>
      </c>
      <c r="P797" s="81" t="s">
        <v>336</v>
      </c>
      <c r="Q797" s="82">
        <v>1</v>
      </c>
      <c r="U797" s="92" t="s">
        <v>317</v>
      </c>
      <c r="V797" s="92" t="s">
        <v>436</v>
      </c>
      <c r="W797" s="92" t="s">
        <v>333</v>
      </c>
      <c r="X797" s="92">
        <v>877</v>
      </c>
      <c r="Y797" s="84"/>
    </row>
    <row r="798" spans="1:25" hidden="1">
      <c r="A798" s="41" t="s">
        <v>327</v>
      </c>
      <c r="B798" s="41" t="s">
        <v>313</v>
      </c>
      <c r="C798" s="41" t="s">
        <v>310</v>
      </c>
      <c r="D798" s="42">
        <v>155</v>
      </c>
      <c r="M798" s="81" t="s">
        <v>314</v>
      </c>
      <c r="N798" s="81" t="s">
        <v>438</v>
      </c>
      <c r="O798" s="81" t="s">
        <v>309</v>
      </c>
      <c r="P798" s="81" t="s">
        <v>337</v>
      </c>
      <c r="Q798" s="82">
        <v>2</v>
      </c>
      <c r="U798" s="92" t="s">
        <v>317</v>
      </c>
      <c r="V798" s="92" t="s">
        <v>436</v>
      </c>
      <c r="W798" s="92" t="s">
        <v>334</v>
      </c>
      <c r="X798" s="92">
        <v>685</v>
      </c>
      <c r="Y798" s="84"/>
    </row>
    <row r="799" spans="1:25" hidden="1">
      <c r="A799" s="41" t="s">
        <v>327</v>
      </c>
      <c r="B799" s="41" t="s">
        <v>313</v>
      </c>
      <c r="C799" s="41" t="s">
        <v>311</v>
      </c>
      <c r="D799" s="42">
        <v>22</v>
      </c>
      <c r="M799" s="81" t="s">
        <v>314</v>
      </c>
      <c r="N799" s="81" t="s">
        <v>438</v>
      </c>
      <c r="O799" s="81" t="s">
        <v>310</v>
      </c>
      <c r="P799" s="81" t="s">
        <v>331</v>
      </c>
      <c r="Q799" s="82">
        <v>1</v>
      </c>
      <c r="U799" s="92" t="s">
        <v>317</v>
      </c>
      <c r="V799" s="92" t="s">
        <v>436</v>
      </c>
      <c r="W799" s="92" t="s">
        <v>336</v>
      </c>
      <c r="X799" s="92">
        <v>811</v>
      </c>
      <c r="Y799" s="84"/>
    </row>
    <row r="800" spans="1:25" hidden="1">
      <c r="A800" s="41" t="s">
        <v>327</v>
      </c>
      <c r="B800" s="41" t="s">
        <v>33</v>
      </c>
      <c r="C800" s="41" t="s">
        <v>309</v>
      </c>
      <c r="D800" s="42">
        <v>1520</v>
      </c>
      <c r="M800" s="81" t="s">
        <v>314</v>
      </c>
      <c r="N800" s="81" t="s">
        <v>439</v>
      </c>
      <c r="O800" s="81" t="s">
        <v>309</v>
      </c>
      <c r="P800" s="81" t="s">
        <v>330</v>
      </c>
      <c r="Q800" s="82">
        <v>2</v>
      </c>
      <c r="U800" s="92" t="s">
        <v>317</v>
      </c>
      <c r="V800" s="92" t="s">
        <v>436</v>
      </c>
      <c r="W800" s="92" t="s">
        <v>337</v>
      </c>
      <c r="X800" s="93">
        <v>1136</v>
      </c>
      <c r="Y800" s="84"/>
    </row>
    <row r="801" spans="1:25" hidden="1">
      <c r="A801" s="41" t="s">
        <v>327</v>
      </c>
      <c r="B801" s="41" t="s">
        <v>33</v>
      </c>
      <c r="C801" s="41" t="s">
        <v>310</v>
      </c>
      <c r="D801" s="42">
        <v>500</v>
      </c>
      <c r="M801" s="81" t="s">
        <v>314</v>
      </c>
      <c r="N801" s="81" t="s">
        <v>440</v>
      </c>
      <c r="O801" s="81" t="s">
        <v>309</v>
      </c>
      <c r="P801" s="81" t="s">
        <v>330</v>
      </c>
      <c r="Q801" s="82">
        <v>1</v>
      </c>
      <c r="U801" s="92" t="s">
        <v>317</v>
      </c>
      <c r="V801" s="92" t="s">
        <v>436</v>
      </c>
      <c r="W801" s="92" t="s">
        <v>338</v>
      </c>
      <c r="X801" s="92">
        <v>247</v>
      </c>
      <c r="Y801" s="84"/>
    </row>
    <row r="802" spans="1:25" hidden="1">
      <c r="A802" s="41" t="s">
        <v>327</v>
      </c>
      <c r="B802" s="41" t="s">
        <v>33</v>
      </c>
      <c r="C802" s="41" t="s">
        <v>311</v>
      </c>
      <c r="D802" s="42">
        <v>54</v>
      </c>
      <c r="M802" s="81" t="s">
        <v>314</v>
      </c>
      <c r="N802" s="81" t="s">
        <v>440</v>
      </c>
      <c r="O802" s="81" t="s">
        <v>309</v>
      </c>
      <c r="P802" s="81" t="s">
        <v>331</v>
      </c>
      <c r="Q802" s="82">
        <v>2</v>
      </c>
      <c r="U802" s="92" t="s">
        <v>317</v>
      </c>
      <c r="V802" s="92" t="s">
        <v>442</v>
      </c>
      <c r="W802" s="92" t="s">
        <v>332</v>
      </c>
      <c r="X802" s="92">
        <v>1</v>
      </c>
      <c r="Y802" s="84"/>
    </row>
    <row r="803" spans="1:25" hidden="1">
      <c r="A803" s="41" t="s">
        <v>327</v>
      </c>
      <c r="B803" s="41" t="s">
        <v>52</v>
      </c>
      <c r="C803" s="41" t="s">
        <v>309</v>
      </c>
      <c r="D803" s="42">
        <v>2047</v>
      </c>
      <c r="M803" s="81" t="s">
        <v>314</v>
      </c>
      <c r="N803" s="81" t="s">
        <v>440</v>
      </c>
      <c r="O803" s="81" t="s">
        <v>309</v>
      </c>
      <c r="P803" s="81" t="s">
        <v>333</v>
      </c>
      <c r="Q803" s="82">
        <v>1</v>
      </c>
      <c r="U803" s="92" t="s">
        <v>317</v>
      </c>
      <c r="V803" s="92" t="s">
        <v>438</v>
      </c>
      <c r="W803" s="92" t="s">
        <v>331</v>
      </c>
      <c r="X803" s="92">
        <v>1</v>
      </c>
      <c r="Y803" s="84"/>
    </row>
    <row r="804" spans="1:25" hidden="1">
      <c r="A804" s="41" t="s">
        <v>327</v>
      </c>
      <c r="B804" s="41" t="s">
        <v>52</v>
      </c>
      <c r="C804" s="41" t="s">
        <v>310</v>
      </c>
      <c r="D804" s="42">
        <v>666</v>
      </c>
      <c r="M804" s="81" t="s">
        <v>314</v>
      </c>
      <c r="N804" s="81" t="s">
        <v>440</v>
      </c>
      <c r="O804" s="81" t="s">
        <v>310</v>
      </c>
      <c r="P804" s="81" t="s">
        <v>331</v>
      </c>
      <c r="Q804" s="82">
        <v>1</v>
      </c>
      <c r="U804" s="92" t="s">
        <v>317</v>
      </c>
      <c r="V804" s="92" t="s">
        <v>439</v>
      </c>
      <c r="W804" s="92" t="s">
        <v>332</v>
      </c>
      <c r="X804" s="92">
        <v>1</v>
      </c>
      <c r="Y804" s="84"/>
    </row>
    <row r="805" spans="1:25" hidden="1">
      <c r="A805" s="41" t="s">
        <v>327</v>
      </c>
      <c r="B805" s="41" t="s">
        <v>52</v>
      </c>
      <c r="C805" s="41" t="s">
        <v>311</v>
      </c>
      <c r="D805" s="42">
        <v>56</v>
      </c>
      <c r="M805" s="81" t="s">
        <v>314</v>
      </c>
      <c r="N805" s="81" t="s">
        <v>440</v>
      </c>
      <c r="O805" s="81" t="s">
        <v>310</v>
      </c>
      <c r="P805" s="81" t="s">
        <v>332</v>
      </c>
      <c r="Q805" s="82">
        <v>1</v>
      </c>
      <c r="U805" s="92" t="s">
        <v>317</v>
      </c>
      <c r="V805" s="92" t="s">
        <v>439</v>
      </c>
      <c r="W805" s="92" t="s">
        <v>338</v>
      </c>
      <c r="X805" s="92">
        <v>1</v>
      </c>
      <c r="Y805" s="84"/>
    </row>
    <row r="806" spans="1:25" hidden="1">
      <c r="A806" s="41" t="s">
        <v>327</v>
      </c>
      <c r="B806" s="41" t="s">
        <v>26</v>
      </c>
      <c r="C806" s="41" t="s">
        <v>309</v>
      </c>
      <c r="D806" s="42">
        <v>81</v>
      </c>
      <c r="M806" s="81" t="s">
        <v>314</v>
      </c>
      <c r="N806" s="81" t="s">
        <v>441</v>
      </c>
      <c r="O806" s="81" t="s">
        <v>309</v>
      </c>
      <c r="P806" s="81" t="s">
        <v>331</v>
      </c>
      <c r="Q806" s="82">
        <v>1</v>
      </c>
      <c r="U806" s="92" t="s">
        <v>317</v>
      </c>
      <c r="V806" s="92" t="s">
        <v>440</v>
      </c>
      <c r="W806" s="92" t="s">
        <v>336</v>
      </c>
      <c r="X806" s="92">
        <v>1</v>
      </c>
      <c r="Y806" s="84"/>
    </row>
    <row r="807" spans="1:25" hidden="1">
      <c r="A807" s="41" t="s">
        <v>327</v>
      </c>
      <c r="B807" s="41" t="s">
        <v>26</v>
      </c>
      <c r="C807" s="41" t="s">
        <v>310</v>
      </c>
      <c r="D807" s="42">
        <v>43</v>
      </c>
      <c r="M807" s="81" t="s">
        <v>314</v>
      </c>
      <c r="N807" s="81" t="s">
        <v>441</v>
      </c>
      <c r="O807" s="81" t="s">
        <v>309</v>
      </c>
      <c r="P807" s="81" t="s">
        <v>333</v>
      </c>
      <c r="Q807" s="82">
        <v>1</v>
      </c>
      <c r="U807" s="92" t="s">
        <v>317</v>
      </c>
      <c r="V807" s="92" t="s">
        <v>329</v>
      </c>
      <c r="W807" s="92" t="s">
        <v>308</v>
      </c>
      <c r="X807" s="92">
        <v>128</v>
      </c>
      <c r="Y807" s="84"/>
    </row>
    <row r="808" spans="1:25" hidden="1">
      <c r="A808" s="41" t="s">
        <v>327</v>
      </c>
      <c r="B808" s="41" t="s">
        <v>26</v>
      </c>
      <c r="C808" s="41" t="s">
        <v>311</v>
      </c>
      <c r="D808" s="42">
        <v>10</v>
      </c>
      <c r="M808" s="81" t="s">
        <v>314</v>
      </c>
      <c r="N808" s="81" t="s">
        <v>441</v>
      </c>
      <c r="O808" s="81" t="s">
        <v>310</v>
      </c>
      <c r="P808" s="81" t="s">
        <v>334</v>
      </c>
      <c r="Q808" s="82">
        <v>1</v>
      </c>
      <c r="U808" s="92" t="s">
        <v>317</v>
      </c>
      <c r="V808" s="92" t="s">
        <v>329</v>
      </c>
      <c r="W808" s="92" t="s">
        <v>323</v>
      </c>
      <c r="X808" s="92">
        <v>662</v>
      </c>
      <c r="Y808" s="84"/>
    </row>
    <row r="809" spans="1:25" hidden="1">
      <c r="A809" s="41" t="s">
        <v>327</v>
      </c>
      <c r="B809" s="41" t="s">
        <v>45</v>
      </c>
      <c r="C809" s="41" t="s">
        <v>309</v>
      </c>
      <c r="D809" s="42">
        <v>43</v>
      </c>
      <c r="M809" s="81" t="s">
        <v>314</v>
      </c>
      <c r="N809" s="81" t="s">
        <v>450</v>
      </c>
      <c r="O809" s="81" t="s">
        <v>309</v>
      </c>
      <c r="P809" s="81" t="s">
        <v>333</v>
      </c>
      <c r="Q809" s="82">
        <v>1</v>
      </c>
      <c r="U809" s="92" t="s">
        <v>317</v>
      </c>
      <c r="V809" s="92" t="s">
        <v>329</v>
      </c>
      <c r="W809" s="92" t="s">
        <v>324</v>
      </c>
      <c r="X809" s="92">
        <v>713</v>
      </c>
      <c r="Y809" s="84"/>
    </row>
    <row r="810" spans="1:25" hidden="1">
      <c r="A810" s="41" t="s">
        <v>327</v>
      </c>
      <c r="B810" s="41" t="s">
        <v>45</v>
      </c>
      <c r="C810" s="41" t="s">
        <v>310</v>
      </c>
      <c r="D810" s="42">
        <v>16</v>
      </c>
      <c r="M810" s="81" t="s">
        <v>314</v>
      </c>
      <c r="N810" s="81" t="s">
        <v>451</v>
      </c>
      <c r="O810" s="81" t="s">
        <v>309</v>
      </c>
      <c r="P810" s="81" t="s">
        <v>331</v>
      </c>
      <c r="Q810" s="82">
        <v>1</v>
      </c>
      <c r="U810" s="92" t="s">
        <v>317</v>
      </c>
      <c r="V810" s="92" t="s">
        <v>329</v>
      </c>
      <c r="W810" s="92" t="s">
        <v>325</v>
      </c>
      <c r="X810" s="92">
        <v>649</v>
      </c>
      <c r="Y810" s="84"/>
    </row>
    <row r="811" spans="1:25" hidden="1">
      <c r="A811" s="41" t="s">
        <v>327</v>
      </c>
      <c r="B811" s="41" t="s">
        <v>45</v>
      </c>
      <c r="C811" s="41" t="s">
        <v>311</v>
      </c>
      <c r="D811" s="42">
        <v>4</v>
      </c>
      <c r="M811" s="81" t="s">
        <v>314</v>
      </c>
      <c r="N811" s="81" t="s">
        <v>329</v>
      </c>
      <c r="O811" s="81" t="s">
        <v>309</v>
      </c>
      <c r="P811" s="81" t="s">
        <v>308</v>
      </c>
      <c r="Q811" s="82">
        <v>315</v>
      </c>
      <c r="U811" s="92" t="s">
        <v>317</v>
      </c>
      <c r="V811" s="92" t="s">
        <v>329</v>
      </c>
      <c r="W811" s="92" t="s">
        <v>326</v>
      </c>
      <c r="X811" s="92">
        <v>710</v>
      </c>
      <c r="Y811" s="84"/>
    </row>
    <row r="812" spans="1:25" hidden="1">
      <c r="A812" s="41" t="s">
        <v>327</v>
      </c>
      <c r="B812" s="41" t="s">
        <v>51</v>
      </c>
      <c r="C812" s="41" t="s">
        <v>309</v>
      </c>
      <c r="D812" s="42">
        <v>625</v>
      </c>
      <c r="M812" s="81" t="s">
        <v>314</v>
      </c>
      <c r="N812" s="81" t="s">
        <v>329</v>
      </c>
      <c r="O812" s="81" t="s">
        <v>309</v>
      </c>
      <c r="P812" s="81" t="s">
        <v>323</v>
      </c>
      <c r="Q812" s="82">
        <v>1512</v>
      </c>
      <c r="U812" s="92" t="s">
        <v>317</v>
      </c>
      <c r="V812" s="92" t="s">
        <v>329</v>
      </c>
      <c r="W812" s="92" t="s">
        <v>327</v>
      </c>
      <c r="X812" s="92">
        <v>650</v>
      </c>
      <c r="Y812" s="84"/>
    </row>
    <row r="813" spans="1:25" hidden="1">
      <c r="A813" s="41" t="s">
        <v>327</v>
      </c>
      <c r="B813" s="41" t="s">
        <v>51</v>
      </c>
      <c r="C813" s="41" t="s">
        <v>310</v>
      </c>
      <c r="D813" s="42">
        <v>176</v>
      </c>
      <c r="M813" s="81" t="s">
        <v>314</v>
      </c>
      <c r="N813" s="81" t="s">
        <v>329</v>
      </c>
      <c r="O813" s="81" t="s">
        <v>309</v>
      </c>
      <c r="P813" s="81" t="s">
        <v>324</v>
      </c>
      <c r="Q813" s="82">
        <v>1108</v>
      </c>
      <c r="U813" s="92" t="s">
        <v>317</v>
      </c>
      <c r="V813" s="92" t="s">
        <v>329</v>
      </c>
      <c r="W813" s="92" t="s">
        <v>328</v>
      </c>
      <c r="X813" s="92">
        <v>597</v>
      </c>
      <c r="Y813" s="84"/>
    </row>
    <row r="814" spans="1:25" hidden="1">
      <c r="A814" s="41" t="s">
        <v>327</v>
      </c>
      <c r="B814" s="41" t="s">
        <v>51</v>
      </c>
      <c r="C814" s="41" t="s">
        <v>311</v>
      </c>
      <c r="D814" s="42">
        <v>31</v>
      </c>
      <c r="M814" s="81" t="s">
        <v>314</v>
      </c>
      <c r="N814" s="81" t="s">
        <v>329</v>
      </c>
      <c r="O814" s="81" t="s">
        <v>309</v>
      </c>
      <c r="P814" s="81" t="s">
        <v>325</v>
      </c>
      <c r="Q814" s="82">
        <v>1057</v>
      </c>
      <c r="U814" s="92" t="s">
        <v>317</v>
      </c>
      <c r="V814" s="92" t="s">
        <v>329</v>
      </c>
      <c r="W814" s="92" t="s">
        <v>334</v>
      </c>
      <c r="X814" s="92">
        <v>25</v>
      </c>
      <c r="Y814" s="84"/>
    </row>
    <row r="815" spans="1:25" hidden="1">
      <c r="A815" s="41" t="s">
        <v>327</v>
      </c>
      <c r="B815" s="41" t="s">
        <v>7</v>
      </c>
      <c r="C815" s="41" t="s">
        <v>309</v>
      </c>
      <c r="D815" s="42">
        <v>852</v>
      </c>
      <c r="M815" s="81" t="s">
        <v>314</v>
      </c>
      <c r="N815" s="81" t="s">
        <v>329</v>
      </c>
      <c r="O815" s="81" t="s">
        <v>309</v>
      </c>
      <c r="P815" s="81" t="s">
        <v>326</v>
      </c>
      <c r="Q815" s="82">
        <v>1121</v>
      </c>
      <c r="U815" s="92" t="s">
        <v>317</v>
      </c>
      <c r="V815" s="92" t="s">
        <v>329</v>
      </c>
      <c r="W815" s="92" t="s">
        <v>338</v>
      </c>
      <c r="X815" s="92">
        <v>1</v>
      </c>
      <c r="Y815" s="84"/>
    </row>
    <row r="816" spans="1:25" hidden="1">
      <c r="A816" s="41" t="s">
        <v>327</v>
      </c>
      <c r="B816" s="41" t="s">
        <v>7</v>
      </c>
      <c r="C816" s="41" t="s">
        <v>310</v>
      </c>
      <c r="D816" s="42">
        <v>330</v>
      </c>
      <c r="M816" s="81" t="s">
        <v>314</v>
      </c>
      <c r="N816" s="81" t="s">
        <v>329</v>
      </c>
      <c r="O816" s="81" t="s">
        <v>309</v>
      </c>
      <c r="P816" s="81" t="s">
        <v>327</v>
      </c>
      <c r="Q816" s="82">
        <v>909</v>
      </c>
      <c r="U816" s="92" t="s">
        <v>318</v>
      </c>
      <c r="V816" s="92" t="s">
        <v>436</v>
      </c>
      <c r="W816" s="92" t="s">
        <v>330</v>
      </c>
      <c r="X816" s="93">
        <v>4371</v>
      </c>
      <c r="Y816" s="84"/>
    </row>
    <row r="817" spans="1:25" hidden="1">
      <c r="A817" s="41" t="s">
        <v>327</v>
      </c>
      <c r="B817" s="41" t="s">
        <v>7</v>
      </c>
      <c r="C817" s="41" t="s">
        <v>311</v>
      </c>
      <c r="D817" s="42">
        <v>18</v>
      </c>
      <c r="M817" s="81" t="s">
        <v>314</v>
      </c>
      <c r="N817" s="81" t="s">
        <v>329</v>
      </c>
      <c r="O817" s="81" t="s">
        <v>309</v>
      </c>
      <c r="P817" s="81" t="s">
        <v>328</v>
      </c>
      <c r="Q817" s="82">
        <v>860</v>
      </c>
      <c r="U817" s="92" t="s">
        <v>318</v>
      </c>
      <c r="V817" s="92" t="s">
        <v>436</v>
      </c>
      <c r="W817" s="92" t="s">
        <v>331</v>
      </c>
      <c r="X817" s="93">
        <v>5119</v>
      </c>
      <c r="Y817" s="84"/>
    </row>
    <row r="818" spans="1:25" hidden="1">
      <c r="A818" s="41" t="s">
        <v>327</v>
      </c>
      <c r="B818" s="41" t="s">
        <v>314</v>
      </c>
      <c r="C818" s="41" t="s">
        <v>309</v>
      </c>
      <c r="D818" s="42">
        <v>909</v>
      </c>
      <c r="M818" s="81" t="s">
        <v>314</v>
      </c>
      <c r="N818" s="81" t="s">
        <v>329</v>
      </c>
      <c r="O818" s="81" t="s">
        <v>309</v>
      </c>
      <c r="P818" s="81" t="s">
        <v>334</v>
      </c>
      <c r="Q818" s="82">
        <v>26</v>
      </c>
      <c r="U818" s="92" t="s">
        <v>318</v>
      </c>
      <c r="V818" s="92" t="s">
        <v>436</v>
      </c>
      <c r="W818" s="92" t="s">
        <v>332</v>
      </c>
      <c r="X818" s="93">
        <v>5622</v>
      </c>
      <c r="Y818" s="84"/>
    </row>
    <row r="819" spans="1:25" hidden="1">
      <c r="A819" s="41" t="s">
        <v>327</v>
      </c>
      <c r="B819" s="41" t="s">
        <v>314</v>
      </c>
      <c r="C819" s="41" t="s">
        <v>310</v>
      </c>
      <c r="D819" s="42">
        <v>299</v>
      </c>
      <c r="M819" s="81" t="s">
        <v>314</v>
      </c>
      <c r="N819" s="81" t="s">
        <v>329</v>
      </c>
      <c r="O819" s="81" t="s">
        <v>310</v>
      </c>
      <c r="P819" s="81" t="s">
        <v>308</v>
      </c>
      <c r="Q819" s="82">
        <v>44</v>
      </c>
      <c r="U819" s="92" t="s">
        <v>318</v>
      </c>
      <c r="V819" s="92" t="s">
        <v>436</v>
      </c>
      <c r="W819" s="92" t="s">
        <v>333</v>
      </c>
      <c r="X819" s="93">
        <v>5009</v>
      </c>
      <c r="Y819" s="84"/>
    </row>
    <row r="820" spans="1:25" hidden="1">
      <c r="A820" s="41" t="s">
        <v>327</v>
      </c>
      <c r="B820" s="41" t="s">
        <v>314</v>
      </c>
      <c r="C820" s="41" t="s">
        <v>311</v>
      </c>
      <c r="D820" s="42">
        <v>28</v>
      </c>
      <c r="M820" s="81" t="s">
        <v>314</v>
      </c>
      <c r="N820" s="81" t="s">
        <v>329</v>
      </c>
      <c r="O820" s="81" t="s">
        <v>310</v>
      </c>
      <c r="P820" s="81" t="s">
        <v>323</v>
      </c>
      <c r="Q820" s="82">
        <v>311</v>
      </c>
      <c r="U820" s="92" t="s">
        <v>318</v>
      </c>
      <c r="V820" s="92" t="s">
        <v>436</v>
      </c>
      <c r="W820" s="92" t="s">
        <v>334</v>
      </c>
      <c r="X820" s="93">
        <v>4344</v>
      </c>
      <c r="Y820" s="84"/>
    </row>
    <row r="821" spans="1:25" hidden="1">
      <c r="A821" s="41" t="s">
        <v>327</v>
      </c>
      <c r="B821" s="41" t="s">
        <v>29</v>
      </c>
      <c r="C821" s="41" t="s">
        <v>309</v>
      </c>
      <c r="D821" s="42">
        <v>1379</v>
      </c>
      <c r="M821" s="81" t="s">
        <v>314</v>
      </c>
      <c r="N821" s="81" t="s">
        <v>329</v>
      </c>
      <c r="O821" s="81" t="s">
        <v>310</v>
      </c>
      <c r="P821" s="81" t="s">
        <v>324</v>
      </c>
      <c r="Q821" s="82">
        <v>305</v>
      </c>
      <c r="U821" s="92" t="s">
        <v>318</v>
      </c>
      <c r="V821" s="92" t="s">
        <v>436</v>
      </c>
      <c r="W821" s="92" t="s">
        <v>336</v>
      </c>
      <c r="X821" s="93">
        <v>4516</v>
      </c>
      <c r="Y821" s="84"/>
    </row>
    <row r="822" spans="1:25" hidden="1">
      <c r="A822" s="41" t="s">
        <v>327</v>
      </c>
      <c r="B822" s="41" t="s">
        <v>29</v>
      </c>
      <c r="C822" s="41" t="s">
        <v>310</v>
      </c>
      <c r="D822" s="42">
        <v>496</v>
      </c>
      <c r="M822" s="81" t="s">
        <v>314</v>
      </c>
      <c r="N822" s="81" t="s">
        <v>329</v>
      </c>
      <c r="O822" s="81" t="s">
        <v>310</v>
      </c>
      <c r="P822" s="81" t="s">
        <v>325</v>
      </c>
      <c r="Q822" s="82">
        <v>419</v>
      </c>
      <c r="U822" s="92" t="s">
        <v>318</v>
      </c>
      <c r="V822" s="92" t="s">
        <v>436</v>
      </c>
      <c r="W822" s="92" t="s">
        <v>337</v>
      </c>
      <c r="X822" s="93">
        <v>4925</v>
      </c>
      <c r="Y822" s="84"/>
    </row>
    <row r="823" spans="1:25" hidden="1">
      <c r="A823" s="41" t="s">
        <v>327</v>
      </c>
      <c r="B823" s="41" t="s">
        <v>29</v>
      </c>
      <c r="C823" s="41" t="s">
        <v>311</v>
      </c>
      <c r="D823" s="42">
        <v>35</v>
      </c>
      <c r="M823" s="81" t="s">
        <v>314</v>
      </c>
      <c r="N823" s="81" t="s">
        <v>329</v>
      </c>
      <c r="O823" s="81" t="s">
        <v>310</v>
      </c>
      <c r="P823" s="81" t="s">
        <v>326</v>
      </c>
      <c r="Q823" s="82">
        <v>390</v>
      </c>
      <c r="U823" s="92" t="s">
        <v>318</v>
      </c>
      <c r="V823" s="92" t="s">
        <v>436</v>
      </c>
      <c r="W823" s="92" t="s">
        <v>338</v>
      </c>
      <c r="X823" s="93">
        <v>1174</v>
      </c>
      <c r="Y823" s="84"/>
    </row>
    <row r="824" spans="1:25" hidden="1">
      <c r="A824" s="41" t="s">
        <v>327</v>
      </c>
      <c r="B824" s="41" t="s">
        <v>44</v>
      </c>
      <c r="C824" s="41" t="s">
        <v>309</v>
      </c>
      <c r="D824" s="42">
        <v>1207</v>
      </c>
      <c r="M824" s="81" t="s">
        <v>314</v>
      </c>
      <c r="N824" s="81" t="s">
        <v>329</v>
      </c>
      <c r="O824" s="81" t="s">
        <v>310</v>
      </c>
      <c r="P824" s="81" t="s">
        <v>327</v>
      </c>
      <c r="Q824" s="82">
        <v>299</v>
      </c>
      <c r="U824" s="92" t="s">
        <v>318</v>
      </c>
      <c r="V824" s="92" t="s">
        <v>437</v>
      </c>
      <c r="W824" s="92" t="s">
        <v>331</v>
      </c>
      <c r="X824" s="92">
        <v>3</v>
      </c>
      <c r="Y824" s="84"/>
    </row>
    <row r="825" spans="1:25" hidden="1">
      <c r="A825" s="41" t="s">
        <v>327</v>
      </c>
      <c r="B825" s="41" t="s">
        <v>44</v>
      </c>
      <c r="C825" s="41" t="s">
        <v>310</v>
      </c>
      <c r="D825" s="42">
        <v>379</v>
      </c>
      <c r="M825" s="81" t="s">
        <v>314</v>
      </c>
      <c r="N825" s="81" t="s">
        <v>329</v>
      </c>
      <c r="O825" s="81" t="s">
        <v>310</v>
      </c>
      <c r="P825" s="81" t="s">
        <v>328</v>
      </c>
      <c r="Q825" s="82">
        <v>309</v>
      </c>
      <c r="U825" s="92" t="s">
        <v>318</v>
      </c>
      <c r="V825" s="92" t="s">
        <v>437</v>
      </c>
      <c r="W825" s="92" t="s">
        <v>332</v>
      </c>
      <c r="X825" s="92">
        <v>1</v>
      </c>
      <c r="Y825" s="84"/>
    </row>
    <row r="826" spans="1:25" hidden="1">
      <c r="A826" s="41" t="s">
        <v>327</v>
      </c>
      <c r="B826" s="41" t="s">
        <v>44</v>
      </c>
      <c r="C826" s="41" t="s">
        <v>311</v>
      </c>
      <c r="D826" s="42">
        <v>36</v>
      </c>
      <c r="M826" s="81" t="s">
        <v>314</v>
      </c>
      <c r="N826" s="81" t="s">
        <v>329</v>
      </c>
      <c r="O826" s="81" t="s">
        <v>310</v>
      </c>
      <c r="P826" s="81" t="s">
        <v>334</v>
      </c>
      <c r="Q826" s="82">
        <v>14</v>
      </c>
      <c r="U826" s="94" t="s">
        <v>318</v>
      </c>
      <c r="V826" s="92" t="s">
        <v>438</v>
      </c>
      <c r="W826" s="92" t="s">
        <v>330</v>
      </c>
      <c r="X826" s="92">
        <v>3</v>
      </c>
      <c r="Y826" s="84"/>
    </row>
    <row r="827" spans="1:25" hidden="1">
      <c r="A827" s="41" t="s">
        <v>327</v>
      </c>
      <c r="B827" s="41" t="s">
        <v>15</v>
      </c>
      <c r="C827" s="41" t="s">
        <v>309</v>
      </c>
      <c r="D827" s="42">
        <v>474</v>
      </c>
      <c r="M827" s="81" t="s">
        <v>314</v>
      </c>
      <c r="N827" s="81" t="s">
        <v>329</v>
      </c>
      <c r="O827" s="81" t="s">
        <v>311</v>
      </c>
      <c r="P827" s="81" t="s">
        <v>308</v>
      </c>
      <c r="Q827" s="82">
        <v>9</v>
      </c>
      <c r="U827" s="94" t="s">
        <v>318</v>
      </c>
      <c r="V827" s="92" t="s">
        <v>438</v>
      </c>
      <c r="W827" s="92" t="s">
        <v>331</v>
      </c>
      <c r="X827" s="92">
        <v>1</v>
      </c>
      <c r="Y827" s="84"/>
    </row>
    <row r="828" spans="1:25" hidden="1">
      <c r="A828" s="41" t="s">
        <v>327</v>
      </c>
      <c r="B828" s="41" t="s">
        <v>15</v>
      </c>
      <c r="C828" s="41" t="s">
        <v>310</v>
      </c>
      <c r="D828" s="42">
        <v>142</v>
      </c>
      <c r="M828" s="81" t="s">
        <v>314</v>
      </c>
      <c r="N828" s="81" t="s">
        <v>329</v>
      </c>
      <c r="O828" s="81" t="s">
        <v>311</v>
      </c>
      <c r="P828" s="81" t="s">
        <v>323</v>
      </c>
      <c r="Q828" s="82">
        <v>53</v>
      </c>
      <c r="U828" s="94" t="s">
        <v>318</v>
      </c>
      <c r="V828" s="92" t="s">
        <v>438</v>
      </c>
      <c r="W828" s="92" t="s">
        <v>332</v>
      </c>
      <c r="X828" s="92">
        <v>7</v>
      </c>
      <c r="Y828" s="84"/>
    </row>
    <row r="829" spans="1:25" hidden="1">
      <c r="A829" s="41" t="s">
        <v>327</v>
      </c>
      <c r="B829" s="41" t="s">
        <v>15</v>
      </c>
      <c r="C829" s="41" t="s">
        <v>311</v>
      </c>
      <c r="D829" s="42">
        <v>5</v>
      </c>
      <c r="M829" s="81" t="s">
        <v>314</v>
      </c>
      <c r="N829" s="81" t="s">
        <v>329</v>
      </c>
      <c r="O829" s="81" t="s">
        <v>311</v>
      </c>
      <c r="P829" s="81" t="s">
        <v>324</v>
      </c>
      <c r="Q829" s="82">
        <v>46</v>
      </c>
      <c r="U829" s="94" t="s">
        <v>318</v>
      </c>
      <c r="V829" s="92" t="s">
        <v>438</v>
      </c>
      <c r="W829" s="92" t="s">
        <v>333</v>
      </c>
      <c r="X829" s="92">
        <v>6</v>
      </c>
      <c r="Y829" s="84"/>
    </row>
    <row r="830" spans="1:25" hidden="1">
      <c r="A830" s="41" t="s">
        <v>327</v>
      </c>
      <c r="B830" s="41" t="s">
        <v>8</v>
      </c>
      <c r="C830" s="41" t="s">
        <v>309</v>
      </c>
      <c r="D830" s="42">
        <v>175</v>
      </c>
      <c r="M830" s="81" t="s">
        <v>314</v>
      </c>
      <c r="N830" s="81" t="s">
        <v>329</v>
      </c>
      <c r="O830" s="81" t="s">
        <v>311</v>
      </c>
      <c r="P830" s="81" t="s">
        <v>325</v>
      </c>
      <c r="Q830" s="82">
        <v>48</v>
      </c>
      <c r="U830" s="94" t="s">
        <v>318</v>
      </c>
      <c r="V830" s="92" t="s">
        <v>438</v>
      </c>
      <c r="W830" s="92" t="s">
        <v>334</v>
      </c>
      <c r="X830" s="92">
        <v>1</v>
      </c>
      <c r="Y830" s="84"/>
    </row>
    <row r="831" spans="1:25" hidden="1">
      <c r="A831" s="41" t="s">
        <v>327</v>
      </c>
      <c r="B831" s="41" t="s">
        <v>8</v>
      </c>
      <c r="C831" s="41" t="s">
        <v>310</v>
      </c>
      <c r="D831" s="42">
        <v>67</v>
      </c>
      <c r="M831" s="81" t="s">
        <v>314</v>
      </c>
      <c r="N831" s="81" t="s">
        <v>329</v>
      </c>
      <c r="O831" s="81" t="s">
        <v>311</v>
      </c>
      <c r="P831" s="81" t="s">
        <v>326</v>
      </c>
      <c r="Q831" s="82">
        <v>48</v>
      </c>
      <c r="U831" s="94" t="s">
        <v>318</v>
      </c>
      <c r="V831" s="92" t="s">
        <v>438</v>
      </c>
      <c r="W831" s="92" t="s">
        <v>336</v>
      </c>
      <c r="X831" s="92">
        <v>3</v>
      </c>
      <c r="Y831" s="84"/>
    </row>
    <row r="832" spans="1:25" hidden="1">
      <c r="A832" s="41" t="s">
        <v>327</v>
      </c>
      <c r="B832" s="41" t="s">
        <v>8</v>
      </c>
      <c r="C832" s="41" t="s">
        <v>311</v>
      </c>
      <c r="D832" s="42">
        <v>6</v>
      </c>
      <c r="M832" s="81" t="s">
        <v>314</v>
      </c>
      <c r="N832" s="81" t="s">
        <v>329</v>
      </c>
      <c r="O832" s="81" t="s">
        <v>311</v>
      </c>
      <c r="P832" s="81" t="s">
        <v>327</v>
      </c>
      <c r="Q832" s="82">
        <v>28</v>
      </c>
      <c r="U832" s="94" t="s">
        <v>318</v>
      </c>
      <c r="V832" s="92" t="s">
        <v>438</v>
      </c>
      <c r="W832" s="92" t="s">
        <v>337</v>
      </c>
      <c r="X832" s="92">
        <v>6</v>
      </c>
      <c r="Y832" s="84"/>
    </row>
    <row r="833" spans="1:25" hidden="1">
      <c r="A833" s="41" t="s">
        <v>327</v>
      </c>
      <c r="B833" s="41" t="s">
        <v>12</v>
      </c>
      <c r="C833" s="41" t="s">
        <v>309</v>
      </c>
      <c r="D833" s="42">
        <v>254</v>
      </c>
      <c r="M833" s="81" t="s">
        <v>314</v>
      </c>
      <c r="N833" s="81" t="s">
        <v>329</v>
      </c>
      <c r="O833" s="81" t="s">
        <v>311</v>
      </c>
      <c r="P833" s="81" t="s">
        <v>328</v>
      </c>
      <c r="Q833" s="82">
        <v>50</v>
      </c>
      <c r="U833" s="94" t="s">
        <v>318</v>
      </c>
      <c r="V833" s="92" t="s">
        <v>439</v>
      </c>
      <c r="W833" s="92" t="s">
        <v>333</v>
      </c>
      <c r="X833" s="92">
        <v>1</v>
      </c>
      <c r="Y833" s="84"/>
    </row>
    <row r="834" spans="1:25" hidden="1">
      <c r="A834" s="41" t="s">
        <v>327</v>
      </c>
      <c r="B834" s="41" t="s">
        <v>12</v>
      </c>
      <c r="C834" s="41" t="s">
        <v>310</v>
      </c>
      <c r="D834" s="42">
        <v>84</v>
      </c>
      <c r="M834" s="81" t="s">
        <v>314</v>
      </c>
      <c r="N834" s="81" t="s">
        <v>329</v>
      </c>
      <c r="O834" s="81" t="s">
        <v>311</v>
      </c>
      <c r="P834" s="81" t="s">
        <v>334</v>
      </c>
      <c r="Q834" s="82">
        <v>2</v>
      </c>
      <c r="U834" s="94" t="s">
        <v>318</v>
      </c>
      <c r="V834" s="92" t="s">
        <v>439</v>
      </c>
      <c r="W834" s="92" t="s">
        <v>334</v>
      </c>
      <c r="X834" s="92">
        <v>1</v>
      </c>
      <c r="Y834" s="84"/>
    </row>
    <row r="835" spans="1:25" hidden="1">
      <c r="A835" s="41" t="s">
        <v>327</v>
      </c>
      <c r="B835" s="41" t="s">
        <v>12</v>
      </c>
      <c r="C835" s="41" t="s">
        <v>311</v>
      </c>
      <c r="D835" s="42">
        <v>7</v>
      </c>
      <c r="M835" s="81" t="s">
        <v>314</v>
      </c>
      <c r="N835" s="81" t="s">
        <v>329</v>
      </c>
      <c r="O835" s="81" t="s">
        <v>311</v>
      </c>
      <c r="P835" s="81" t="s">
        <v>336</v>
      </c>
      <c r="Q835" s="82">
        <v>1</v>
      </c>
      <c r="U835" s="94" t="s">
        <v>318</v>
      </c>
      <c r="V835" s="92" t="s">
        <v>440</v>
      </c>
      <c r="W835" s="92" t="s">
        <v>336</v>
      </c>
      <c r="X835" s="92">
        <v>1</v>
      </c>
      <c r="Y835" s="84"/>
    </row>
    <row r="836" spans="1:25" hidden="1">
      <c r="A836" s="41" t="s">
        <v>327</v>
      </c>
      <c r="B836" s="41" t="s">
        <v>315</v>
      </c>
      <c r="C836" s="41" t="s">
        <v>309</v>
      </c>
      <c r="D836" s="42">
        <v>361</v>
      </c>
      <c r="M836" s="81" t="s">
        <v>314</v>
      </c>
      <c r="N836" s="81" t="s">
        <v>329</v>
      </c>
      <c r="O836" s="81" t="s">
        <v>311</v>
      </c>
      <c r="P836" s="81" t="s">
        <v>337</v>
      </c>
      <c r="Q836" s="82">
        <v>1</v>
      </c>
      <c r="U836" s="94" t="s">
        <v>318</v>
      </c>
      <c r="V836" s="92" t="s">
        <v>440</v>
      </c>
      <c r="W836" s="92" t="s">
        <v>337</v>
      </c>
      <c r="X836" s="92">
        <v>1</v>
      </c>
      <c r="Y836" s="84"/>
    </row>
    <row r="837" spans="1:25" hidden="1">
      <c r="A837" s="41" t="s">
        <v>327</v>
      </c>
      <c r="B837" s="41" t="s">
        <v>315</v>
      </c>
      <c r="C837" s="41" t="s">
        <v>310</v>
      </c>
      <c r="D837" s="42">
        <v>114</v>
      </c>
      <c r="M837" s="81" t="s">
        <v>314</v>
      </c>
      <c r="N837" s="81" t="s">
        <v>329</v>
      </c>
      <c r="O837" s="81" t="s">
        <v>335</v>
      </c>
      <c r="P837" s="81" t="s">
        <v>334</v>
      </c>
      <c r="Q837" s="82">
        <v>6</v>
      </c>
      <c r="U837" s="94" t="s">
        <v>318</v>
      </c>
      <c r="V837" s="92" t="s">
        <v>440</v>
      </c>
      <c r="W837" s="92" t="s">
        <v>338</v>
      </c>
      <c r="X837" s="92">
        <v>1</v>
      </c>
      <c r="Y837" s="84"/>
    </row>
    <row r="838" spans="1:25" hidden="1">
      <c r="A838" s="41" t="s">
        <v>327</v>
      </c>
      <c r="B838" s="41" t="s">
        <v>315</v>
      </c>
      <c r="C838" s="41" t="s">
        <v>311</v>
      </c>
      <c r="D838" s="42">
        <v>5</v>
      </c>
      <c r="M838" s="81" t="s">
        <v>29</v>
      </c>
      <c r="N838" s="81" t="s">
        <v>436</v>
      </c>
      <c r="O838" s="81" t="s">
        <v>329</v>
      </c>
      <c r="P838" s="81" t="s">
        <v>330</v>
      </c>
      <c r="Q838" s="82">
        <v>1</v>
      </c>
      <c r="U838" s="94" t="s">
        <v>318</v>
      </c>
      <c r="V838" s="92" t="s">
        <v>446</v>
      </c>
      <c r="W838" s="92" t="s">
        <v>331</v>
      </c>
      <c r="X838" s="92">
        <v>2</v>
      </c>
      <c r="Y838" s="84"/>
    </row>
    <row r="839" spans="1:25" hidden="1">
      <c r="A839" s="41" t="s">
        <v>327</v>
      </c>
      <c r="B839" s="41" t="s">
        <v>38</v>
      </c>
      <c r="C839" s="41" t="s">
        <v>309</v>
      </c>
      <c r="D839" s="42">
        <v>86</v>
      </c>
      <c r="M839" s="81" t="s">
        <v>29</v>
      </c>
      <c r="N839" s="81" t="s">
        <v>436</v>
      </c>
      <c r="O839" s="81" t="s">
        <v>329</v>
      </c>
      <c r="P839" s="81" t="s">
        <v>331</v>
      </c>
      <c r="Q839" s="82">
        <v>13</v>
      </c>
      <c r="U839" s="94" t="s">
        <v>318</v>
      </c>
      <c r="V839" s="92" t="s">
        <v>446</v>
      </c>
      <c r="W839" s="92" t="s">
        <v>333</v>
      </c>
      <c r="X839" s="92">
        <v>1</v>
      </c>
      <c r="Y839" s="84"/>
    </row>
    <row r="840" spans="1:25" hidden="1">
      <c r="A840" s="41" t="s">
        <v>327</v>
      </c>
      <c r="B840" s="41" t="s">
        <v>38</v>
      </c>
      <c r="C840" s="41" t="s">
        <v>310</v>
      </c>
      <c r="D840" s="42">
        <v>27</v>
      </c>
      <c r="M840" s="81" t="s">
        <v>29</v>
      </c>
      <c r="N840" s="81" t="s">
        <v>436</v>
      </c>
      <c r="O840" s="81" t="s">
        <v>329</v>
      </c>
      <c r="P840" s="81" t="s">
        <v>332</v>
      </c>
      <c r="Q840" s="82">
        <v>1</v>
      </c>
      <c r="U840" s="94" t="s">
        <v>318</v>
      </c>
      <c r="V840" s="92" t="s">
        <v>446</v>
      </c>
      <c r="W840" s="92" t="s">
        <v>334</v>
      </c>
      <c r="X840" s="92">
        <v>2</v>
      </c>
      <c r="Y840" s="84"/>
    </row>
    <row r="841" spans="1:25" hidden="1">
      <c r="A841" s="41" t="s">
        <v>327</v>
      </c>
      <c r="B841" s="41" t="s">
        <v>38</v>
      </c>
      <c r="C841" s="41" t="s">
        <v>311</v>
      </c>
      <c r="D841" s="42">
        <v>3</v>
      </c>
      <c r="M841" s="81" t="s">
        <v>29</v>
      </c>
      <c r="N841" s="81" t="s">
        <v>436</v>
      </c>
      <c r="O841" s="81" t="s">
        <v>329</v>
      </c>
      <c r="P841" s="81" t="s">
        <v>333</v>
      </c>
      <c r="Q841" s="82">
        <v>3</v>
      </c>
      <c r="U841" s="94" t="s">
        <v>318</v>
      </c>
      <c r="V841" s="92" t="s">
        <v>441</v>
      </c>
      <c r="W841" s="92" t="s">
        <v>332</v>
      </c>
      <c r="X841" s="92">
        <v>1</v>
      </c>
      <c r="Y841" s="84"/>
    </row>
    <row r="842" spans="1:25" hidden="1">
      <c r="A842" s="41" t="s">
        <v>327</v>
      </c>
      <c r="B842" s="41" t="s">
        <v>40</v>
      </c>
      <c r="C842" s="41" t="s">
        <v>309</v>
      </c>
      <c r="D842" s="42">
        <v>280</v>
      </c>
      <c r="M842" s="81" t="s">
        <v>29</v>
      </c>
      <c r="N842" s="81" t="s">
        <v>436</v>
      </c>
      <c r="O842" s="81" t="s">
        <v>329</v>
      </c>
      <c r="P842" s="81" t="s">
        <v>334</v>
      </c>
      <c r="Q842" s="82">
        <v>4</v>
      </c>
      <c r="U842" s="94" t="s">
        <v>318</v>
      </c>
      <c r="V842" s="92" t="s">
        <v>441</v>
      </c>
      <c r="W842" s="92" t="s">
        <v>333</v>
      </c>
      <c r="X842" s="92">
        <v>2</v>
      </c>
      <c r="Y842" s="84"/>
    </row>
    <row r="843" spans="1:25" hidden="1">
      <c r="A843" s="41" t="s">
        <v>327</v>
      </c>
      <c r="B843" s="41" t="s">
        <v>40</v>
      </c>
      <c r="C843" s="41" t="s">
        <v>310</v>
      </c>
      <c r="D843" s="42">
        <v>95</v>
      </c>
      <c r="M843" s="81" t="s">
        <v>29</v>
      </c>
      <c r="N843" s="81" t="s">
        <v>436</v>
      </c>
      <c r="O843" s="81" t="s">
        <v>309</v>
      </c>
      <c r="P843" s="81" t="s">
        <v>330</v>
      </c>
      <c r="Q843" s="82">
        <v>1537</v>
      </c>
      <c r="U843" s="94" t="s">
        <v>318</v>
      </c>
      <c r="V843" s="92" t="s">
        <v>449</v>
      </c>
      <c r="W843" s="92" t="s">
        <v>332</v>
      </c>
      <c r="X843" s="92">
        <v>1</v>
      </c>
      <c r="Y843" s="84"/>
    </row>
    <row r="844" spans="1:25" hidden="1">
      <c r="A844" s="41" t="s">
        <v>327</v>
      </c>
      <c r="B844" s="41" t="s">
        <v>40</v>
      </c>
      <c r="C844" s="41" t="s">
        <v>311</v>
      </c>
      <c r="D844" s="42">
        <v>6</v>
      </c>
      <c r="M844" s="81" t="s">
        <v>29</v>
      </c>
      <c r="N844" s="81" t="s">
        <v>436</v>
      </c>
      <c r="O844" s="81" t="s">
        <v>309</v>
      </c>
      <c r="P844" s="81" t="s">
        <v>331</v>
      </c>
      <c r="Q844" s="82">
        <v>1832</v>
      </c>
      <c r="U844" s="92" t="s">
        <v>318</v>
      </c>
      <c r="V844" s="92" t="s">
        <v>329</v>
      </c>
      <c r="W844" s="92" t="s">
        <v>308</v>
      </c>
      <c r="X844" s="92">
        <v>747</v>
      </c>
      <c r="Y844" s="84"/>
    </row>
    <row r="845" spans="1:25" hidden="1">
      <c r="A845" s="41" t="s">
        <v>327</v>
      </c>
      <c r="B845" s="41" t="s">
        <v>41</v>
      </c>
      <c r="C845" s="41" t="s">
        <v>309</v>
      </c>
      <c r="D845" s="42">
        <v>102</v>
      </c>
      <c r="M845" s="81" t="s">
        <v>29</v>
      </c>
      <c r="N845" s="81" t="s">
        <v>436</v>
      </c>
      <c r="O845" s="81" t="s">
        <v>309</v>
      </c>
      <c r="P845" s="81" t="s">
        <v>332</v>
      </c>
      <c r="Q845" s="82">
        <v>1578</v>
      </c>
      <c r="U845" s="92" t="s">
        <v>318</v>
      </c>
      <c r="V845" s="92" t="s">
        <v>329</v>
      </c>
      <c r="W845" s="92" t="s">
        <v>323</v>
      </c>
      <c r="X845" s="93">
        <v>4212</v>
      </c>
      <c r="Y845" s="84"/>
    </row>
    <row r="846" spans="1:25" hidden="1">
      <c r="A846" s="41" t="s">
        <v>327</v>
      </c>
      <c r="B846" s="41" t="s">
        <v>41</v>
      </c>
      <c r="C846" s="41" t="s">
        <v>310</v>
      </c>
      <c r="D846" s="42">
        <v>60</v>
      </c>
      <c r="M846" s="81" t="s">
        <v>29</v>
      </c>
      <c r="N846" s="81" t="s">
        <v>436</v>
      </c>
      <c r="O846" s="81" t="s">
        <v>309</v>
      </c>
      <c r="P846" s="81" t="s">
        <v>333</v>
      </c>
      <c r="Q846" s="82">
        <v>1560</v>
      </c>
      <c r="U846" s="92" t="s">
        <v>318</v>
      </c>
      <c r="V846" s="92" t="s">
        <v>329</v>
      </c>
      <c r="W846" s="92" t="s">
        <v>324</v>
      </c>
      <c r="X846" s="93">
        <v>3718</v>
      </c>
      <c r="Y846" s="84"/>
    </row>
    <row r="847" spans="1:25" hidden="1">
      <c r="A847" s="41" t="s">
        <v>327</v>
      </c>
      <c r="B847" s="41" t="s">
        <v>41</v>
      </c>
      <c r="C847" s="41" t="s">
        <v>311</v>
      </c>
      <c r="D847" s="42">
        <v>5</v>
      </c>
      <c r="M847" s="81" t="s">
        <v>29</v>
      </c>
      <c r="N847" s="81" t="s">
        <v>436</v>
      </c>
      <c r="O847" s="81" t="s">
        <v>309</v>
      </c>
      <c r="P847" s="81" t="s">
        <v>334</v>
      </c>
      <c r="Q847" s="82">
        <v>1519</v>
      </c>
      <c r="U847" s="92" t="s">
        <v>318</v>
      </c>
      <c r="V847" s="92" t="s">
        <v>329</v>
      </c>
      <c r="W847" s="92" t="s">
        <v>325</v>
      </c>
      <c r="X847" s="93">
        <v>3673</v>
      </c>
      <c r="Y847" s="84"/>
    </row>
    <row r="848" spans="1:25" hidden="1">
      <c r="A848" s="41" t="s">
        <v>327</v>
      </c>
      <c r="B848" s="41" t="s">
        <v>42</v>
      </c>
      <c r="C848" s="41" t="s">
        <v>309</v>
      </c>
      <c r="D848" s="42">
        <v>50</v>
      </c>
      <c r="M848" s="81" t="s">
        <v>29</v>
      </c>
      <c r="N848" s="81" t="s">
        <v>436</v>
      </c>
      <c r="O848" s="81" t="s">
        <v>309</v>
      </c>
      <c r="P848" s="81" t="s">
        <v>336</v>
      </c>
      <c r="Q848" s="82">
        <v>1459</v>
      </c>
      <c r="U848" s="92" t="s">
        <v>318</v>
      </c>
      <c r="V848" s="92" t="s">
        <v>329</v>
      </c>
      <c r="W848" s="92" t="s">
        <v>326</v>
      </c>
      <c r="X848" s="93">
        <v>3918</v>
      </c>
      <c r="Y848" s="84"/>
    </row>
    <row r="849" spans="1:25" hidden="1">
      <c r="A849" s="41" t="s">
        <v>327</v>
      </c>
      <c r="B849" s="41" t="s">
        <v>42</v>
      </c>
      <c r="C849" s="41" t="s">
        <v>310</v>
      </c>
      <c r="D849" s="42">
        <v>15</v>
      </c>
      <c r="M849" s="81" t="s">
        <v>29</v>
      </c>
      <c r="N849" s="81" t="s">
        <v>436</v>
      </c>
      <c r="O849" s="81" t="s">
        <v>309</v>
      </c>
      <c r="P849" s="81" t="s">
        <v>337</v>
      </c>
      <c r="Q849" s="82">
        <v>1776</v>
      </c>
      <c r="U849" s="92" t="s">
        <v>318</v>
      </c>
      <c r="V849" s="92" t="s">
        <v>329</v>
      </c>
      <c r="W849" s="92" t="s">
        <v>327</v>
      </c>
      <c r="X849" s="93">
        <v>3187</v>
      </c>
      <c r="Y849" s="84"/>
    </row>
    <row r="850" spans="1:25" hidden="1">
      <c r="A850" s="41" t="s">
        <v>327</v>
      </c>
      <c r="B850" s="41" t="s">
        <v>42</v>
      </c>
      <c r="C850" s="41" t="s">
        <v>311</v>
      </c>
      <c r="D850" s="42">
        <v>2</v>
      </c>
      <c r="M850" s="81" t="s">
        <v>29</v>
      </c>
      <c r="N850" s="81" t="s">
        <v>436</v>
      </c>
      <c r="O850" s="81" t="s">
        <v>309</v>
      </c>
      <c r="P850" s="81" t="s">
        <v>338</v>
      </c>
      <c r="Q850" s="82">
        <v>442</v>
      </c>
      <c r="U850" s="92" t="s">
        <v>318</v>
      </c>
      <c r="V850" s="92" t="s">
        <v>329</v>
      </c>
      <c r="W850" s="92" t="s">
        <v>328</v>
      </c>
      <c r="X850" s="93">
        <v>3395</v>
      </c>
      <c r="Y850" s="84"/>
    </row>
    <row r="851" spans="1:25" hidden="1">
      <c r="A851" s="41" t="s">
        <v>327</v>
      </c>
      <c r="B851" s="41" t="s">
        <v>48</v>
      </c>
      <c r="C851" s="41" t="s">
        <v>309</v>
      </c>
      <c r="D851" s="42">
        <v>453</v>
      </c>
      <c r="M851" s="81" t="s">
        <v>29</v>
      </c>
      <c r="N851" s="81" t="s">
        <v>436</v>
      </c>
      <c r="O851" s="81" t="s">
        <v>310</v>
      </c>
      <c r="P851" s="81" t="s">
        <v>330</v>
      </c>
      <c r="Q851" s="82">
        <v>572</v>
      </c>
      <c r="U851" s="92" t="s">
        <v>318</v>
      </c>
      <c r="V851" s="92" t="s">
        <v>329</v>
      </c>
      <c r="W851" s="92" t="s">
        <v>334</v>
      </c>
      <c r="X851" s="92">
        <v>163</v>
      </c>
      <c r="Y851" s="84"/>
    </row>
    <row r="852" spans="1:25" hidden="1">
      <c r="A852" s="41" t="s">
        <v>327</v>
      </c>
      <c r="B852" s="41" t="s">
        <v>48</v>
      </c>
      <c r="C852" s="41" t="s">
        <v>310</v>
      </c>
      <c r="D852" s="42">
        <v>166</v>
      </c>
      <c r="M852" s="81" t="s">
        <v>29</v>
      </c>
      <c r="N852" s="81" t="s">
        <v>436</v>
      </c>
      <c r="O852" s="81" t="s">
        <v>310</v>
      </c>
      <c r="P852" s="81" t="s">
        <v>331</v>
      </c>
      <c r="Q852" s="82">
        <v>737</v>
      </c>
      <c r="U852" s="92" t="s">
        <v>318</v>
      </c>
      <c r="V852" s="92" t="s">
        <v>329</v>
      </c>
      <c r="W852" s="92" t="s">
        <v>336</v>
      </c>
      <c r="X852" s="92">
        <v>3</v>
      </c>
      <c r="Y852" s="84"/>
    </row>
    <row r="853" spans="1:25" hidden="1">
      <c r="A853" s="41" t="s">
        <v>327</v>
      </c>
      <c r="B853" s="41" t="s">
        <v>48</v>
      </c>
      <c r="C853" s="41" t="s">
        <v>311</v>
      </c>
      <c r="D853" s="42">
        <v>14</v>
      </c>
      <c r="M853" s="81" t="s">
        <v>29</v>
      </c>
      <c r="N853" s="81" t="s">
        <v>436</v>
      </c>
      <c r="O853" s="81" t="s">
        <v>310</v>
      </c>
      <c r="P853" s="81" t="s">
        <v>332</v>
      </c>
      <c r="Q853" s="82">
        <v>692</v>
      </c>
      <c r="U853" s="92" t="s">
        <v>318</v>
      </c>
      <c r="V853" s="92" t="s">
        <v>329</v>
      </c>
      <c r="W853" s="92" t="s">
        <v>337</v>
      </c>
      <c r="X853" s="92">
        <v>10</v>
      </c>
      <c r="Y853" s="84"/>
    </row>
    <row r="854" spans="1:25" hidden="1">
      <c r="A854" s="41" t="s">
        <v>327</v>
      </c>
      <c r="B854" s="41" t="s">
        <v>50</v>
      </c>
      <c r="C854" s="41" t="s">
        <v>309</v>
      </c>
      <c r="D854" s="42">
        <v>134</v>
      </c>
      <c r="M854" s="81" t="s">
        <v>29</v>
      </c>
      <c r="N854" s="81" t="s">
        <v>436</v>
      </c>
      <c r="O854" s="81" t="s">
        <v>310</v>
      </c>
      <c r="P854" s="81" t="s">
        <v>333</v>
      </c>
      <c r="Q854" s="82">
        <v>683</v>
      </c>
      <c r="U854" s="92" t="s">
        <v>318</v>
      </c>
      <c r="V854" s="92" t="s">
        <v>329</v>
      </c>
      <c r="W854" s="92" t="s">
        <v>338</v>
      </c>
      <c r="X854" s="92">
        <v>1</v>
      </c>
      <c r="Y854" s="84"/>
    </row>
    <row r="855" spans="1:25" hidden="1">
      <c r="A855" s="41" t="s">
        <v>327</v>
      </c>
      <c r="B855" s="41" t="s">
        <v>50</v>
      </c>
      <c r="C855" s="41" t="s">
        <v>310</v>
      </c>
      <c r="D855" s="42">
        <v>62</v>
      </c>
      <c r="M855" s="81" t="s">
        <v>29</v>
      </c>
      <c r="N855" s="81" t="s">
        <v>436</v>
      </c>
      <c r="O855" s="81" t="s">
        <v>310</v>
      </c>
      <c r="P855" s="81" t="s">
        <v>334</v>
      </c>
      <c r="Q855" s="82">
        <v>594</v>
      </c>
      <c r="U855" s="92" t="s">
        <v>9</v>
      </c>
      <c r="V855" s="92" t="s">
        <v>436</v>
      </c>
      <c r="W855" s="92" t="s">
        <v>330</v>
      </c>
      <c r="X855" s="92">
        <v>905</v>
      </c>
      <c r="Y855" s="84"/>
    </row>
    <row r="856" spans="1:25" hidden="1">
      <c r="A856" s="41" t="s">
        <v>327</v>
      </c>
      <c r="B856" s="41" t="s">
        <v>50</v>
      </c>
      <c r="C856" s="41" t="s">
        <v>311</v>
      </c>
      <c r="D856" s="42">
        <v>3</v>
      </c>
      <c r="M856" s="81" t="s">
        <v>29</v>
      </c>
      <c r="N856" s="81" t="s">
        <v>436</v>
      </c>
      <c r="O856" s="81" t="s">
        <v>310</v>
      </c>
      <c r="P856" s="81" t="s">
        <v>336</v>
      </c>
      <c r="Q856" s="82">
        <v>676</v>
      </c>
      <c r="U856" s="92" t="s">
        <v>9</v>
      </c>
      <c r="V856" s="92" t="s">
        <v>436</v>
      </c>
      <c r="W856" s="92" t="s">
        <v>331</v>
      </c>
      <c r="X856" s="92">
        <v>914</v>
      </c>
      <c r="Y856" s="84"/>
    </row>
    <row r="857" spans="1:25" hidden="1">
      <c r="A857" s="41" t="s">
        <v>327</v>
      </c>
      <c r="B857" s="41" t="s">
        <v>4</v>
      </c>
      <c r="C857" s="41" t="s">
        <v>309</v>
      </c>
      <c r="D857" s="42">
        <v>215</v>
      </c>
      <c r="M857" s="81" t="s">
        <v>29</v>
      </c>
      <c r="N857" s="81" t="s">
        <v>436</v>
      </c>
      <c r="O857" s="81" t="s">
        <v>310</v>
      </c>
      <c r="P857" s="81" t="s">
        <v>337</v>
      </c>
      <c r="Q857" s="82">
        <v>672</v>
      </c>
      <c r="U857" s="92" t="s">
        <v>9</v>
      </c>
      <c r="V857" s="92" t="s">
        <v>436</v>
      </c>
      <c r="W857" s="92" t="s">
        <v>332</v>
      </c>
      <c r="X857" s="93">
        <v>1028</v>
      </c>
      <c r="Y857" s="84"/>
    </row>
    <row r="858" spans="1:25" hidden="1">
      <c r="A858" s="41" t="s">
        <v>327</v>
      </c>
      <c r="B858" s="41" t="s">
        <v>4</v>
      </c>
      <c r="C858" s="41" t="s">
        <v>310</v>
      </c>
      <c r="D858" s="42">
        <v>74</v>
      </c>
      <c r="M858" s="81" t="s">
        <v>29</v>
      </c>
      <c r="N858" s="81" t="s">
        <v>436</v>
      </c>
      <c r="O858" s="81" t="s">
        <v>310</v>
      </c>
      <c r="P858" s="81" t="s">
        <v>338</v>
      </c>
      <c r="Q858" s="82">
        <v>110</v>
      </c>
      <c r="U858" s="92" t="s">
        <v>9</v>
      </c>
      <c r="V858" s="92" t="s">
        <v>436</v>
      </c>
      <c r="W858" s="92" t="s">
        <v>333</v>
      </c>
      <c r="X858" s="92">
        <v>774</v>
      </c>
      <c r="Y858" s="84"/>
    </row>
    <row r="859" spans="1:25" hidden="1">
      <c r="A859" s="41" t="s">
        <v>327</v>
      </c>
      <c r="B859" s="41" t="s">
        <v>4</v>
      </c>
      <c r="C859" s="41" t="s">
        <v>311</v>
      </c>
      <c r="D859" s="42">
        <v>8</v>
      </c>
      <c r="M859" s="81" t="s">
        <v>29</v>
      </c>
      <c r="N859" s="81" t="s">
        <v>436</v>
      </c>
      <c r="O859" s="81" t="s">
        <v>311</v>
      </c>
      <c r="P859" s="81" t="s">
        <v>330</v>
      </c>
      <c r="Q859" s="82">
        <v>47</v>
      </c>
      <c r="U859" s="92" t="s">
        <v>9</v>
      </c>
      <c r="V859" s="92" t="s">
        <v>436</v>
      </c>
      <c r="W859" s="92" t="s">
        <v>334</v>
      </c>
      <c r="X859" s="92">
        <v>749</v>
      </c>
      <c r="Y859" s="84"/>
    </row>
    <row r="860" spans="1:25" hidden="1">
      <c r="A860" s="41" t="s">
        <v>327</v>
      </c>
      <c r="B860" s="41" t="s">
        <v>18</v>
      </c>
      <c r="C860" s="41" t="s">
        <v>309</v>
      </c>
      <c r="D860" s="42">
        <v>353</v>
      </c>
      <c r="M860" s="81" t="s">
        <v>29</v>
      </c>
      <c r="N860" s="81" t="s">
        <v>436</v>
      </c>
      <c r="O860" s="81" t="s">
        <v>311</v>
      </c>
      <c r="P860" s="81" t="s">
        <v>331</v>
      </c>
      <c r="Q860" s="82">
        <v>65</v>
      </c>
      <c r="U860" s="92" t="s">
        <v>9</v>
      </c>
      <c r="V860" s="92" t="s">
        <v>436</v>
      </c>
      <c r="W860" s="92" t="s">
        <v>336</v>
      </c>
      <c r="X860" s="92">
        <v>675</v>
      </c>
      <c r="Y860" s="84"/>
    </row>
    <row r="861" spans="1:25" hidden="1">
      <c r="A861" s="41" t="s">
        <v>327</v>
      </c>
      <c r="B861" s="41" t="s">
        <v>18</v>
      </c>
      <c r="C861" s="41" t="s">
        <v>310</v>
      </c>
      <c r="D861" s="42">
        <v>118</v>
      </c>
      <c r="M861" s="81" t="s">
        <v>29</v>
      </c>
      <c r="N861" s="81" t="s">
        <v>436</v>
      </c>
      <c r="O861" s="81" t="s">
        <v>311</v>
      </c>
      <c r="P861" s="81" t="s">
        <v>332</v>
      </c>
      <c r="Q861" s="82">
        <v>56</v>
      </c>
      <c r="U861" s="92" t="s">
        <v>9</v>
      </c>
      <c r="V861" s="92" t="s">
        <v>436</v>
      </c>
      <c r="W861" s="92" t="s">
        <v>337</v>
      </c>
      <c r="X861" s="92">
        <v>815</v>
      </c>
      <c r="Y861" s="84"/>
    </row>
    <row r="862" spans="1:25" hidden="1">
      <c r="A862" s="41" t="s">
        <v>327</v>
      </c>
      <c r="B862" s="41" t="s">
        <v>18</v>
      </c>
      <c r="C862" s="41" t="s">
        <v>311</v>
      </c>
      <c r="D862" s="42">
        <v>9</v>
      </c>
      <c r="M862" s="81" t="s">
        <v>29</v>
      </c>
      <c r="N862" s="81" t="s">
        <v>436</v>
      </c>
      <c r="O862" s="81" t="s">
        <v>311</v>
      </c>
      <c r="P862" s="81" t="s">
        <v>333</v>
      </c>
      <c r="Q862" s="82">
        <v>58</v>
      </c>
      <c r="U862" s="92" t="s">
        <v>9</v>
      </c>
      <c r="V862" s="92" t="s">
        <v>436</v>
      </c>
      <c r="W862" s="92" t="s">
        <v>338</v>
      </c>
      <c r="X862" s="92">
        <v>149</v>
      </c>
      <c r="Y862" s="84"/>
    </row>
    <row r="863" spans="1:25" hidden="1">
      <c r="A863" s="41" t="s">
        <v>327</v>
      </c>
      <c r="B863" s="41" t="s">
        <v>20</v>
      </c>
      <c r="C863" s="41" t="s">
        <v>309</v>
      </c>
      <c r="D863" s="42">
        <v>124</v>
      </c>
      <c r="M863" s="81" t="s">
        <v>29</v>
      </c>
      <c r="N863" s="81" t="s">
        <v>436</v>
      </c>
      <c r="O863" s="81" t="s">
        <v>311</v>
      </c>
      <c r="P863" s="81" t="s">
        <v>334</v>
      </c>
      <c r="Q863" s="82">
        <v>67</v>
      </c>
      <c r="U863" s="92" t="s">
        <v>9</v>
      </c>
      <c r="V863" s="92" t="s">
        <v>329</v>
      </c>
      <c r="W863" s="92" t="s">
        <v>308</v>
      </c>
      <c r="X863" s="92">
        <v>199</v>
      </c>
      <c r="Y863" s="84"/>
    </row>
    <row r="864" spans="1:25" hidden="1">
      <c r="A864" s="41" t="s">
        <v>327</v>
      </c>
      <c r="B864" s="41" t="s">
        <v>20</v>
      </c>
      <c r="C864" s="41" t="s">
        <v>310</v>
      </c>
      <c r="D864" s="42">
        <v>36</v>
      </c>
      <c r="M864" s="81" t="s">
        <v>29</v>
      </c>
      <c r="N864" s="81" t="s">
        <v>436</v>
      </c>
      <c r="O864" s="81" t="s">
        <v>311</v>
      </c>
      <c r="P864" s="81" t="s">
        <v>336</v>
      </c>
      <c r="Q864" s="82">
        <v>68</v>
      </c>
      <c r="U864" s="92" t="s">
        <v>9</v>
      </c>
      <c r="V864" s="92" t="s">
        <v>329</v>
      </c>
      <c r="W864" s="92" t="s">
        <v>323</v>
      </c>
      <c r="X864" s="92">
        <v>942</v>
      </c>
      <c r="Y864" s="84"/>
    </row>
    <row r="865" spans="1:25" hidden="1">
      <c r="A865" s="41" t="s">
        <v>327</v>
      </c>
      <c r="B865" s="41" t="s">
        <v>20</v>
      </c>
      <c r="C865" s="41" t="s">
        <v>311</v>
      </c>
      <c r="D865" s="42">
        <v>8</v>
      </c>
      <c r="M865" s="81" t="s">
        <v>29</v>
      </c>
      <c r="N865" s="81" t="s">
        <v>436</v>
      </c>
      <c r="O865" s="81" t="s">
        <v>311</v>
      </c>
      <c r="P865" s="81" t="s">
        <v>337</v>
      </c>
      <c r="Q865" s="82">
        <v>107</v>
      </c>
      <c r="U865" s="92" t="s">
        <v>9</v>
      </c>
      <c r="V865" s="92" t="s">
        <v>329</v>
      </c>
      <c r="W865" s="92" t="s">
        <v>324</v>
      </c>
      <c r="X865" s="92">
        <v>915</v>
      </c>
      <c r="Y865" s="84"/>
    </row>
    <row r="866" spans="1:25" hidden="1">
      <c r="A866" s="41" t="s">
        <v>327</v>
      </c>
      <c r="B866" s="41" t="s">
        <v>23</v>
      </c>
      <c r="C866" s="41" t="s">
        <v>309</v>
      </c>
      <c r="D866" s="42">
        <v>194</v>
      </c>
      <c r="M866" s="81" t="s">
        <v>29</v>
      </c>
      <c r="N866" s="81" t="s">
        <v>436</v>
      </c>
      <c r="O866" s="81" t="s">
        <v>311</v>
      </c>
      <c r="P866" s="81" t="s">
        <v>338</v>
      </c>
      <c r="Q866" s="82">
        <v>19</v>
      </c>
      <c r="U866" s="92" t="s">
        <v>9</v>
      </c>
      <c r="V866" s="92" t="s">
        <v>329</v>
      </c>
      <c r="W866" s="92" t="s">
        <v>325</v>
      </c>
      <c r="X866" s="92">
        <v>936</v>
      </c>
      <c r="Y866" s="84"/>
    </row>
    <row r="867" spans="1:25" hidden="1">
      <c r="A867" s="41" t="s">
        <v>327</v>
      </c>
      <c r="B867" s="41" t="s">
        <v>23</v>
      </c>
      <c r="C867" s="41" t="s">
        <v>310</v>
      </c>
      <c r="D867" s="42">
        <v>46</v>
      </c>
      <c r="M867" s="81" t="s">
        <v>29</v>
      </c>
      <c r="N867" s="81" t="s">
        <v>436</v>
      </c>
      <c r="O867" s="81" t="s">
        <v>335</v>
      </c>
      <c r="P867" s="81" t="s">
        <v>334</v>
      </c>
      <c r="Q867" s="82">
        <v>25</v>
      </c>
      <c r="U867" s="92" t="s">
        <v>9</v>
      </c>
      <c r="V867" s="92" t="s">
        <v>329</v>
      </c>
      <c r="W867" s="92" t="s">
        <v>326</v>
      </c>
      <c r="X867" s="92">
        <v>977</v>
      </c>
      <c r="Y867" s="84"/>
    </row>
    <row r="868" spans="1:25" hidden="1">
      <c r="A868" s="41" t="s">
        <v>327</v>
      </c>
      <c r="B868" s="41" t="s">
        <v>23</v>
      </c>
      <c r="C868" s="41" t="s">
        <v>311</v>
      </c>
      <c r="D868" s="42">
        <v>9</v>
      </c>
      <c r="M868" s="81" t="s">
        <v>29</v>
      </c>
      <c r="N868" s="81" t="s">
        <v>436</v>
      </c>
      <c r="O868" s="81" t="s">
        <v>335</v>
      </c>
      <c r="P868" s="81" t="s">
        <v>336</v>
      </c>
      <c r="Q868" s="82">
        <v>23</v>
      </c>
      <c r="U868" s="92" t="s">
        <v>9</v>
      </c>
      <c r="V868" s="92" t="s">
        <v>329</v>
      </c>
      <c r="W868" s="92" t="s">
        <v>327</v>
      </c>
      <c r="X868" s="92">
        <v>806</v>
      </c>
      <c r="Y868" s="84"/>
    </row>
    <row r="869" spans="1:25" hidden="1">
      <c r="A869" s="41" t="s">
        <v>327</v>
      </c>
      <c r="B869" s="41" t="s">
        <v>46</v>
      </c>
      <c r="C869" s="41" t="s">
        <v>309</v>
      </c>
      <c r="D869" s="42">
        <v>682</v>
      </c>
      <c r="M869" s="81" t="s">
        <v>29</v>
      </c>
      <c r="N869" s="81" t="s">
        <v>436</v>
      </c>
      <c r="O869" s="81" t="s">
        <v>335</v>
      </c>
      <c r="P869" s="81" t="s">
        <v>337</v>
      </c>
      <c r="Q869" s="82">
        <v>43</v>
      </c>
      <c r="U869" s="92" t="s">
        <v>9</v>
      </c>
      <c r="V869" s="92" t="s">
        <v>329</v>
      </c>
      <c r="W869" s="92" t="s">
        <v>328</v>
      </c>
      <c r="X869" s="92">
        <v>867</v>
      </c>
      <c r="Y869" s="84"/>
    </row>
    <row r="870" spans="1:25" hidden="1">
      <c r="A870" s="41" t="s">
        <v>327</v>
      </c>
      <c r="B870" s="41" t="s">
        <v>46</v>
      </c>
      <c r="C870" s="41" t="s">
        <v>310</v>
      </c>
      <c r="D870" s="42">
        <v>165</v>
      </c>
      <c r="M870" s="81" t="s">
        <v>29</v>
      </c>
      <c r="N870" s="81" t="s">
        <v>436</v>
      </c>
      <c r="O870" s="81" t="s">
        <v>335</v>
      </c>
      <c r="P870" s="81" t="s">
        <v>338</v>
      </c>
      <c r="Q870" s="82">
        <v>8</v>
      </c>
      <c r="U870" s="92" t="s">
        <v>9</v>
      </c>
      <c r="V870" s="92" t="s">
        <v>329</v>
      </c>
      <c r="W870" s="92" t="s">
        <v>334</v>
      </c>
      <c r="X870" s="92">
        <v>32</v>
      </c>
      <c r="Y870" s="84"/>
    </row>
    <row r="871" spans="1:25" hidden="1">
      <c r="A871" s="41" t="s">
        <v>327</v>
      </c>
      <c r="B871" s="41" t="s">
        <v>46</v>
      </c>
      <c r="C871" s="41" t="s">
        <v>311</v>
      </c>
      <c r="D871" s="42">
        <v>26</v>
      </c>
      <c r="M871" s="81" t="s">
        <v>29</v>
      </c>
      <c r="N871" s="81" t="s">
        <v>437</v>
      </c>
      <c r="O871" s="81" t="s">
        <v>309</v>
      </c>
      <c r="P871" s="81" t="s">
        <v>337</v>
      </c>
      <c r="Q871" s="82">
        <v>1</v>
      </c>
      <c r="U871" s="92" t="s">
        <v>9</v>
      </c>
      <c r="V871" s="92" t="s">
        <v>329</v>
      </c>
      <c r="W871" s="92" t="s">
        <v>338</v>
      </c>
      <c r="X871" s="92">
        <v>1</v>
      </c>
      <c r="Y871" s="84"/>
    </row>
    <row r="872" spans="1:25" hidden="1">
      <c r="A872" s="41" t="s">
        <v>327</v>
      </c>
      <c r="B872" s="41" t="s">
        <v>11</v>
      </c>
      <c r="C872" s="41" t="s">
        <v>309</v>
      </c>
      <c r="D872" s="42">
        <v>4301</v>
      </c>
      <c r="M872" s="81" t="s">
        <v>29</v>
      </c>
      <c r="N872" s="81" t="s">
        <v>438</v>
      </c>
      <c r="O872" s="81" t="s">
        <v>309</v>
      </c>
      <c r="P872" s="81" t="s">
        <v>330</v>
      </c>
      <c r="Q872" s="82">
        <v>1</v>
      </c>
      <c r="U872" s="92" t="s">
        <v>13</v>
      </c>
      <c r="V872" s="92" t="s">
        <v>436</v>
      </c>
      <c r="W872" s="92" t="s">
        <v>330</v>
      </c>
      <c r="X872" s="92">
        <v>518</v>
      </c>
      <c r="Y872" s="84"/>
    </row>
    <row r="873" spans="1:25" hidden="1">
      <c r="A873" s="41" t="s">
        <v>327</v>
      </c>
      <c r="B873" s="41" t="s">
        <v>11</v>
      </c>
      <c r="C873" s="41" t="s">
        <v>310</v>
      </c>
      <c r="D873" s="42">
        <v>1253</v>
      </c>
      <c r="M873" s="81" t="s">
        <v>29</v>
      </c>
      <c r="N873" s="81" t="s">
        <v>438</v>
      </c>
      <c r="O873" s="81" t="s">
        <v>309</v>
      </c>
      <c r="P873" s="81" t="s">
        <v>331</v>
      </c>
      <c r="Q873" s="82">
        <v>3</v>
      </c>
      <c r="U873" s="92" t="s">
        <v>13</v>
      </c>
      <c r="V873" s="92" t="s">
        <v>436</v>
      </c>
      <c r="W873" s="92" t="s">
        <v>331</v>
      </c>
      <c r="X873" s="92">
        <v>610</v>
      </c>
      <c r="Y873" s="84"/>
    </row>
    <row r="874" spans="1:25" hidden="1">
      <c r="A874" s="41" t="s">
        <v>327</v>
      </c>
      <c r="B874" s="41" t="s">
        <v>11</v>
      </c>
      <c r="C874" s="41" t="s">
        <v>311</v>
      </c>
      <c r="D874" s="42">
        <v>79</v>
      </c>
      <c r="M874" s="81" t="s">
        <v>29</v>
      </c>
      <c r="N874" s="81" t="s">
        <v>438</v>
      </c>
      <c r="O874" s="81" t="s">
        <v>309</v>
      </c>
      <c r="P874" s="81" t="s">
        <v>333</v>
      </c>
      <c r="Q874" s="82">
        <v>1</v>
      </c>
      <c r="U874" s="92" t="s">
        <v>13</v>
      </c>
      <c r="V874" s="92" t="s">
        <v>436</v>
      </c>
      <c r="W874" s="92" t="s">
        <v>332</v>
      </c>
      <c r="X874" s="92">
        <v>572</v>
      </c>
      <c r="Y874" s="84"/>
    </row>
    <row r="875" spans="1:25" hidden="1">
      <c r="A875" s="41" t="s">
        <v>327</v>
      </c>
      <c r="B875" s="41" t="s">
        <v>21</v>
      </c>
      <c r="C875" s="41" t="s">
        <v>309</v>
      </c>
      <c r="D875" s="42">
        <v>432</v>
      </c>
      <c r="M875" s="81" t="s">
        <v>29</v>
      </c>
      <c r="N875" s="81" t="s">
        <v>438</v>
      </c>
      <c r="O875" s="81" t="s">
        <v>309</v>
      </c>
      <c r="P875" s="81" t="s">
        <v>334</v>
      </c>
      <c r="Q875" s="82">
        <v>1</v>
      </c>
      <c r="U875" s="92" t="s">
        <v>13</v>
      </c>
      <c r="V875" s="92" t="s">
        <v>436</v>
      </c>
      <c r="W875" s="92" t="s">
        <v>333</v>
      </c>
      <c r="X875" s="92">
        <v>414</v>
      </c>
      <c r="Y875" s="84"/>
    </row>
    <row r="876" spans="1:25" hidden="1">
      <c r="A876" s="41" t="s">
        <v>327</v>
      </c>
      <c r="B876" s="41" t="s">
        <v>21</v>
      </c>
      <c r="C876" s="41" t="s">
        <v>310</v>
      </c>
      <c r="D876" s="42">
        <v>98</v>
      </c>
      <c r="M876" s="81" t="s">
        <v>29</v>
      </c>
      <c r="N876" s="81" t="s">
        <v>438</v>
      </c>
      <c r="O876" s="81" t="s">
        <v>309</v>
      </c>
      <c r="P876" s="81" t="s">
        <v>337</v>
      </c>
      <c r="Q876" s="82">
        <v>3</v>
      </c>
      <c r="U876" s="92" t="s">
        <v>13</v>
      </c>
      <c r="V876" s="92" t="s">
        <v>436</v>
      </c>
      <c r="W876" s="92" t="s">
        <v>334</v>
      </c>
      <c r="X876" s="92">
        <v>496</v>
      </c>
      <c r="Y876" s="84"/>
    </row>
    <row r="877" spans="1:25" hidden="1">
      <c r="A877" s="41" t="s">
        <v>327</v>
      </c>
      <c r="B877" s="41" t="s">
        <v>21</v>
      </c>
      <c r="C877" s="41" t="s">
        <v>311</v>
      </c>
      <c r="D877" s="42">
        <v>3</v>
      </c>
      <c r="M877" s="81" t="s">
        <v>29</v>
      </c>
      <c r="N877" s="81" t="s">
        <v>438</v>
      </c>
      <c r="O877" s="81" t="s">
        <v>310</v>
      </c>
      <c r="P877" s="81" t="s">
        <v>333</v>
      </c>
      <c r="Q877" s="82">
        <v>1</v>
      </c>
      <c r="U877" s="92" t="s">
        <v>13</v>
      </c>
      <c r="V877" s="92" t="s">
        <v>436</v>
      </c>
      <c r="W877" s="92" t="s">
        <v>336</v>
      </c>
      <c r="X877" s="92">
        <v>435</v>
      </c>
      <c r="Y877" s="84"/>
    </row>
    <row r="878" spans="1:25" hidden="1">
      <c r="A878" s="41" t="s">
        <v>327</v>
      </c>
      <c r="B878" s="41" t="s">
        <v>55</v>
      </c>
      <c r="C878" s="41" t="s">
        <v>309</v>
      </c>
      <c r="D878" s="42">
        <v>254</v>
      </c>
      <c r="M878" s="81" t="s">
        <v>29</v>
      </c>
      <c r="N878" s="81" t="s">
        <v>438</v>
      </c>
      <c r="O878" s="81" t="s">
        <v>335</v>
      </c>
      <c r="P878" s="81" t="s">
        <v>337</v>
      </c>
      <c r="Q878" s="82">
        <v>2</v>
      </c>
      <c r="U878" s="92" t="s">
        <v>13</v>
      </c>
      <c r="V878" s="92" t="s">
        <v>436</v>
      </c>
      <c r="W878" s="92" t="s">
        <v>337</v>
      </c>
      <c r="X878" s="92">
        <v>373</v>
      </c>
      <c r="Y878" s="84"/>
    </row>
    <row r="879" spans="1:25" hidden="1">
      <c r="A879" s="41" t="s">
        <v>327</v>
      </c>
      <c r="B879" s="41" t="s">
        <v>55</v>
      </c>
      <c r="C879" s="41" t="s">
        <v>310</v>
      </c>
      <c r="D879" s="42">
        <v>62</v>
      </c>
      <c r="M879" s="81" t="s">
        <v>29</v>
      </c>
      <c r="N879" s="81" t="s">
        <v>440</v>
      </c>
      <c r="O879" s="81" t="s">
        <v>309</v>
      </c>
      <c r="P879" s="81" t="s">
        <v>333</v>
      </c>
      <c r="Q879" s="82">
        <v>5</v>
      </c>
      <c r="U879" s="92" t="s">
        <v>13</v>
      </c>
      <c r="V879" s="92" t="s">
        <v>436</v>
      </c>
      <c r="W879" s="92" t="s">
        <v>338</v>
      </c>
      <c r="X879" s="92">
        <v>96</v>
      </c>
      <c r="Y879" s="84"/>
    </row>
    <row r="880" spans="1:25" hidden="1">
      <c r="A880" s="41" t="s">
        <v>327</v>
      </c>
      <c r="B880" s="41" t="s">
        <v>55</v>
      </c>
      <c r="C880" s="41" t="s">
        <v>311</v>
      </c>
      <c r="D880" s="42">
        <v>5</v>
      </c>
      <c r="M880" s="81" t="s">
        <v>29</v>
      </c>
      <c r="N880" s="81" t="s">
        <v>440</v>
      </c>
      <c r="O880" s="81" t="s">
        <v>309</v>
      </c>
      <c r="P880" s="81" t="s">
        <v>337</v>
      </c>
      <c r="Q880" s="82">
        <v>1</v>
      </c>
      <c r="U880" s="92" t="s">
        <v>13</v>
      </c>
      <c r="V880" s="92" t="s">
        <v>437</v>
      </c>
      <c r="W880" s="92" t="s">
        <v>332</v>
      </c>
      <c r="X880" s="92">
        <v>1</v>
      </c>
      <c r="Y880" s="84"/>
    </row>
    <row r="881" spans="1:25" hidden="1">
      <c r="A881" s="41" t="s">
        <v>327</v>
      </c>
      <c r="B881" s="41" t="s">
        <v>43</v>
      </c>
      <c r="C881" s="41" t="s">
        <v>309</v>
      </c>
      <c r="D881" s="42">
        <v>524</v>
      </c>
      <c r="M881" s="81" t="s">
        <v>29</v>
      </c>
      <c r="N881" s="81" t="s">
        <v>440</v>
      </c>
      <c r="O881" s="81" t="s">
        <v>310</v>
      </c>
      <c r="P881" s="81" t="s">
        <v>334</v>
      </c>
      <c r="Q881" s="82">
        <v>1</v>
      </c>
      <c r="U881" s="92" t="s">
        <v>13</v>
      </c>
      <c r="V881" s="92" t="s">
        <v>439</v>
      </c>
      <c r="W881" s="92" t="s">
        <v>332</v>
      </c>
      <c r="X881" s="92">
        <v>1</v>
      </c>
      <c r="Y881" s="84"/>
    </row>
    <row r="882" spans="1:25" hidden="1">
      <c r="A882" s="41" t="s">
        <v>327</v>
      </c>
      <c r="B882" s="41" t="s">
        <v>43</v>
      </c>
      <c r="C882" s="41" t="s">
        <v>310</v>
      </c>
      <c r="D882" s="42">
        <v>137</v>
      </c>
      <c r="M882" s="81" t="s">
        <v>29</v>
      </c>
      <c r="N882" s="81" t="s">
        <v>444</v>
      </c>
      <c r="O882" s="81" t="s">
        <v>309</v>
      </c>
      <c r="P882" s="81" t="s">
        <v>332</v>
      </c>
      <c r="Q882" s="82">
        <v>1</v>
      </c>
      <c r="U882" s="92" t="s">
        <v>13</v>
      </c>
      <c r="V882" s="92" t="s">
        <v>455</v>
      </c>
      <c r="W882" s="92" t="s">
        <v>331</v>
      </c>
      <c r="X882" s="92">
        <v>1</v>
      </c>
      <c r="Y882" s="84"/>
    </row>
    <row r="883" spans="1:25" hidden="1">
      <c r="A883" s="41" t="s">
        <v>327</v>
      </c>
      <c r="B883" s="41" t="s">
        <v>43</v>
      </c>
      <c r="C883" s="41" t="s">
        <v>311</v>
      </c>
      <c r="D883" s="42">
        <v>9</v>
      </c>
      <c r="M883" s="81" t="s">
        <v>29</v>
      </c>
      <c r="N883" s="81" t="s">
        <v>444</v>
      </c>
      <c r="O883" s="81" t="s">
        <v>309</v>
      </c>
      <c r="P883" s="81" t="s">
        <v>333</v>
      </c>
      <c r="Q883" s="82">
        <v>1</v>
      </c>
      <c r="U883" s="92" t="s">
        <v>13</v>
      </c>
      <c r="V883" s="92" t="s">
        <v>329</v>
      </c>
      <c r="W883" s="92" t="s">
        <v>308</v>
      </c>
      <c r="X883" s="92">
        <v>105</v>
      </c>
      <c r="Y883" s="84"/>
    </row>
    <row r="884" spans="1:25" hidden="1">
      <c r="A884" s="41" t="s">
        <v>327</v>
      </c>
      <c r="B884" s="41" t="s">
        <v>316</v>
      </c>
      <c r="C884" s="41" t="s">
        <v>309</v>
      </c>
      <c r="D884" s="42">
        <v>1735</v>
      </c>
      <c r="M884" s="81" t="s">
        <v>29</v>
      </c>
      <c r="N884" s="81" t="s">
        <v>441</v>
      </c>
      <c r="O884" s="81" t="s">
        <v>309</v>
      </c>
      <c r="P884" s="81" t="s">
        <v>330</v>
      </c>
      <c r="Q884" s="82">
        <v>2</v>
      </c>
      <c r="U884" s="92" t="s">
        <v>13</v>
      </c>
      <c r="V884" s="92" t="s">
        <v>329</v>
      </c>
      <c r="W884" s="92" t="s">
        <v>323</v>
      </c>
      <c r="X884" s="92">
        <v>637</v>
      </c>
      <c r="Y884" s="84"/>
    </row>
    <row r="885" spans="1:25" hidden="1">
      <c r="A885" s="41" t="s">
        <v>327</v>
      </c>
      <c r="B885" s="41" t="s">
        <v>316</v>
      </c>
      <c r="C885" s="41" t="s">
        <v>310</v>
      </c>
      <c r="D885" s="42">
        <v>466</v>
      </c>
      <c r="M885" s="81" t="s">
        <v>29</v>
      </c>
      <c r="N885" s="81" t="s">
        <v>441</v>
      </c>
      <c r="O885" s="81" t="s">
        <v>309</v>
      </c>
      <c r="P885" s="81" t="s">
        <v>331</v>
      </c>
      <c r="Q885" s="82">
        <v>1</v>
      </c>
      <c r="U885" s="92" t="s">
        <v>13</v>
      </c>
      <c r="V885" s="92" t="s">
        <v>329</v>
      </c>
      <c r="W885" s="92" t="s">
        <v>324</v>
      </c>
      <c r="X885" s="92">
        <v>502</v>
      </c>
      <c r="Y885" s="84"/>
    </row>
    <row r="886" spans="1:25" hidden="1">
      <c r="A886" s="41" t="s">
        <v>327</v>
      </c>
      <c r="B886" s="41" t="s">
        <v>316</v>
      </c>
      <c r="C886" s="41" t="s">
        <v>311</v>
      </c>
      <c r="D886" s="42">
        <v>55</v>
      </c>
      <c r="M886" s="81" t="s">
        <v>29</v>
      </c>
      <c r="N886" s="81" t="s">
        <v>441</v>
      </c>
      <c r="O886" s="81" t="s">
        <v>309</v>
      </c>
      <c r="P886" s="81" t="s">
        <v>332</v>
      </c>
      <c r="Q886" s="82">
        <v>2</v>
      </c>
      <c r="U886" s="92" t="s">
        <v>13</v>
      </c>
      <c r="V886" s="92" t="s">
        <v>329</v>
      </c>
      <c r="W886" s="92" t="s">
        <v>325</v>
      </c>
      <c r="X886" s="92">
        <v>550</v>
      </c>
      <c r="Y886" s="84"/>
    </row>
    <row r="887" spans="1:25" hidden="1">
      <c r="A887" s="41" t="s">
        <v>327</v>
      </c>
      <c r="B887" s="41" t="s">
        <v>317</v>
      </c>
      <c r="C887" s="41" t="s">
        <v>309</v>
      </c>
      <c r="D887" s="42">
        <v>500</v>
      </c>
      <c r="M887" s="81" t="s">
        <v>29</v>
      </c>
      <c r="N887" s="81" t="s">
        <v>452</v>
      </c>
      <c r="O887" s="81" t="s">
        <v>309</v>
      </c>
      <c r="P887" s="81" t="s">
        <v>331</v>
      </c>
      <c r="Q887" s="82">
        <v>1</v>
      </c>
      <c r="U887" s="92" t="s">
        <v>13</v>
      </c>
      <c r="V887" s="92" t="s">
        <v>329</v>
      </c>
      <c r="W887" s="92" t="s">
        <v>326</v>
      </c>
      <c r="X887" s="92">
        <v>607</v>
      </c>
      <c r="Y887" s="84"/>
    </row>
    <row r="888" spans="1:25" hidden="1">
      <c r="A888" s="41" t="s">
        <v>327</v>
      </c>
      <c r="B888" s="41" t="s">
        <v>317</v>
      </c>
      <c r="C888" s="41" t="s">
        <v>310</v>
      </c>
      <c r="D888" s="42">
        <v>129</v>
      </c>
      <c r="M888" s="81" t="s">
        <v>29</v>
      </c>
      <c r="N888" s="81" t="s">
        <v>453</v>
      </c>
      <c r="O888" s="81" t="s">
        <v>311</v>
      </c>
      <c r="P888" s="81" t="s">
        <v>330</v>
      </c>
      <c r="Q888" s="82">
        <v>1</v>
      </c>
      <c r="U888" s="92" t="s">
        <v>13</v>
      </c>
      <c r="V888" s="92" t="s">
        <v>329</v>
      </c>
      <c r="W888" s="92" t="s">
        <v>327</v>
      </c>
      <c r="X888" s="92">
        <v>503</v>
      </c>
      <c r="Y888" s="84"/>
    </row>
    <row r="889" spans="1:25" hidden="1">
      <c r="A889" s="41" t="s">
        <v>327</v>
      </c>
      <c r="B889" s="41" t="s">
        <v>317</v>
      </c>
      <c r="C889" s="41" t="s">
        <v>311</v>
      </c>
      <c r="D889" s="42">
        <v>21</v>
      </c>
      <c r="M889" s="81" t="s">
        <v>29</v>
      </c>
      <c r="N889" s="81" t="s">
        <v>454</v>
      </c>
      <c r="O889" s="81" t="s">
        <v>309</v>
      </c>
      <c r="P889" s="81" t="s">
        <v>334</v>
      </c>
      <c r="Q889" s="82">
        <v>1</v>
      </c>
      <c r="U889" s="92" t="s">
        <v>13</v>
      </c>
      <c r="V889" s="92" t="s">
        <v>329</v>
      </c>
      <c r="W889" s="92" t="s">
        <v>328</v>
      </c>
      <c r="X889" s="92">
        <v>561</v>
      </c>
      <c r="Y889" s="84"/>
    </row>
    <row r="890" spans="1:25" hidden="1">
      <c r="A890" s="41" t="s">
        <v>327</v>
      </c>
      <c r="B890" s="41" t="s">
        <v>318</v>
      </c>
      <c r="C890" s="41" t="s">
        <v>309</v>
      </c>
      <c r="D890" s="42">
        <v>2460</v>
      </c>
      <c r="M890" s="81" t="s">
        <v>29</v>
      </c>
      <c r="N890" s="81" t="s">
        <v>329</v>
      </c>
      <c r="O890" s="81" t="s">
        <v>309</v>
      </c>
      <c r="P890" s="81" t="s">
        <v>308</v>
      </c>
      <c r="Q890" s="82">
        <v>385</v>
      </c>
      <c r="U890" s="92" t="s">
        <v>13</v>
      </c>
      <c r="V890" s="92" t="s">
        <v>329</v>
      </c>
      <c r="W890" s="92" t="s">
        <v>334</v>
      </c>
      <c r="X890" s="92">
        <v>11</v>
      </c>
      <c r="Y890" s="84"/>
    </row>
    <row r="891" spans="1:25" hidden="1">
      <c r="A891" s="41" t="s">
        <v>327</v>
      </c>
      <c r="B891" s="41" t="s">
        <v>318</v>
      </c>
      <c r="C891" s="41" t="s">
        <v>310</v>
      </c>
      <c r="D891" s="42">
        <v>644</v>
      </c>
      <c r="M891" s="81" t="s">
        <v>29</v>
      </c>
      <c r="N891" s="81" t="s">
        <v>329</v>
      </c>
      <c r="O891" s="81" t="s">
        <v>309</v>
      </c>
      <c r="P891" s="81" t="s">
        <v>323</v>
      </c>
      <c r="Q891" s="82">
        <v>1830</v>
      </c>
      <c r="U891" s="92" t="s">
        <v>2</v>
      </c>
      <c r="V891" s="92" t="s">
        <v>436</v>
      </c>
      <c r="W891" s="92" t="s">
        <v>330</v>
      </c>
      <c r="X891" s="92">
        <v>903</v>
      </c>
      <c r="Y891" s="84"/>
    </row>
    <row r="892" spans="1:25" hidden="1">
      <c r="A892" s="41" t="s">
        <v>327</v>
      </c>
      <c r="B892" s="41" t="s">
        <v>318</v>
      </c>
      <c r="C892" s="41" t="s">
        <v>311</v>
      </c>
      <c r="D892" s="42">
        <v>83</v>
      </c>
      <c r="M892" s="81" t="s">
        <v>29</v>
      </c>
      <c r="N892" s="81" t="s">
        <v>329</v>
      </c>
      <c r="O892" s="81" t="s">
        <v>309</v>
      </c>
      <c r="P892" s="81" t="s">
        <v>324</v>
      </c>
      <c r="Q892" s="82">
        <v>1820</v>
      </c>
      <c r="U892" s="92" t="s">
        <v>2</v>
      </c>
      <c r="V892" s="92" t="s">
        <v>436</v>
      </c>
      <c r="W892" s="92" t="s">
        <v>331</v>
      </c>
      <c r="X892" s="92">
        <v>917</v>
      </c>
      <c r="Y892" s="84"/>
    </row>
    <row r="893" spans="1:25" hidden="1">
      <c r="A893" s="41" t="s">
        <v>327</v>
      </c>
      <c r="B893" s="41" t="s">
        <v>9</v>
      </c>
      <c r="C893" s="41" t="s">
        <v>309</v>
      </c>
      <c r="D893" s="42">
        <v>577</v>
      </c>
      <c r="M893" s="81" t="s">
        <v>29</v>
      </c>
      <c r="N893" s="81" t="s">
        <v>329</v>
      </c>
      <c r="O893" s="81" t="s">
        <v>309</v>
      </c>
      <c r="P893" s="81" t="s">
        <v>325</v>
      </c>
      <c r="Q893" s="82">
        <v>1571</v>
      </c>
      <c r="U893" s="92" t="s">
        <v>2</v>
      </c>
      <c r="V893" s="92" t="s">
        <v>436</v>
      </c>
      <c r="W893" s="92" t="s">
        <v>332</v>
      </c>
      <c r="X893" s="93">
        <v>1690</v>
      </c>
      <c r="Y893" s="84"/>
    </row>
    <row r="894" spans="1:25" hidden="1">
      <c r="A894" s="41" t="s">
        <v>327</v>
      </c>
      <c r="B894" s="41" t="s">
        <v>9</v>
      </c>
      <c r="C894" s="41" t="s">
        <v>310</v>
      </c>
      <c r="D894" s="42">
        <v>203</v>
      </c>
      <c r="M894" s="81" t="s">
        <v>29</v>
      </c>
      <c r="N894" s="81" t="s">
        <v>329</v>
      </c>
      <c r="O894" s="81" t="s">
        <v>309</v>
      </c>
      <c r="P894" s="81" t="s">
        <v>326</v>
      </c>
      <c r="Q894" s="82">
        <v>1684</v>
      </c>
      <c r="U894" s="92" t="s">
        <v>2</v>
      </c>
      <c r="V894" s="92" t="s">
        <v>436</v>
      </c>
      <c r="W894" s="92" t="s">
        <v>333</v>
      </c>
      <c r="X894" s="93">
        <v>1680</v>
      </c>
      <c r="Y894" s="84"/>
    </row>
    <row r="895" spans="1:25" hidden="1">
      <c r="A895" s="41" t="s">
        <v>327</v>
      </c>
      <c r="B895" s="41" t="s">
        <v>9</v>
      </c>
      <c r="C895" s="41" t="s">
        <v>311</v>
      </c>
      <c r="D895" s="42">
        <v>26</v>
      </c>
      <c r="M895" s="81" t="s">
        <v>29</v>
      </c>
      <c r="N895" s="81" t="s">
        <v>329</v>
      </c>
      <c r="O895" s="81" t="s">
        <v>309</v>
      </c>
      <c r="P895" s="81" t="s">
        <v>327</v>
      </c>
      <c r="Q895" s="82">
        <v>1379</v>
      </c>
      <c r="U895" s="92" t="s">
        <v>2</v>
      </c>
      <c r="V895" s="92" t="s">
        <v>436</v>
      </c>
      <c r="W895" s="92" t="s">
        <v>334</v>
      </c>
      <c r="X895" s="93">
        <v>1352</v>
      </c>
      <c r="Y895" s="84"/>
    </row>
    <row r="896" spans="1:25" hidden="1">
      <c r="A896" s="41" t="s">
        <v>327</v>
      </c>
      <c r="B896" s="41" t="s">
        <v>13</v>
      </c>
      <c r="C896" s="41" t="s">
        <v>309</v>
      </c>
      <c r="D896" s="42">
        <v>390</v>
      </c>
      <c r="M896" s="81" t="s">
        <v>29</v>
      </c>
      <c r="N896" s="81" t="s">
        <v>329</v>
      </c>
      <c r="O896" s="81" t="s">
        <v>309</v>
      </c>
      <c r="P896" s="81" t="s">
        <v>328</v>
      </c>
      <c r="Q896" s="82">
        <v>1347</v>
      </c>
      <c r="U896" s="92" t="s">
        <v>2</v>
      </c>
      <c r="V896" s="92" t="s">
        <v>436</v>
      </c>
      <c r="W896" s="92" t="s">
        <v>336</v>
      </c>
      <c r="X896" s="93">
        <v>1240</v>
      </c>
      <c r="Y896" s="84"/>
    </row>
    <row r="897" spans="1:25" hidden="1">
      <c r="A897" s="41" t="s">
        <v>327</v>
      </c>
      <c r="B897" s="41" t="s">
        <v>13</v>
      </c>
      <c r="C897" s="41" t="s">
        <v>310</v>
      </c>
      <c r="D897" s="42">
        <v>101</v>
      </c>
      <c r="M897" s="81" t="s">
        <v>29</v>
      </c>
      <c r="N897" s="81" t="s">
        <v>329</v>
      </c>
      <c r="O897" s="81" t="s">
        <v>309</v>
      </c>
      <c r="P897" s="81" t="s">
        <v>334</v>
      </c>
      <c r="Q897" s="82">
        <v>48</v>
      </c>
      <c r="U897" s="92" t="s">
        <v>2</v>
      </c>
      <c r="V897" s="92" t="s">
        <v>436</v>
      </c>
      <c r="W897" s="92" t="s">
        <v>337</v>
      </c>
      <c r="X897" s="93">
        <v>1439</v>
      </c>
      <c r="Y897" s="84"/>
    </row>
    <row r="898" spans="1:25" hidden="1">
      <c r="A898" s="41" t="s">
        <v>327</v>
      </c>
      <c r="B898" s="41" t="s">
        <v>13</v>
      </c>
      <c r="C898" s="41" t="s">
        <v>311</v>
      </c>
      <c r="D898" s="42">
        <v>12</v>
      </c>
      <c r="M898" s="81" t="s">
        <v>29</v>
      </c>
      <c r="N898" s="81" t="s">
        <v>329</v>
      </c>
      <c r="O898" s="81" t="s">
        <v>309</v>
      </c>
      <c r="P898" s="81" t="s">
        <v>337</v>
      </c>
      <c r="Q898" s="82">
        <v>1</v>
      </c>
      <c r="U898" s="92" t="s">
        <v>2</v>
      </c>
      <c r="V898" s="92" t="s">
        <v>436</v>
      </c>
      <c r="W898" s="92" t="s">
        <v>338</v>
      </c>
      <c r="X898" s="92">
        <v>347</v>
      </c>
      <c r="Y898" s="84"/>
    </row>
    <row r="899" spans="1:25" hidden="1">
      <c r="A899" s="41" t="s">
        <v>327</v>
      </c>
      <c r="B899" s="41" t="s">
        <v>2</v>
      </c>
      <c r="C899" s="41" t="s">
        <v>309</v>
      </c>
      <c r="D899" s="42">
        <v>868</v>
      </c>
      <c r="M899" s="81" t="s">
        <v>29</v>
      </c>
      <c r="N899" s="81" t="s">
        <v>329</v>
      </c>
      <c r="O899" s="81" t="s">
        <v>310</v>
      </c>
      <c r="P899" s="81" t="s">
        <v>308</v>
      </c>
      <c r="Q899" s="82">
        <v>74</v>
      </c>
      <c r="U899" s="92" t="s">
        <v>2</v>
      </c>
      <c r="V899" s="92" t="s">
        <v>437</v>
      </c>
      <c r="W899" s="92" t="s">
        <v>331</v>
      </c>
      <c r="X899" s="92">
        <v>2</v>
      </c>
      <c r="Y899" s="84"/>
    </row>
    <row r="900" spans="1:25" hidden="1">
      <c r="A900" s="41" t="s">
        <v>327</v>
      </c>
      <c r="B900" s="41" t="s">
        <v>2</v>
      </c>
      <c r="C900" s="41" t="s">
        <v>310</v>
      </c>
      <c r="D900" s="42">
        <v>300</v>
      </c>
      <c r="M900" s="81" t="s">
        <v>29</v>
      </c>
      <c r="N900" s="81" t="s">
        <v>329</v>
      </c>
      <c r="O900" s="81" t="s">
        <v>310</v>
      </c>
      <c r="P900" s="81" t="s">
        <v>323</v>
      </c>
      <c r="Q900" s="82">
        <v>426</v>
      </c>
      <c r="U900" s="92" t="s">
        <v>2</v>
      </c>
      <c r="V900" s="92" t="s">
        <v>441</v>
      </c>
      <c r="W900" s="92" t="s">
        <v>332</v>
      </c>
      <c r="X900" s="92">
        <v>1</v>
      </c>
      <c r="Y900" s="84"/>
    </row>
    <row r="901" spans="1:25" hidden="1">
      <c r="A901" s="41" t="s">
        <v>327</v>
      </c>
      <c r="B901" s="41" t="s">
        <v>2</v>
      </c>
      <c r="C901" s="41" t="s">
        <v>311</v>
      </c>
      <c r="D901" s="42">
        <v>23</v>
      </c>
      <c r="M901" s="81" t="s">
        <v>29</v>
      </c>
      <c r="N901" s="81" t="s">
        <v>329</v>
      </c>
      <c r="O901" s="81" t="s">
        <v>310</v>
      </c>
      <c r="P901" s="81" t="s">
        <v>324</v>
      </c>
      <c r="Q901" s="82">
        <v>564</v>
      </c>
      <c r="U901" s="92" t="s">
        <v>2</v>
      </c>
      <c r="V901" s="92" t="s">
        <v>454</v>
      </c>
      <c r="W901" s="92" t="s">
        <v>333</v>
      </c>
      <c r="X901" s="92">
        <v>1</v>
      </c>
      <c r="Y901" s="84"/>
    </row>
    <row r="902" spans="1:25" hidden="1">
      <c r="A902" s="41" t="s">
        <v>327</v>
      </c>
      <c r="B902" s="41" t="s">
        <v>31</v>
      </c>
      <c r="C902" s="41" t="s">
        <v>309</v>
      </c>
      <c r="D902" s="42">
        <v>221</v>
      </c>
      <c r="M902" s="81" t="s">
        <v>29</v>
      </c>
      <c r="N902" s="81" t="s">
        <v>329</v>
      </c>
      <c r="O902" s="81" t="s">
        <v>310</v>
      </c>
      <c r="P902" s="81" t="s">
        <v>325</v>
      </c>
      <c r="Q902" s="82">
        <v>616</v>
      </c>
      <c r="U902" s="92" t="s">
        <v>2</v>
      </c>
      <c r="V902" s="92" t="s">
        <v>329</v>
      </c>
      <c r="W902" s="92" t="s">
        <v>308</v>
      </c>
      <c r="X902" s="92">
        <v>383</v>
      </c>
      <c r="Y902" s="84"/>
    </row>
    <row r="903" spans="1:25" hidden="1">
      <c r="A903" s="41" t="s">
        <v>327</v>
      </c>
      <c r="B903" s="41" t="s">
        <v>31</v>
      </c>
      <c r="C903" s="41" t="s">
        <v>310</v>
      </c>
      <c r="D903" s="42">
        <v>69</v>
      </c>
      <c r="M903" s="81" t="s">
        <v>29</v>
      </c>
      <c r="N903" s="81" t="s">
        <v>329</v>
      </c>
      <c r="O903" s="81" t="s">
        <v>310</v>
      </c>
      <c r="P903" s="81" t="s">
        <v>326</v>
      </c>
      <c r="Q903" s="82">
        <v>638</v>
      </c>
      <c r="U903" s="92" t="s">
        <v>2</v>
      </c>
      <c r="V903" s="92" t="s">
        <v>329</v>
      </c>
      <c r="W903" s="92" t="s">
        <v>323</v>
      </c>
      <c r="X903" s="93">
        <v>1468</v>
      </c>
      <c r="Y903" s="84"/>
    </row>
    <row r="904" spans="1:25" hidden="1">
      <c r="A904" s="41" t="s">
        <v>327</v>
      </c>
      <c r="B904" s="41" t="s">
        <v>31</v>
      </c>
      <c r="C904" s="41" t="s">
        <v>311</v>
      </c>
      <c r="D904" s="42">
        <v>9</v>
      </c>
      <c r="M904" s="81" t="s">
        <v>29</v>
      </c>
      <c r="N904" s="81" t="s">
        <v>329</v>
      </c>
      <c r="O904" s="81" t="s">
        <v>310</v>
      </c>
      <c r="P904" s="81" t="s">
        <v>327</v>
      </c>
      <c r="Q904" s="82">
        <v>496</v>
      </c>
      <c r="U904" s="92" t="s">
        <v>2</v>
      </c>
      <c r="V904" s="92" t="s">
        <v>329</v>
      </c>
      <c r="W904" s="92" t="s">
        <v>324</v>
      </c>
      <c r="X904" s="93">
        <v>1433</v>
      </c>
      <c r="Y904" s="84"/>
    </row>
    <row r="905" spans="1:25" hidden="1">
      <c r="A905" s="41" t="s">
        <v>327</v>
      </c>
      <c r="B905" s="41" t="s">
        <v>37</v>
      </c>
      <c r="C905" s="41" t="s">
        <v>309</v>
      </c>
      <c r="D905" s="42">
        <v>196</v>
      </c>
      <c r="M905" s="81" t="s">
        <v>29</v>
      </c>
      <c r="N905" s="81" t="s">
        <v>329</v>
      </c>
      <c r="O905" s="81" t="s">
        <v>310</v>
      </c>
      <c r="P905" s="81" t="s">
        <v>328</v>
      </c>
      <c r="Q905" s="82">
        <v>497</v>
      </c>
      <c r="U905" s="92" t="s">
        <v>2</v>
      </c>
      <c r="V905" s="92" t="s">
        <v>329</v>
      </c>
      <c r="W905" s="92" t="s">
        <v>325</v>
      </c>
      <c r="X905" s="93">
        <v>1422</v>
      </c>
      <c r="Y905" s="84"/>
    </row>
    <row r="906" spans="1:25" hidden="1">
      <c r="A906" s="41" t="s">
        <v>327</v>
      </c>
      <c r="B906" s="41" t="s">
        <v>37</v>
      </c>
      <c r="C906" s="41" t="s">
        <v>310</v>
      </c>
      <c r="D906" s="42">
        <v>75</v>
      </c>
      <c r="M906" s="81" t="s">
        <v>29</v>
      </c>
      <c r="N906" s="81" t="s">
        <v>329</v>
      </c>
      <c r="O906" s="81" t="s">
        <v>310</v>
      </c>
      <c r="P906" s="81" t="s">
        <v>334</v>
      </c>
      <c r="Q906" s="82">
        <v>11</v>
      </c>
      <c r="U906" s="92" t="s">
        <v>2</v>
      </c>
      <c r="V906" s="92" t="s">
        <v>329</v>
      </c>
      <c r="W906" s="92" t="s">
        <v>326</v>
      </c>
      <c r="X906" s="93">
        <v>1483</v>
      </c>
      <c r="Y906" s="84"/>
    </row>
    <row r="907" spans="1:25" hidden="1">
      <c r="A907" s="41" t="s">
        <v>327</v>
      </c>
      <c r="B907" s="41" t="s">
        <v>37</v>
      </c>
      <c r="C907" s="41" t="s">
        <v>311</v>
      </c>
      <c r="D907" s="42">
        <v>5</v>
      </c>
      <c r="M907" s="81" t="s">
        <v>29</v>
      </c>
      <c r="N907" s="81" t="s">
        <v>329</v>
      </c>
      <c r="O907" s="81" t="s">
        <v>310</v>
      </c>
      <c r="P907" s="81" t="s">
        <v>336</v>
      </c>
      <c r="Q907" s="82">
        <v>1</v>
      </c>
      <c r="U907" s="92" t="s">
        <v>2</v>
      </c>
      <c r="V907" s="92" t="s">
        <v>329</v>
      </c>
      <c r="W907" s="92" t="s">
        <v>327</v>
      </c>
      <c r="X907" s="93">
        <v>1191</v>
      </c>
      <c r="Y907" s="84"/>
    </row>
    <row r="908" spans="1:25" hidden="1">
      <c r="A908" s="41" t="s">
        <v>327</v>
      </c>
      <c r="B908" s="41" t="s">
        <v>39</v>
      </c>
      <c r="C908" s="41" t="s">
        <v>309</v>
      </c>
      <c r="D908" s="42">
        <v>578</v>
      </c>
      <c r="M908" s="81" t="s">
        <v>29</v>
      </c>
      <c r="N908" s="81" t="s">
        <v>329</v>
      </c>
      <c r="O908" s="81" t="s">
        <v>310</v>
      </c>
      <c r="P908" s="81" t="s">
        <v>338</v>
      </c>
      <c r="Q908" s="82">
        <v>3</v>
      </c>
      <c r="U908" s="92" t="s">
        <v>2</v>
      </c>
      <c r="V908" s="92" t="s">
        <v>329</v>
      </c>
      <c r="W908" s="92" t="s">
        <v>328</v>
      </c>
      <c r="X908" s="93">
        <v>1222</v>
      </c>
      <c r="Y908" s="84"/>
    </row>
    <row r="909" spans="1:25" hidden="1">
      <c r="A909" s="41" t="s">
        <v>327</v>
      </c>
      <c r="B909" s="41" t="s">
        <v>39</v>
      </c>
      <c r="C909" s="41" t="s">
        <v>310</v>
      </c>
      <c r="D909" s="42">
        <v>197</v>
      </c>
      <c r="M909" s="81" t="s">
        <v>29</v>
      </c>
      <c r="N909" s="81" t="s">
        <v>329</v>
      </c>
      <c r="O909" s="81" t="s">
        <v>311</v>
      </c>
      <c r="P909" s="81" t="s">
        <v>308</v>
      </c>
      <c r="Q909" s="82">
        <v>9</v>
      </c>
      <c r="U909" s="92" t="s">
        <v>2</v>
      </c>
      <c r="V909" s="92" t="s">
        <v>329</v>
      </c>
      <c r="W909" s="92" t="s">
        <v>334</v>
      </c>
      <c r="X909" s="92">
        <v>46</v>
      </c>
      <c r="Y909" s="84"/>
    </row>
    <row r="910" spans="1:25" hidden="1">
      <c r="A910" s="41" t="s">
        <v>327</v>
      </c>
      <c r="B910" s="41" t="s">
        <v>39</v>
      </c>
      <c r="C910" s="41" t="s">
        <v>311</v>
      </c>
      <c r="D910" s="42">
        <v>15</v>
      </c>
      <c r="M910" s="81" t="s">
        <v>29</v>
      </c>
      <c r="N910" s="81" t="s">
        <v>329</v>
      </c>
      <c r="O910" s="81" t="s">
        <v>311</v>
      </c>
      <c r="P910" s="81" t="s">
        <v>323</v>
      </c>
      <c r="Q910" s="82">
        <v>46</v>
      </c>
      <c r="U910" s="92" t="s">
        <v>2</v>
      </c>
      <c r="V910" s="92" t="s">
        <v>329</v>
      </c>
      <c r="W910" s="92" t="s">
        <v>336</v>
      </c>
      <c r="X910" s="92">
        <v>3</v>
      </c>
      <c r="Y910" s="84"/>
    </row>
    <row r="911" spans="1:25" hidden="1">
      <c r="A911" s="41" t="s">
        <v>327</v>
      </c>
      <c r="B911" s="41" t="s">
        <v>32</v>
      </c>
      <c r="C911" s="41" t="s">
        <v>309</v>
      </c>
      <c r="D911" s="42">
        <v>9141</v>
      </c>
      <c r="M911" s="81" t="s">
        <v>29</v>
      </c>
      <c r="N911" s="81" t="s">
        <v>329</v>
      </c>
      <c r="O911" s="81" t="s">
        <v>311</v>
      </c>
      <c r="P911" s="81" t="s">
        <v>324</v>
      </c>
      <c r="Q911" s="82">
        <v>47</v>
      </c>
      <c r="U911" s="92" t="s">
        <v>2</v>
      </c>
      <c r="V911" s="92" t="s">
        <v>329</v>
      </c>
      <c r="W911" s="92" t="s">
        <v>337</v>
      </c>
      <c r="X911" s="92">
        <v>2</v>
      </c>
      <c r="Y911" s="84"/>
    </row>
    <row r="912" spans="1:25" hidden="1">
      <c r="A912" s="41" t="s">
        <v>327</v>
      </c>
      <c r="B912" s="41" t="s">
        <v>32</v>
      </c>
      <c r="C912" s="41" t="s">
        <v>310</v>
      </c>
      <c r="D912" s="42">
        <v>2842</v>
      </c>
      <c r="M912" s="81" t="s">
        <v>29</v>
      </c>
      <c r="N912" s="81" t="s">
        <v>329</v>
      </c>
      <c r="O912" s="81" t="s">
        <v>311</v>
      </c>
      <c r="P912" s="81" t="s">
        <v>325</v>
      </c>
      <c r="Q912" s="82">
        <v>65</v>
      </c>
      <c r="U912" s="92" t="s">
        <v>2</v>
      </c>
      <c r="V912" s="92" t="s">
        <v>329</v>
      </c>
      <c r="W912" s="92" t="s">
        <v>338</v>
      </c>
      <c r="X912" s="92">
        <v>2</v>
      </c>
      <c r="Y912" s="84"/>
    </row>
    <row r="913" spans="1:25" hidden="1">
      <c r="A913" s="41" t="s">
        <v>327</v>
      </c>
      <c r="B913" s="41" t="s">
        <v>32</v>
      </c>
      <c r="C913" s="41" t="s">
        <v>311</v>
      </c>
      <c r="D913" s="42">
        <v>352</v>
      </c>
      <c r="M913" s="81" t="s">
        <v>29</v>
      </c>
      <c r="N913" s="81" t="s">
        <v>329</v>
      </c>
      <c r="O913" s="81" t="s">
        <v>311</v>
      </c>
      <c r="P913" s="81" t="s">
        <v>326</v>
      </c>
      <c r="Q913" s="82">
        <v>50</v>
      </c>
      <c r="U913" s="92" t="s">
        <v>31</v>
      </c>
      <c r="V913" s="92" t="s">
        <v>436</v>
      </c>
      <c r="W913" s="92" t="s">
        <v>330</v>
      </c>
      <c r="X913" s="92">
        <v>412</v>
      </c>
      <c r="Y913" s="84"/>
    </row>
    <row r="914" spans="1:25" hidden="1">
      <c r="A914" s="41" t="s">
        <v>327</v>
      </c>
      <c r="B914" s="41" t="s">
        <v>35</v>
      </c>
      <c r="C914" s="41" t="s">
        <v>309</v>
      </c>
      <c r="D914" s="42">
        <v>1128</v>
      </c>
      <c r="M914" s="81" t="s">
        <v>29</v>
      </c>
      <c r="N914" s="81" t="s">
        <v>329</v>
      </c>
      <c r="O914" s="81" t="s">
        <v>311</v>
      </c>
      <c r="P914" s="81" t="s">
        <v>327</v>
      </c>
      <c r="Q914" s="82">
        <v>35</v>
      </c>
      <c r="U914" s="92" t="s">
        <v>31</v>
      </c>
      <c r="V914" s="92" t="s">
        <v>436</v>
      </c>
      <c r="W914" s="92" t="s">
        <v>331</v>
      </c>
      <c r="X914" s="92">
        <v>499</v>
      </c>
      <c r="Y914" s="84"/>
    </row>
    <row r="915" spans="1:25" hidden="1">
      <c r="A915" s="41" t="s">
        <v>327</v>
      </c>
      <c r="B915" s="41" t="s">
        <v>35</v>
      </c>
      <c r="C915" s="41" t="s">
        <v>310</v>
      </c>
      <c r="D915" s="42">
        <v>370</v>
      </c>
      <c r="M915" s="81" t="s">
        <v>29</v>
      </c>
      <c r="N915" s="81" t="s">
        <v>329</v>
      </c>
      <c r="O915" s="81" t="s">
        <v>311</v>
      </c>
      <c r="P915" s="81" t="s">
        <v>328</v>
      </c>
      <c r="Q915" s="82">
        <v>36</v>
      </c>
      <c r="U915" s="92" t="s">
        <v>31</v>
      </c>
      <c r="V915" s="92" t="s">
        <v>436</v>
      </c>
      <c r="W915" s="92" t="s">
        <v>332</v>
      </c>
      <c r="X915" s="92">
        <v>396</v>
      </c>
      <c r="Y915" s="84"/>
    </row>
    <row r="916" spans="1:25" hidden="1">
      <c r="A916" s="41" t="s">
        <v>327</v>
      </c>
      <c r="B916" s="41" t="s">
        <v>35</v>
      </c>
      <c r="C916" s="41" t="s">
        <v>311</v>
      </c>
      <c r="D916" s="42">
        <v>29</v>
      </c>
      <c r="M916" s="81" t="s">
        <v>29</v>
      </c>
      <c r="N916" s="81" t="s">
        <v>329</v>
      </c>
      <c r="O916" s="81" t="s">
        <v>311</v>
      </c>
      <c r="P916" s="81" t="s">
        <v>334</v>
      </c>
      <c r="Q916" s="82">
        <v>9</v>
      </c>
      <c r="U916" s="92" t="s">
        <v>31</v>
      </c>
      <c r="V916" s="92" t="s">
        <v>436</v>
      </c>
      <c r="W916" s="92" t="s">
        <v>333</v>
      </c>
      <c r="X916" s="92">
        <v>275</v>
      </c>
      <c r="Y916" s="84"/>
    </row>
    <row r="917" spans="1:25" hidden="1">
      <c r="A917" s="41" t="s">
        <v>327</v>
      </c>
      <c r="B917" s="41" t="s">
        <v>36</v>
      </c>
      <c r="C917" s="41" t="s">
        <v>309</v>
      </c>
      <c r="D917" s="42">
        <v>507</v>
      </c>
      <c r="M917" s="81" t="s">
        <v>29</v>
      </c>
      <c r="N917" s="81" t="s">
        <v>329</v>
      </c>
      <c r="O917" s="81" t="s">
        <v>335</v>
      </c>
      <c r="P917" s="81" t="s">
        <v>334</v>
      </c>
      <c r="Q917" s="82">
        <v>5</v>
      </c>
      <c r="U917" s="92" t="s">
        <v>31</v>
      </c>
      <c r="V917" s="92" t="s">
        <v>436</v>
      </c>
      <c r="W917" s="92" t="s">
        <v>334</v>
      </c>
      <c r="X917" s="92">
        <v>243</v>
      </c>
      <c r="Y917" s="84"/>
    </row>
    <row r="918" spans="1:25" hidden="1">
      <c r="A918" s="41" t="s">
        <v>327</v>
      </c>
      <c r="B918" s="41" t="s">
        <v>36</v>
      </c>
      <c r="C918" s="41" t="s">
        <v>310</v>
      </c>
      <c r="D918" s="42">
        <v>177</v>
      </c>
      <c r="M918" s="81" t="s">
        <v>44</v>
      </c>
      <c r="N918" s="81" t="s">
        <v>436</v>
      </c>
      <c r="O918" s="81" t="s">
        <v>329</v>
      </c>
      <c r="P918" s="81" t="s">
        <v>330</v>
      </c>
      <c r="Q918" s="82">
        <v>2</v>
      </c>
      <c r="U918" s="92" t="s">
        <v>31</v>
      </c>
      <c r="V918" s="92" t="s">
        <v>436</v>
      </c>
      <c r="W918" s="92" t="s">
        <v>336</v>
      </c>
      <c r="X918" s="92">
        <v>206</v>
      </c>
      <c r="Y918" s="84"/>
    </row>
    <row r="919" spans="1:25" hidden="1">
      <c r="A919" s="41" t="s">
        <v>327</v>
      </c>
      <c r="B919" s="41" t="s">
        <v>36</v>
      </c>
      <c r="C919" s="41" t="s">
        <v>311</v>
      </c>
      <c r="D919" s="42">
        <v>12</v>
      </c>
      <c r="M919" s="81" t="s">
        <v>44</v>
      </c>
      <c r="N919" s="81" t="s">
        <v>436</v>
      </c>
      <c r="O919" s="81" t="s">
        <v>329</v>
      </c>
      <c r="P919" s="81" t="s">
        <v>331</v>
      </c>
      <c r="Q919" s="82">
        <v>9</v>
      </c>
      <c r="U919" s="92" t="s">
        <v>31</v>
      </c>
      <c r="V919" s="92" t="s">
        <v>436</v>
      </c>
      <c r="W919" s="92" t="s">
        <v>337</v>
      </c>
      <c r="X919" s="92">
        <v>267</v>
      </c>
      <c r="Y919" s="84"/>
    </row>
    <row r="920" spans="1:25" hidden="1">
      <c r="A920" s="41" t="s">
        <v>327</v>
      </c>
      <c r="B920" s="41" t="s">
        <v>319</v>
      </c>
      <c r="C920" s="41" t="s">
        <v>309</v>
      </c>
      <c r="D920" s="42">
        <v>183</v>
      </c>
      <c r="M920" s="81" t="s">
        <v>44</v>
      </c>
      <c r="N920" s="81" t="s">
        <v>436</v>
      </c>
      <c r="O920" s="81" t="s">
        <v>329</v>
      </c>
      <c r="P920" s="81" t="s">
        <v>332</v>
      </c>
      <c r="Q920" s="82">
        <v>5</v>
      </c>
      <c r="U920" s="92" t="s">
        <v>31</v>
      </c>
      <c r="V920" s="92" t="s">
        <v>436</v>
      </c>
      <c r="W920" s="92" t="s">
        <v>338</v>
      </c>
      <c r="X920" s="92">
        <v>58</v>
      </c>
      <c r="Y920" s="84"/>
    </row>
    <row r="921" spans="1:25" hidden="1">
      <c r="A921" s="41" t="s">
        <v>327</v>
      </c>
      <c r="B921" s="41" t="s">
        <v>319</v>
      </c>
      <c r="C921" s="41" t="s">
        <v>310</v>
      </c>
      <c r="D921" s="42">
        <v>60</v>
      </c>
      <c r="M921" s="81" t="s">
        <v>44</v>
      </c>
      <c r="N921" s="81" t="s">
        <v>436</v>
      </c>
      <c r="O921" s="81" t="s">
        <v>329</v>
      </c>
      <c r="P921" s="81" t="s">
        <v>333</v>
      </c>
      <c r="Q921" s="82">
        <v>4</v>
      </c>
      <c r="U921" s="92" t="s">
        <v>31</v>
      </c>
      <c r="V921" s="92" t="s">
        <v>329</v>
      </c>
      <c r="W921" s="92" t="s">
        <v>308</v>
      </c>
      <c r="X921" s="92">
        <v>69</v>
      </c>
      <c r="Y921" s="84"/>
    </row>
    <row r="922" spans="1:25" hidden="1">
      <c r="A922" s="41" t="s">
        <v>327</v>
      </c>
      <c r="B922" s="41" t="s">
        <v>319</v>
      </c>
      <c r="C922" s="41" t="s">
        <v>311</v>
      </c>
      <c r="D922" s="42">
        <v>1</v>
      </c>
      <c r="M922" s="81" t="s">
        <v>44</v>
      </c>
      <c r="N922" s="81" t="s">
        <v>436</v>
      </c>
      <c r="O922" s="81" t="s">
        <v>329</v>
      </c>
      <c r="P922" s="81" t="s">
        <v>334</v>
      </c>
      <c r="Q922" s="82">
        <v>1</v>
      </c>
      <c r="U922" s="92" t="s">
        <v>31</v>
      </c>
      <c r="V922" s="92" t="s">
        <v>329</v>
      </c>
      <c r="W922" s="92" t="s">
        <v>323</v>
      </c>
      <c r="X922" s="92">
        <v>427</v>
      </c>
      <c r="Y922" s="84"/>
    </row>
    <row r="923" spans="1:25" hidden="1">
      <c r="A923" s="41" t="s">
        <v>327</v>
      </c>
      <c r="B923" s="41" t="s">
        <v>320</v>
      </c>
      <c r="C923" s="41" t="s">
        <v>309</v>
      </c>
      <c r="D923" s="42">
        <v>321</v>
      </c>
      <c r="M923" s="81" t="s">
        <v>44</v>
      </c>
      <c r="N923" s="81" t="s">
        <v>436</v>
      </c>
      <c r="O923" s="81" t="s">
        <v>309</v>
      </c>
      <c r="P923" s="81" t="s">
        <v>330</v>
      </c>
      <c r="Q923" s="82">
        <v>1222</v>
      </c>
      <c r="U923" s="92" t="s">
        <v>31</v>
      </c>
      <c r="V923" s="92" t="s">
        <v>329</v>
      </c>
      <c r="W923" s="92" t="s">
        <v>324</v>
      </c>
      <c r="X923" s="92">
        <v>368</v>
      </c>
      <c r="Y923" s="84"/>
    </row>
    <row r="924" spans="1:25" hidden="1">
      <c r="A924" s="41" t="s">
        <v>327</v>
      </c>
      <c r="B924" s="41" t="s">
        <v>320</v>
      </c>
      <c r="C924" s="41" t="s">
        <v>310</v>
      </c>
      <c r="D924" s="42">
        <v>93</v>
      </c>
      <c r="M924" s="81" t="s">
        <v>44</v>
      </c>
      <c r="N924" s="81" t="s">
        <v>436</v>
      </c>
      <c r="O924" s="81" t="s">
        <v>309</v>
      </c>
      <c r="P924" s="81" t="s">
        <v>331</v>
      </c>
      <c r="Q924" s="82">
        <v>1531</v>
      </c>
      <c r="U924" s="92" t="s">
        <v>31</v>
      </c>
      <c r="V924" s="92" t="s">
        <v>329</v>
      </c>
      <c r="W924" s="92" t="s">
        <v>325</v>
      </c>
      <c r="X924" s="92">
        <v>339</v>
      </c>
      <c r="Y924" s="84"/>
    </row>
    <row r="925" spans="1:25" hidden="1">
      <c r="A925" s="41" t="s">
        <v>327</v>
      </c>
      <c r="B925" s="41" t="s">
        <v>320</v>
      </c>
      <c r="C925" s="41" t="s">
        <v>311</v>
      </c>
      <c r="D925" s="42">
        <v>7</v>
      </c>
      <c r="M925" s="81" t="s">
        <v>44</v>
      </c>
      <c r="N925" s="81" t="s">
        <v>436</v>
      </c>
      <c r="O925" s="81" t="s">
        <v>309</v>
      </c>
      <c r="P925" s="81" t="s">
        <v>332</v>
      </c>
      <c r="Q925" s="82">
        <v>1542</v>
      </c>
      <c r="U925" s="92" t="s">
        <v>31</v>
      </c>
      <c r="V925" s="92" t="s">
        <v>329</v>
      </c>
      <c r="W925" s="92" t="s">
        <v>326</v>
      </c>
      <c r="X925" s="92">
        <v>373</v>
      </c>
      <c r="Y925" s="84"/>
    </row>
    <row r="926" spans="1:25" hidden="1">
      <c r="A926" s="41" t="s">
        <v>327</v>
      </c>
      <c r="B926" s="41" t="s">
        <v>321</v>
      </c>
      <c r="C926" s="41" t="s">
        <v>309</v>
      </c>
      <c r="D926" s="42">
        <v>591</v>
      </c>
      <c r="M926" s="81" t="s">
        <v>44</v>
      </c>
      <c r="N926" s="81" t="s">
        <v>436</v>
      </c>
      <c r="O926" s="81" t="s">
        <v>309</v>
      </c>
      <c r="P926" s="81" t="s">
        <v>333</v>
      </c>
      <c r="Q926" s="82">
        <v>1480</v>
      </c>
      <c r="U926" s="92" t="s">
        <v>31</v>
      </c>
      <c r="V926" s="92" t="s">
        <v>329</v>
      </c>
      <c r="W926" s="92" t="s">
        <v>327</v>
      </c>
      <c r="X926" s="92">
        <v>299</v>
      </c>
      <c r="Y926" s="84"/>
    </row>
    <row r="927" spans="1:25" hidden="1">
      <c r="A927" s="41" t="s">
        <v>327</v>
      </c>
      <c r="B927" s="41" t="s">
        <v>321</v>
      </c>
      <c r="C927" s="41" t="s">
        <v>310</v>
      </c>
      <c r="D927" s="42">
        <v>219</v>
      </c>
      <c r="M927" s="81" t="s">
        <v>44</v>
      </c>
      <c r="N927" s="81" t="s">
        <v>436</v>
      </c>
      <c r="O927" s="81" t="s">
        <v>309</v>
      </c>
      <c r="P927" s="81" t="s">
        <v>334</v>
      </c>
      <c r="Q927" s="82">
        <v>1549</v>
      </c>
      <c r="U927" s="92" t="s">
        <v>31</v>
      </c>
      <c r="V927" s="92" t="s">
        <v>329</v>
      </c>
      <c r="W927" s="92" t="s">
        <v>328</v>
      </c>
      <c r="X927" s="92">
        <v>294</v>
      </c>
      <c r="Y927" s="84"/>
    </row>
    <row r="928" spans="1:25" hidden="1">
      <c r="A928" s="41" t="s">
        <v>327</v>
      </c>
      <c r="B928" s="41" t="s">
        <v>321</v>
      </c>
      <c r="C928" s="41" t="s">
        <v>311</v>
      </c>
      <c r="D928" s="42">
        <v>11</v>
      </c>
      <c r="M928" s="81" t="s">
        <v>44</v>
      </c>
      <c r="N928" s="81" t="s">
        <v>436</v>
      </c>
      <c r="O928" s="81" t="s">
        <v>309</v>
      </c>
      <c r="P928" s="81" t="s">
        <v>336</v>
      </c>
      <c r="Q928" s="82">
        <v>1350</v>
      </c>
      <c r="U928" s="92" t="s">
        <v>31</v>
      </c>
      <c r="V928" s="92" t="s">
        <v>329</v>
      </c>
      <c r="W928" s="92" t="s">
        <v>334</v>
      </c>
      <c r="X928" s="92">
        <v>11</v>
      </c>
      <c r="Y928" s="84"/>
    </row>
    <row r="929" spans="1:25" hidden="1">
      <c r="A929" s="41" t="s">
        <v>327</v>
      </c>
      <c r="B929" s="41" t="s">
        <v>28</v>
      </c>
      <c r="C929" s="41" t="s">
        <v>309</v>
      </c>
      <c r="D929" s="42">
        <v>162</v>
      </c>
      <c r="M929" s="81" t="s">
        <v>44</v>
      </c>
      <c r="N929" s="81" t="s">
        <v>436</v>
      </c>
      <c r="O929" s="81" t="s">
        <v>309</v>
      </c>
      <c r="P929" s="81" t="s">
        <v>337</v>
      </c>
      <c r="Q929" s="82">
        <v>1529</v>
      </c>
      <c r="U929" s="92" t="s">
        <v>37</v>
      </c>
      <c r="V929" s="92" t="s">
        <v>436</v>
      </c>
      <c r="W929" s="92" t="s">
        <v>330</v>
      </c>
      <c r="X929" s="92">
        <v>281</v>
      </c>
      <c r="Y929" s="84"/>
    </row>
    <row r="930" spans="1:25" hidden="1">
      <c r="A930" s="41" t="s">
        <v>327</v>
      </c>
      <c r="B930" s="41" t="s">
        <v>28</v>
      </c>
      <c r="C930" s="41" t="s">
        <v>310</v>
      </c>
      <c r="D930" s="42">
        <v>72</v>
      </c>
      <c r="M930" s="81" t="s">
        <v>44</v>
      </c>
      <c r="N930" s="81" t="s">
        <v>436</v>
      </c>
      <c r="O930" s="81" t="s">
        <v>309</v>
      </c>
      <c r="P930" s="81" t="s">
        <v>338</v>
      </c>
      <c r="Q930" s="82">
        <v>366</v>
      </c>
      <c r="U930" s="92" t="s">
        <v>37</v>
      </c>
      <c r="V930" s="92" t="s">
        <v>436</v>
      </c>
      <c r="W930" s="92" t="s">
        <v>331</v>
      </c>
      <c r="X930" s="92">
        <v>317</v>
      </c>
      <c r="Y930" s="84"/>
    </row>
    <row r="931" spans="1:25" hidden="1">
      <c r="A931" s="41" t="s">
        <v>327</v>
      </c>
      <c r="B931" s="41" t="s">
        <v>28</v>
      </c>
      <c r="C931" s="41" t="s">
        <v>311</v>
      </c>
      <c r="D931" s="42">
        <v>5</v>
      </c>
      <c r="M931" s="81" t="s">
        <v>44</v>
      </c>
      <c r="N931" s="81" t="s">
        <v>436</v>
      </c>
      <c r="O931" s="81" t="s">
        <v>310</v>
      </c>
      <c r="P931" s="81" t="s">
        <v>330</v>
      </c>
      <c r="Q931" s="82">
        <v>486</v>
      </c>
      <c r="U931" s="92" t="s">
        <v>37</v>
      </c>
      <c r="V931" s="92" t="s">
        <v>436</v>
      </c>
      <c r="W931" s="92" t="s">
        <v>332</v>
      </c>
      <c r="X931" s="92">
        <v>421</v>
      </c>
      <c r="Y931" s="84"/>
    </row>
    <row r="932" spans="1:25" hidden="1">
      <c r="A932" s="41" t="s">
        <v>327</v>
      </c>
      <c r="B932" s="41" t="s">
        <v>17</v>
      </c>
      <c r="C932" s="41" t="s">
        <v>309</v>
      </c>
      <c r="D932" s="42">
        <v>87</v>
      </c>
      <c r="M932" s="81" t="s">
        <v>44</v>
      </c>
      <c r="N932" s="81" t="s">
        <v>436</v>
      </c>
      <c r="O932" s="81" t="s">
        <v>310</v>
      </c>
      <c r="P932" s="81" t="s">
        <v>331</v>
      </c>
      <c r="Q932" s="82">
        <v>626</v>
      </c>
      <c r="U932" s="92" t="s">
        <v>37</v>
      </c>
      <c r="V932" s="92" t="s">
        <v>436</v>
      </c>
      <c r="W932" s="92" t="s">
        <v>333</v>
      </c>
      <c r="X932" s="92">
        <v>304</v>
      </c>
      <c r="Y932" s="84"/>
    </row>
    <row r="933" spans="1:25" hidden="1">
      <c r="A933" s="41" t="s">
        <v>327</v>
      </c>
      <c r="B933" s="41" t="s">
        <v>17</v>
      </c>
      <c r="C933" s="41" t="s">
        <v>310</v>
      </c>
      <c r="D933" s="42">
        <v>16</v>
      </c>
      <c r="M933" s="81" t="s">
        <v>44</v>
      </c>
      <c r="N933" s="81" t="s">
        <v>436</v>
      </c>
      <c r="O933" s="81" t="s">
        <v>310</v>
      </c>
      <c r="P933" s="81" t="s">
        <v>332</v>
      </c>
      <c r="Q933" s="82">
        <v>702</v>
      </c>
      <c r="U933" s="92" t="s">
        <v>37</v>
      </c>
      <c r="V933" s="92" t="s">
        <v>436</v>
      </c>
      <c r="W933" s="92" t="s">
        <v>334</v>
      </c>
      <c r="X933" s="92">
        <v>304</v>
      </c>
      <c r="Y933" s="84"/>
    </row>
    <row r="934" spans="1:25" hidden="1">
      <c r="A934" s="41" t="s">
        <v>327</v>
      </c>
      <c r="B934" s="41" t="s">
        <v>17</v>
      </c>
      <c r="C934" s="41" t="s">
        <v>311</v>
      </c>
      <c r="D934" s="42">
        <v>1</v>
      </c>
      <c r="M934" s="81" t="s">
        <v>44</v>
      </c>
      <c r="N934" s="81" t="s">
        <v>436</v>
      </c>
      <c r="O934" s="81" t="s">
        <v>310</v>
      </c>
      <c r="P934" s="81" t="s">
        <v>333</v>
      </c>
      <c r="Q934" s="82">
        <v>704</v>
      </c>
      <c r="U934" s="92" t="s">
        <v>37</v>
      </c>
      <c r="V934" s="92" t="s">
        <v>436</v>
      </c>
      <c r="W934" s="92" t="s">
        <v>336</v>
      </c>
      <c r="X934" s="92">
        <v>222</v>
      </c>
      <c r="Y934" s="84"/>
    </row>
    <row r="935" spans="1:25" hidden="1">
      <c r="A935" s="41" t="s">
        <v>327</v>
      </c>
      <c r="B935" s="41" t="s">
        <v>34</v>
      </c>
      <c r="C935" s="41" t="s">
        <v>309</v>
      </c>
      <c r="D935" s="42">
        <v>107</v>
      </c>
      <c r="M935" s="81" t="s">
        <v>44</v>
      </c>
      <c r="N935" s="81" t="s">
        <v>436</v>
      </c>
      <c r="O935" s="81" t="s">
        <v>310</v>
      </c>
      <c r="P935" s="81" t="s">
        <v>334</v>
      </c>
      <c r="Q935" s="82">
        <v>581</v>
      </c>
      <c r="U935" s="92" t="s">
        <v>37</v>
      </c>
      <c r="V935" s="92" t="s">
        <v>436</v>
      </c>
      <c r="W935" s="92" t="s">
        <v>337</v>
      </c>
      <c r="X935" s="92">
        <v>297</v>
      </c>
      <c r="Y935" s="84"/>
    </row>
    <row r="936" spans="1:25" hidden="1">
      <c r="A936" s="41" t="s">
        <v>327</v>
      </c>
      <c r="B936" s="41" t="s">
        <v>34</v>
      </c>
      <c r="C936" s="41" t="s">
        <v>310</v>
      </c>
      <c r="D936" s="42">
        <v>19</v>
      </c>
      <c r="M936" s="81" t="s">
        <v>44</v>
      </c>
      <c r="N936" s="81" t="s">
        <v>436</v>
      </c>
      <c r="O936" s="81" t="s">
        <v>310</v>
      </c>
      <c r="P936" s="81" t="s">
        <v>336</v>
      </c>
      <c r="Q936" s="82">
        <v>586</v>
      </c>
      <c r="U936" s="92" t="s">
        <v>37</v>
      </c>
      <c r="V936" s="92" t="s">
        <v>436</v>
      </c>
      <c r="W936" s="92" t="s">
        <v>338</v>
      </c>
      <c r="X936" s="92">
        <v>72</v>
      </c>
      <c r="Y936" s="84"/>
    </row>
    <row r="937" spans="1:25" hidden="1">
      <c r="A937" s="41" t="s">
        <v>327</v>
      </c>
      <c r="B937" s="41" t="s">
        <v>34</v>
      </c>
      <c r="C937" s="41" t="s">
        <v>311</v>
      </c>
      <c r="D937" s="42">
        <v>2</v>
      </c>
      <c r="M937" s="81" t="s">
        <v>44</v>
      </c>
      <c r="N937" s="81" t="s">
        <v>436</v>
      </c>
      <c r="O937" s="81" t="s">
        <v>310</v>
      </c>
      <c r="P937" s="81" t="s">
        <v>337</v>
      </c>
      <c r="Q937" s="82">
        <v>602</v>
      </c>
      <c r="U937" s="92" t="s">
        <v>37</v>
      </c>
      <c r="V937" s="92" t="s">
        <v>455</v>
      </c>
      <c r="W937" s="92" t="s">
        <v>332</v>
      </c>
      <c r="X937" s="92">
        <v>1</v>
      </c>
      <c r="Y937" s="84"/>
    </row>
    <row r="938" spans="1:25" hidden="1">
      <c r="A938" s="41" t="s">
        <v>328</v>
      </c>
      <c r="B938" s="41" t="s">
        <v>6</v>
      </c>
      <c r="C938" s="41" t="s">
        <v>309</v>
      </c>
      <c r="D938" s="42">
        <v>453</v>
      </c>
      <c r="M938" s="81" t="s">
        <v>44</v>
      </c>
      <c r="N938" s="81" t="s">
        <v>436</v>
      </c>
      <c r="O938" s="81" t="s">
        <v>310</v>
      </c>
      <c r="P938" s="81" t="s">
        <v>338</v>
      </c>
      <c r="Q938" s="82">
        <v>114</v>
      </c>
      <c r="U938" s="92" t="s">
        <v>37</v>
      </c>
      <c r="V938" s="92" t="s">
        <v>448</v>
      </c>
      <c r="W938" s="92" t="s">
        <v>331</v>
      </c>
      <c r="X938" s="92">
        <v>1</v>
      </c>
      <c r="Y938" s="84"/>
    </row>
    <row r="939" spans="1:25" hidden="1">
      <c r="A939" s="41" t="s">
        <v>328</v>
      </c>
      <c r="B939" s="41" t="s">
        <v>6</v>
      </c>
      <c r="C939" s="41" t="s">
        <v>310</v>
      </c>
      <c r="D939" s="42">
        <v>241</v>
      </c>
      <c r="M939" s="81" t="s">
        <v>44</v>
      </c>
      <c r="N939" s="81" t="s">
        <v>436</v>
      </c>
      <c r="O939" s="81" t="s">
        <v>311</v>
      </c>
      <c r="P939" s="81" t="s">
        <v>330</v>
      </c>
      <c r="Q939" s="82">
        <v>43</v>
      </c>
      <c r="U939" s="92" t="s">
        <v>37</v>
      </c>
      <c r="V939" s="92" t="s">
        <v>329</v>
      </c>
      <c r="W939" s="92" t="s">
        <v>308</v>
      </c>
      <c r="X939" s="92">
        <v>68</v>
      </c>
      <c r="Y939" s="84"/>
    </row>
    <row r="940" spans="1:25" hidden="1">
      <c r="A940" s="41" t="s">
        <v>328</v>
      </c>
      <c r="B940" s="41" t="s">
        <v>6</v>
      </c>
      <c r="C940" s="41" t="s">
        <v>311</v>
      </c>
      <c r="D940" s="42">
        <v>18</v>
      </c>
      <c r="M940" s="81" t="s">
        <v>44</v>
      </c>
      <c r="N940" s="81" t="s">
        <v>436</v>
      </c>
      <c r="O940" s="81" t="s">
        <v>311</v>
      </c>
      <c r="P940" s="81" t="s">
        <v>331</v>
      </c>
      <c r="Q940" s="82">
        <v>76</v>
      </c>
      <c r="U940" s="92" t="s">
        <v>37</v>
      </c>
      <c r="V940" s="92" t="s">
        <v>329</v>
      </c>
      <c r="W940" s="92" t="s">
        <v>323</v>
      </c>
      <c r="X940" s="92">
        <v>292</v>
      </c>
      <c r="Y940" s="84"/>
    </row>
    <row r="941" spans="1:25" hidden="1">
      <c r="A941" s="41" t="s">
        <v>328</v>
      </c>
      <c r="B941" s="41" t="s">
        <v>14</v>
      </c>
      <c r="C941" s="41" t="s">
        <v>309</v>
      </c>
      <c r="D941" s="42">
        <v>844</v>
      </c>
      <c r="M941" s="81" t="s">
        <v>44</v>
      </c>
      <c r="N941" s="81" t="s">
        <v>436</v>
      </c>
      <c r="O941" s="81" t="s">
        <v>311</v>
      </c>
      <c r="P941" s="81" t="s">
        <v>332</v>
      </c>
      <c r="Q941" s="82">
        <v>88</v>
      </c>
      <c r="U941" s="92" t="s">
        <v>37</v>
      </c>
      <c r="V941" s="92" t="s">
        <v>329</v>
      </c>
      <c r="W941" s="92" t="s">
        <v>324</v>
      </c>
      <c r="X941" s="92">
        <v>300</v>
      </c>
      <c r="Y941" s="84"/>
    </row>
    <row r="942" spans="1:25" hidden="1">
      <c r="A942" s="41" t="s">
        <v>328</v>
      </c>
      <c r="B942" s="41" t="s">
        <v>14</v>
      </c>
      <c r="C942" s="41" t="s">
        <v>310</v>
      </c>
      <c r="D942" s="42">
        <v>495</v>
      </c>
      <c r="M942" s="81" t="s">
        <v>44</v>
      </c>
      <c r="N942" s="81" t="s">
        <v>436</v>
      </c>
      <c r="O942" s="81" t="s">
        <v>311</v>
      </c>
      <c r="P942" s="81" t="s">
        <v>333</v>
      </c>
      <c r="Q942" s="82">
        <v>58</v>
      </c>
      <c r="U942" s="92" t="s">
        <v>37</v>
      </c>
      <c r="V942" s="92" t="s">
        <v>329</v>
      </c>
      <c r="W942" s="92" t="s">
        <v>325</v>
      </c>
      <c r="X942" s="92">
        <v>302</v>
      </c>
      <c r="Y942" s="84"/>
    </row>
    <row r="943" spans="1:25" hidden="1">
      <c r="A943" s="41" t="s">
        <v>328</v>
      </c>
      <c r="B943" s="41" t="s">
        <v>14</v>
      </c>
      <c r="C943" s="41" t="s">
        <v>311</v>
      </c>
      <c r="D943" s="42">
        <v>32</v>
      </c>
      <c r="M943" s="81" t="s">
        <v>44</v>
      </c>
      <c r="N943" s="81" t="s">
        <v>436</v>
      </c>
      <c r="O943" s="81" t="s">
        <v>311</v>
      </c>
      <c r="P943" s="81" t="s">
        <v>334</v>
      </c>
      <c r="Q943" s="82">
        <v>54</v>
      </c>
      <c r="U943" s="92" t="s">
        <v>37</v>
      </c>
      <c r="V943" s="92" t="s">
        <v>329</v>
      </c>
      <c r="W943" s="92" t="s">
        <v>326</v>
      </c>
      <c r="X943" s="92">
        <v>294</v>
      </c>
      <c r="Y943" s="84"/>
    </row>
    <row r="944" spans="1:25" hidden="1">
      <c r="A944" s="41" t="s">
        <v>328</v>
      </c>
      <c r="B944" s="41" t="s">
        <v>312</v>
      </c>
      <c r="C944" s="41" t="s">
        <v>309</v>
      </c>
      <c r="D944" s="42">
        <v>568</v>
      </c>
      <c r="M944" s="81" t="s">
        <v>44</v>
      </c>
      <c r="N944" s="81" t="s">
        <v>436</v>
      </c>
      <c r="O944" s="81" t="s">
        <v>311</v>
      </c>
      <c r="P944" s="81" t="s">
        <v>336</v>
      </c>
      <c r="Q944" s="82">
        <v>89</v>
      </c>
      <c r="U944" s="92" t="s">
        <v>37</v>
      </c>
      <c r="V944" s="92" t="s">
        <v>329</v>
      </c>
      <c r="W944" s="92" t="s">
        <v>327</v>
      </c>
      <c r="X944" s="92">
        <v>276</v>
      </c>
      <c r="Y944" s="84"/>
    </row>
    <row r="945" spans="1:25" hidden="1">
      <c r="A945" s="41" t="s">
        <v>328</v>
      </c>
      <c r="B945" s="41" t="s">
        <v>312</v>
      </c>
      <c r="C945" s="41" t="s">
        <v>310</v>
      </c>
      <c r="D945" s="42">
        <v>313</v>
      </c>
      <c r="M945" s="81" t="s">
        <v>44</v>
      </c>
      <c r="N945" s="81" t="s">
        <v>436</v>
      </c>
      <c r="O945" s="81" t="s">
        <v>311</v>
      </c>
      <c r="P945" s="81" t="s">
        <v>337</v>
      </c>
      <c r="Q945" s="82">
        <v>75</v>
      </c>
      <c r="U945" s="92" t="s">
        <v>37</v>
      </c>
      <c r="V945" s="92" t="s">
        <v>329</v>
      </c>
      <c r="W945" s="92" t="s">
        <v>328</v>
      </c>
      <c r="X945" s="92">
        <v>282</v>
      </c>
      <c r="Y945" s="84"/>
    </row>
    <row r="946" spans="1:25" hidden="1">
      <c r="A946" s="41" t="s">
        <v>328</v>
      </c>
      <c r="B946" s="41" t="s">
        <v>312</v>
      </c>
      <c r="C946" s="41" t="s">
        <v>311</v>
      </c>
      <c r="D946" s="42">
        <v>13</v>
      </c>
      <c r="M946" s="81" t="s">
        <v>44</v>
      </c>
      <c r="N946" s="81" t="s">
        <v>436</v>
      </c>
      <c r="O946" s="81" t="s">
        <v>311</v>
      </c>
      <c r="P946" s="81" t="s">
        <v>338</v>
      </c>
      <c r="Q946" s="82">
        <v>20</v>
      </c>
      <c r="U946" s="92" t="s">
        <v>37</v>
      </c>
      <c r="V946" s="92" t="s">
        <v>329</v>
      </c>
      <c r="W946" s="92" t="s">
        <v>334</v>
      </c>
      <c r="X946" s="92">
        <v>7</v>
      </c>
      <c r="Y946" s="84"/>
    </row>
    <row r="947" spans="1:25" hidden="1">
      <c r="A947" s="41" t="s">
        <v>328</v>
      </c>
      <c r="B947" s="41" t="s">
        <v>22</v>
      </c>
      <c r="C947" s="41" t="s">
        <v>329</v>
      </c>
      <c r="D947" s="42">
        <v>1</v>
      </c>
      <c r="M947" s="81" t="s">
        <v>44</v>
      </c>
      <c r="N947" s="81" t="s">
        <v>436</v>
      </c>
      <c r="O947" s="81" t="s">
        <v>335</v>
      </c>
      <c r="P947" s="81" t="s">
        <v>334</v>
      </c>
      <c r="Q947" s="82">
        <v>25</v>
      </c>
      <c r="U947" s="92" t="s">
        <v>39</v>
      </c>
      <c r="V947" s="92" t="s">
        <v>436</v>
      </c>
      <c r="W947" s="92" t="s">
        <v>330</v>
      </c>
      <c r="X947" s="93">
        <v>1305</v>
      </c>
      <c r="Y947" s="84"/>
    </row>
    <row r="948" spans="1:25" hidden="1">
      <c r="A948" s="41" t="s">
        <v>328</v>
      </c>
      <c r="B948" s="41" t="s">
        <v>22</v>
      </c>
      <c r="C948" s="41" t="s">
        <v>309</v>
      </c>
      <c r="D948" s="42">
        <v>746</v>
      </c>
      <c r="M948" s="81" t="s">
        <v>44</v>
      </c>
      <c r="N948" s="81" t="s">
        <v>436</v>
      </c>
      <c r="O948" s="81" t="s">
        <v>335</v>
      </c>
      <c r="P948" s="81" t="s">
        <v>336</v>
      </c>
      <c r="Q948" s="82">
        <v>29</v>
      </c>
      <c r="U948" s="92" t="s">
        <v>39</v>
      </c>
      <c r="V948" s="92" t="s">
        <v>436</v>
      </c>
      <c r="W948" s="92" t="s">
        <v>331</v>
      </c>
      <c r="X948" s="93">
        <v>1979</v>
      </c>
      <c r="Y948" s="84"/>
    </row>
    <row r="949" spans="1:25" hidden="1">
      <c r="A949" s="41" t="s">
        <v>328</v>
      </c>
      <c r="B949" s="41" t="s">
        <v>22</v>
      </c>
      <c r="C949" s="41" t="s">
        <v>310</v>
      </c>
      <c r="D949" s="42">
        <v>411</v>
      </c>
      <c r="M949" s="81" t="s">
        <v>44</v>
      </c>
      <c r="N949" s="81" t="s">
        <v>436</v>
      </c>
      <c r="O949" s="81" t="s">
        <v>335</v>
      </c>
      <c r="P949" s="81" t="s">
        <v>337</v>
      </c>
      <c r="Q949" s="82">
        <v>37</v>
      </c>
      <c r="U949" s="92" t="s">
        <v>39</v>
      </c>
      <c r="V949" s="92" t="s">
        <v>436</v>
      </c>
      <c r="W949" s="92" t="s">
        <v>332</v>
      </c>
      <c r="X949" s="93">
        <v>1522</v>
      </c>
      <c r="Y949" s="84"/>
    </row>
    <row r="950" spans="1:25" hidden="1">
      <c r="A950" s="41" t="s">
        <v>328</v>
      </c>
      <c r="B950" s="41" t="s">
        <v>22</v>
      </c>
      <c r="C950" s="41" t="s">
        <v>311</v>
      </c>
      <c r="D950" s="42">
        <v>32</v>
      </c>
      <c r="M950" s="81" t="s">
        <v>44</v>
      </c>
      <c r="N950" s="81" t="s">
        <v>436</v>
      </c>
      <c r="O950" s="81" t="s">
        <v>335</v>
      </c>
      <c r="P950" s="81" t="s">
        <v>338</v>
      </c>
      <c r="Q950" s="82">
        <v>8</v>
      </c>
      <c r="U950" s="92" t="s">
        <v>39</v>
      </c>
      <c r="V950" s="92" t="s">
        <v>436</v>
      </c>
      <c r="W950" s="92" t="s">
        <v>333</v>
      </c>
      <c r="X950" s="93">
        <v>1211</v>
      </c>
      <c r="Y950" s="84"/>
    </row>
    <row r="951" spans="1:25" hidden="1">
      <c r="A951" s="41" t="s">
        <v>328</v>
      </c>
      <c r="B951" s="41" t="s">
        <v>25</v>
      </c>
      <c r="C951" s="41" t="s">
        <v>309</v>
      </c>
      <c r="D951" s="42">
        <v>395</v>
      </c>
      <c r="M951" s="81" t="s">
        <v>44</v>
      </c>
      <c r="N951" s="81" t="s">
        <v>437</v>
      </c>
      <c r="O951" s="81" t="s">
        <v>309</v>
      </c>
      <c r="P951" s="81" t="s">
        <v>330</v>
      </c>
      <c r="Q951" s="82">
        <v>2</v>
      </c>
      <c r="U951" s="92" t="s">
        <v>39</v>
      </c>
      <c r="V951" s="92" t="s">
        <v>436</v>
      </c>
      <c r="W951" s="92" t="s">
        <v>334</v>
      </c>
      <c r="X951" s="93">
        <v>1060</v>
      </c>
      <c r="Y951" s="84"/>
    </row>
    <row r="952" spans="1:25" hidden="1">
      <c r="A952" s="41" t="s">
        <v>328</v>
      </c>
      <c r="B952" s="41" t="s">
        <v>25</v>
      </c>
      <c r="C952" s="41" t="s">
        <v>310</v>
      </c>
      <c r="D952" s="42">
        <v>194</v>
      </c>
      <c r="M952" s="81" t="s">
        <v>44</v>
      </c>
      <c r="N952" s="81" t="s">
        <v>437</v>
      </c>
      <c r="O952" s="81" t="s">
        <v>310</v>
      </c>
      <c r="P952" s="81" t="s">
        <v>330</v>
      </c>
      <c r="Q952" s="82">
        <v>1</v>
      </c>
      <c r="U952" s="92" t="s">
        <v>39</v>
      </c>
      <c r="V952" s="92" t="s">
        <v>436</v>
      </c>
      <c r="W952" s="92" t="s">
        <v>336</v>
      </c>
      <c r="X952" s="92">
        <v>889</v>
      </c>
      <c r="Y952" s="84"/>
    </row>
    <row r="953" spans="1:25" hidden="1">
      <c r="A953" s="41" t="s">
        <v>328</v>
      </c>
      <c r="B953" s="41" t="s">
        <v>25</v>
      </c>
      <c r="C953" s="41" t="s">
        <v>311</v>
      </c>
      <c r="D953" s="42">
        <v>18</v>
      </c>
      <c r="M953" s="81" t="s">
        <v>44</v>
      </c>
      <c r="N953" s="81" t="s">
        <v>438</v>
      </c>
      <c r="O953" s="81" t="s">
        <v>309</v>
      </c>
      <c r="P953" s="81" t="s">
        <v>331</v>
      </c>
      <c r="Q953" s="82">
        <v>8</v>
      </c>
      <c r="U953" s="92" t="s">
        <v>39</v>
      </c>
      <c r="V953" s="92" t="s">
        <v>436</v>
      </c>
      <c r="W953" s="92" t="s">
        <v>337</v>
      </c>
      <c r="X953" s="93">
        <v>1090</v>
      </c>
      <c r="Y953" s="84"/>
    </row>
    <row r="954" spans="1:25" hidden="1">
      <c r="A954" s="41" t="s">
        <v>328</v>
      </c>
      <c r="B954" s="41" t="s">
        <v>313</v>
      </c>
      <c r="C954" s="41" t="s">
        <v>309</v>
      </c>
      <c r="D954" s="42">
        <v>491</v>
      </c>
      <c r="M954" s="81" t="s">
        <v>44</v>
      </c>
      <c r="N954" s="81" t="s">
        <v>438</v>
      </c>
      <c r="O954" s="81" t="s">
        <v>309</v>
      </c>
      <c r="P954" s="81" t="s">
        <v>332</v>
      </c>
      <c r="Q954" s="82">
        <v>2</v>
      </c>
      <c r="U954" s="92" t="s">
        <v>39</v>
      </c>
      <c r="V954" s="92" t="s">
        <v>436</v>
      </c>
      <c r="W954" s="92" t="s">
        <v>338</v>
      </c>
      <c r="X954" s="92">
        <v>245</v>
      </c>
      <c r="Y954" s="84"/>
    </row>
    <row r="955" spans="1:25" hidden="1">
      <c r="A955" s="41" t="s">
        <v>328</v>
      </c>
      <c r="B955" s="41" t="s">
        <v>313</v>
      </c>
      <c r="C955" s="41" t="s">
        <v>310</v>
      </c>
      <c r="D955" s="42">
        <v>253</v>
      </c>
      <c r="M955" s="81" t="s">
        <v>44</v>
      </c>
      <c r="N955" s="81" t="s">
        <v>438</v>
      </c>
      <c r="O955" s="81" t="s">
        <v>309</v>
      </c>
      <c r="P955" s="81" t="s">
        <v>333</v>
      </c>
      <c r="Q955" s="82">
        <v>3</v>
      </c>
      <c r="U955" s="92" t="s">
        <v>39</v>
      </c>
      <c r="V955" s="92" t="s">
        <v>437</v>
      </c>
      <c r="W955" s="92" t="s">
        <v>332</v>
      </c>
      <c r="X955" s="92">
        <v>1</v>
      </c>
      <c r="Y955" s="84"/>
    </row>
    <row r="956" spans="1:25" hidden="1">
      <c r="A956" s="41" t="s">
        <v>328</v>
      </c>
      <c r="B956" s="41" t="s">
        <v>313</v>
      </c>
      <c r="C956" s="41" t="s">
        <v>311</v>
      </c>
      <c r="D956" s="42">
        <v>7</v>
      </c>
      <c r="M956" s="81" t="s">
        <v>44</v>
      </c>
      <c r="N956" s="81" t="s">
        <v>438</v>
      </c>
      <c r="O956" s="81" t="s">
        <v>309</v>
      </c>
      <c r="P956" s="81" t="s">
        <v>334</v>
      </c>
      <c r="Q956" s="82">
        <v>3</v>
      </c>
      <c r="U956" s="92" t="s">
        <v>39</v>
      </c>
      <c r="V956" s="92" t="s">
        <v>458</v>
      </c>
      <c r="W956" s="92" t="s">
        <v>332</v>
      </c>
      <c r="X956" s="92">
        <v>1</v>
      </c>
      <c r="Y956" s="84"/>
    </row>
    <row r="957" spans="1:25" hidden="1">
      <c r="A957" s="41" t="s">
        <v>328</v>
      </c>
      <c r="B957" s="41" t="s">
        <v>33</v>
      </c>
      <c r="C957" s="41" t="s">
        <v>329</v>
      </c>
      <c r="D957" s="42">
        <v>1</v>
      </c>
      <c r="M957" s="81" t="s">
        <v>44</v>
      </c>
      <c r="N957" s="81" t="s">
        <v>438</v>
      </c>
      <c r="O957" s="81" t="s">
        <v>309</v>
      </c>
      <c r="P957" s="81" t="s">
        <v>336</v>
      </c>
      <c r="Q957" s="82">
        <v>5</v>
      </c>
      <c r="U957" s="92" t="s">
        <v>39</v>
      </c>
      <c r="V957" s="92" t="s">
        <v>458</v>
      </c>
      <c r="W957" s="92" t="s">
        <v>333</v>
      </c>
      <c r="X957" s="92">
        <v>2</v>
      </c>
      <c r="Y957" s="84"/>
    </row>
    <row r="958" spans="1:25" hidden="1">
      <c r="A958" s="41" t="s">
        <v>328</v>
      </c>
      <c r="B958" s="41" t="s">
        <v>33</v>
      </c>
      <c r="C958" s="41" t="s">
        <v>309</v>
      </c>
      <c r="D958" s="42">
        <v>1428</v>
      </c>
      <c r="M958" s="81" t="s">
        <v>44</v>
      </c>
      <c r="N958" s="81" t="s">
        <v>438</v>
      </c>
      <c r="O958" s="81" t="s">
        <v>309</v>
      </c>
      <c r="P958" s="81" t="s">
        <v>337</v>
      </c>
      <c r="Q958" s="82">
        <v>4</v>
      </c>
      <c r="U958" s="92" t="s">
        <v>39</v>
      </c>
      <c r="V958" s="92" t="s">
        <v>329</v>
      </c>
      <c r="W958" s="92" t="s">
        <v>308</v>
      </c>
      <c r="X958" s="92">
        <v>201</v>
      </c>
      <c r="Y958" s="84"/>
    </row>
    <row r="959" spans="1:25" hidden="1">
      <c r="A959" s="41" t="s">
        <v>328</v>
      </c>
      <c r="B959" s="41" t="s">
        <v>33</v>
      </c>
      <c r="C959" s="41" t="s">
        <v>310</v>
      </c>
      <c r="D959" s="42">
        <v>680</v>
      </c>
      <c r="M959" s="81" t="s">
        <v>44</v>
      </c>
      <c r="N959" s="81" t="s">
        <v>438</v>
      </c>
      <c r="O959" s="81" t="s">
        <v>309</v>
      </c>
      <c r="P959" s="81" t="s">
        <v>338</v>
      </c>
      <c r="Q959" s="82">
        <v>4</v>
      </c>
      <c r="U959" s="92" t="s">
        <v>39</v>
      </c>
      <c r="V959" s="92" t="s">
        <v>329</v>
      </c>
      <c r="W959" s="92" t="s">
        <v>323</v>
      </c>
      <c r="X959" s="93">
        <v>1066</v>
      </c>
      <c r="Y959" s="84"/>
    </row>
    <row r="960" spans="1:25" hidden="1">
      <c r="A960" s="41" t="s">
        <v>328</v>
      </c>
      <c r="B960" s="41" t="s">
        <v>33</v>
      </c>
      <c r="C960" s="41" t="s">
        <v>311</v>
      </c>
      <c r="D960" s="42">
        <v>59</v>
      </c>
      <c r="M960" s="81" t="s">
        <v>44</v>
      </c>
      <c r="N960" s="81" t="s">
        <v>438</v>
      </c>
      <c r="O960" s="81" t="s">
        <v>310</v>
      </c>
      <c r="P960" s="81" t="s">
        <v>331</v>
      </c>
      <c r="Q960" s="82">
        <v>1</v>
      </c>
      <c r="U960" s="92" t="s">
        <v>39</v>
      </c>
      <c r="V960" s="92" t="s">
        <v>329</v>
      </c>
      <c r="W960" s="92" t="s">
        <v>324</v>
      </c>
      <c r="X960" s="92">
        <v>995</v>
      </c>
      <c r="Y960" s="84"/>
    </row>
    <row r="961" spans="1:25" hidden="1">
      <c r="A961" s="41" t="s">
        <v>328</v>
      </c>
      <c r="B961" s="41" t="s">
        <v>52</v>
      </c>
      <c r="C961" s="41" t="s">
        <v>329</v>
      </c>
      <c r="D961" s="42">
        <v>1</v>
      </c>
      <c r="M961" s="81" t="s">
        <v>44</v>
      </c>
      <c r="N961" s="81" t="s">
        <v>438</v>
      </c>
      <c r="O961" s="81" t="s">
        <v>310</v>
      </c>
      <c r="P961" s="81" t="s">
        <v>332</v>
      </c>
      <c r="Q961" s="82">
        <v>2</v>
      </c>
      <c r="U961" s="92" t="s">
        <v>39</v>
      </c>
      <c r="V961" s="92" t="s">
        <v>329</v>
      </c>
      <c r="W961" s="92" t="s">
        <v>325</v>
      </c>
      <c r="X961" s="93">
        <v>1037</v>
      </c>
      <c r="Y961" s="84"/>
    </row>
    <row r="962" spans="1:25" hidden="1">
      <c r="A962" s="41" t="s">
        <v>328</v>
      </c>
      <c r="B962" s="41" t="s">
        <v>52</v>
      </c>
      <c r="C962" s="41" t="s">
        <v>309</v>
      </c>
      <c r="D962" s="42">
        <v>2106</v>
      </c>
      <c r="M962" s="81" t="s">
        <v>44</v>
      </c>
      <c r="N962" s="81" t="s">
        <v>438</v>
      </c>
      <c r="O962" s="81" t="s">
        <v>310</v>
      </c>
      <c r="P962" s="81" t="s">
        <v>333</v>
      </c>
      <c r="Q962" s="82">
        <v>2</v>
      </c>
      <c r="U962" s="92" t="s">
        <v>39</v>
      </c>
      <c r="V962" s="92" t="s">
        <v>329</v>
      </c>
      <c r="W962" s="92" t="s">
        <v>326</v>
      </c>
      <c r="X962" s="93">
        <v>1169</v>
      </c>
      <c r="Y962" s="84"/>
    </row>
    <row r="963" spans="1:25" hidden="1">
      <c r="A963" s="41" t="s">
        <v>328</v>
      </c>
      <c r="B963" s="41" t="s">
        <v>52</v>
      </c>
      <c r="C963" s="41" t="s">
        <v>310</v>
      </c>
      <c r="D963" s="42">
        <v>1145</v>
      </c>
      <c r="M963" s="81" t="s">
        <v>44</v>
      </c>
      <c r="N963" s="81" t="s">
        <v>438</v>
      </c>
      <c r="O963" s="81" t="s">
        <v>310</v>
      </c>
      <c r="P963" s="81" t="s">
        <v>337</v>
      </c>
      <c r="Q963" s="82">
        <v>1</v>
      </c>
      <c r="U963" s="92" t="s">
        <v>39</v>
      </c>
      <c r="V963" s="92" t="s">
        <v>329</v>
      </c>
      <c r="W963" s="92" t="s">
        <v>327</v>
      </c>
      <c r="X963" s="92">
        <v>790</v>
      </c>
      <c r="Y963" s="84"/>
    </row>
    <row r="964" spans="1:25" hidden="1">
      <c r="A964" s="41" t="s">
        <v>328</v>
      </c>
      <c r="B964" s="41" t="s">
        <v>52</v>
      </c>
      <c r="C964" s="41" t="s">
        <v>311</v>
      </c>
      <c r="D964" s="42">
        <v>79</v>
      </c>
      <c r="M964" s="81" t="s">
        <v>44</v>
      </c>
      <c r="N964" s="81" t="s">
        <v>438</v>
      </c>
      <c r="O964" s="81" t="s">
        <v>310</v>
      </c>
      <c r="P964" s="81" t="s">
        <v>338</v>
      </c>
      <c r="Q964" s="82">
        <v>1</v>
      </c>
      <c r="U964" s="92" t="s">
        <v>39</v>
      </c>
      <c r="V964" s="92" t="s">
        <v>329</v>
      </c>
      <c r="W964" s="92" t="s">
        <v>328</v>
      </c>
      <c r="X964" s="92">
        <v>916</v>
      </c>
      <c r="Y964" s="84"/>
    </row>
    <row r="965" spans="1:25" hidden="1">
      <c r="A965" s="41" t="s">
        <v>328</v>
      </c>
      <c r="B965" s="41" t="s">
        <v>26</v>
      </c>
      <c r="C965" s="41" t="s">
        <v>309</v>
      </c>
      <c r="D965" s="42">
        <v>91</v>
      </c>
      <c r="M965" s="81" t="s">
        <v>44</v>
      </c>
      <c r="N965" s="81" t="s">
        <v>439</v>
      </c>
      <c r="O965" s="81" t="s">
        <v>309</v>
      </c>
      <c r="P965" s="81" t="s">
        <v>330</v>
      </c>
      <c r="Q965" s="82">
        <v>2</v>
      </c>
      <c r="U965" s="92" t="s">
        <v>39</v>
      </c>
      <c r="V965" s="92" t="s">
        <v>329</v>
      </c>
      <c r="W965" s="92" t="s">
        <v>334</v>
      </c>
      <c r="X965" s="92">
        <v>34</v>
      </c>
      <c r="Y965" s="84"/>
    </row>
    <row r="966" spans="1:25" hidden="1">
      <c r="A966" s="41" t="s">
        <v>328</v>
      </c>
      <c r="B966" s="41" t="s">
        <v>26</v>
      </c>
      <c r="C966" s="41" t="s">
        <v>310</v>
      </c>
      <c r="D966" s="42">
        <v>48</v>
      </c>
      <c r="M966" s="81" t="s">
        <v>44</v>
      </c>
      <c r="N966" s="81" t="s">
        <v>439</v>
      </c>
      <c r="O966" s="81" t="s">
        <v>309</v>
      </c>
      <c r="P966" s="81" t="s">
        <v>331</v>
      </c>
      <c r="Q966" s="82">
        <v>1</v>
      </c>
      <c r="U966" s="92" t="s">
        <v>39</v>
      </c>
      <c r="V966" s="92" t="s">
        <v>329</v>
      </c>
      <c r="W966" s="92" t="s">
        <v>336</v>
      </c>
      <c r="X966" s="92">
        <v>1</v>
      </c>
      <c r="Y966" s="84"/>
    </row>
    <row r="967" spans="1:25" hidden="1">
      <c r="A967" s="41" t="s">
        <v>328</v>
      </c>
      <c r="B967" s="41" t="s">
        <v>26</v>
      </c>
      <c r="C967" s="41" t="s">
        <v>311</v>
      </c>
      <c r="D967" s="42">
        <v>6</v>
      </c>
      <c r="M967" s="81" t="s">
        <v>44</v>
      </c>
      <c r="N967" s="81" t="s">
        <v>439</v>
      </c>
      <c r="O967" s="81" t="s">
        <v>309</v>
      </c>
      <c r="P967" s="81" t="s">
        <v>334</v>
      </c>
      <c r="Q967" s="82">
        <v>1</v>
      </c>
      <c r="U967" s="92" t="s">
        <v>39</v>
      </c>
      <c r="V967" s="92" t="s">
        <v>329</v>
      </c>
      <c r="W967" s="92" t="s">
        <v>337</v>
      </c>
      <c r="X967" s="92">
        <v>1</v>
      </c>
      <c r="Y967" s="84"/>
    </row>
    <row r="968" spans="1:25" hidden="1">
      <c r="A968" s="41" t="s">
        <v>328</v>
      </c>
      <c r="B968" s="41" t="s">
        <v>45</v>
      </c>
      <c r="C968" s="41" t="s">
        <v>309</v>
      </c>
      <c r="D968" s="42">
        <v>57</v>
      </c>
      <c r="M968" s="81" t="s">
        <v>44</v>
      </c>
      <c r="N968" s="81" t="s">
        <v>440</v>
      </c>
      <c r="O968" s="81" t="s">
        <v>309</v>
      </c>
      <c r="P968" s="81" t="s">
        <v>332</v>
      </c>
      <c r="Q968" s="82">
        <v>1</v>
      </c>
      <c r="U968" s="92" t="s">
        <v>32</v>
      </c>
      <c r="V968" s="92" t="s">
        <v>436</v>
      </c>
      <c r="W968" s="92" t="s">
        <v>330</v>
      </c>
      <c r="X968" s="93">
        <v>15765</v>
      </c>
      <c r="Y968" s="84"/>
    </row>
    <row r="969" spans="1:25" hidden="1">
      <c r="A969" s="41" t="s">
        <v>328</v>
      </c>
      <c r="B969" s="41" t="s">
        <v>45</v>
      </c>
      <c r="C969" s="41" t="s">
        <v>310</v>
      </c>
      <c r="D969" s="42">
        <v>27</v>
      </c>
      <c r="M969" s="81" t="s">
        <v>44</v>
      </c>
      <c r="N969" s="81" t="s">
        <v>440</v>
      </c>
      <c r="O969" s="81" t="s">
        <v>309</v>
      </c>
      <c r="P969" s="81" t="s">
        <v>334</v>
      </c>
      <c r="Q969" s="82">
        <v>1</v>
      </c>
      <c r="U969" s="92" t="s">
        <v>32</v>
      </c>
      <c r="V969" s="92" t="s">
        <v>436</v>
      </c>
      <c r="W969" s="92" t="s">
        <v>331</v>
      </c>
      <c r="X969" s="93">
        <v>17827</v>
      </c>
      <c r="Y969" s="84"/>
    </row>
    <row r="970" spans="1:25" hidden="1">
      <c r="A970" s="41" t="s">
        <v>328</v>
      </c>
      <c r="B970" s="41" t="s">
        <v>45</v>
      </c>
      <c r="C970" s="41" t="s">
        <v>311</v>
      </c>
      <c r="D970" s="42">
        <v>6</v>
      </c>
      <c r="M970" s="81" t="s">
        <v>44</v>
      </c>
      <c r="N970" s="81" t="s">
        <v>440</v>
      </c>
      <c r="O970" s="81" t="s">
        <v>309</v>
      </c>
      <c r="P970" s="81" t="s">
        <v>336</v>
      </c>
      <c r="Q970" s="82">
        <v>2</v>
      </c>
      <c r="U970" s="92" t="s">
        <v>32</v>
      </c>
      <c r="V970" s="92" t="s">
        <v>436</v>
      </c>
      <c r="W970" s="92" t="s">
        <v>332</v>
      </c>
      <c r="X970" s="93">
        <v>18781</v>
      </c>
      <c r="Y970" s="84"/>
    </row>
    <row r="971" spans="1:25" hidden="1">
      <c r="A971" s="41" t="s">
        <v>328</v>
      </c>
      <c r="B971" s="41" t="s">
        <v>51</v>
      </c>
      <c r="C971" s="41" t="s">
        <v>309</v>
      </c>
      <c r="D971" s="42">
        <v>669</v>
      </c>
      <c r="M971" s="81" t="s">
        <v>44</v>
      </c>
      <c r="N971" s="81" t="s">
        <v>440</v>
      </c>
      <c r="O971" s="81" t="s">
        <v>309</v>
      </c>
      <c r="P971" s="81" t="s">
        <v>337</v>
      </c>
      <c r="Q971" s="82">
        <v>1</v>
      </c>
      <c r="U971" s="92" t="s">
        <v>32</v>
      </c>
      <c r="V971" s="92" t="s">
        <v>436</v>
      </c>
      <c r="W971" s="92" t="s">
        <v>333</v>
      </c>
      <c r="X971" s="93">
        <v>17919</v>
      </c>
      <c r="Y971" s="84"/>
    </row>
    <row r="972" spans="1:25" hidden="1">
      <c r="A972" s="41" t="s">
        <v>328</v>
      </c>
      <c r="B972" s="41" t="s">
        <v>51</v>
      </c>
      <c r="C972" s="41" t="s">
        <v>310</v>
      </c>
      <c r="D972" s="42">
        <v>281</v>
      </c>
      <c r="M972" s="81" t="s">
        <v>44</v>
      </c>
      <c r="N972" s="81" t="s">
        <v>455</v>
      </c>
      <c r="O972" s="81" t="s">
        <v>310</v>
      </c>
      <c r="P972" s="81" t="s">
        <v>334</v>
      </c>
      <c r="Q972" s="82">
        <v>1</v>
      </c>
      <c r="U972" s="92" t="s">
        <v>32</v>
      </c>
      <c r="V972" s="92" t="s">
        <v>436</v>
      </c>
      <c r="W972" s="92" t="s">
        <v>334</v>
      </c>
      <c r="X972" s="93">
        <v>15581</v>
      </c>
      <c r="Y972" s="84"/>
    </row>
    <row r="973" spans="1:25" hidden="1">
      <c r="A973" s="41" t="s">
        <v>328</v>
      </c>
      <c r="B973" s="41" t="s">
        <v>51</v>
      </c>
      <c r="C973" s="41" t="s">
        <v>311</v>
      </c>
      <c r="D973" s="42">
        <v>34</v>
      </c>
      <c r="M973" s="81" t="s">
        <v>44</v>
      </c>
      <c r="N973" s="81" t="s">
        <v>446</v>
      </c>
      <c r="O973" s="81" t="s">
        <v>309</v>
      </c>
      <c r="P973" s="81" t="s">
        <v>333</v>
      </c>
      <c r="Q973" s="82">
        <v>1</v>
      </c>
      <c r="U973" s="92" t="s">
        <v>32</v>
      </c>
      <c r="V973" s="92" t="s">
        <v>436</v>
      </c>
      <c r="W973" s="92" t="s">
        <v>336</v>
      </c>
      <c r="X973" s="93">
        <v>14385</v>
      </c>
      <c r="Y973" s="84"/>
    </row>
    <row r="974" spans="1:25" hidden="1">
      <c r="A974" s="41" t="s">
        <v>328</v>
      </c>
      <c r="B974" s="41" t="s">
        <v>7</v>
      </c>
      <c r="C974" s="41" t="s">
        <v>309</v>
      </c>
      <c r="D974" s="42">
        <v>911</v>
      </c>
      <c r="M974" s="81" t="s">
        <v>44</v>
      </c>
      <c r="N974" s="81" t="s">
        <v>441</v>
      </c>
      <c r="O974" s="81" t="s">
        <v>309</v>
      </c>
      <c r="P974" s="81" t="s">
        <v>332</v>
      </c>
      <c r="Q974" s="82">
        <v>3</v>
      </c>
      <c r="U974" s="92" t="s">
        <v>32</v>
      </c>
      <c r="V974" s="92" t="s">
        <v>436</v>
      </c>
      <c r="W974" s="92" t="s">
        <v>337</v>
      </c>
      <c r="X974" s="93">
        <v>15810</v>
      </c>
      <c r="Y974" s="84"/>
    </row>
    <row r="975" spans="1:25" hidden="1">
      <c r="A975" s="41" t="s">
        <v>328</v>
      </c>
      <c r="B975" s="41" t="s">
        <v>7</v>
      </c>
      <c r="C975" s="41" t="s">
        <v>310</v>
      </c>
      <c r="D975" s="42">
        <v>350</v>
      </c>
      <c r="M975" s="81" t="s">
        <v>44</v>
      </c>
      <c r="N975" s="81" t="s">
        <v>441</v>
      </c>
      <c r="O975" s="81" t="s">
        <v>311</v>
      </c>
      <c r="P975" s="81" t="s">
        <v>334</v>
      </c>
      <c r="Q975" s="82">
        <v>1</v>
      </c>
      <c r="U975" s="92" t="s">
        <v>32</v>
      </c>
      <c r="V975" s="92" t="s">
        <v>436</v>
      </c>
      <c r="W975" s="92" t="s">
        <v>338</v>
      </c>
      <c r="X975" s="93">
        <v>3260</v>
      </c>
      <c r="Y975" s="84"/>
    </row>
    <row r="976" spans="1:25" hidden="1">
      <c r="A976" s="41" t="s">
        <v>328</v>
      </c>
      <c r="B976" s="41" t="s">
        <v>7</v>
      </c>
      <c r="C976" s="41" t="s">
        <v>311</v>
      </c>
      <c r="D976" s="42">
        <v>35</v>
      </c>
      <c r="M976" s="81" t="s">
        <v>44</v>
      </c>
      <c r="N976" s="81" t="s">
        <v>456</v>
      </c>
      <c r="O976" s="81" t="s">
        <v>309</v>
      </c>
      <c r="P976" s="81" t="s">
        <v>332</v>
      </c>
      <c r="Q976" s="82">
        <v>1</v>
      </c>
      <c r="U976" s="92" t="s">
        <v>32</v>
      </c>
      <c r="V976" s="92" t="s">
        <v>437</v>
      </c>
      <c r="W976" s="92" t="s">
        <v>330</v>
      </c>
      <c r="X976" s="92">
        <v>4</v>
      </c>
      <c r="Y976" s="84"/>
    </row>
    <row r="977" spans="1:25" hidden="1">
      <c r="A977" s="41" t="s">
        <v>328</v>
      </c>
      <c r="B977" s="41" t="s">
        <v>314</v>
      </c>
      <c r="C977" s="41" t="s">
        <v>309</v>
      </c>
      <c r="D977" s="42">
        <v>860</v>
      </c>
      <c r="M977" s="81" t="s">
        <v>44</v>
      </c>
      <c r="N977" s="81" t="s">
        <v>456</v>
      </c>
      <c r="O977" s="81" t="s">
        <v>309</v>
      </c>
      <c r="P977" s="81" t="s">
        <v>334</v>
      </c>
      <c r="Q977" s="82">
        <v>1</v>
      </c>
      <c r="U977" s="92" t="s">
        <v>32</v>
      </c>
      <c r="V977" s="92" t="s">
        <v>437</v>
      </c>
      <c r="W977" s="92" t="s">
        <v>331</v>
      </c>
      <c r="X977" s="92">
        <v>2</v>
      </c>
      <c r="Y977" s="84"/>
    </row>
    <row r="978" spans="1:25" hidden="1">
      <c r="A978" s="41" t="s">
        <v>328</v>
      </c>
      <c r="B978" s="41" t="s">
        <v>314</v>
      </c>
      <c r="C978" s="41" t="s">
        <v>310</v>
      </c>
      <c r="D978" s="42">
        <v>309</v>
      </c>
      <c r="M978" s="81" t="s">
        <v>44</v>
      </c>
      <c r="N978" s="81" t="s">
        <v>457</v>
      </c>
      <c r="O978" s="81" t="s">
        <v>311</v>
      </c>
      <c r="P978" s="81" t="s">
        <v>331</v>
      </c>
      <c r="Q978" s="82">
        <v>1</v>
      </c>
      <c r="U978" s="92" t="s">
        <v>32</v>
      </c>
      <c r="V978" s="92" t="s">
        <v>437</v>
      </c>
      <c r="W978" s="92" t="s">
        <v>333</v>
      </c>
      <c r="X978" s="92">
        <v>2</v>
      </c>
      <c r="Y978" s="84"/>
    </row>
    <row r="979" spans="1:25" hidden="1">
      <c r="A979" s="41" t="s">
        <v>328</v>
      </c>
      <c r="B979" s="41" t="s">
        <v>314</v>
      </c>
      <c r="C979" s="41" t="s">
        <v>311</v>
      </c>
      <c r="D979" s="42">
        <v>50</v>
      </c>
      <c r="M979" s="81" t="s">
        <v>44</v>
      </c>
      <c r="N979" s="81" t="s">
        <v>454</v>
      </c>
      <c r="O979" s="81" t="s">
        <v>309</v>
      </c>
      <c r="P979" s="81" t="s">
        <v>333</v>
      </c>
      <c r="Q979" s="82">
        <v>1</v>
      </c>
      <c r="U979" s="92" t="s">
        <v>32</v>
      </c>
      <c r="V979" s="92" t="s">
        <v>458</v>
      </c>
      <c r="W979" s="92" t="s">
        <v>334</v>
      </c>
      <c r="X979" s="92">
        <v>1</v>
      </c>
      <c r="Y979" s="84"/>
    </row>
    <row r="980" spans="1:25" hidden="1">
      <c r="A980" s="41" t="s">
        <v>328</v>
      </c>
      <c r="B980" s="41" t="s">
        <v>29</v>
      </c>
      <c r="C980" s="41" t="s">
        <v>309</v>
      </c>
      <c r="D980" s="42">
        <v>1347</v>
      </c>
      <c r="M980" s="81" t="s">
        <v>44</v>
      </c>
      <c r="N980" s="81" t="s">
        <v>329</v>
      </c>
      <c r="O980" s="81" t="s">
        <v>329</v>
      </c>
      <c r="P980" s="81" t="s">
        <v>328</v>
      </c>
      <c r="Q980" s="82">
        <v>1</v>
      </c>
      <c r="U980" s="92" t="s">
        <v>32</v>
      </c>
      <c r="V980" s="92" t="s">
        <v>442</v>
      </c>
      <c r="W980" s="92" t="s">
        <v>331</v>
      </c>
      <c r="X980" s="92">
        <v>1</v>
      </c>
      <c r="Y980" s="84"/>
    </row>
    <row r="981" spans="1:25" hidden="1">
      <c r="A981" s="41" t="s">
        <v>328</v>
      </c>
      <c r="B981" s="41" t="s">
        <v>29</v>
      </c>
      <c r="C981" s="41" t="s">
        <v>310</v>
      </c>
      <c r="D981" s="42">
        <v>497</v>
      </c>
      <c r="M981" s="81" t="s">
        <v>44</v>
      </c>
      <c r="N981" s="81" t="s">
        <v>329</v>
      </c>
      <c r="O981" s="81" t="s">
        <v>309</v>
      </c>
      <c r="P981" s="81" t="s">
        <v>308</v>
      </c>
      <c r="Q981" s="82">
        <v>304</v>
      </c>
      <c r="U981" s="92" t="s">
        <v>32</v>
      </c>
      <c r="V981" s="92" t="s">
        <v>442</v>
      </c>
      <c r="W981" s="92" t="s">
        <v>332</v>
      </c>
      <c r="X981" s="92">
        <v>2</v>
      </c>
      <c r="Y981" s="84"/>
    </row>
    <row r="982" spans="1:25" hidden="1">
      <c r="A982" s="41" t="s">
        <v>328</v>
      </c>
      <c r="B982" s="41" t="s">
        <v>29</v>
      </c>
      <c r="C982" s="41" t="s">
        <v>311</v>
      </c>
      <c r="D982" s="42">
        <v>36</v>
      </c>
      <c r="M982" s="81" t="s">
        <v>44</v>
      </c>
      <c r="N982" s="81" t="s">
        <v>329</v>
      </c>
      <c r="O982" s="81" t="s">
        <v>309</v>
      </c>
      <c r="P982" s="81" t="s">
        <v>323</v>
      </c>
      <c r="Q982" s="82">
        <v>1591</v>
      </c>
      <c r="U982" s="94" t="s">
        <v>32</v>
      </c>
      <c r="V982" s="92" t="s">
        <v>438</v>
      </c>
      <c r="W982" s="92" t="s">
        <v>330</v>
      </c>
      <c r="X982" s="92">
        <v>4</v>
      </c>
      <c r="Y982" s="84"/>
    </row>
    <row r="983" spans="1:25" hidden="1">
      <c r="A983" s="41" t="s">
        <v>328</v>
      </c>
      <c r="B983" s="41" t="s">
        <v>44</v>
      </c>
      <c r="C983" s="41" t="s">
        <v>329</v>
      </c>
      <c r="D983" s="42">
        <v>1</v>
      </c>
      <c r="M983" s="81" t="s">
        <v>44</v>
      </c>
      <c r="N983" s="81" t="s">
        <v>329</v>
      </c>
      <c r="O983" s="81" t="s">
        <v>309</v>
      </c>
      <c r="P983" s="81" t="s">
        <v>324</v>
      </c>
      <c r="Q983" s="82">
        <v>1649</v>
      </c>
      <c r="U983" s="94" t="s">
        <v>32</v>
      </c>
      <c r="V983" s="92" t="s">
        <v>438</v>
      </c>
      <c r="W983" s="92" t="s">
        <v>331</v>
      </c>
      <c r="X983" s="92">
        <v>8</v>
      </c>
      <c r="Y983" s="84"/>
    </row>
    <row r="984" spans="1:25" hidden="1">
      <c r="A984" s="41" t="s">
        <v>328</v>
      </c>
      <c r="B984" s="41" t="s">
        <v>44</v>
      </c>
      <c r="C984" s="41" t="s">
        <v>309</v>
      </c>
      <c r="D984" s="42">
        <v>1202</v>
      </c>
      <c r="M984" s="81" t="s">
        <v>44</v>
      </c>
      <c r="N984" s="81" t="s">
        <v>329</v>
      </c>
      <c r="O984" s="81" t="s">
        <v>309</v>
      </c>
      <c r="P984" s="81" t="s">
        <v>325</v>
      </c>
      <c r="Q984" s="82">
        <v>1479</v>
      </c>
      <c r="U984" s="94" t="s">
        <v>32</v>
      </c>
      <c r="V984" s="92" t="s">
        <v>438</v>
      </c>
      <c r="W984" s="92" t="s">
        <v>332</v>
      </c>
      <c r="X984" s="92">
        <v>6</v>
      </c>
      <c r="Y984" s="84"/>
    </row>
    <row r="985" spans="1:25" hidden="1">
      <c r="A985" s="41" t="s">
        <v>328</v>
      </c>
      <c r="B985" s="41" t="s">
        <v>44</v>
      </c>
      <c r="C985" s="41" t="s">
        <v>310</v>
      </c>
      <c r="D985" s="42">
        <v>484</v>
      </c>
      <c r="M985" s="81" t="s">
        <v>44</v>
      </c>
      <c r="N985" s="81" t="s">
        <v>329</v>
      </c>
      <c r="O985" s="81" t="s">
        <v>309</v>
      </c>
      <c r="P985" s="81" t="s">
        <v>326</v>
      </c>
      <c r="Q985" s="82">
        <v>1402</v>
      </c>
      <c r="U985" s="94" t="s">
        <v>32</v>
      </c>
      <c r="V985" s="92" t="s">
        <v>438</v>
      </c>
      <c r="W985" s="92" t="s">
        <v>333</v>
      </c>
      <c r="X985" s="92">
        <v>13</v>
      </c>
      <c r="Y985" s="84"/>
    </row>
    <row r="986" spans="1:25" hidden="1">
      <c r="A986" s="41" t="s">
        <v>328</v>
      </c>
      <c r="B986" s="41" t="s">
        <v>44</v>
      </c>
      <c r="C986" s="41" t="s">
        <v>311</v>
      </c>
      <c r="D986" s="42">
        <v>43</v>
      </c>
      <c r="M986" s="81" t="s">
        <v>44</v>
      </c>
      <c r="N986" s="81" t="s">
        <v>329</v>
      </c>
      <c r="O986" s="81" t="s">
        <v>309</v>
      </c>
      <c r="P986" s="81" t="s">
        <v>327</v>
      </c>
      <c r="Q986" s="82">
        <v>1207</v>
      </c>
      <c r="U986" s="94" t="s">
        <v>32</v>
      </c>
      <c r="V986" s="92" t="s">
        <v>438</v>
      </c>
      <c r="W986" s="92" t="s">
        <v>334</v>
      </c>
      <c r="X986" s="92">
        <v>11</v>
      </c>
      <c r="Y986" s="84"/>
    </row>
    <row r="987" spans="1:25" hidden="1">
      <c r="A987" s="41" t="s">
        <v>328</v>
      </c>
      <c r="B987" s="41" t="s">
        <v>15</v>
      </c>
      <c r="C987" s="41" t="s">
        <v>309</v>
      </c>
      <c r="D987" s="42">
        <v>509</v>
      </c>
      <c r="M987" s="81" t="s">
        <v>44</v>
      </c>
      <c r="N987" s="81" t="s">
        <v>329</v>
      </c>
      <c r="O987" s="81" t="s">
        <v>309</v>
      </c>
      <c r="P987" s="81" t="s">
        <v>328</v>
      </c>
      <c r="Q987" s="82">
        <v>1202</v>
      </c>
      <c r="U987" s="94" t="s">
        <v>32</v>
      </c>
      <c r="V987" s="92" t="s">
        <v>438</v>
      </c>
      <c r="W987" s="92" t="s">
        <v>336</v>
      </c>
      <c r="X987" s="92">
        <v>6</v>
      </c>
      <c r="Y987" s="84"/>
    </row>
    <row r="988" spans="1:25" hidden="1">
      <c r="A988" s="41" t="s">
        <v>328</v>
      </c>
      <c r="B988" s="41" t="s">
        <v>15</v>
      </c>
      <c r="C988" s="41" t="s">
        <v>310</v>
      </c>
      <c r="D988" s="42">
        <v>169</v>
      </c>
      <c r="M988" s="81" t="s">
        <v>44</v>
      </c>
      <c r="N988" s="81" t="s">
        <v>329</v>
      </c>
      <c r="O988" s="81" t="s">
        <v>309</v>
      </c>
      <c r="P988" s="81" t="s">
        <v>334</v>
      </c>
      <c r="Q988" s="82">
        <v>28</v>
      </c>
      <c r="U988" s="94" t="s">
        <v>32</v>
      </c>
      <c r="V988" s="92" t="s">
        <v>438</v>
      </c>
      <c r="W988" s="92" t="s">
        <v>337</v>
      </c>
      <c r="X988" s="92">
        <v>6</v>
      </c>
      <c r="Y988" s="84"/>
    </row>
    <row r="989" spans="1:25" hidden="1">
      <c r="A989" s="41" t="s">
        <v>328</v>
      </c>
      <c r="B989" s="41" t="s">
        <v>15</v>
      </c>
      <c r="C989" s="41" t="s">
        <v>311</v>
      </c>
      <c r="D989" s="42">
        <v>20</v>
      </c>
      <c r="M989" s="81" t="s">
        <v>44</v>
      </c>
      <c r="N989" s="81" t="s">
        <v>329</v>
      </c>
      <c r="O989" s="81" t="s">
        <v>309</v>
      </c>
      <c r="P989" s="81" t="s">
        <v>336</v>
      </c>
      <c r="Q989" s="82">
        <v>1</v>
      </c>
      <c r="U989" s="94" t="s">
        <v>32</v>
      </c>
      <c r="V989" s="92" t="s">
        <v>439</v>
      </c>
      <c r="W989" s="92" t="s">
        <v>330</v>
      </c>
      <c r="X989" s="92">
        <v>2</v>
      </c>
      <c r="Y989" s="84"/>
    </row>
    <row r="990" spans="1:25" hidden="1">
      <c r="A990" s="41" t="s">
        <v>328</v>
      </c>
      <c r="B990" s="41" t="s">
        <v>8</v>
      </c>
      <c r="C990" s="41" t="s">
        <v>309</v>
      </c>
      <c r="D990" s="42">
        <v>219</v>
      </c>
      <c r="M990" s="81" t="s">
        <v>44</v>
      </c>
      <c r="N990" s="81" t="s">
        <v>329</v>
      </c>
      <c r="O990" s="81" t="s">
        <v>309</v>
      </c>
      <c r="P990" s="81" t="s">
        <v>337</v>
      </c>
      <c r="Q990" s="82">
        <v>2</v>
      </c>
      <c r="U990" s="94" t="s">
        <v>32</v>
      </c>
      <c r="V990" s="92" t="s">
        <v>439</v>
      </c>
      <c r="W990" s="92" t="s">
        <v>331</v>
      </c>
      <c r="X990" s="92">
        <v>1</v>
      </c>
      <c r="Y990" s="84"/>
    </row>
    <row r="991" spans="1:25" hidden="1">
      <c r="A991" s="41" t="s">
        <v>328</v>
      </c>
      <c r="B991" s="41" t="s">
        <v>8</v>
      </c>
      <c r="C991" s="41" t="s">
        <v>310</v>
      </c>
      <c r="D991" s="42">
        <v>71</v>
      </c>
      <c r="M991" s="81" t="s">
        <v>44</v>
      </c>
      <c r="N991" s="81" t="s">
        <v>329</v>
      </c>
      <c r="O991" s="81" t="s">
        <v>310</v>
      </c>
      <c r="P991" s="81" t="s">
        <v>308</v>
      </c>
      <c r="Q991" s="82">
        <v>49</v>
      </c>
      <c r="U991" s="94" t="s">
        <v>32</v>
      </c>
      <c r="V991" s="92" t="s">
        <v>439</v>
      </c>
      <c r="W991" s="92" t="s">
        <v>333</v>
      </c>
      <c r="X991" s="92">
        <v>1</v>
      </c>
      <c r="Y991" s="84"/>
    </row>
    <row r="992" spans="1:25" hidden="1">
      <c r="A992" s="41" t="s">
        <v>328</v>
      </c>
      <c r="B992" s="41" t="s">
        <v>8</v>
      </c>
      <c r="C992" s="41" t="s">
        <v>311</v>
      </c>
      <c r="D992" s="42">
        <v>6</v>
      </c>
      <c r="M992" s="81" t="s">
        <v>44</v>
      </c>
      <c r="N992" s="81" t="s">
        <v>329</v>
      </c>
      <c r="O992" s="81" t="s">
        <v>310</v>
      </c>
      <c r="P992" s="81" t="s">
        <v>323</v>
      </c>
      <c r="Q992" s="82">
        <v>337</v>
      </c>
      <c r="U992" s="94" t="s">
        <v>32</v>
      </c>
      <c r="V992" s="92" t="s">
        <v>439</v>
      </c>
      <c r="W992" s="92" t="s">
        <v>338</v>
      </c>
      <c r="X992" s="92">
        <v>1</v>
      </c>
      <c r="Y992" s="84"/>
    </row>
    <row r="993" spans="1:25" hidden="1">
      <c r="A993" s="41" t="s">
        <v>328</v>
      </c>
      <c r="B993" s="41" t="s">
        <v>12</v>
      </c>
      <c r="C993" s="41" t="s">
        <v>309</v>
      </c>
      <c r="D993" s="42">
        <v>270</v>
      </c>
      <c r="M993" s="81" t="s">
        <v>44</v>
      </c>
      <c r="N993" s="81" t="s">
        <v>329</v>
      </c>
      <c r="O993" s="81" t="s">
        <v>310</v>
      </c>
      <c r="P993" s="81" t="s">
        <v>324</v>
      </c>
      <c r="Q993" s="82">
        <v>457</v>
      </c>
      <c r="U993" s="94" t="s">
        <v>32</v>
      </c>
      <c r="V993" s="92" t="s">
        <v>440</v>
      </c>
      <c r="W993" s="92" t="s">
        <v>334</v>
      </c>
      <c r="X993" s="92">
        <v>2</v>
      </c>
      <c r="Y993" s="84"/>
    </row>
    <row r="994" spans="1:25" hidden="1">
      <c r="A994" s="41" t="s">
        <v>328</v>
      </c>
      <c r="B994" s="41" t="s">
        <v>12</v>
      </c>
      <c r="C994" s="41" t="s">
        <v>310</v>
      </c>
      <c r="D994" s="42">
        <v>102</v>
      </c>
      <c r="M994" s="81" t="s">
        <v>44</v>
      </c>
      <c r="N994" s="81" t="s">
        <v>329</v>
      </c>
      <c r="O994" s="81" t="s">
        <v>310</v>
      </c>
      <c r="P994" s="81" t="s">
        <v>325</v>
      </c>
      <c r="Q994" s="82">
        <v>498</v>
      </c>
      <c r="U994" s="94" t="s">
        <v>32</v>
      </c>
      <c r="V994" s="92" t="s">
        <v>440</v>
      </c>
      <c r="W994" s="92" t="s">
        <v>336</v>
      </c>
      <c r="X994" s="92">
        <v>2</v>
      </c>
      <c r="Y994" s="84"/>
    </row>
    <row r="995" spans="1:25" hidden="1">
      <c r="A995" s="41" t="s">
        <v>328</v>
      </c>
      <c r="B995" s="41" t="s">
        <v>12</v>
      </c>
      <c r="C995" s="41" t="s">
        <v>311</v>
      </c>
      <c r="D995" s="42">
        <v>5</v>
      </c>
      <c r="M995" s="81" t="s">
        <v>44</v>
      </c>
      <c r="N995" s="81" t="s">
        <v>329</v>
      </c>
      <c r="O995" s="81" t="s">
        <v>310</v>
      </c>
      <c r="P995" s="81" t="s">
        <v>326</v>
      </c>
      <c r="Q995" s="82">
        <v>476</v>
      </c>
      <c r="U995" s="94" t="s">
        <v>32</v>
      </c>
      <c r="V995" s="92" t="s">
        <v>440</v>
      </c>
      <c r="W995" s="92" t="s">
        <v>337</v>
      </c>
      <c r="X995" s="92">
        <v>5</v>
      </c>
      <c r="Y995" s="84"/>
    </row>
    <row r="996" spans="1:25" hidden="1">
      <c r="A996" s="41" t="s">
        <v>328</v>
      </c>
      <c r="B996" s="41" t="s">
        <v>315</v>
      </c>
      <c r="C996" s="41" t="s">
        <v>309</v>
      </c>
      <c r="D996" s="42">
        <v>386</v>
      </c>
      <c r="M996" s="81" t="s">
        <v>44</v>
      </c>
      <c r="N996" s="81" t="s">
        <v>329</v>
      </c>
      <c r="O996" s="81" t="s">
        <v>310</v>
      </c>
      <c r="P996" s="81" t="s">
        <v>327</v>
      </c>
      <c r="Q996" s="82">
        <v>379</v>
      </c>
      <c r="U996" s="94" t="s">
        <v>32</v>
      </c>
      <c r="V996" s="92" t="s">
        <v>440</v>
      </c>
      <c r="W996" s="92" t="s">
        <v>338</v>
      </c>
      <c r="X996" s="92">
        <v>2</v>
      </c>
      <c r="Y996" s="84"/>
    </row>
    <row r="997" spans="1:25" hidden="1">
      <c r="A997" s="41" t="s">
        <v>328</v>
      </c>
      <c r="B997" s="41" t="s">
        <v>315</v>
      </c>
      <c r="C997" s="41" t="s">
        <v>310</v>
      </c>
      <c r="D997" s="42">
        <v>165</v>
      </c>
      <c r="M997" s="81" t="s">
        <v>44</v>
      </c>
      <c r="N997" s="81" t="s">
        <v>329</v>
      </c>
      <c r="O997" s="81" t="s">
        <v>310</v>
      </c>
      <c r="P997" s="81" t="s">
        <v>328</v>
      </c>
      <c r="Q997" s="82">
        <v>484</v>
      </c>
      <c r="U997" s="94" t="s">
        <v>32</v>
      </c>
      <c r="V997" s="92" t="s">
        <v>455</v>
      </c>
      <c r="W997" s="92" t="s">
        <v>333</v>
      </c>
      <c r="X997" s="92">
        <v>2</v>
      </c>
      <c r="Y997" s="84"/>
    </row>
    <row r="998" spans="1:25" hidden="1">
      <c r="A998" s="41" t="s">
        <v>328</v>
      </c>
      <c r="B998" s="41" t="s">
        <v>315</v>
      </c>
      <c r="C998" s="41" t="s">
        <v>311</v>
      </c>
      <c r="D998" s="42">
        <v>11</v>
      </c>
      <c r="M998" s="81" t="s">
        <v>44</v>
      </c>
      <c r="N998" s="81" t="s">
        <v>329</v>
      </c>
      <c r="O998" s="81" t="s">
        <v>310</v>
      </c>
      <c r="P998" s="81" t="s">
        <v>334</v>
      </c>
      <c r="Q998" s="82">
        <v>13</v>
      </c>
      <c r="U998" s="94" t="s">
        <v>32</v>
      </c>
      <c r="V998" s="92" t="s">
        <v>444</v>
      </c>
      <c r="W998" s="92" t="s">
        <v>332</v>
      </c>
      <c r="X998" s="92">
        <v>2</v>
      </c>
      <c r="Y998" s="84"/>
    </row>
    <row r="999" spans="1:25" hidden="1">
      <c r="A999" s="41" t="s">
        <v>328</v>
      </c>
      <c r="B999" s="41" t="s">
        <v>38</v>
      </c>
      <c r="C999" s="41" t="s">
        <v>309</v>
      </c>
      <c r="D999" s="42">
        <v>111</v>
      </c>
      <c r="M999" s="81" t="s">
        <v>44</v>
      </c>
      <c r="N999" s="81" t="s">
        <v>329</v>
      </c>
      <c r="O999" s="81" t="s">
        <v>310</v>
      </c>
      <c r="P999" s="81" t="s">
        <v>337</v>
      </c>
      <c r="Q999" s="82">
        <v>1</v>
      </c>
      <c r="U999" s="94" t="s">
        <v>32</v>
      </c>
      <c r="V999" s="92" t="s">
        <v>446</v>
      </c>
      <c r="W999" s="92" t="s">
        <v>332</v>
      </c>
      <c r="X999" s="92">
        <v>2</v>
      </c>
      <c r="Y999" s="84"/>
    </row>
    <row r="1000" spans="1:25" hidden="1">
      <c r="A1000" s="41" t="s">
        <v>328</v>
      </c>
      <c r="B1000" s="41" t="s">
        <v>38</v>
      </c>
      <c r="C1000" s="41" t="s">
        <v>310</v>
      </c>
      <c r="D1000" s="42">
        <v>50</v>
      </c>
      <c r="M1000" s="81" t="s">
        <v>44</v>
      </c>
      <c r="N1000" s="81" t="s">
        <v>329</v>
      </c>
      <c r="O1000" s="81" t="s">
        <v>311</v>
      </c>
      <c r="P1000" s="81" t="s">
        <v>308</v>
      </c>
      <c r="Q1000" s="82">
        <v>7</v>
      </c>
      <c r="U1000" s="94" t="s">
        <v>32</v>
      </c>
      <c r="V1000" s="92" t="s">
        <v>441</v>
      </c>
      <c r="W1000" s="92" t="s">
        <v>331</v>
      </c>
      <c r="X1000" s="92">
        <v>2</v>
      </c>
      <c r="Y1000" s="84"/>
    </row>
    <row r="1001" spans="1:25" hidden="1">
      <c r="A1001" s="41" t="s">
        <v>328</v>
      </c>
      <c r="B1001" s="41" t="s">
        <v>38</v>
      </c>
      <c r="C1001" s="41" t="s">
        <v>311</v>
      </c>
      <c r="D1001" s="42">
        <v>8</v>
      </c>
      <c r="M1001" s="81" t="s">
        <v>44</v>
      </c>
      <c r="N1001" s="81" t="s">
        <v>329</v>
      </c>
      <c r="O1001" s="81" t="s">
        <v>311</v>
      </c>
      <c r="P1001" s="81" t="s">
        <v>323</v>
      </c>
      <c r="Q1001" s="82">
        <v>42</v>
      </c>
      <c r="U1001" s="94" t="s">
        <v>32</v>
      </c>
      <c r="V1001" s="92" t="s">
        <v>441</v>
      </c>
      <c r="W1001" s="92" t="s">
        <v>332</v>
      </c>
      <c r="X1001" s="92">
        <v>5</v>
      </c>
      <c r="Y1001" s="84"/>
    </row>
    <row r="1002" spans="1:25" hidden="1">
      <c r="A1002" s="41" t="s">
        <v>328</v>
      </c>
      <c r="B1002" s="41" t="s">
        <v>40</v>
      </c>
      <c r="C1002" s="41" t="s">
        <v>309</v>
      </c>
      <c r="D1002" s="42">
        <v>255</v>
      </c>
      <c r="M1002" s="81" t="s">
        <v>44</v>
      </c>
      <c r="N1002" s="81" t="s">
        <v>329</v>
      </c>
      <c r="O1002" s="81" t="s">
        <v>311</v>
      </c>
      <c r="P1002" s="81" t="s">
        <v>324</v>
      </c>
      <c r="Q1002" s="82">
        <v>56</v>
      </c>
      <c r="U1002" s="94" t="s">
        <v>32</v>
      </c>
      <c r="V1002" s="92" t="s">
        <v>441</v>
      </c>
      <c r="W1002" s="92" t="s">
        <v>333</v>
      </c>
      <c r="X1002" s="92">
        <v>1</v>
      </c>
      <c r="Y1002" s="84"/>
    </row>
    <row r="1003" spans="1:25" hidden="1">
      <c r="A1003" s="41" t="s">
        <v>328</v>
      </c>
      <c r="B1003" s="41" t="s">
        <v>40</v>
      </c>
      <c r="C1003" s="41" t="s">
        <v>310</v>
      </c>
      <c r="D1003" s="42">
        <v>121</v>
      </c>
      <c r="M1003" s="81" t="s">
        <v>44</v>
      </c>
      <c r="N1003" s="81" t="s">
        <v>329</v>
      </c>
      <c r="O1003" s="81" t="s">
        <v>311</v>
      </c>
      <c r="P1003" s="81" t="s">
        <v>325</v>
      </c>
      <c r="Q1003" s="82">
        <v>51</v>
      </c>
      <c r="U1003" s="94" t="s">
        <v>32</v>
      </c>
      <c r="V1003" s="92" t="s">
        <v>456</v>
      </c>
      <c r="W1003" s="92" t="s">
        <v>330</v>
      </c>
      <c r="X1003" s="92">
        <v>1</v>
      </c>
      <c r="Y1003" s="84"/>
    </row>
    <row r="1004" spans="1:25" hidden="1">
      <c r="A1004" s="41" t="s">
        <v>328</v>
      </c>
      <c r="B1004" s="41" t="s">
        <v>40</v>
      </c>
      <c r="C1004" s="41" t="s">
        <v>311</v>
      </c>
      <c r="D1004" s="42">
        <v>7</v>
      </c>
      <c r="M1004" s="81" t="s">
        <v>44</v>
      </c>
      <c r="N1004" s="81" t="s">
        <v>329</v>
      </c>
      <c r="O1004" s="81" t="s">
        <v>311</v>
      </c>
      <c r="P1004" s="81" t="s">
        <v>326</v>
      </c>
      <c r="Q1004" s="82">
        <v>43</v>
      </c>
      <c r="U1004" s="94" t="s">
        <v>32</v>
      </c>
      <c r="V1004" s="92" t="s">
        <v>456</v>
      </c>
      <c r="W1004" s="92" t="s">
        <v>334</v>
      </c>
      <c r="X1004" s="92">
        <v>2</v>
      </c>
      <c r="Y1004" s="84"/>
    </row>
    <row r="1005" spans="1:25" hidden="1">
      <c r="A1005" s="41" t="s">
        <v>328</v>
      </c>
      <c r="B1005" s="41" t="s">
        <v>41</v>
      </c>
      <c r="C1005" s="41" t="s">
        <v>309</v>
      </c>
      <c r="D1005" s="42">
        <v>72</v>
      </c>
      <c r="M1005" s="81" t="s">
        <v>44</v>
      </c>
      <c r="N1005" s="81" t="s">
        <v>329</v>
      </c>
      <c r="O1005" s="81" t="s">
        <v>311</v>
      </c>
      <c r="P1005" s="81" t="s">
        <v>327</v>
      </c>
      <c r="Q1005" s="82">
        <v>36</v>
      </c>
      <c r="U1005" s="94" t="s">
        <v>32</v>
      </c>
      <c r="V1005" s="92" t="s">
        <v>452</v>
      </c>
      <c r="W1005" s="92" t="s">
        <v>332</v>
      </c>
      <c r="X1005" s="92">
        <v>1</v>
      </c>
      <c r="Y1005" s="84"/>
    </row>
    <row r="1006" spans="1:25" hidden="1">
      <c r="A1006" s="41" t="s">
        <v>328</v>
      </c>
      <c r="B1006" s="41" t="s">
        <v>41</v>
      </c>
      <c r="C1006" s="41" t="s">
        <v>310</v>
      </c>
      <c r="D1006" s="42">
        <v>54</v>
      </c>
      <c r="M1006" s="81" t="s">
        <v>44</v>
      </c>
      <c r="N1006" s="81" t="s">
        <v>329</v>
      </c>
      <c r="O1006" s="81" t="s">
        <v>311</v>
      </c>
      <c r="P1006" s="81" t="s">
        <v>328</v>
      </c>
      <c r="Q1006" s="82">
        <v>43</v>
      </c>
      <c r="U1006" s="94" t="s">
        <v>32</v>
      </c>
      <c r="V1006" s="92" t="s">
        <v>460</v>
      </c>
      <c r="W1006" s="92" t="s">
        <v>332</v>
      </c>
      <c r="X1006" s="92">
        <v>1</v>
      </c>
      <c r="Y1006" s="84"/>
    </row>
    <row r="1007" spans="1:25" hidden="1">
      <c r="A1007" s="41" t="s">
        <v>328</v>
      </c>
      <c r="B1007" s="41" t="s">
        <v>41</v>
      </c>
      <c r="C1007" s="41" t="s">
        <v>311</v>
      </c>
      <c r="D1007" s="42">
        <v>4</v>
      </c>
      <c r="M1007" s="81" t="s">
        <v>44</v>
      </c>
      <c r="N1007" s="81" t="s">
        <v>329</v>
      </c>
      <c r="O1007" s="81" t="s">
        <v>311</v>
      </c>
      <c r="P1007" s="81" t="s">
        <v>334</v>
      </c>
      <c r="Q1007" s="82">
        <v>5</v>
      </c>
      <c r="U1007" s="94" t="s">
        <v>32</v>
      </c>
      <c r="V1007" s="92" t="s">
        <v>461</v>
      </c>
      <c r="W1007" s="92" t="s">
        <v>333</v>
      </c>
      <c r="X1007" s="92">
        <v>1</v>
      </c>
      <c r="Y1007" s="84"/>
    </row>
    <row r="1008" spans="1:25" hidden="1">
      <c r="A1008" s="41" t="s">
        <v>328</v>
      </c>
      <c r="B1008" s="41" t="s">
        <v>42</v>
      </c>
      <c r="C1008" s="41" t="s">
        <v>309</v>
      </c>
      <c r="D1008" s="42">
        <v>48</v>
      </c>
      <c r="M1008" s="81" t="s">
        <v>44</v>
      </c>
      <c r="N1008" s="81" t="s">
        <v>329</v>
      </c>
      <c r="O1008" s="81" t="s">
        <v>335</v>
      </c>
      <c r="P1008" s="81" t="s">
        <v>334</v>
      </c>
      <c r="Q1008" s="82">
        <v>5</v>
      </c>
      <c r="U1008" s="94" t="s">
        <v>32</v>
      </c>
      <c r="V1008" s="92" t="s">
        <v>461</v>
      </c>
      <c r="W1008" s="92" t="s">
        <v>334</v>
      </c>
      <c r="X1008" s="92">
        <v>1</v>
      </c>
      <c r="Y1008" s="84"/>
    </row>
    <row r="1009" spans="1:25" hidden="1">
      <c r="A1009" s="41" t="s">
        <v>328</v>
      </c>
      <c r="B1009" s="41" t="s">
        <v>42</v>
      </c>
      <c r="C1009" s="41" t="s">
        <v>310</v>
      </c>
      <c r="D1009" s="42">
        <v>22</v>
      </c>
      <c r="M1009" s="81" t="s">
        <v>15</v>
      </c>
      <c r="N1009" s="81" t="s">
        <v>436</v>
      </c>
      <c r="O1009" s="81" t="s">
        <v>329</v>
      </c>
      <c r="P1009" s="81" t="s">
        <v>330</v>
      </c>
      <c r="Q1009" s="82">
        <v>1</v>
      </c>
      <c r="U1009" s="92" t="s">
        <v>32</v>
      </c>
      <c r="V1009" s="92" t="s">
        <v>329</v>
      </c>
      <c r="W1009" s="92" t="s">
        <v>308</v>
      </c>
      <c r="X1009" s="93">
        <v>4214</v>
      </c>
      <c r="Y1009" s="84"/>
    </row>
    <row r="1010" spans="1:25" hidden="1">
      <c r="A1010" s="41" t="s">
        <v>328</v>
      </c>
      <c r="B1010" s="41" t="s">
        <v>42</v>
      </c>
      <c r="C1010" s="41" t="s">
        <v>311</v>
      </c>
      <c r="D1010" s="42">
        <v>5</v>
      </c>
      <c r="M1010" s="81" t="s">
        <v>15</v>
      </c>
      <c r="N1010" s="81" t="s">
        <v>436</v>
      </c>
      <c r="O1010" s="81" t="s">
        <v>329</v>
      </c>
      <c r="P1010" s="81" t="s">
        <v>331</v>
      </c>
      <c r="Q1010" s="82">
        <v>3</v>
      </c>
      <c r="U1010" s="92" t="s">
        <v>32</v>
      </c>
      <c r="V1010" s="92" t="s">
        <v>329</v>
      </c>
      <c r="W1010" s="92" t="s">
        <v>323</v>
      </c>
      <c r="X1010" s="93">
        <v>18307</v>
      </c>
      <c r="Y1010" s="84"/>
    </row>
    <row r="1011" spans="1:25" hidden="1">
      <c r="A1011" s="41" t="s">
        <v>328</v>
      </c>
      <c r="B1011" s="41" t="s">
        <v>48</v>
      </c>
      <c r="C1011" s="41" t="s">
        <v>309</v>
      </c>
      <c r="D1011" s="42">
        <v>569</v>
      </c>
      <c r="M1011" s="81" t="s">
        <v>15</v>
      </c>
      <c r="N1011" s="81" t="s">
        <v>436</v>
      </c>
      <c r="O1011" s="81" t="s">
        <v>329</v>
      </c>
      <c r="P1011" s="81" t="s">
        <v>332</v>
      </c>
      <c r="Q1011" s="82">
        <v>4</v>
      </c>
      <c r="U1011" s="92" t="s">
        <v>32</v>
      </c>
      <c r="V1011" s="92" t="s">
        <v>329</v>
      </c>
      <c r="W1011" s="92" t="s">
        <v>324</v>
      </c>
      <c r="X1011" s="93">
        <v>16438</v>
      </c>
      <c r="Y1011" s="84"/>
    </row>
    <row r="1012" spans="1:25" hidden="1">
      <c r="A1012" s="41" t="s">
        <v>328</v>
      </c>
      <c r="B1012" s="41" t="s">
        <v>48</v>
      </c>
      <c r="C1012" s="41" t="s">
        <v>310</v>
      </c>
      <c r="D1012" s="42">
        <v>190</v>
      </c>
      <c r="M1012" s="81" t="s">
        <v>15</v>
      </c>
      <c r="N1012" s="81" t="s">
        <v>436</v>
      </c>
      <c r="O1012" s="81" t="s">
        <v>329</v>
      </c>
      <c r="P1012" s="81" t="s">
        <v>334</v>
      </c>
      <c r="Q1012" s="82">
        <v>1</v>
      </c>
      <c r="U1012" s="92" t="s">
        <v>32</v>
      </c>
      <c r="V1012" s="92" t="s">
        <v>329</v>
      </c>
      <c r="W1012" s="92" t="s">
        <v>325</v>
      </c>
      <c r="X1012" s="93">
        <v>15805</v>
      </c>
      <c r="Y1012" s="84"/>
    </row>
    <row r="1013" spans="1:25" hidden="1">
      <c r="A1013" s="41" t="s">
        <v>328</v>
      </c>
      <c r="B1013" s="41" t="s">
        <v>48</v>
      </c>
      <c r="C1013" s="41" t="s">
        <v>311</v>
      </c>
      <c r="D1013" s="42">
        <v>17</v>
      </c>
      <c r="M1013" s="81" t="s">
        <v>15</v>
      </c>
      <c r="N1013" s="81" t="s">
        <v>436</v>
      </c>
      <c r="O1013" s="81" t="s">
        <v>309</v>
      </c>
      <c r="P1013" s="81" t="s">
        <v>330</v>
      </c>
      <c r="Q1013" s="82">
        <v>607</v>
      </c>
      <c r="U1013" s="92" t="s">
        <v>32</v>
      </c>
      <c r="V1013" s="92" t="s">
        <v>329</v>
      </c>
      <c r="W1013" s="92" t="s">
        <v>326</v>
      </c>
      <c r="X1013" s="93">
        <v>15518</v>
      </c>
      <c r="Y1013" s="84"/>
    </row>
    <row r="1014" spans="1:25" hidden="1">
      <c r="A1014" s="41" t="s">
        <v>328</v>
      </c>
      <c r="B1014" s="41" t="s">
        <v>50</v>
      </c>
      <c r="C1014" s="41" t="s">
        <v>309</v>
      </c>
      <c r="D1014" s="42">
        <v>138</v>
      </c>
      <c r="M1014" s="81" t="s">
        <v>15</v>
      </c>
      <c r="N1014" s="81" t="s">
        <v>436</v>
      </c>
      <c r="O1014" s="81" t="s">
        <v>309</v>
      </c>
      <c r="P1014" s="81" t="s">
        <v>331</v>
      </c>
      <c r="Q1014" s="82">
        <v>612</v>
      </c>
      <c r="U1014" s="92" t="s">
        <v>32</v>
      </c>
      <c r="V1014" s="92" t="s">
        <v>329</v>
      </c>
      <c r="W1014" s="92" t="s">
        <v>327</v>
      </c>
      <c r="X1014" s="93">
        <v>12335</v>
      </c>
      <c r="Y1014" s="84"/>
    </row>
    <row r="1015" spans="1:25" hidden="1">
      <c r="A1015" s="41" t="s">
        <v>328</v>
      </c>
      <c r="B1015" s="41" t="s">
        <v>50</v>
      </c>
      <c r="C1015" s="41" t="s">
        <v>310</v>
      </c>
      <c r="D1015" s="42">
        <v>44</v>
      </c>
      <c r="M1015" s="81" t="s">
        <v>15</v>
      </c>
      <c r="N1015" s="81" t="s">
        <v>436</v>
      </c>
      <c r="O1015" s="81" t="s">
        <v>309</v>
      </c>
      <c r="P1015" s="81" t="s">
        <v>332</v>
      </c>
      <c r="Q1015" s="82">
        <v>588</v>
      </c>
      <c r="U1015" s="92" t="s">
        <v>32</v>
      </c>
      <c r="V1015" s="92" t="s">
        <v>329</v>
      </c>
      <c r="W1015" s="92" t="s">
        <v>328</v>
      </c>
      <c r="X1015" s="93">
        <v>13043</v>
      </c>
      <c r="Y1015" s="84"/>
    </row>
    <row r="1016" spans="1:25" hidden="1">
      <c r="A1016" s="41" t="s">
        <v>328</v>
      </c>
      <c r="B1016" s="41" t="s">
        <v>50</v>
      </c>
      <c r="C1016" s="41" t="s">
        <v>311</v>
      </c>
      <c r="D1016" s="42">
        <v>1</v>
      </c>
      <c r="M1016" s="81" t="s">
        <v>15</v>
      </c>
      <c r="N1016" s="81" t="s">
        <v>436</v>
      </c>
      <c r="O1016" s="81" t="s">
        <v>309</v>
      </c>
      <c r="P1016" s="81" t="s">
        <v>333</v>
      </c>
      <c r="Q1016" s="82">
        <v>538</v>
      </c>
      <c r="U1016" s="92" t="s">
        <v>32</v>
      </c>
      <c r="V1016" s="92" t="s">
        <v>329</v>
      </c>
      <c r="W1016" s="92" t="s">
        <v>334</v>
      </c>
      <c r="X1016" s="92">
        <v>522</v>
      </c>
      <c r="Y1016" s="84"/>
    </row>
    <row r="1017" spans="1:25" hidden="1">
      <c r="A1017" s="41" t="s">
        <v>328</v>
      </c>
      <c r="B1017" s="41" t="s">
        <v>4</v>
      </c>
      <c r="C1017" s="41" t="s">
        <v>309</v>
      </c>
      <c r="D1017" s="42">
        <v>222</v>
      </c>
      <c r="M1017" s="81" t="s">
        <v>15</v>
      </c>
      <c r="N1017" s="81" t="s">
        <v>436</v>
      </c>
      <c r="O1017" s="81" t="s">
        <v>309</v>
      </c>
      <c r="P1017" s="81" t="s">
        <v>334</v>
      </c>
      <c r="Q1017" s="82">
        <v>525</v>
      </c>
      <c r="U1017" s="92" t="s">
        <v>32</v>
      </c>
      <c r="V1017" s="92" t="s">
        <v>329</v>
      </c>
      <c r="W1017" s="92" t="s">
        <v>336</v>
      </c>
      <c r="X1017" s="92">
        <v>13</v>
      </c>
      <c r="Y1017" s="84"/>
    </row>
    <row r="1018" spans="1:25" hidden="1">
      <c r="A1018" s="41" t="s">
        <v>328</v>
      </c>
      <c r="B1018" s="41" t="s">
        <v>4</v>
      </c>
      <c r="C1018" s="41" t="s">
        <v>310</v>
      </c>
      <c r="D1018" s="42">
        <v>101</v>
      </c>
      <c r="M1018" s="81" t="s">
        <v>15</v>
      </c>
      <c r="N1018" s="81" t="s">
        <v>436</v>
      </c>
      <c r="O1018" s="81" t="s">
        <v>309</v>
      </c>
      <c r="P1018" s="81" t="s">
        <v>336</v>
      </c>
      <c r="Q1018" s="82">
        <v>481</v>
      </c>
      <c r="U1018" s="92" t="s">
        <v>32</v>
      </c>
      <c r="V1018" s="92" t="s">
        <v>329</v>
      </c>
      <c r="W1018" s="92" t="s">
        <v>337</v>
      </c>
      <c r="X1018" s="92">
        <v>25</v>
      </c>
      <c r="Y1018" s="84"/>
    </row>
    <row r="1019" spans="1:25" hidden="1">
      <c r="A1019" s="41" t="s">
        <v>328</v>
      </c>
      <c r="B1019" s="41" t="s">
        <v>4</v>
      </c>
      <c r="C1019" s="41" t="s">
        <v>311</v>
      </c>
      <c r="D1019" s="42">
        <v>8</v>
      </c>
      <c r="M1019" s="81" t="s">
        <v>15</v>
      </c>
      <c r="N1019" s="81" t="s">
        <v>436</v>
      </c>
      <c r="O1019" s="81" t="s">
        <v>309</v>
      </c>
      <c r="P1019" s="81" t="s">
        <v>337</v>
      </c>
      <c r="Q1019" s="82">
        <v>535</v>
      </c>
      <c r="U1019" s="92" t="s">
        <v>32</v>
      </c>
      <c r="V1019" s="92" t="s">
        <v>329</v>
      </c>
      <c r="W1019" s="92" t="s">
        <v>338</v>
      </c>
      <c r="X1019" s="92">
        <v>9</v>
      </c>
      <c r="Y1019" s="84"/>
    </row>
    <row r="1020" spans="1:25" hidden="1">
      <c r="A1020" s="41" t="s">
        <v>328</v>
      </c>
      <c r="B1020" s="41" t="s">
        <v>18</v>
      </c>
      <c r="C1020" s="41" t="s">
        <v>309</v>
      </c>
      <c r="D1020" s="42">
        <v>340</v>
      </c>
      <c r="M1020" s="81" t="s">
        <v>15</v>
      </c>
      <c r="N1020" s="81" t="s">
        <v>436</v>
      </c>
      <c r="O1020" s="81" t="s">
        <v>309</v>
      </c>
      <c r="P1020" s="81" t="s">
        <v>338</v>
      </c>
      <c r="Q1020" s="82">
        <v>116</v>
      </c>
      <c r="U1020" s="92" t="s">
        <v>35</v>
      </c>
      <c r="V1020" s="92" t="s">
        <v>436</v>
      </c>
      <c r="W1020" s="92" t="s">
        <v>330</v>
      </c>
      <c r="X1020" s="93">
        <v>1789</v>
      </c>
      <c r="Y1020" s="84"/>
    </row>
    <row r="1021" spans="1:25" hidden="1">
      <c r="A1021" s="41" t="s">
        <v>328</v>
      </c>
      <c r="B1021" s="41" t="s">
        <v>18</v>
      </c>
      <c r="C1021" s="41" t="s">
        <v>310</v>
      </c>
      <c r="D1021" s="42">
        <v>151</v>
      </c>
      <c r="M1021" s="81" t="s">
        <v>15</v>
      </c>
      <c r="N1021" s="81" t="s">
        <v>436</v>
      </c>
      <c r="O1021" s="81" t="s">
        <v>310</v>
      </c>
      <c r="P1021" s="81" t="s">
        <v>330</v>
      </c>
      <c r="Q1021" s="82">
        <v>206</v>
      </c>
      <c r="U1021" s="92" t="s">
        <v>35</v>
      </c>
      <c r="V1021" s="92" t="s">
        <v>436</v>
      </c>
      <c r="W1021" s="92" t="s">
        <v>331</v>
      </c>
      <c r="X1021" s="93">
        <v>2261</v>
      </c>
      <c r="Y1021" s="84"/>
    </row>
    <row r="1022" spans="1:25" hidden="1">
      <c r="A1022" s="41" t="s">
        <v>328</v>
      </c>
      <c r="B1022" s="41" t="s">
        <v>18</v>
      </c>
      <c r="C1022" s="41" t="s">
        <v>311</v>
      </c>
      <c r="D1022" s="42">
        <v>10</v>
      </c>
      <c r="M1022" s="81" t="s">
        <v>15</v>
      </c>
      <c r="N1022" s="81" t="s">
        <v>436</v>
      </c>
      <c r="O1022" s="81" t="s">
        <v>310</v>
      </c>
      <c r="P1022" s="81" t="s">
        <v>331</v>
      </c>
      <c r="Q1022" s="82">
        <v>257</v>
      </c>
      <c r="U1022" s="92" t="s">
        <v>35</v>
      </c>
      <c r="V1022" s="92" t="s">
        <v>436</v>
      </c>
      <c r="W1022" s="92" t="s">
        <v>332</v>
      </c>
      <c r="X1022" s="93">
        <v>2367</v>
      </c>
      <c r="Y1022" s="84"/>
    </row>
    <row r="1023" spans="1:25" hidden="1">
      <c r="A1023" s="41" t="s">
        <v>328</v>
      </c>
      <c r="B1023" s="41" t="s">
        <v>20</v>
      </c>
      <c r="C1023" s="41" t="s">
        <v>309</v>
      </c>
      <c r="D1023" s="42">
        <v>112</v>
      </c>
      <c r="M1023" s="81" t="s">
        <v>15</v>
      </c>
      <c r="N1023" s="81" t="s">
        <v>436</v>
      </c>
      <c r="O1023" s="81" t="s">
        <v>310</v>
      </c>
      <c r="P1023" s="81" t="s">
        <v>332</v>
      </c>
      <c r="Q1023" s="82">
        <v>286</v>
      </c>
      <c r="U1023" s="92" t="s">
        <v>35</v>
      </c>
      <c r="V1023" s="92" t="s">
        <v>436</v>
      </c>
      <c r="W1023" s="92" t="s">
        <v>333</v>
      </c>
      <c r="X1023" s="93">
        <v>2135</v>
      </c>
      <c r="Y1023" s="84"/>
    </row>
    <row r="1024" spans="1:25" hidden="1">
      <c r="A1024" s="41" t="s">
        <v>328</v>
      </c>
      <c r="B1024" s="41" t="s">
        <v>20</v>
      </c>
      <c r="C1024" s="41" t="s">
        <v>310</v>
      </c>
      <c r="D1024" s="42">
        <v>55</v>
      </c>
      <c r="M1024" s="81" t="s">
        <v>15</v>
      </c>
      <c r="N1024" s="81" t="s">
        <v>436</v>
      </c>
      <c r="O1024" s="81" t="s">
        <v>310</v>
      </c>
      <c r="P1024" s="81" t="s">
        <v>333</v>
      </c>
      <c r="Q1024" s="82">
        <v>235</v>
      </c>
      <c r="U1024" s="92" t="s">
        <v>35</v>
      </c>
      <c r="V1024" s="92" t="s">
        <v>436</v>
      </c>
      <c r="W1024" s="92" t="s">
        <v>334</v>
      </c>
      <c r="X1024" s="93">
        <v>1979</v>
      </c>
      <c r="Y1024" s="84"/>
    </row>
    <row r="1025" spans="1:25" hidden="1">
      <c r="A1025" s="41" t="s">
        <v>328</v>
      </c>
      <c r="B1025" s="41" t="s">
        <v>20</v>
      </c>
      <c r="C1025" s="41" t="s">
        <v>311</v>
      </c>
      <c r="D1025" s="42">
        <v>8</v>
      </c>
      <c r="M1025" s="81" t="s">
        <v>15</v>
      </c>
      <c r="N1025" s="81" t="s">
        <v>436</v>
      </c>
      <c r="O1025" s="81" t="s">
        <v>310</v>
      </c>
      <c r="P1025" s="81" t="s">
        <v>334</v>
      </c>
      <c r="Q1025" s="82">
        <v>203</v>
      </c>
      <c r="U1025" s="92" t="s">
        <v>35</v>
      </c>
      <c r="V1025" s="92" t="s">
        <v>436</v>
      </c>
      <c r="W1025" s="92" t="s">
        <v>336</v>
      </c>
      <c r="X1025" s="93">
        <v>1660</v>
      </c>
      <c r="Y1025" s="84"/>
    </row>
    <row r="1026" spans="1:25" hidden="1">
      <c r="A1026" s="41" t="s">
        <v>328</v>
      </c>
      <c r="B1026" s="41" t="s">
        <v>23</v>
      </c>
      <c r="C1026" s="41" t="s">
        <v>309</v>
      </c>
      <c r="D1026" s="42">
        <v>206</v>
      </c>
      <c r="M1026" s="81" t="s">
        <v>15</v>
      </c>
      <c r="N1026" s="81" t="s">
        <v>436</v>
      </c>
      <c r="O1026" s="81" t="s">
        <v>310</v>
      </c>
      <c r="P1026" s="81" t="s">
        <v>336</v>
      </c>
      <c r="Q1026" s="82">
        <v>186</v>
      </c>
      <c r="U1026" s="92" t="s">
        <v>35</v>
      </c>
      <c r="V1026" s="92" t="s">
        <v>436</v>
      </c>
      <c r="W1026" s="92" t="s">
        <v>337</v>
      </c>
      <c r="X1026" s="93">
        <v>2051</v>
      </c>
      <c r="Y1026" s="84"/>
    </row>
    <row r="1027" spans="1:25" hidden="1">
      <c r="A1027" s="41" t="s">
        <v>328</v>
      </c>
      <c r="B1027" s="41" t="s">
        <v>23</v>
      </c>
      <c r="C1027" s="41" t="s">
        <v>310</v>
      </c>
      <c r="D1027" s="42">
        <v>87</v>
      </c>
      <c r="M1027" s="81" t="s">
        <v>15</v>
      </c>
      <c r="N1027" s="81" t="s">
        <v>436</v>
      </c>
      <c r="O1027" s="81" t="s">
        <v>310</v>
      </c>
      <c r="P1027" s="81" t="s">
        <v>337</v>
      </c>
      <c r="Q1027" s="82">
        <v>191</v>
      </c>
      <c r="U1027" s="92" t="s">
        <v>35</v>
      </c>
      <c r="V1027" s="92" t="s">
        <v>436</v>
      </c>
      <c r="W1027" s="92" t="s">
        <v>338</v>
      </c>
      <c r="X1027" s="92">
        <v>452</v>
      </c>
      <c r="Y1027" s="84"/>
    </row>
    <row r="1028" spans="1:25" hidden="1">
      <c r="A1028" s="41" t="s">
        <v>328</v>
      </c>
      <c r="B1028" s="41" t="s">
        <v>23</v>
      </c>
      <c r="C1028" s="41" t="s">
        <v>311</v>
      </c>
      <c r="D1028" s="42">
        <v>9</v>
      </c>
      <c r="M1028" s="81" t="s">
        <v>15</v>
      </c>
      <c r="N1028" s="81" t="s">
        <v>436</v>
      </c>
      <c r="O1028" s="81" t="s">
        <v>310</v>
      </c>
      <c r="P1028" s="81" t="s">
        <v>338</v>
      </c>
      <c r="Q1028" s="82">
        <v>56</v>
      </c>
      <c r="U1028" s="92" t="s">
        <v>35</v>
      </c>
      <c r="V1028" s="92" t="s">
        <v>437</v>
      </c>
      <c r="W1028" s="92" t="s">
        <v>333</v>
      </c>
      <c r="X1028" s="92">
        <v>1</v>
      </c>
      <c r="Y1028" s="84"/>
    </row>
    <row r="1029" spans="1:25" hidden="1">
      <c r="A1029" s="41" t="s">
        <v>328</v>
      </c>
      <c r="B1029" s="41" t="s">
        <v>46</v>
      </c>
      <c r="C1029" s="41" t="s">
        <v>309</v>
      </c>
      <c r="D1029" s="42">
        <v>548</v>
      </c>
      <c r="M1029" s="81" t="s">
        <v>15</v>
      </c>
      <c r="N1029" s="81" t="s">
        <v>436</v>
      </c>
      <c r="O1029" s="81" t="s">
        <v>311</v>
      </c>
      <c r="P1029" s="81" t="s">
        <v>330</v>
      </c>
      <c r="Q1029" s="82">
        <v>18</v>
      </c>
      <c r="U1029" s="94" t="s">
        <v>35</v>
      </c>
      <c r="V1029" s="92" t="s">
        <v>438</v>
      </c>
      <c r="W1029" s="92" t="s">
        <v>331</v>
      </c>
      <c r="X1029" s="92">
        <v>1</v>
      </c>
      <c r="Y1029" s="84"/>
    </row>
    <row r="1030" spans="1:25" hidden="1">
      <c r="A1030" s="41" t="s">
        <v>328</v>
      </c>
      <c r="B1030" s="41" t="s">
        <v>46</v>
      </c>
      <c r="C1030" s="41" t="s">
        <v>310</v>
      </c>
      <c r="D1030" s="42">
        <v>253</v>
      </c>
      <c r="M1030" s="81" t="s">
        <v>15</v>
      </c>
      <c r="N1030" s="81" t="s">
        <v>436</v>
      </c>
      <c r="O1030" s="81" t="s">
        <v>311</v>
      </c>
      <c r="P1030" s="81" t="s">
        <v>331</v>
      </c>
      <c r="Q1030" s="82">
        <v>14</v>
      </c>
      <c r="U1030" s="94" t="s">
        <v>35</v>
      </c>
      <c r="V1030" s="92" t="s">
        <v>438</v>
      </c>
      <c r="W1030" s="92" t="s">
        <v>332</v>
      </c>
      <c r="X1030" s="92">
        <v>1</v>
      </c>
      <c r="Y1030" s="84"/>
    </row>
    <row r="1031" spans="1:25" hidden="1">
      <c r="A1031" s="41" t="s">
        <v>328</v>
      </c>
      <c r="B1031" s="41" t="s">
        <v>46</v>
      </c>
      <c r="C1031" s="41" t="s">
        <v>311</v>
      </c>
      <c r="D1031" s="42">
        <v>23</v>
      </c>
      <c r="M1031" s="81" t="s">
        <v>15</v>
      </c>
      <c r="N1031" s="81" t="s">
        <v>436</v>
      </c>
      <c r="O1031" s="81" t="s">
        <v>311</v>
      </c>
      <c r="P1031" s="81" t="s">
        <v>332</v>
      </c>
      <c r="Q1031" s="82">
        <v>17</v>
      </c>
      <c r="U1031" s="94" t="s">
        <v>35</v>
      </c>
      <c r="V1031" s="92" t="s">
        <v>438</v>
      </c>
      <c r="W1031" s="92" t="s">
        <v>333</v>
      </c>
      <c r="X1031" s="92">
        <v>1</v>
      </c>
      <c r="Y1031" s="84"/>
    </row>
    <row r="1032" spans="1:25" hidden="1">
      <c r="A1032" s="41" t="s">
        <v>328</v>
      </c>
      <c r="B1032" s="41" t="s">
        <v>11</v>
      </c>
      <c r="C1032" s="41" t="s">
        <v>329</v>
      </c>
      <c r="D1032" s="42">
        <v>1</v>
      </c>
      <c r="M1032" s="81" t="s">
        <v>15</v>
      </c>
      <c r="N1032" s="81" t="s">
        <v>436</v>
      </c>
      <c r="O1032" s="81" t="s">
        <v>311</v>
      </c>
      <c r="P1032" s="81" t="s">
        <v>333</v>
      </c>
      <c r="Q1032" s="82">
        <v>17</v>
      </c>
      <c r="U1032" s="94" t="s">
        <v>35</v>
      </c>
      <c r="V1032" s="92" t="s">
        <v>438</v>
      </c>
      <c r="W1032" s="92" t="s">
        <v>334</v>
      </c>
      <c r="X1032" s="92">
        <v>3</v>
      </c>
      <c r="Y1032" s="84"/>
    </row>
    <row r="1033" spans="1:25" hidden="1">
      <c r="A1033" s="41" t="s">
        <v>328</v>
      </c>
      <c r="B1033" s="41" t="s">
        <v>11</v>
      </c>
      <c r="C1033" s="41" t="s">
        <v>309</v>
      </c>
      <c r="D1033" s="42">
        <v>3703</v>
      </c>
      <c r="M1033" s="81" t="s">
        <v>15</v>
      </c>
      <c r="N1033" s="81" t="s">
        <v>436</v>
      </c>
      <c r="O1033" s="81" t="s">
        <v>311</v>
      </c>
      <c r="P1033" s="81" t="s">
        <v>334</v>
      </c>
      <c r="Q1033" s="82">
        <v>15</v>
      </c>
      <c r="U1033" s="94" t="s">
        <v>35</v>
      </c>
      <c r="V1033" s="92" t="s">
        <v>438</v>
      </c>
      <c r="W1033" s="92" t="s">
        <v>336</v>
      </c>
      <c r="X1033" s="92">
        <v>1</v>
      </c>
      <c r="Y1033" s="84"/>
    </row>
    <row r="1034" spans="1:25" hidden="1">
      <c r="A1034" s="41" t="s">
        <v>328</v>
      </c>
      <c r="B1034" s="41" t="s">
        <v>11</v>
      </c>
      <c r="C1034" s="41" t="s">
        <v>310</v>
      </c>
      <c r="D1034" s="42">
        <v>1562</v>
      </c>
      <c r="M1034" s="81" t="s">
        <v>15</v>
      </c>
      <c r="N1034" s="81" t="s">
        <v>436</v>
      </c>
      <c r="O1034" s="81" t="s">
        <v>311</v>
      </c>
      <c r="P1034" s="81" t="s">
        <v>336</v>
      </c>
      <c r="Q1034" s="82">
        <v>27</v>
      </c>
      <c r="U1034" s="94" t="s">
        <v>35</v>
      </c>
      <c r="V1034" s="92" t="s">
        <v>438</v>
      </c>
      <c r="W1034" s="92" t="s">
        <v>337</v>
      </c>
      <c r="X1034" s="92">
        <v>10</v>
      </c>
      <c r="Y1034" s="84"/>
    </row>
    <row r="1035" spans="1:25" hidden="1">
      <c r="A1035" s="41" t="s">
        <v>328</v>
      </c>
      <c r="B1035" s="41" t="s">
        <v>11</v>
      </c>
      <c r="C1035" s="41" t="s">
        <v>311</v>
      </c>
      <c r="D1035" s="42">
        <v>71</v>
      </c>
      <c r="M1035" s="81" t="s">
        <v>15</v>
      </c>
      <c r="N1035" s="81" t="s">
        <v>436</v>
      </c>
      <c r="O1035" s="81" t="s">
        <v>311</v>
      </c>
      <c r="P1035" s="81" t="s">
        <v>337</v>
      </c>
      <c r="Q1035" s="82">
        <v>33</v>
      </c>
      <c r="U1035" s="94" t="s">
        <v>35</v>
      </c>
      <c r="V1035" s="92" t="s">
        <v>439</v>
      </c>
      <c r="W1035" s="92" t="s">
        <v>337</v>
      </c>
      <c r="X1035" s="92">
        <v>1</v>
      </c>
      <c r="Y1035" s="84"/>
    </row>
    <row r="1036" spans="1:25" hidden="1">
      <c r="A1036" s="41" t="s">
        <v>328</v>
      </c>
      <c r="B1036" s="41" t="s">
        <v>21</v>
      </c>
      <c r="C1036" s="41" t="s">
        <v>309</v>
      </c>
      <c r="D1036" s="42">
        <v>350</v>
      </c>
      <c r="M1036" s="81" t="s">
        <v>15</v>
      </c>
      <c r="N1036" s="81" t="s">
        <v>436</v>
      </c>
      <c r="O1036" s="81" t="s">
        <v>311</v>
      </c>
      <c r="P1036" s="81" t="s">
        <v>338</v>
      </c>
      <c r="Q1036" s="82">
        <v>2</v>
      </c>
      <c r="U1036" s="94" t="s">
        <v>35</v>
      </c>
      <c r="V1036" s="92" t="s">
        <v>440</v>
      </c>
      <c r="W1036" s="92" t="s">
        <v>334</v>
      </c>
      <c r="X1036" s="92">
        <v>4</v>
      </c>
      <c r="Y1036" s="84"/>
    </row>
    <row r="1037" spans="1:25" hidden="1">
      <c r="A1037" s="41" t="s">
        <v>328</v>
      </c>
      <c r="B1037" s="41" t="s">
        <v>21</v>
      </c>
      <c r="C1037" s="41" t="s">
        <v>310</v>
      </c>
      <c r="D1037" s="42">
        <v>121</v>
      </c>
      <c r="M1037" s="81" t="s">
        <v>15</v>
      </c>
      <c r="N1037" s="81" t="s">
        <v>436</v>
      </c>
      <c r="O1037" s="81" t="s">
        <v>335</v>
      </c>
      <c r="P1037" s="81" t="s">
        <v>334</v>
      </c>
      <c r="Q1037" s="82">
        <v>7</v>
      </c>
      <c r="U1037" s="94" t="s">
        <v>35</v>
      </c>
      <c r="V1037" s="92" t="s">
        <v>440</v>
      </c>
      <c r="W1037" s="92" t="s">
        <v>336</v>
      </c>
      <c r="X1037" s="92">
        <v>3</v>
      </c>
      <c r="Y1037" s="84"/>
    </row>
    <row r="1038" spans="1:25" hidden="1">
      <c r="A1038" s="41" t="s">
        <v>328</v>
      </c>
      <c r="B1038" s="41" t="s">
        <v>21</v>
      </c>
      <c r="C1038" s="41" t="s">
        <v>311</v>
      </c>
      <c r="D1038" s="42">
        <v>7</v>
      </c>
      <c r="M1038" s="81" t="s">
        <v>15</v>
      </c>
      <c r="N1038" s="81" t="s">
        <v>436</v>
      </c>
      <c r="O1038" s="81" t="s">
        <v>335</v>
      </c>
      <c r="P1038" s="81" t="s">
        <v>336</v>
      </c>
      <c r="Q1038" s="82">
        <v>6</v>
      </c>
      <c r="U1038" s="94" t="s">
        <v>35</v>
      </c>
      <c r="V1038" s="92" t="s">
        <v>440</v>
      </c>
      <c r="W1038" s="92" t="s">
        <v>337</v>
      </c>
      <c r="X1038" s="92">
        <v>1</v>
      </c>
      <c r="Y1038" s="84"/>
    </row>
    <row r="1039" spans="1:25" hidden="1">
      <c r="A1039" s="41" t="s">
        <v>328</v>
      </c>
      <c r="B1039" s="41" t="s">
        <v>55</v>
      </c>
      <c r="C1039" s="41" t="s">
        <v>309</v>
      </c>
      <c r="D1039" s="42">
        <v>155</v>
      </c>
      <c r="M1039" s="81" t="s">
        <v>15</v>
      </c>
      <c r="N1039" s="81" t="s">
        <v>436</v>
      </c>
      <c r="O1039" s="81" t="s">
        <v>335</v>
      </c>
      <c r="P1039" s="81" t="s">
        <v>337</v>
      </c>
      <c r="Q1039" s="82">
        <v>4</v>
      </c>
      <c r="U1039" s="94" t="s">
        <v>35</v>
      </c>
      <c r="V1039" s="92" t="s">
        <v>441</v>
      </c>
      <c r="W1039" s="92" t="s">
        <v>330</v>
      </c>
      <c r="X1039" s="92">
        <v>3</v>
      </c>
      <c r="Y1039" s="84"/>
    </row>
    <row r="1040" spans="1:25" hidden="1">
      <c r="A1040" s="41" t="s">
        <v>328</v>
      </c>
      <c r="B1040" s="41" t="s">
        <v>55</v>
      </c>
      <c r="C1040" s="41" t="s">
        <v>310</v>
      </c>
      <c r="D1040" s="42">
        <v>63</v>
      </c>
      <c r="M1040" s="81" t="s">
        <v>15</v>
      </c>
      <c r="N1040" s="81" t="s">
        <v>436</v>
      </c>
      <c r="O1040" s="81" t="s">
        <v>335</v>
      </c>
      <c r="P1040" s="81" t="s">
        <v>338</v>
      </c>
      <c r="Q1040" s="82">
        <v>1</v>
      </c>
      <c r="U1040" s="94" t="s">
        <v>35</v>
      </c>
      <c r="V1040" s="92" t="s">
        <v>441</v>
      </c>
      <c r="W1040" s="92" t="s">
        <v>331</v>
      </c>
      <c r="X1040" s="92">
        <v>1</v>
      </c>
      <c r="Y1040" s="84"/>
    </row>
    <row r="1041" spans="1:25" hidden="1">
      <c r="A1041" s="41" t="s">
        <v>328</v>
      </c>
      <c r="B1041" s="41" t="s">
        <v>55</v>
      </c>
      <c r="C1041" s="41" t="s">
        <v>311</v>
      </c>
      <c r="D1041" s="42">
        <v>1</v>
      </c>
      <c r="M1041" s="81" t="s">
        <v>15</v>
      </c>
      <c r="N1041" s="81" t="s">
        <v>329</v>
      </c>
      <c r="O1041" s="81" t="s">
        <v>309</v>
      </c>
      <c r="P1041" s="81" t="s">
        <v>308</v>
      </c>
      <c r="Q1041" s="82">
        <v>185</v>
      </c>
      <c r="U1041" s="94" t="s">
        <v>35</v>
      </c>
      <c r="V1041" s="92" t="s">
        <v>441</v>
      </c>
      <c r="W1041" s="92" t="s">
        <v>333</v>
      </c>
      <c r="X1041" s="92">
        <v>1</v>
      </c>
      <c r="Y1041" s="84"/>
    </row>
    <row r="1042" spans="1:25" hidden="1">
      <c r="A1042" s="41" t="s">
        <v>328</v>
      </c>
      <c r="B1042" s="41" t="s">
        <v>43</v>
      </c>
      <c r="C1042" s="41" t="s">
        <v>309</v>
      </c>
      <c r="D1042" s="42">
        <v>527</v>
      </c>
      <c r="M1042" s="81" t="s">
        <v>15</v>
      </c>
      <c r="N1042" s="81" t="s">
        <v>329</v>
      </c>
      <c r="O1042" s="81" t="s">
        <v>309</v>
      </c>
      <c r="P1042" s="81" t="s">
        <v>323</v>
      </c>
      <c r="Q1042" s="82">
        <v>730</v>
      </c>
      <c r="U1042" s="94" t="s">
        <v>35</v>
      </c>
      <c r="V1042" s="92" t="s">
        <v>441</v>
      </c>
      <c r="W1042" s="92" t="s">
        <v>334</v>
      </c>
      <c r="X1042" s="92">
        <v>1</v>
      </c>
      <c r="Y1042" s="84"/>
    </row>
    <row r="1043" spans="1:25" hidden="1">
      <c r="A1043" s="41" t="s">
        <v>328</v>
      </c>
      <c r="B1043" s="41" t="s">
        <v>43</v>
      </c>
      <c r="C1043" s="41" t="s">
        <v>310</v>
      </c>
      <c r="D1043" s="42">
        <v>180</v>
      </c>
      <c r="M1043" s="81" t="s">
        <v>15</v>
      </c>
      <c r="N1043" s="81" t="s">
        <v>329</v>
      </c>
      <c r="O1043" s="81" t="s">
        <v>309</v>
      </c>
      <c r="P1043" s="81" t="s">
        <v>324</v>
      </c>
      <c r="Q1043" s="82">
        <v>662</v>
      </c>
      <c r="U1043" s="92" t="s">
        <v>35</v>
      </c>
      <c r="V1043" s="92" t="s">
        <v>329</v>
      </c>
      <c r="W1043" s="92" t="s">
        <v>308</v>
      </c>
      <c r="X1043" s="92">
        <v>460</v>
      </c>
      <c r="Y1043" s="84"/>
    </row>
    <row r="1044" spans="1:25" hidden="1">
      <c r="A1044" s="41" t="s">
        <v>328</v>
      </c>
      <c r="B1044" s="41" t="s">
        <v>43</v>
      </c>
      <c r="C1044" s="41" t="s">
        <v>311</v>
      </c>
      <c r="D1044" s="42">
        <v>6</v>
      </c>
      <c r="M1044" s="81" t="s">
        <v>15</v>
      </c>
      <c r="N1044" s="81" t="s">
        <v>329</v>
      </c>
      <c r="O1044" s="81" t="s">
        <v>309</v>
      </c>
      <c r="P1044" s="81" t="s">
        <v>325</v>
      </c>
      <c r="Q1044" s="82">
        <v>583</v>
      </c>
      <c r="U1044" s="92" t="s">
        <v>35</v>
      </c>
      <c r="V1044" s="92" t="s">
        <v>329</v>
      </c>
      <c r="W1044" s="92" t="s">
        <v>323</v>
      </c>
      <c r="X1044" s="93">
        <v>2351</v>
      </c>
      <c r="Y1044" s="84"/>
    </row>
    <row r="1045" spans="1:25" hidden="1">
      <c r="A1045" s="41" t="s">
        <v>328</v>
      </c>
      <c r="B1045" s="41" t="s">
        <v>316</v>
      </c>
      <c r="C1045" s="41" t="s">
        <v>309</v>
      </c>
      <c r="D1045" s="42">
        <v>1519</v>
      </c>
      <c r="M1045" s="81" t="s">
        <v>15</v>
      </c>
      <c r="N1045" s="81" t="s">
        <v>329</v>
      </c>
      <c r="O1045" s="81" t="s">
        <v>309</v>
      </c>
      <c r="P1045" s="81" t="s">
        <v>326</v>
      </c>
      <c r="Q1045" s="82">
        <v>676</v>
      </c>
      <c r="U1045" s="92" t="s">
        <v>35</v>
      </c>
      <c r="V1045" s="92" t="s">
        <v>329</v>
      </c>
      <c r="W1045" s="92" t="s">
        <v>324</v>
      </c>
      <c r="X1045" s="93">
        <v>2069</v>
      </c>
      <c r="Y1045" s="84"/>
    </row>
    <row r="1046" spans="1:25" hidden="1">
      <c r="A1046" s="41" t="s">
        <v>328</v>
      </c>
      <c r="B1046" s="41" t="s">
        <v>316</v>
      </c>
      <c r="C1046" s="41" t="s">
        <v>310</v>
      </c>
      <c r="D1046" s="42">
        <v>623</v>
      </c>
      <c r="M1046" s="81" t="s">
        <v>15</v>
      </c>
      <c r="N1046" s="81" t="s">
        <v>329</v>
      </c>
      <c r="O1046" s="81" t="s">
        <v>309</v>
      </c>
      <c r="P1046" s="81" t="s">
        <v>327</v>
      </c>
      <c r="Q1046" s="82">
        <v>474</v>
      </c>
      <c r="U1046" s="92" t="s">
        <v>35</v>
      </c>
      <c r="V1046" s="92" t="s">
        <v>329</v>
      </c>
      <c r="W1046" s="92" t="s">
        <v>325</v>
      </c>
      <c r="X1046" s="93">
        <v>1955</v>
      </c>
      <c r="Y1046" s="84"/>
    </row>
    <row r="1047" spans="1:25" hidden="1">
      <c r="A1047" s="41" t="s">
        <v>328</v>
      </c>
      <c r="B1047" s="41" t="s">
        <v>316</v>
      </c>
      <c r="C1047" s="41" t="s">
        <v>311</v>
      </c>
      <c r="D1047" s="42">
        <v>52</v>
      </c>
      <c r="M1047" s="81" t="s">
        <v>15</v>
      </c>
      <c r="N1047" s="81" t="s">
        <v>329</v>
      </c>
      <c r="O1047" s="81" t="s">
        <v>309</v>
      </c>
      <c r="P1047" s="81" t="s">
        <v>328</v>
      </c>
      <c r="Q1047" s="82">
        <v>509</v>
      </c>
      <c r="U1047" s="92" t="s">
        <v>35</v>
      </c>
      <c r="V1047" s="92" t="s">
        <v>329</v>
      </c>
      <c r="W1047" s="92" t="s">
        <v>326</v>
      </c>
      <c r="X1047" s="93">
        <v>1989</v>
      </c>
      <c r="Y1047" s="84"/>
    </row>
    <row r="1048" spans="1:25" hidden="1">
      <c r="A1048" s="41" t="s">
        <v>328</v>
      </c>
      <c r="B1048" s="41" t="s">
        <v>317</v>
      </c>
      <c r="C1048" s="41" t="s">
        <v>309</v>
      </c>
      <c r="D1048" s="42">
        <v>447</v>
      </c>
      <c r="M1048" s="81" t="s">
        <v>15</v>
      </c>
      <c r="N1048" s="81" t="s">
        <v>329</v>
      </c>
      <c r="O1048" s="81" t="s">
        <v>309</v>
      </c>
      <c r="P1048" s="81" t="s">
        <v>334</v>
      </c>
      <c r="Q1048" s="82">
        <v>10</v>
      </c>
      <c r="U1048" s="92" t="s">
        <v>35</v>
      </c>
      <c r="V1048" s="92" t="s">
        <v>329</v>
      </c>
      <c r="W1048" s="92" t="s">
        <v>327</v>
      </c>
      <c r="X1048" s="93">
        <v>1527</v>
      </c>
      <c r="Y1048" s="84"/>
    </row>
    <row r="1049" spans="1:25" hidden="1">
      <c r="A1049" s="41" t="s">
        <v>328</v>
      </c>
      <c r="B1049" s="41" t="s">
        <v>317</v>
      </c>
      <c r="C1049" s="41" t="s">
        <v>310</v>
      </c>
      <c r="D1049" s="42">
        <v>133</v>
      </c>
      <c r="M1049" s="81" t="s">
        <v>15</v>
      </c>
      <c r="N1049" s="81" t="s">
        <v>329</v>
      </c>
      <c r="O1049" s="81" t="s">
        <v>309</v>
      </c>
      <c r="P1049" s="81" t="s">
        <v>337</v>
      </c>
      <c r="Q1049" s="82">
        <v>1</v>
      </c>
      <c r="U1049" s="92" t="s">
        <v>35</v>
      </c>
      <c r="V1049" s="92" t="s">
        <v>329</v>
      </c>
      <c r="W1049" s="92" t="s">
        <v>328</v>
      </c>
      <c r="X1049" s="93">
        <v>1425</v>
      </c>
      <c r="Y1049" s="84"/>
    </row>
    <row r="1050" spans="1:25" hidden="1">
      <c r="A1050" s="41" t="s">
        <v>328</v>
      </c>
      <c r="B1050" s="41" t="s">
        <v>317</v>
      </c>
      <c r="C1050" s="41" t="s">
        <v>311</v>
      </c>
      <c r="D1050" s="42">
        <v>17</v>
      </c>
      <c r="M1050" s="81" t="s">
        <v>15</v>
      </c>
      <c r="N1050" s="81" t="s">
        <v>329</v>
      </c>
      <c r="O1050" s="81" t="s">
        <v>310</v>
      </c>
      <c r="P1050" s="81" t="s">
        <v>308</v>
      </c>
      <c r="Q1050" s="82">
        <v>24</v>
      </c>
      <c r="U1050" s="92" t="s">
        <v>35</v>
      </c>
      <c r="V1050" s="92" t="s">
        <v>329</v>
      </c>
      <c r="W1050" s="92" t="s">
        <v>334</v>
      </c>
      <c r="X1050" s="92">
        <v>88</v>
      </c>
      <c r="Y1050" s="84"/>
    </row>
    <row r="1051" spans="1:25" hidden="1">
      <c r="A1051" s="41" t="s">
        <v>328</v>
      </c>
      <c r="B1051" s="41" t="s">
        <v>318</v>
      </c>
      <c r="C1051" s="41" t="s">
        <v>329</v>
      </c>
      <c r="D1051" s="42">
        <v>1</v>
      </c>
      <c r="M1051" s="81" t="s">
        <v>15</v>
      </c>
      <c r="N1051" s="81" t="s">
        <v>329</v>
      </c>
      <c r="O1051" s="81" t="s">
        <v>310</v>
      </c>
      <c r="P1051" s="81" t="s">
        <v>323</v>
      </c>
      <c r="Q1051" s="82">
        <v>149</v>
      </c>
      <c r="U1051" s="92" t="s">
        <v>35</v>
      </c>
      <c r="V1051" s="92" t="s">
        <v>329</v>
      </c>
      <c r="W1051" s="92" t="s">
        <v>336</v>
      </c>
      <c r="X1051" s="92">
        <v>7</v>
      </c>
      <c r="Y1051" s="84"/>
    </row>
    <row r="1052" spans="1:25" hidden="1">
      <c r="A1052" s="41" t="s">
        <v>328</v>
      </c>
      <c r="B1052" s="41" t="s">
        <v>318</v>
      </c>
      <c r="C1052" s="41" t="s">
        <v>309</v>
      </c>
      <c r="D1052" s="42">
        <v>2358</v>
      </c>
      <c r="M1052" s="81" t="s">
        <v>15</v>
      </c>
      <c r="N1052" s="81" t="s">
        <v>329</v>
      </c>
      <c r="O1052" s="81" t="s">
        <v>310</v>
      </c>
      <c r="P1052" s="81" t="s">
        <v>324</v>
      </c>
      <c r="Q1052" s="82">
        <v>161</v>
      </c>
      <c r="U1052" s="92" t="s">
        <v>35</v>
      </c>
      <c r="V1052" s="92" t="s">
        <v>329</v>
      </c>
      <c r="W1052" s="92" t="s">
        <v>337</v>
      </c>
      <c r="X1052" s="92">
        <v>2</v>
      </c>
      <c r="Y1052" s="84"/>
    </row>
    <row r="1053" spans="1:25" hidden="1">
      <c r="A1053" s="41" t="s">
        <v>328</v>
      </c>
      <c r="B1053" s="41" t="s">
        <v>318</v>
      </c>
      <c r="C1053" s="41" t="s">
        <v>310</v>
      </c>
      <c r="D1053" s="42">
        <v>939</v>
      </c>
      <c r="M1053" s="81" t="s">
        <v>15</v>
      </c>
      <c r="N1053" s="81" t="s">
        <v>329</v>
      </c>
      <c r="O1053" s="81" t="s">
        <v>310</v>
      </c>
      <c r="P1053" s="81" t="s">
        <v>325</v>
      </c>
      <c r="Q1053" s="82">
        <v>206</v>
      </c>
      <c r="U1053" s="92" t="s">
        <v>36</v>
      </c>
      <c r="V1053" s="92" t="s">
        <v>436</v>
      </c>
      <c r="W1053" s="92" t="s">
        <v>330</v>
      </c>
      <c r="X1053" s="92">
        <v>773</v>
      </c>
      <c r="Y1053" s="84"/>
    </row>
    <row r="1054" spans="1:25" hidden="1">
      <c r="A1054" s="41" t="s">
        <v>328</v>
      </c>
      <c r="B1054" s="41" t="s">
        <v>318</v>
      </c>
      <c r="C1054" s="41" t="s">
        <v>311</v>
      </c>
      <c r="D1054" s="42">
        <v>97</v>
      </c>
      <c r="M1054" s="81" t="s">
        <v>15</v>
      </c>
      <c r="N1054" s="81" t="s">
        <v>329</v>
      </c>
      <c r="O1054" s="81" t="s">
        <v>310</v>
      </c>
      <c r="P1054" s="81" t="s">
        <v>326</v>
      </c>
      <c r="Q1054" s="82">
        <v>262</v>
      </c>
      <c r="U1054" s="92" t="s">
        <v>36</v>
      </c>
      <c r="V1054" s="92" t="s">
        <v>436</v>
      </c>
      <c r="W1054" s="92" t="s">
        <v>331</v>
      </c>
      <c r="X1054" s="92">
        <v>836</v>
      </c>
      <c r="Y1054" s="84"/>
    </row>
    <row r="1055" spans="1:25" hidden="1">
      <c r="A1055" s="41" t="s">
        <v>328</v>
      </c>
      <c r="B1055" s="41" t="s">
        <v>9</v>
      </c>
      <c r="C1055" s="41" t="s">
        <v>309</v>
      </c>
      <c r="D1055" s="42">
        <v>654</v>
      </c>
      <c r="M1055" s="81" t="s">
        <v>15</v>
      </c>
      <c r="N1055" s="81" t="s">
        <v>329</v>
      </c>
      <c r="O1055" s="81" t="s">
        <v>310</v>
      </c>
      <c r="P1055" s="81" t="s">
        <v>327</v>
      </c>
      <c r="Q1055" s="82">
        <v>142</v>
      </c>
      <c r="U1055" s="92" t="s">
        <v>36</v>
      </c>
      <c r="V1055" s="92" t="s">
        <v>436</v>
      </c>
      <c r="W1055" s="92" t="s">
        <v>332</v>
      </c>
      <c r="X1055" s="92">
        <v>864</v>
      </c>
      <c r="Y1055" s="84"/>
    </row>
    <row r="1056" spans="1:25" hidden="1">
      <c r="A1056" s="41" t="s">
        <v>328</v>
      </c>
      <c r="B1056" s="41" t="s">
        <v>9</v>
      </c>
      <c r="C1056" s="41" t="s">
        <v>310</v>
      </c>
      <c r="D1056" s="42">
        <v>193</v>
      </c>
      <c r="M1056" s="81" t="s">
        <v>15</v>
      </c>
      <c r="N1056" s="81" t="s">
        <v>329</v>
      </c>
      <c r="O1056" s="81" t="s">
        <v>310</v>
      </c>
      <c r="P1056" s="81" t="s">
        <v>328</v>
      </c>
      <c r="Q1056" s="82">
        <v>169</v>
      </c>
      <c r="U1056" s="92" t="s">
        <v>36</v>
      </c>
      <c r="V1056" s="92" t="s">
        <v>436</v>
      </c>
      <c r="W1056" s="92" t="s">
        <v>333</v>
      </c>
      <c r="X1056" s="92">
        <v>853</v>
      </c>
      <c r="Y1056" s="84"/>
    </row>
    <row r="1057" spans="1:25" hidden="1">
      <c r="A1057" s="41" t="s">
        <v>328</v>
      </c>
      <c r="B1057" s="41" t="s">
        <v>9</v>
      </c>
      <c r="C1057" s="41" t="s">
        <v>311</v>
      </c>
      <c r="D1057" s="42">
        <v>20</v>
      </c>
      <c r="M1057" s="81" t="s">
        <v>15</v>
      </c>
      <c r="N1057" s="81" t="s">
        <v>329</v>
      </c>
      <c r="O1057" s="81" t="s">
        <v>310</v>
      </c>
      <c r="P1057" s="81" t="s">
        <v>334</v>
      </c>
      <c r="Q1057" s="82">
        <v>7</v>
      </c>
      <c r="U1057" s="92" t="s">
        <v>36</v>
      </c>
      <c r="V1057" s="92" t="s">
        <v>436</v>
      </c>
      <c r="W1057" s="92" t="s">
        <v>334</v>
      </c>
      <c r="X1057" s="92">
        <v>679</v>
      </c>
      <c r="Y1057" s="84"/>
    </row>
    <row r="1058" spans="1:25" hidden="1">
      <c r="A1058" s="41" t="s">
        <v>328</v>
      </c>
      <c r="B1058" s="41" t="s">
        <v>13</v>
      </c>
      <c r="C1058" s="41" t="s">
        <v>309</v>
      </c>
      <c r="D1058" s="42">
        <v>405</v>
      </c>
      <c r="M1058" s="81" t="s">
        <v>15</v>
      </c>
      <c r="N1058" s="81" t="s">
        <v>329</v>
      </c>
      <c r="O1058" s="81" t="s">
        <v>311</v>
      </c>
      <c r="P1058" s="81" t="s">
        <v>308</v>
      </c>
      <c r="Q1058" s="82">
        <v>3</v>
      </c>
      <c r="U1058" s="92" t="s">
        <v>36</v>
      </c>
      <c r="V1058" s="92" t="s">
        <v>436</v>
      </c>
      <c r="W1058" s="92" t="s">
        <v>336</v>
      </c>
      <c r="X1058" s="92">
        <v>632</v>
      </c>
      <c r="Y1058" s="84"/>
    </row>
    <row r="1059" spans="1:25" hidden="1">
      <c r="A1059" s="41" t="s">
        <v>328</v>
      </c>
      <c r="B1059" s="41" t="s">
        <v>13</v>
      </c>
      <c r="C1059" s="41" t="s">
        <v>310</v>
      </c>
      <c r="D1059" s="42">
        <v>141</v>
      </c>
      <c r="M1059" s="81" t="s">
        <v>15</v>
      </c>
      <c r="N1059" s="81" t="s">
        <v>329</v>
      </c>
      <c r="O1059" s="81" t="s">
        <v>311</v>
      </c>
      <c r="P1059" s="81" t="s">
        <v>323</v>
      </c>
      <c r="Q1059" s="82">
        <v>26</v>
      </c>
      <c r="U1059" s="92" t="s">
        <v>36</v>
      </c>
      <c r="V1059" s="92" t="s">
        <v>436</v>
      </c>
      <c r="W1059" s="92" t="s">
        <v>337</v>
      </c>
      <c r="X1059" s="92">
        <v>741</v>
      </c>
      <c r="Y1059" s="84"/>
    </row>
    <row r="1060" spans="1:25" hidden="1">
      <c r="A1060" s="41" t="s">
        <v>328</v>
      </c>
      <c r="B1060" s="41" t="s">
        <v>13</v>
      </c>
      <c r="C1060" s="41" t="s">
        <v>311</v>
      </c>
      <c r="D1060" s="42">
        <v>15</v>
      </c>
      <c r="M1060" s="81" t="s">
        <v>15</v>
      </c>
      <c r="N1060" s="81" t="s">
        <v>329</v>
      </c>
      <c r="O1060" s="81" t="s">
        <v>311</v>
      </c>
      <c r="P1060" s="81" t="s">
        <v>324</v>
      </c>
      <c r="Q1060" s="82">
        <v>18</v>
      </c>
      <c r="U1060" s="92" t="s">
        <v>36</v>
      </c>
      <c r="V1060" s="92" t="s">
        <v>436</v>
      </c>
      <c r="W1060" s="92" t="s">
        <v>338</v>
      </c>
      <c r="X1060" s="92">
        <v>159</v>
      </c>
      <c r="Y1060" s="84"/>
    </row>
    <row r="1061" spans="1:25" hidden="1">
      <c r="A1061" s="41" t="s">
        <v>328</v>
      </c>
      <c r="B1061" s="41" t="s">
        <v>2</v>
      </c>
      <c r="C1061" s="41" t="s">
        <v>309</v>
      </c>
      <c r="D1061" s="42">
        <v>868</v>
      </c>
      <c r="M1061" s="81" t="s">
        <v>15</v>
      </c>
      <c r="N1061" s="81" t="s">
        <v>329</v>
      </c>
      <c r="O1061" s="81" t="s">
        <v>311</v>
      </c>
      <c r="P1061" s="81" t="s">
        <v>325</v>
      </c>
      <c r="Q1061" s="82">
        <v>22</v>
      </c>
      <c r="U1061" s="92" t="s">
        <v>36</v>
      </c>
      <c r="V1061" s="92" t="s">
        <v>438</v>
      </c>
      <c r="W1061" s="92" t="s">
        <v>336</v>
      </c>
      <c r="X1061" s="92">
        <v>1</v>
      </c>
      <c r="Y1061" s="84"/>
    </row>
    <row r="1062" spans="1:25" hidden="1">
      <c r="A1062" s="41" t="s">
        <v>328</v>
      </c>
      <c r="B1062" s="41" t="s">
        <v>2</v>
      </c>
      <c r="C1062" s="41" t="s">
        <v>310</v>
      </c>
      <c r="D1062" s="42">
        <v>333</v>
      </c>
      <c r="M1062" s="81" t="s">
        <v>15</v>
      </c>
      <c r="N1062" s="81" t="s">
        <v>329</v>
      </c>
      <c r="O1062" s="81" t="s">
        <v>311</v>
      </c>
      <c r="P1062" s="81" t="s">
        <v>326</v>
      </c>
      <c r="Q1062" s="82">
        <v>16</v>
      </c>
      <c r="U1062" s="92" t="s">
        <v>36</v>
      </c>
      <c r="V1062" s="92" t="s">
        <v>438</v>
      </c>
      <c r="W1062" s="92" t="s">
        <v>337</v>
      </c>
      <c r="X1062" s="92">
        <v>3</v>
      </c>
      <c r="Y1062" s="84"/>
    </row>
    <row r="1063" spans="1:25" hidden="1">
      <c r="A1063" s="41" t="s">
        <v>328</v>
      </c>
      <c r="B1063" s="41" t="s">
        <v>2</v>
      </c>
      <c r="C1063" s="41" t="s">
        <v>311</v>
      </c>
      <c r="D1063" s="42">
        <v>21</v>
      </c>
      <c r="M1063" s="81" t="s">
        <v>15</v>
      </c>
      <c r="N1063" s="81" t="s">
        <v>329</v>
      </c>
      <c r="O1063" s="81" t="s">
        <v>311</v>
      </c>
      <c r="P1063" s="81" t="s">
        <v>327</v>
      </c>
      <c r="Q1063" s="82">
        <v>5</v>
      </c>
      <c r="U1063" s="92" t="s">
        <v>36</v>
      </c>
      <c r="V1063" s="92" t="s">
        <v>440</v>
      </c>
      <c r="W1063" s="92" t="s">
        <v>336</v>
      </c>
      <c r="X1063" s="92">
        <v>1</v>
      </c>
      <c r="Y1063" s="84"/>
    </row>
    <row r="1064" spans="1:25" hidden="1">
      <c r="A1064" s="41" t="s">
        <v>328</v>
      </c>
      <c r="B1064" s="41" t="s">
        <v>31</v>
      </c>
      <c r="C1064" s="41" t="s">
        <v>309</v>
      </c>
      <c r="D1064" s="42">
        <v>189</v>
      </c>
      <c r="M1064" s="81" t="s">
        <v>15</v>
      </c>
      <c r="N1064" s="81" t="s">
        <v>329</v>
      </c>
      <c r="O1064" s="81" t="s">
        <v>311</v>
      </c>
      <c r="P1064" s="81" t="s">
        <v>328</v>
      </c>
      <c r="Q1064" s="82">
        <v>20</v>
      </c>
      <c r="U1064" s="92" t="s">
        <v>36</v>
      </c>
      <c r="V1064" s="92" t="s">
        <v>441</v>
      </c>
      <c r="W1064" s="92" t="s">
        <v>330</v>
      </c>
      <c r="X1064" s="92">
        <v>1</v>
      </c>
      <c r="Y1064" s="84"/>
    </row>
    <row r="1065" spans="1:25" hidden="1">
      <c r="A1065" s="41" t="s">
        <v>328</v>
      </c>
      <c r="B1065" s="41" t="s">
        <v>31</v>
      </c>
      <c r="C1065" s="41" t="s">
        <v>310</v>
      </c>
      <c r="D1065" s="42">
        <v>100</v>
      </c>
      <c r="M1065" s="81" t="s">
        <v>15</v>
      </c>
      <c r="N1065" s="81" t="s">
        <v>329</v>
      </c>
      <c r="O1065" s="81" t="s">
        <v>311</v>
      </c>
      <c r="P1065" s="81" t="s">
        <v>336</v>
      </c>
      <c r="Q1065" s="82">
        <v>1</v>
      </c>
      <c r="U1065" s="92" t="s">
        <v>36</v>
      </c>
      <c r="V1065" s="92" t="s">
        <v>329</v>
      </c>
      <c r="W1065" s="92" t="s">
        <v>308</v>
      </c>
      <c r="X1065" s="92">
        <v>161</v>
      </c>
      <c r="Y1065" s="84"/>
    </row>
    <row r="1066" spans="1:25" hidden="1">
      <c r="A1066" s="41" t="s">
        <v>328</v>
      </c>
      <c r="B1066" s="41" t="s">
        <v>31</v>
      </c>
      <c r="C1066" s="41" t="s">
        <v>311</v>
      </c>
      <c r="D1066" s="42">
        <v>5</v>
      </c>
      <c r="M1066" s="81" t="s">
        <v>15</v>
      </c>
      <c r="N1066" s="81" t="s">
        <v>329</v>
      </c>
      <c r="O1066" s="81" t="s">
        <v>335</v>
      </c>
      <c r="P1066" s="81" t="s">
        <v>334</v>
      </c>
      <c r="Q1066" s="82">
        <v>3</v>
      </c>
      <c r="U1066" s="92" t="s">
        <v>36</v>
      </c>
      <c r="V1066" s="92" t="s">
        <v>329</v>
      </c>
      <c r="W1066" s="92" t="s">
        <v>323</v>
      </c>
      <c r="X1066" s="92">
        <v>722</v>
      </c>
      <c r="Y1066" s="84"/>
    </row>
    <row r="1067" spans="1:25" hidden="1">
      <c r="A1067" s="41" t="s">
        <v>328</v>
      </c>
      <c r="B1067" s="41" t="s">
        <v>37</v>
      </c>
      <c r="C1067" s="41" t="s">
        <v>309</v>
      </c>
      <c r="D1067" s="42">
        <v>194</v>
      </c>
      <c r="M1067" s="81" t="s">
        <v>8</v>
      </c>
      <c r="N1067" s="81" t="s">
        <v>436</v>
      </c>
      <c r="O1067" s="81" t="s">
        <v>309</v>
      </c>
      <c r="P1067" s="81" t="s">
        <v>330</v>
      </c>
      <c r="Q1067" s="82">
        <v>160</v>
      </c>
      <c r="U1067" s="92" t="s">
        <v>36</v>
      </c>
      <c r="V1067" s="92" t="s">
        <v>329</v>
      </c>
      <c r="W1067" s="92" t="s">
        <v>324</v>
      </c>
      <c r="X1067" s="92">
        <v>776</v>
      </c>
      <c r="Y1067" s="84"/>
    </row>
    <row r="1068" spans="1:25" hidden="1">
      <c r="A1068" s="41" t="s">
        <v>328</v>
      </c>
      <c r="B1068" s="41" t="s">
        <v>37</v>
      </c>
      <c r="C1068" s="41" t="s">
        <v>310</v>
      </c>
      <c r="D1068" s="42">
        <v>80</v>
      </c>
      <c r="M1068" s="81" t="s">
        <v>8</v>
      </c>
      <c r="N1068" s="81" t="s">
        <v>436</v>
      </c>
      <c r="O1068" s="81" t="s">
        <v>309</v>
      </c>
      <c r="P1068" s="81" t="s">
        <v>331</v>
      </c>
      <c r="Q1068" s="82">
        <v>191</v>
      </c>
      <c r="U1068" s="92" t="s">
        <v>36</v>
      </c>
      <c r="V1068" s="92" t="s">
        <v>329</v>
      </c>
      <c r="W1068" s="92" t="s">
        <v>325</v>
      </c>
      <c r="X1068" s="92">
        <v>876</v>
      </c>
      <c r="Y1068" s="84"/>
    </row>
    <row r="1069" spans="1:25" hidden="1">
      <c r="A1069" s="41" t="s">
        <v>328</v>
      </c>
      <c r="B1069" s="41" t="s">
        <v>37</v>
      </c>
      <c r="C1069" s="41" t="s">
        <v>311</v>
      </c>
      <c r="D1069" s="42">
        <v>8</v>
      </c>
      <c r="M1069" s="81" t="s">
        <v>8</v>
      </c>
      <c r="N1069" s="81" t="s">
        <v>436</v>
      </c>
      <c r="O1069" s="81" t="s">
        <v>309</v>
      </c>
      <c r="P1069" s="81" t="s">
        <v>332</v>
      </c>
      <c r="Q1069" s="82">
        <v>205</v>
      </c>
      <c r="U1069" s="92" t="s">
        <v>36</v>
      </c>
      <c r="V1069" s="92" t="s">
        <v>329</v>
      </c>
      <c r="W1069" s="92" t="s">
        <v>326</v>
      </c>
      <c r="X1069" s="92">
        <v>824</v>
      </c>
      <c r="Y1069" s="84"/>
    </row>
    <row r="1070" spans="1:25" hidden="1">
      <c r="A1070" s="41" t="s">
        <v>328</v>
      </c>
      <c r="B1070" s="41" t="s">
        <v>39</v>
      </c>
      <c r="C1070" s="41" t="s">
        <v>309</v>
      </c>
      <c r="D1070" s="42">
        <v>664</v>
      </c>
      <c r="M1070" s="81" t="s">
        <v>8</v>
      </c>
      <c r="N1070" s="81" t="s">
        <v>436</v>
      </c>
      <c r="O1070" s="81" t="s">
        <v>309</v>
      </c>
      <c r="P1070" s="81" t="s">
        <v>333</v>
      </c>
      <c r="Q1070" s="82">
        <v>295</v>
      </c>
      <c r="U1070" s="92" t="s">
        <v>36</v>
      </c>
      <c r="V1070" s="92" t="s">
        <v>329</v>
      </c>
      <c r="W1070" s="92" t="s">
        <v>327</v>
      </c>
      <c r="X1070" s="92">
        <v>696</v>
      </c>
      <c r="Y1070" s="84"/>
    </row>
    <row r="1071" spans="1:25" hidden="1">
      <c r="A1071" s="41" t="s">
        <v>328</v>
      </c>
      <c r="B1071" s="41" t="s">
        <v>39</v>
      </c>
      <c r="C1071" s="41" t="s">
        <v>310</v>
      </c>
      <c r="D1071" s="42">
        <v>228</v>
      </c>
      <c r="M1071" s="81" t="s">
        <v>8</v>
      </c>
      <c r="N1071" s="81" t="s">
        <v>436</v>
      </c>
      <c r="O1071" s="81" t="s">
        <v>309</v>
      </c>
      <c r="P1071" s="81" t="s">
        <v>334</v>
      </c>
      <c r="Q1071" s="82">
        <v>183</v>
      </c>
      <c r="U1071" s="92" t="s">
        <v>36</v>
      </c>
      <c r="V1071" s="92" t="s">
        <v>329</v>
      </c>
      <c r="W1071" s="92" t="s">
        <v>328</v>
      </c>
      <c r="X1071" s="92">
        <v>652</v>
      </c>
      <c r="Y1071" s="84"/>
    </row>
    <row r="1072" spans="1:25" hidden="1">
      <c r="A1072" s="41" t="s">
        <v>328</v>
      </c>
      <c r="B1072" s="41" t="s">
        <v>39</v>
      </c>
      <c r="C1072" s="41" t="s">
        <v>311</v>
      </c>
      <c r="D1072" s="42">
        <v>24</v>
      </c>
      <c r="M1072" s="81" t="s">
        <v>8</v>
      </c>
      <c r="N1072" s="81" t="s">
        <v>436</v>
      </c>
      <c r="O1072" s="81" t="s">
        <v>309</v>
      </c>
      <c r="P1072" s="81" t="s">
        <v>336</v>
      </c>
      <c r="Q1072" s="82">
        <v>177</v>
      </c>
      <c r="U1072" s="92" t="s">
        <v>36</v>
      </c>
      <c r="V1072" s="92" t="s">
        <v>329</v>
      </c>
      <c r="W1072" s="92" t="s">
        <v>334</v>
      </c>
      <c r="X1072" s="92">
        <v>15</v>
      </c>
      <c r="Y1072" s="84"/>
    </row>
    <row r="1073" spans="1:25" hidden="1">
      <c r="A1073" s="41" t="s">
        <v>328</v>
      </c>
      <c r="B1073" s="41" t="s">
        <v>32</v>
      </c>
      <c r="C1073" s="41" t="s">
        <v>309</v>
      </c>
      <c r="D1073" s="42">
        <v>9124</v>
      </c>
      <c r="M1073" s="81" t="s">
        <v>8</v>
      </c>
      <c r="N1073" s="81" t="s">
        <v>436</v>
      </c>
      <c r="O1073" s="81" t="s">
        <v>309</v>
      </c>
      <c r="P1073" s="81" t="s">
        <v>337</v>
      </c>
      <c r="Q1073" s="82">
        <v>230</v>
      </c>
      <c r="U1073" s="92" t="s">
        <v>36</v>
      </c>
      <c r="V1073" s="92" t="s">
        <v>329</v>
      </c>
      <c r="W1073" s="92" t="s">
        <v>336</v>
      </c>
      <c r="X1073" s="92">
        <v>1</v>
      </c>
      <c r="Y1073" s="84"/>
    </row>
    <row r="1074" spans="1:25" hidden="1">
      <c r="A1074" s="41" t="s">
        <v>328</v>
      </c>
      <c r="B1074" s="41" t="s">
        <v>32</v>
      </c>
      <c r="C1074" s="41" t="s">
        <v>310</v>
      </c>
      <c r="D1074" s="42">
        <v>3610</v>
      </c>
      <c r="M1074" s="81" t="s">
        <v>8</v>
      </c>
      <c r="N1074" s="81" t="s">
        <v>436</v>
      </c>
      <c r="O1074" s="81" t="s">
        <v>309</v>
      </c>
      <c r="P1074" s="81" t="s">
        <v>338</v>
      </c>
      <c r="Q1074" s="82">
        <v>58</v>
      </c>
      <c r="U1074" s="92" t="s">
        <v>36</v>
      </c>
      <c r="V1074" s="92" t="s">
        <v>329</v>
      </c>
      <c r="W1074" s="92" t="s">
        <v>338</v>
      </c>
      <c r="X1074" s="92">
        <v>1</v>
      </c>
      <c r="Y1074" s="84"/>
    </row>
    <row r="1075" spans="1:25" hidden="1">
      <c r="A1075" s="41" t="s">
        <v>328</v>
      </c>
      <c r="B1075" s="41" t="s">
        <v>32</v>
      </c>
      <c r="C1075" s="41" t="s">
        <v>311</v>
      </c>
      <c r="D1075" s="42">
        <v>309</v>
      </c>
      <c r="M1075" s="81" t="s">
        <v>8</v>
      </c>
      <c r="N1075" s="81" t="s">
        <v>436</v>
      </c>
      <c r="O1075" s="81" t="s">
        <v>310</v>
      </c>
      <c r="P1075" s="81" t="s">
        <v>330</v>
      </c>
      <c r="Q1075" s="82">
        <v>60</v>
      </c>
      <c r="U1075" s="92" t="s">
        <v>319</v>
      </c>
      <c r="V1075" s="92" t="s">
        <v>436</v>
      </c>
      <c r="W1075" s="92" t="s">
        <v>330</v>
      </c>
      <c r="X1075" s="92">
        <v>275</v>
      </c>
      <c r="Y1075" s="84"/>
    </row>
    <row r="1076" spans="1:25" hidden="1">
      <c r="A1076" s="41" t="s">
        <v>328</v>
      </c>
      <c r="B1076" s="41" t="s">
        <v>35</v>
      </c>
      <c r="C1076" s="41" t="s">
        <v>309</v>
      </c>
      <c r="D1076" s="42">
        <v>1016</v>
      </c>
      <c r="M1076" s="81" t="s">
        <v>8</v>
      </c>
      <c r="N1076" s="81" t="s">
        <v>436</v>
      </c>
      <c r="O1076" s="81" t="s">
        <v>310</v>
      </c>
      <c r="P1076" s="81" t="s">
        <v>331</v>
      </c>
      <c r="Q1076" s="82">
        <v>66</v>
      </c>
      <c r="U1076" s="92" t="s">
        <v>319</v>
      </c>
      <c r="V1076" s="92" t="s">
        <v>436</v>
      </c>
      <c r="W1076" s="92" t="s">
        <v>331</v>
      </c>
      <c r="X1076" s="92">
        <v>377</v>
      </c>
      <c r="Y1076" s="84"/>
    </row>
    <row r="1077" spans="1:25" hidden="1">
      <c r="A1077" s="41" t="s">
        <v>328</v>
      </c>
      <c r="B1077" s="41" t="s">
        <v>35</v>
      </c>
      <c r="C1077" s="41" t="s">
        <v>310</v>
      </c>
      <c r="D1077" s="42">
        <v>374</v>
      </c>
      <c r="M1077" s="81" t="s">
        <v>8</v>
      </c>
      <c r="N1077" s="81" t="s">
        <v>436</v>
      </c>
      <c r="O1077" s="81" t="s">
        <v>310</v>
      </c>
      <c r="P1077" s="81" t="s">
        <v>332</v>
      </c>
      <c r="Q1077" s="82">
        <v>65</v>
      </c>
      <c r="U1077" s="92" t="s">
        <v>319</v>
      </c>
      <c r="V1077" s="92" t="s">
        <v>436</v>
      </c>
      <c r="W1077" s="92" t="s">
        <v>332</v>
      </c>
      <c r="X1077" s="92">
        <v>387</v>
      </c>
      <c r="Y1077" s="84"/>
    </row>
    <row r="1078" spans="1:25" hidden="1">
      <c r="A1078" s="41" t="s">
        <v>328</v>
      </c>
      <c r="B1078" s="41" t="s">
        <v>35</v>
      </c>
      <c r="C1078" s="41" t="s">
        <v>311</v>
      </c>
      <c r="D1078" s="42">
        <v>35</v>
      </c>
      <c r="M1078" s="81" t="s">
        <v>8</v>
      </c>
      <c r="N1078" s="81" t="s">
        <v>436</v>
      </c>
      <c r="O1078" s="81" t="s">
        <v>310</v>
      </c>
      <c r="P1078" s="81" t="s">
        <v>333</v>
      </c>
      <c r="Q1078" s="82">
        <v>68</v>
      </c>
      <c r="U1078" s="92" t="s">
        <v>319</v>
      </c>
      <c r="V1078" s="92" t="s">
        <v>436</v>
      </c>
      <c r="W1078" s="92" t="s">
        <v>333</v>
      </c>
      <c r="X1078" s="92">
        <v>322</v>
      </c>
      <c r="Y1078" s="84"/>
    </row>
    <row r="1079" spans="1:25" hidden="1">
      <c r="A1079" s="41" t="s">
        <v>328</v>
      </c>
      <c r="B1079" s="41" t="s">
        <v>36</v>
      </c>
      <c r="C1079" s="41" t="s">
        <v>309</v>
      </c>
      <c r="D1079" s="42">
        <v>446</v>
      </c>
      <c r="M1079" s="81" t="s">
        <v>8</v>
      </c>
      <c r="N1079" s="81" t="s">
        <v>436</v>
      </c>
      <c r="O1079" s="81" t="s">
        <v>310</v>
      </c>
      <c r="P1079" s="81" t="s">
        <v>334</v>
      </c>
      <c r="Q1079" s="82">
        <v>64</v>
      </c>
      <c r="U1079" s="92" t="s">
        <v>319</v>
      </c>
      <c r="V1079" s="92" t="s">
        <v>436</v>
      </c>
      <c r="W1079" s="92" t="s">
        <v>334</v>
      </c>
      <c r="X1079" s="92">
        <v>314</v>
      </c>
      <c r="Y1079" s="84"/>
    </row>
    <row r="1080" spans="1:25" hidden="1">
      <c r="A1080" s="41" t="s">
        <v>328</v>
      </c>
      <c r="B1080" s="41" t="s">
        <v>36</v>
      </c>
      <c r="C1080" s="41" t="s">
        <v>310</v>
      </c>
      <c r="D1080" s="42">
        <v>187</v>
      </c>
      <c r="M1080" s="81" t="s">
        <v>8</v>
      </c>
      <c r="N1080" s="81" t="s">
        <v>436</v>
      </c>
      <c r="O1080" s="81" t="s">
        <v>310</v>
      </c>
      <c r="P1080" s="81" t="s">
        <v>336</v>
      </c>
      <c r="Q1080" s="82">
        <v>54</v>
      </c>
      <c r="U1080" s="92" t="s">
        <v>319</v>
      </c>
      <c r="V1080" s="92" t="s">
        <v>436</v>
      </c>
      <c r="W1080" s="92" t="s">
        <v>336</v>
      </c>
      <c r="X1080" s="92">
        <v>309</v>
      </c>
      <c r="Y1080" s="84"/>
    </row>
    <row r="1081" spans="1:25" hidden="1">
      <c r="A1081" s="41" t="s">
        <v>328</v>
      </c>
      <c r="B1081" s="41" t="s">
        <v>36</v>
      </c>
      <c r="C1081" s="41" t="s">
        <v>311</v>
      </c>
      <c r="D1081" s="42">
        <v>19</v>
      </c>
      <c r="M1081" s="81" t="s">
        <v>8</v>
      </c>
      <c r="N1081" s="81" t="s">
        <v>436</v>
      </c>
      <c r="O1081" s="81" t="s">
        <v>310</v>
      </c>
      <c r="P1081" s="81" t="s">
        <v>337</v>
      </c>
      <c r="Q1081" s="82">
        <v>50</v>
      </c>
      <c r="U1081" s="92" t="s">
        <v>319</v>
      </c>
      <c r="V1081" s="92" t="s">
        <v>436</v>
      </c>
      <c r="W1081" s="92" t="s">
        <v>337</v>
      </c>
      <c r="X1081" s="92">
        <v>320</v>
      </c>
      <c r="Y1081" s="84"/>
    </row>
    <row r="1082" spans="1:25" hidden="1">
      <c r="A1082" s="41" t="s">
        <v>328</v>
      </c>
      <c r="B1082" s="41" t="s">
        <v>319</v>
      </c>
      <c r="C1082" s="41" t="s">
        <v>309</v>
      </c>
      <c r="D1082" s="42">
        <v>142</v>
      </c>
      <c r="M1082" s="81" t="s">
        <v>8</v>
      </c>
      <c r="N1082" s="81" t="s">
        <v>436</v>
      </c>
      <c r="O1082" s="81" t="s">
        <v>310</v>
      </c>
      <c r="P1082" s="81" t="s">
        <v>338</v>
      </c>
      <c r="Q1082" s="82">
        <v>11</v>
      </c>
      <c r="U1082" s="92" t="s">
        <v>319</v>
      </c>
      <c r="V1082" s="92" t="s">
        <v>436</v>
      </c>
      <c r="W1082" s="92" t="s">
        <v>338</v>
      </c>
      <c r="X1082" s="92">
        <v>68</v>
      </c>
      <c r="Y1082" s="84"/>
    </row>
    <row r="1083" spans="1:25" hidden="1">
      <c r="A1083" s="41" t="s">
        <v>328</v>
      </c>
      <c r="B1083" s="41" t="s">
        <v>319</v>
      </c>
      <c r="C1083" s="41" t="s">
        <v>310</v>
      </c>
      <c r="D1083" s="42">
        <v>80</v>
      </c>
      <c r="M1083" s="81" t="s">
        <v>8</v>
      </c>
      <c r="N1083" s="81" t="s">
        <v>436</v>
      </c>
      <c r="O1083" s="81" t="s">
        <v>311</v>
      </c>
      <c r="P1083" s="81" t="s">
        <v>330</v>
      </c>
      <c r="Q1083" s="82">
        <v>4</v>
      </c>
      <c r="U1083" s="92" t="s">
        <v>319</v>
      </c>
      <c r="V1083" s="92" t="s">
        <v>438</v>
      </c>
      <c r="W1083" s="92" t="s">
        <v>330</v>
      </c>
      <c r="X1083" s="92">
        <v>1</v>
      </c>
      <c r="Y1083" s="84"/>
    </row>
    <row r="1084" spans="1:25" hidden="1">
      <c r="A1084" s="41" t="s">
        <v>328</v>
      </c>
      <c r="B1084" s="41" t="s">
        <v>319</v>
      </c>
      <c r="C1084" s="41" t="s">
        <v>311</v>
      </c>
      <c r="D1084" s="42">
        <v>6</v>
      </c>
      <c r="M1084" s="81" t="s">
        <v>8</v>
      </c>
      <c r="N1084" s="81" t="s">
        <v>436</v>
      </c>
      <c r="O1084" s="81" t="s">
        <v>311</v>
      </c>
      <c r="P1084" s="81" t="s">
        <v>331</v>
      </c>
      <c r="Q1084" s="82">
        <v>3</v>
      </c>
      <c r="U1084" s="92" t="s">
        <v>319</v>
      </c>
      <c r="V1084" s="92" t="s">
        <v>329</v>
      </c>
      <c r="W1084" s="92" t="s">
        <v>308</v>
      </c>
      <c r="X1084" s="92">
        <v>84</v>
      </c>
      <c r="Y1084" s="84"/>
    </row>
    <row r="1085" spans="1:25" hidden="1">
      <c r="A1085" s="41" t="s">
        <v>328</v>
      </c>
      <c r="B1085" s="41" t="s">
        <v>320</v>
      </c>
      <c r="C1085" s="41" t="s">
        <v>309</v>
      </c>
      <c r="D1085" s="42">
        <v>241</v>
      </c>
      <c r="M1085" s="81" t="s">
        <v>8</v>
      </c>
      <c r="N1085" s="81" t="s">
        <v>436</v>
      </c>
      <c r="O1085" s="81" t="s">
        <v>311</v>
      </c>
      <c r="P1085" s="81" t="s">
        <v>332</v>
      </c>
      <c r="Q1085" s="82">
        <v>8</v>
      </c>
      <c r="U1085" s="92" t="s">
        <v>319</v>
      </c>
      <c r="V1085" s="92" t="s">
        <v>329</v>
      </c>
      <c r="W1085" s="92" t="s">
        <v>323</v>
      </c>
      <c r="X1085" s="92">
        <v>269</v>
      </c>
      <c r="Y1085" s="84"/>
    </row>
    <row r="1086" spans="1:25" hidden="1">
      <c r="A1086" s="41" t="s">
        <v>328</v>
      </c>
      <c r="B1086" s="41" t="s">
        <v>320</v>
      </c>
      <c r="C1086" s="41" t="s">
        <v>310</v>
      </c>
      <c r="D1086" s="42">
        <v>135</v>
      </c>
      <c r="M1086" s="81" t="s">
        <v>8</v>
      </c>
      <c r="N1086" s="81" t="s">
        <v>436</v>
      </c>
      <c r="O1086" s="81" t="s">
        <v>311</v>
      </c>
      <c r="P1086" s="81" t="s">
        <v>333</v>
      </c>
      <c r="Q1086" s="82">
        <v>7</v>
      </c>
      <c r="U1086" s="92" t="s">
        <v>319</v>
      </c>
      <c r="V1086" s="92" t="s">
        <v>329</v>
      </c>
      <c r="W1086" s="92" t="s">
        <v>324</v>
      </c>
      <c r="X1086" s="92">
        <v>230</v>
      </c>
      <c r="Y1086" s="84"/>
    </row>
    <row r="1087" spans="1:25" hidden="1">
      <c r="A1087" s="41" t="s">
        <v>328</v>
      </c>
      <c r="B1087" s="41" t="s">
        <v>320</v>
      </c>
      <c r="C1087" s="41" t="s">
        <v>311</v>
      </c>
      <c r="D1087" s="42">
        <v>15</v>
      </c>
      <c r="M1087" s="81" t="s">
        <v>8</v>
      </c>
      <c r="N1087" s="81" t="s">
        <v>436</v>
      </c>
      <c r="O1087" s="81" t="s">
        <v>311</v>
      </c>
      <c r="P1087" s="81" t="s">
        <v>334</v>
      </c>
      <c r="Q1087" s="82">
        <v>6</v>
      </c>
      <c r="U1087" s="92" t="s">
        <v>319</v>
      </c>
      <c r="V1087" s="92" t="s">
        <v>329</v>
      </c>
      <c r="W1087" s="92" t="s">
        <v>325</v>
      </c>
      <c r="X1087" s="92">
        <v>240</v>
      </c>
      <c r="Y1087" s="84"/>
    </row>
    <row r="1088" spans="1:25" hidden="1">
      <c r="A1088" s="41" t="s">
        <v>328</v>
      </c>
      <c r="B1088" s="41" t="s">
        <v>321</v>
      </c>
      <c r="C1088" s="41" t="s">
        <v>309</v>
      </c>
      <c r="D1088" s="42">
        <v>547</v>
      </c>
      <c r="M1088" s="81" t="s">
        <v>8</v>
      </c>
      <c r="N1088" s="81" t="s">
        <v>436</v>
      </c>
      <c r="O1088" s="81" t="s">
        <v>311</v>
      </c>
      <c r="P1088" s="81" t="s">
        <v>336</v>
      </c>
      <c r="Q1088" s="82">
        <v>9</v>
      </c>
      <c r="U1088" s="92" t="s">
        <v>319</v>
      </c>
      <c r="V1088" s="92" t="s">
        <v>329</v>
      </c>
      <c r="W1088" s="92" t="s">
        <v>326</v>
      </c>
      <c r="X1088" s="92">
        <v>270</v>
      </c>
      <c r="Y1088" s="84"/>
    </row>
    <row r="1089" spans="1:25" hidden="1">
      <c r="A1089" s="41" t="s">
        <v>328</v>
      </c>
      <c r="B1089" s="41" t="s">
        <v>321</v>
      </c>
      <c r="C1089" s="41" t="s">
        <v>310</v>
      </c>
      <c r="D1089" s="42">
        <v>285</v>
      </c>
      <c r="M1089" s="81" t="s">
        <v>8</v>
      </c>
      <c r="N1089" s="81" t="s">
        <v>436</v>
      </c>
      <c r="O1089" s="81" t="s">
        <v>311</v>
      </c>
      <c r="P1089" s="81" t="s">
        <v>337</v>
      </c>
      <c r="Q1089" s="82">
        <v>6</v>
      </c>
      <c r="U1089" s="92" t="s">
        <v>319</v>
      </c>
      <c r="V1089" s="92" t="s">
        <v>329</v>
      </c>
      <c r="W1089" s="92" t="s">
        <v>327</v>
      </c>
      <c r="X1089" s="92">
        <v>244</v>
      </c>
      <c r="Y1089" s="84"/>
    </row>
    <row r="1090" spans="1:25" hidden="1">
      <c r="A1090" s="41" t="s">
        <v>328</v>
      </c>
      <c r="B1090" s="41" t="s">
        <v>321</v>
      </c>
      <c r="C1090" s="41" t="s">
        <v>311</v>
      </c>
      <c r="D1090" s="42">
        <v>16</v>
      </c>
      <c r="M1090" s="81" t="s">
        <v>8</v>
      </c>
      <c r="N1090" s="81" t="s">
        <v>436</v>
      </c>
      <c r="O1090" s="81" t="s">
        <v>335</v>
      </c>
      <c r="P1090" s="81" t="s">
        <v>334</v>
      </c>
      <c r="Q1090" s="82">
        <v>3</v>
      </c>
      <c r="U1090" s="92" t="s">
        <v>319</v>
      </c>
      <c r="V1090" s="92" t="s">
        <v>329</v>
      </c>
      <c r="W1090" s="92" t="s">
        <v>328</v>
      </c>
      <c r="X1090" s="92">
        <v>228</v>
      </c>
      <c r="Y1090" s="84"/>
    </row>
    <row r="1091" spans="1:25" hidden="1">
      <c r="A1091" s="41" t="s">
        <v>328</v>
      </c>
      <c r="B1091" s="41" t="s">
        <v>28</v>
      </c>
      <c r="C1091" s="41" t="s">
        <v>309</v>
      </c>
      <c r="D1091" s="42">
        <v>210</v>
      </c>
      <c r="M1091" s="81" t="s">
        <v>8</v>
      </c>
      <c r="N1091" s="81" t="s">
        <v>436</v>
      </c>
      <c r="O1091" s="81" t="s">
        <v>335</v>
      </c>
      <c r="P1091" s="81" t="s">
        <v>337</v>
      </c>
      <c r="Q1091" s="82">
        <v>3</v>
      </c>
      <c r="U1091" s="92" t="s">
        <v>319</v>
      </c>
      <c r="V1091" s="92" t="s">
        <v>329</v>
      </c>
      <c r="W1091" s="92" t="s">
        <v>334</v>
      </c>
      <c r="X1091" s="92">
        <v>9</v>
      </c>
      <c r="Y1091" s="84"/>
    </row>
    <row r="1092" spans="1:25" hidden="1">
      <c r="A1092" s="41" t="s">
        <v>328</v>
      </c>
      <c r="B1092" s="41" t="s">
        <v>28</v>
      </c>
      <c r="C1092" s="41" t="s">
        <v>310</v>
      </c>
      <c r="D1092" s="42">
        <v>84</v>
      </c>
      <c r="M1092" s="81" t="s">
        <v>8</v>
      </c>
      <c r="N1092" s="81" t="s">
        <v>437</v>
      </c>
      <c r="O1092" s="81" t="s">
        <v>309</v>
      </c>
      <c r="P1092" s="81" t="s">
        <v>331</v>
      </c>
      <c r="Q1092" s="82">
        <v>1</v>
      </c>
      <c r="U1092" s="92" t="s">
        <v>320</v>
      </c>
      <c r="V1092" s="92" t="s">
        <v>436</v>
      </c>
      <c r="W1092" s="92" t="s">
        <v>330</v>
      </c>
      <c r="X1092" s="92">
        <v>445</v>
      </c>
      <c r="Y1092" s="84"/>
    </row>
    <row r="1093" spans="1:25" hidden="1">
      <c r="A1093" s="41" t="s">
        <v>328</v>
      </c>
      <c r="B1093" s="41" t="s">
        <v>28</v>
      </c>
      <c r="C1093" s="41" t="s">
        <v>311</v>
      </c>
      <c r="D1093" s="42">
        <v>5</v>
      </c>
      <c r="M1093" s="81" t="s">
        <v>8</v>
      </c>
      <c r="N1093" s="81" t="s">
        <v>438</v>
      </c>
      <c r="O1093" s="81" t="s">
        <v>309</v>
      </c>
      <c r="P1093" s="81" t="s">
        <v>334</v>
      </c>
      <c r="Q1093" s="82">
        <v>1</v>
      </c>
      <c r="U1093" s="92" t="s">
        <v>320</v>
      </c>
      <c r="V1093" s="92" t="s">
        <v>436</v>
      </c>
      <c r="W1093" s="92" t="s">
        <v>331</v>
      </c>
      <c r="X1093" s="92">
        <v>559</v>
      </c>
      <c r="Y1093" s="84"/>
    </row>
    <row r="1094" spans="1:25" hidden="1">
      <c r="A1094" s="41" t="s">
        <v>328</v>
      </c>
      <c r="B1094" s="41" t="s">
        <v>17</v>
      </c>
      <c r="C1094" s="41" t="s">
        <v>309</v>
      </c>
      <c r="D1094" s="42">
        <v>37</v>
      </c>
      <c r="M1094" s="81" t="s">
        <v>8</v>
      </c>
      <c r="N1094" s="81" t="s">
        <v>441</v>
      </c>
      <c r="O1094" s="81" t="s">
        <v>309</v>
      </c>
      <c r="P1094" s="81" t="s">
        <v>333</v>
      </c>
      <c r="Q1094" s="82">
        <v>1</v>
      </c>
      <c r="U1094" s="92" t="s">
        <v>320</v>
      </c>
      <c r="V1094" s="92" t="s">
        <v>436</v>
      </c>
      <c r="W1094" s="92" t="s">
        <v>332</v>
      </c>
      <c r="X1094" s="92">
        <v>529</v>
      </c>
      <c r="Y1094" s="84"/>
    </row>
    <row r="1095" spans="1:25" hidden="1">
      <c r="A1095" s="41" t="s">
        <v>328</v>
      </c>
      <c r="B1095" s="41" t="s">
        <v>17</v>
      </c>
      <c r="C1095" s="41" t="s">
        <v>310</v>
      </c>
      <c r="D1095" s="42">
        <v>27</v>
      </c>
      <c r="M1095" s="81" t="s">
        <v>8</v>
      </c>
      <c r="N1095" s="81" t="s">
        <v>329</v>
      </c>
      <c r="O1095" s="81" t="s">
        <v>309</v>
      </c>
      <c r="P1095" s="81" t="s">
        <v>308</v>
      </c>
      <c r="Q1095" s="82">
        <v>63</v>
      </c>
      <c r="U1095" s="92" t="s">
        <v>320</v>
      </c>
      <c r="V1095" s="92" t="s">
        <v>436</v>
      </c>
      <c r="W1095" s="92" t="s">
        <v>333</v>
      </c>
      <c r="X1095" s="92">
        <v>563</v>
      </c>
      <c r="Y1095" s="84"/>
    </row>
    <row r="1096" spans="1:25" hidden="1">
      <c r="A1096" s="41" t="s">
        <v>328</v>
      </c>
      <c r="B1096" s="41" t="s">
        <v>17</v>
      </c>
      <c r="C1096" s="41" t="s">
        <v>311</v>
      </c>
      <c r="D1096" s="42">
        <v>3</v>
      </c>
      <c r="M1096" s="81" t="s">
        <v>8</v>
      </c>
      <c r="N1096" s="81" t="s">
        <v>329</v>
      </c>
      <c r="O1096" s="81" t="s">
        <v>309</v>
      </c>
      <c r="P1096" s="81" t="s">
        <v>323</v>
      </c>
      <c r="Q1096" s="82">
        <v>223</v>
      </c>
      <c r="U1096" s="92" t="s">
        <v>320</v>
      </c>
      <c r="V1096" s="92" t="s">
        <v>436</v>
      </c>
      <c r="W1096" s="92" t="s">
        <v>334</v>
      </c>
      <c r="X1096" s="92">
        <v>479</v>
      </c>
      <c r="Y1096" s="84"/>
    </row>
    <row r="1097" spans="1:25" hidden="1">
      <c r="A1097" s="41" t="s">
        <v>328</v>
      </c>
      <c r="B1097" s="41" t="s">
        <v>34</v>
      </c>
      <c r="C1097" s="41" t="s">
        <v>309</v>
      </c>
      <c r="D1097" s="42">
        <v>55</v>
      </c>
      <c r="M1097" s="81" t="s">
        <v>8</v>
      </c>
      <c r="N1097" s="81" t="s">
        <v>329</v>
      </c>
      <c r="O1097" s="81" t="s">
        <v>309</v>
      </c>
      <c r="P1097" s="81" t="s">
        <v>324</v>
      </c>
      <c r="Q1097" s="82">
        <v>153</v>
      </c>
      <c r="U1097" s="92" t="s">
        <v>320</v>
      </c>
      <c r="V1097" s="92" t="s">
        <v>436</v>
      </c>
      <c r="W1097" s="92" t="s">
        <v>336</v>
      </c>
      <c r="X1097" s="92">
        <v>436</v>
      </c>
      <c r="Y1097" s="84"/>
    </row>
    <row r="1098" spans="1:25" hidden="1">
      <c r="A1098" s="41" t="s">
        <v>328</v>
      </c>
      <c r="B1098" s="41" t="s">
        <v>34</v>
      </c>
      <c r="C1098" s="41" t="s">
        <v>310</v>
      </c>
      <c r="D1098" s="42">
        <v>28</v>
      </c>
      <c r="M1098" s="81" t="s">
        <v>8</v>
      </c>
      <c r="N1098" s="81" t="s">
        <v>329</v>
      </c>
      <c r="O1098" s="81" t="s">
        <v>309</v>
      </c>
      <c r="P1098" s="81" t="s">
        <v>325</v>
      </c>
      <c r="Q1098" s="82">
        <v>169</v>
      </c>
      <c r="U1098" s="92" t="s">
        <v>320</v>
      </c>
      <c r="V1098" s="92" t="s">
        <v>436</v>
      </c>
      <c r="W1098" s="92" t="s">
        <v>337</v>
      </c>
      <c r="X1098" s="92">
        <v>487</v>
      </c>
      <c r="Y1098" s="84"/>
    </row>
    <row r="1099" spans="1:25" hidden="1">
      <c r="A1099" s="41" t="s">
        <v>328</v>
      </c>
      <c r="B1099" s="41" t="s">
        <v>34</v>
      </c>
      <c r="C1099" s="41" t="s">
        <v>311</v>
      </c>
      <c r="D1099" s="42">
        <v>3</v>
      </c>
      <c r="M1099" s="81" t="s">
        <v>8</v>
      </c>
      <c r="N1099" s="81" t="s">
        <v>329</v>
      </c>
      <c r="O1099" s="81" t="s">
        <v>309</v>
      </c>
      <c r="P1099" s="81" t="s">
        <v>326</v>
      </c>
      <c r="Q1099" s="82">
        <v>143</v>
      </c>
      <c r="U1099" s="92" t="s">
        <v>320</v>
      </c>
      <c r="V1099" s="92" t="s">
        <v>436</v>
      </c>
      <c r="W1099" s="92" t="s">
        <v>338</v>
      </c>
      <c r="X1099" s="92">
        <v>102</v>
      </c>
      <c r="Y1099" s="84"/>
    </row>
    <row r="1100" spans="1:25" hidden="1">
      <c r="A1100" s="41" t="s">
        <v>328</v>
      </c>
      <c r="B1100" s="41" t="s">
        <v>322</v>
      </c>
      <c r="C1100" s="41" t="s">
        <v>309</v>
      </c>
      <c r="D1100" s="42">
        <v>6</v>
      </c>
      <c r="M1100" s="81" t="s">
        <v>8</v>
      </c>
      <c r="N1100" s="81" t="s">
        <v>329</v>
      </c>
      <c r="O1100" s="81" t="s">
        <v>309</v>
      </c>
      <c r="P1100" s="81" t="s">
        <v>327</v>
      </c>
      <c r="Q1100" s="82">
        <v>175</v>
      </c>
      <c r="U1100" s="92" t="s">
        <v>320</v>
      </c>
      <c r="V1100" s="92" t="s">
        <v>440</v>
      </c>
      <c r="W1100" s="92" t="s">
        <v>334</v>
      </c>
      <c r="X1100" s="92">
        <v>1</v>
      </c>
      <c r="Y1100" s="84"/>
    </row>
    <row r="1101" spans="1:25" hidden="1">
      <c r="A1101" s="41" t="s">
        <v>328</v>
      </c>
      <c r="B1101" s="41" t="s">
        <v>322</v>
      </c>
      <c r="C1101" s="41" t="s">
        <v>310</v>
      </c>
      <c r="D1101" s="42">
        <v>3</v>
      </c>
      <c r="M1101" s="81" t="s">
        <v>8</v>
      </c>
      <c r="N1101" s="81" t="s">
        <v>329</v>
      </c>
      <c r="O1101" s="81" t="s">
        <v>309</v>
      </c>
      <c r="P1101" s="81" t="s">
        <v>328</v>
      </c>
      <c r="Q1101" s="82">
        <v>219</v>
      </c>
      <c r="U1101" s="92" t="s">
        <v>320</v>
      </c>
      <c r="V1101" s="92" t="s">
        <v>329</v>
      </c>
      <c r="W1101" s="92" t="s">
        <v>308</v>
      </c>
      <c r="X1101" s="92">
        <v>99</v>
      </c>
      <c r="Y1101" s="84"/>
    </row>
    <row r="1102" spans="1:25" hidden="1">
      <c r="A1102" s="41" t="s">
        <v>328</v>
      </c>
      <c r="B1102" s="41" t="s">
        <v>322</v>
      </c>
      <c r="C1102" s="41" t="s">
        <v>311</v>
      </c>
      <c r="D1102" s="42">
        <v>1</v>
      </c>
      <c r="M1102" s="81" t="s">
        <v>8</v>
      </c>
      <c r="N1102" s="81" t="s">
        <v>329</v>
      </c>
      <c r="O1102" s="81" t="s">
        <v>309</v>
      </c>
      <c r="P1102" s="81" t="s">
        <v>334</v>
      </c>
      <c r="Q1102" s="82">
        <v>7</v>
      </c>
      <c r="U1102" s="92" t="s">
        <v>320</v>
      </c>
      <c r="V1102" s="92" t="s">
        <v>329</v>
      </c>
      <c r="W1102" s="92" t="s">
        <v>323</v>
      </c>
      <c r="X1102" s="92">
        <v>459</v>
      </c>
      <c r="Y1102" s="84"/>
    </row>
    <row r="1103" spans="1:25" hidden="1">
      <c r="A1103" s="41" t="s">
        <v>330</v>
      </c>
      <c r="B1103" s="41" t="s">
        <v>6</v>
      </c>
      <c r="C1103" s="41" t="s">
        <v>309</v>
      </c>
      <c r="D1103" s="42">
        <v>679</v>
      </c>
      <c r="M1103" s="81" t="s">
        <v>8</v>
      </c>
      <c r="N1103" s="81" t="s">
        <v>329</v>
      </c>
      <c r="O1103" s="81" t="s">
        <v>310</v>
      </c>
      <c r="P1103" s="81" t="s">
        <v>308</v>
      </c>
      <c r="Q1103" s="82">
        <v>13</v>
      </c>
      <c r="U1103" s="92" t="s">
        <v>320</v>
      </c>
      <c r="V1103" s="92" t="s">
        <v>329</v>
      </c>
      <c r="W1103" s="92" t="s">
        <v>324</v>
      </c>
      <c r="X1103" s="92">
        <v>443</v>
      </c>
      <c r="Y1103" s="84"/>
    </row>
    <row r="1104" spans="1:25" hidden="1">
      <c r="A1104" s="41" t="s">
        <v>330</v>
      </c>
      <c r="B1104" s="41" t="s">
        <v>6</v>
      </c>
      <c r="C1104" s="41" t="s">
        <v>310</v>
      </c>
      <c r="D1104" s="42">
        <v>276</v>
      </c>
      <c r="M1104" s="81" t="s">
        <v>8</v>
      </c>
      <c r="N1104" s="81" t="s">
        <v>329</v>
      </c>
      <c r="O1104" s="81" t="s">
        <v>310</v>
      </c>
      <c r="P1104" s="81" t="s">
        <v>323</v>
      </c>
      <c r="Q1104" s="82">
        <v>42</v>
      </c>
      <c r="U1104" s="92" t="s">
        <v>320</v>
      </c>
      <c r="V1104" s="92" t="s">
        <v>329</v>
      </c>
      <c r="W1104" s="92" t="s">
        <v>325</v>
      </c>
      <c r="X1104" s="92">
        <v>462</v>
      </c>
      <c r="Y1104" s="84"/>
    </row>
    <row r="1105" spans="1:25" hidden="1">
      <c r="A1105" s="41" t="s">
        <v>330</v>
      </c>
      <c r="B1105" s="41" t="s">
        <v>6</v>
      </c>
      <c r="C1105" s="41" t="s">
        <v>311</v>
      </c>
      <c r="D1105" s="42">
        <v>41</v>
      </c>
      <c r="M1105" s="81" t="s">
        <v>8</v>
      </c>
      <c r="N1105" s="81" t="s">
        <v>329</v>
      </c>
      <c r="O1105" s="81" t="s">
        <v>310</v>
      </c>
      <c r="P1105" s="81" t="s">
        <v>324</v>
      </c>
      <c r="Q1105" s="82">
        <v>46</v>
      </c>
      <c r="U1105" s="92" t="s">
        <v>320</v>
      </c>
      <c r="V1105" s="92" t="s">
        <v>329</v>
      </c>
      <c r="W1105" s="92" t="s">
        <v>326</v>
      </c>
      <c r="X1105" s="92">
        <v>581</v>
      </c>
      <c r="Y1105" s="84"/>
    </row>
    <row r="1106" spans="1:25" hidden="1">
      <c r="A1106" s="41" t="s">
        <v>330</v>
      </c>
      <c r="B1106" s="41" t="s">
        <v>14</v>
      </c>
      <c r="C1106" s="41" t="s">
        <v>329</v>
      </c>
      <c r="D1106" s="42">
        <v>1</v>
      </c>
      <c r="M1106" s="81" t="s">
        <v>8</v>
      </c>
      <c r="N1106" s="81" t="s">
        <v>329</v>
      </c>
      <c r="O1106" s="81" t="s">
        <v>310</v>
      </c>
      <c r="P1106" s="81" t="s">
        <v>325</v>
      </c>
      <c r="Q1106" s="82">
        <v>64</v>
      </c>
      <c r="U1106" s="92" t="s">
        <v>320</v>
      </c>
      <c r="V1106" s="92" t="s">
        <v>329</v>
      </c>
      <c r="W1106" s="92" t="s">
        <v>327</v>
      </c>
      <c r="X1106" s="92">
        <v>421</v>
      </c>
      <c r="Y1106" s="84"/>
    </row>
    <row r="1107" spans="1:25" hidden="1">
      <c r="A1107" s="41" t="s">
        <v>330</v>
      </c>
      <c r="B1107" s="41" t="s">
        <v>14</v>
      </c>
      <c r="C1107" s="41" t="s">
        <v>309</v>
      </c>
      <c r="D1107" s="42">
        <v>1241</v>
      </c>
      <c r="M1107" s="81" t="s">
        <v>8</v>
      </c>
      <c r="N1107" s="81" t="s">
        <v>329</v>
      </c>
      <c r="O1107" s="81" t="s">
        <v>310</v>
      </c>
      <c r="P1107" s="81" t="s">
        <v>326</v>
      </c>
      <c r="Q1107" s="82">
        <v>62</v>
      </c>
      <c r="U1107" s="92" t="s">
        <v>320</v>
      </c>
      <c r="V1107" s="92" t="s">
        <v>329</v>
      </c>
      <c r="W1107" s="92" t="s">
        <v>328</v>
      </c>
      <c r="X1107" s="92">
        <v>391</v>
      </c>
      <c r="Y1107" s="84"/>
    </row>
    <row r="1108" spans="1:25" hidden="1">
      <c r="A1108" s="41" t="s">
        <v>330</v>
      </c>
      <c r="B1108" s="41" t="s">
        <v>14</v>
      </c>
      <c r="C1108" s="41" t="s">
        <v>310</v>
      </c>
      <c r="D1108" s="42">
        <v>493</v>
      </c>
      <c r="M1108" s="81" t="s">
        <v>8</v>
      </c>
      <c r="N1108" s="81" t="s">
        <v>329</v>
      </c>
      <c r="O1108" s="81" t="s">
        <v>310</v>
      </c>
      <c r="P1108" s="81" t="s">
        <v>327</v>
      </c>
      <c r="Q1108" s="82">
        <v>67</v>
      </c>
      <c r="U1108" s="92" t="s">
        <v>320</v>
      </c>
      <c r="V1108" s="92" t="s">
        <v>329</v>
      </c>
      <c r="W1108" s="92" t="s">
        <v>334</v>
      </c>
      <c r="X1108" s="92">
        <v>16</v>
      </c>
      <c r="Y1108" s="84"/>
    </row>
    <row r="1109" spans="1:25" hidden="1">
      <c r="A1109" s="41" t="s">
        <v>330</v>
      </c>
      <c r="B1109" s="41" t="s">
        <v>14</v>
      </c>
      <c r="C1109" s="41" t="s">
        <v>311</v>
      </c>
      <c r="D1109" s="42">
        <v>41</v>
      </c>
      <c r="M1109" s="81" t="s">
        <v>8</v>
      </c>
      <c r="N1109" s="81" t="s">
        <v>329</v>
      </c>
      <c r="O1109" s="81" t="s">
        <v>310</v>
      </c>
      <c r="P1109" s="81" t="s">
        <v>328</v>
      </c>
      <c r="Q1109" s="82">
        <v>71</v>
      </c>
      <c r="U1109" s="92" t="s">
        <v>321</v>
      </c>
      <c r="V1109" s="92" t="s">
        <v>436</v>
      </c>
      <c r="W1109" s="92" t="s">
        <v>330</v>
      </c>
      <c r="X1109" s="93">
        <v>1175</v>
      </c>
      <c r="Y1109" s="84"/>
    </row>
    <row r="1110" spans="1:25" hidden="1">
      <c r="A1110" s="41" t="s">
        <v>330</v>
      </c>
      <c r="B1110" s="41" t="s">
        <v>312</v>
      </c>
      <c r="C1110" s="41" t="s">
        <v>309</v>
      </c>
      <c r="D1110" s="42">
        <v>756</v>
      </c>
      <c r="M1110" s="81" t="s">
        <v>8</v>
      </c>
      <c r="N1110" s="81" t="s">
        <v>329</v>
      </c>
      <c r="O1110" s="81" t="s">
        <v>310</v>
      </c>
      <c r="P1110" s="81" t="s">
        <v>334</v>
      </c>
      <c r="Q1110" s="82">
        <v>4</v>
      </c>
      <c r="U1110" s="92" t="s">
        <v>321</v>
      </c>
      <c r="V1110" s="92" t="s">
        <v>436</v>
      </c>
      <c r="W1110" s="92" t="s">
        <v>331</v>
      </c>
      <c r="X1110" s="93">
        <v>1364</v>
      </c>
      <c r="Y1110" s="84"/>
    </row>
    <row r="1111" spans="1:25" hidden="1">
      <c r="A1111" s="41" t="s">
        <v>330</v>
      </c>
      <c r="B1111" s="41" t="s">
        <v>312</v>
      </c>
      <c r="C1111" s="41" t="s">
        <v>310</v>
      </c>
      <c r="D1111" s="42">
        <v>298</v>
      </c>
      <c r="M1111" s="81" t="s">
        <v>8</v>
      </c>
      <c r="N1111" s="81" t="s">
        <v>329</v>
      </c>
      <c r="O1111" s="81" t="s">
        <v>311</v>
      </c>
      <c r="P1111" s="81" t="s">
        <v>308</v>
      </c>
      <c r="Q1111" s="82">
        <v>1</v>
      </c>
      <c r="U1111" s="92" t="s">
        <v>321</v>
      </c>
      <c r="V1111" s="92" t="s">
        <v>436</v>
      </c>
      <c r="W1111" s="92" t="s">
        <v>332</v>
      </c>
      <c r="X1111" s="93">
        <v>1349</v>
      </c>
      <c r="Y1111" s="84"/>
    </row>
    <row r="1112" spans="1:25" hidden="1">
      <c r="A1112" s="41" t="s">
        <v>330</v>
      </c>
      <c r="B1112" s="41" t="s">
        <v>312</v>
      </c>
      <c r="C1112" s="41" t="s">
        <v>311</v>
      </c>
      <c r="D1112" s="42">
        <v>19</v>
      </c>
      <c r="M1112" s="81" t="s">
        <v>8</v>
      </c>
      <c r="N1112" s="81" t="s">
        <v>329</v>
      </c>
      <c r="O1112" s="81" t="s">
        <v>311</v>
      </c>
      <c r="P1112" s="81" t="s">
        <v>323</v>
      </c>
      <c r="Q1112" s="82">
        <v>10</v>
      </c>
      <c r="U1112" s="92" t="s">
        <v>321</v>
      </c>
      <c r="V1112" s="92" t="s">
        <v>436</v>
      </c>
      <c r="W1112" s="92" t="s">
        <v>333</v>
      </c>
      <c r="X1112" s="93">
        <v>1199</v>
      </c>
      <c r="Y1112" s="84"/>
    </row>
    <row r="1113" spans="1:25" hidden="1">
      <c r="A1113" s="41" t="s">
        <v>330</v>
      </c>
      <c r="B1113" s="41" t="s">
        <v>22</v>
      </c>
      <c r="C1113" s="41" t="s">
        <v>309</v>
      </c>
      <c r="D1113" s="42">
        <v>1009</v>
      </c>
      <c r="M1113" s="81" t="s">
        <v>8</v>
      </c>
      <c r="N1113" s="81" t="s">
        <v>329</v>
      </c>
      <c r="O1113" s="81" t="s">
        <v>311</v>
      </c>
      <c r="P1113" s="81" t="s">
        <v>324</v>
      </c>
      <c r="Q1113" s="82">
        <v>5</v>
      </c>
      <c r="U1113" s="92" t="s">
        <v>321</v>
      </c>
      <c r="V1113" s="92" t="s">
        <v>436</v>
      </c>
      <c r="W1113" s="92" t="s">
        <v>334</v>
      </c>
      <c r="X1113" s="93">
        <v>1118</v>
      </c>
      <c r="Y1113" s="84"/>
    </row>
    <row r="1114" spans="1:25" hidden="1">
      <c r="A1114" s="41" t="s">
        <v>330</v>
      </c>
      <c r="B1114" s="41" t="s">
        <v>22</v>
      </c>
      <c r="C1114" s="41" t="s">
        <v>310</v>
      </c>
      <c r="D1114" s="42">
        <v>446</v>
      </c>
      <c r="M1114" s="81" t="s">
        <v>8</v>
      </c>
      <c r="N1114" s="81" t="s">
        <v>329</v>
      </c>
      <c r="O1114" s="81" t="s">
        <v>311</v>
      </c>
      <c r="P1114" s="81" t="s">
        <v>325</v>
      </c>
      <c r="Q1114" s="82">
        <v>4</v>
      </c>
      <c r="U1114" s="92" t="s">
        <v>321</v>
      </c>
      <c r="V1114" s="92" t="s">
        <v>436</v>
      </c>
      <c r="W1114" s="92" t="s">
        <v>336</v>
      </c>
      <c r="X1114" s="93">
        <v>1008</v>
      </c>
      <c r="Y1114" s="84"/>
    </row>
    <row r="1115" spans="1:25" hidden="1">
      <c r="A1115" s="41" t="s">
        <v>330</v>
      </c>
      <c r="B1115" s="41" t="s">
        <v>22</v>
      </c>
      <c r="C1115" s="41" t="s">
        <v>311</v>
      </c>
      <c r="D1115" s="42">
        <v>45</v>
      </c>
      <c r="M1115" s="81" t="s">
        <v>8</v>
      </c>
      <c r="N1115" s="81" t="s">
        <v>329</v>
      </c>
      <c r="O1115" s="81" t="s">
        <v>311</v>
      </c>
      <c r="P1115" s="81" t="s">
        <v>326</v>
      </c>
      <c r="Q1115" s="82">
        <v>6</v>
      </c>
      <c r="U1115" s="92" t="s">
        <v>321</v>
      </c>
      <c r="V1115" s="92" t="s">
        <v>436</v>
      </c>
      <c r="W1115" s="92" t="s">
        <v>337</v>
      </c>
      <c r="X1115" s="93">
        <v>1065</v>
      </c>
      <c r="Y1115" s="84"/>
    </row>
    <row r="1116" spans="1:25" hidden="1">
      <c r="A1116" s="41" t="s">
        <v>330</v>
      </c>
      <c r="B1116" s="41" t="s">
        <v>25</v>
      </c>
      <c r="C1116" s="41" t="s">
        <v>309</v>
      </c>
      <c r="D1116" s="42">
        <v>534</v>
      </c>
      <c r="M1116" s="81" t="s">
        <v>8</v>
      </c>
      <c r="N1116" s="81" t="s">
        <v>329</v>
      </c>
      <c r="O1116" s="81" t="s">
        <v>311</v>
      </c>
      <c r="P1116" s="81" t="s">
        <v>327</v>
      </c>
      <c r="Q1116" s="82">
        <v>6</v>
      </c>
      <c r="U1116" s="92" t="s">
        <v>321</v>
      </c>
      <c r="V1116" s="92" t="s">
        <v>436</v>
      </c>
      <c r="W1116" s="92" t="s">
        <v>338</v>
      </c>
      <c r="X1116" s="92">
        <v>239</v>
      </c>
      <c r="Y1116" s="84"/>
    </row>
    <row r="1117" spans="1:25" hidden="1">
      <c r="A1117" s="41" t="s">
        <v>330</v>
      </c>
      <c r="B1117" s="41" t="s">
        <v>25</v>
      </c>
      <c r="C1117" s="41" t="s">
        <v>310</v>
      </c>
      <c r="D1117" s="42">
        <v>213</v>
      </c>
      <c r="M1117" s="81" t="s">
        <v>8</v>
      </c>
      <c r="N1117" s="81" t="s">
        <v>329</v>
      </c>
      <c r="O1117" s="81" t="s">
        <v>311</v>
      </c>
      <c r="P1117" s="81" t="s">
        <v>328</v>
      </c>
      <c r="Q1117" s="82">
        <v>6</v>
      </c>
      <c r="U1117" s="92" t="s">
        <v>321</v>
      </c>
      <c r="V1117" s="92" t="s">
        <v>438</v>
      </c>
      <c r="W1117" s="92" t="s">
        <v>334</v>
      </c>
      <c r="X1117" s="92">
        <v>1</v>
      </c>
      <c r="Y1117" s="84"/>
    </row>
    <row r="1118" spans="1:25" hidden="1">
      <c r="A1118" s="41" t="s">
        <v>330</v>
      </c>
      <c r="B1118" s="41" t="s">
        <v>25</v>
      </c>
      <c r="C1118" s="41" t="s">
        <v>311</v>
      </c>
      <c r="D1118" s="42">
        <v>30</v>
      </c>
      <c r="M1118" s="81" t="s">
        <v>8</v>
      </c>
      <c r="N1118" s="81" t="s">
        <v>329</v>
      </c>
      <c r="O1118" s="81" t="s">
        <v>311</v>
      </c>
      <c r="P1118" s="81" t="s">
        <v>334</v>
      </c>
      <c r="Q1118" s="82">
        <v>1</v>
      </c>
      <c r="U1118" s="92" t="s">
        <v>321</v>
      </c>
      <c r="V1118" s="92" t="s">
        <v>444</v>
      </c>
      <c r="W1118" s="92" t="s">
        <v>332</v>
      </c>
      <c r="X1118" s="92">
        <v>1</v>
      </c>
      <c r="Y1118" s="84"/>
    </row>
    <row r="1119" spans="1:25">
      <c r="A1119" s="41" t="s">
        <v>330</v>
      </c>
      <c r="B1119" s="41" t="s">
        <v>313</v>
      </c>
      <c r="C1119" s="41" t="s">
        <v>329</v>
      </c>
      <c r="D1119" s="42">
        <v>2</v>
      </c>
      <c r="M1119" s="81" t="s">
        <v>12</v>
      </c>
      <c r="N1119" s="81" t="s">
        <v>436</v>
      </c>
      <c r="O1119" s="81" t="s">
        <v>329</v>
      </c>
      <c r="P1119" s="81" t="s">
        <v>330</v>
      </c>
      <c r="Q1119" s="82">
        <v>1</v>
      </c>
      <c r="U1119" s="92" t="s">
        <v>321</v>
      </c>
      <c r="V1119" s="92" t="s">
        <v>329</v>
      </c>
      <c r="W1119" s="92" t="s">
        <v>308</v>
      </c>
      <c r="X1119" s="92">
        <v>243</v>
      </c>
      <c r="Y1119" s="84"/>
    </row>
    <row r="1120" spans="1:25">
      <c r="A1120" s="41" t="s">
        <v>330</v>
      </c>
      <c r="B1120" s="41" t="s">
        <v>313</v>
      </c>
      <c r="C1120" s="41" t="s">
        <v>309</v>
      </c>
      <c r="D1120" s="42">
        <v>549</v>
      </c>
      <c r="M1120" s="81" t="s">
        <v>12</v>
      </c>
      <c r="N1120" s="81" t="s">
        <v>436</v>
      </c>
      <c r="O1120" s="81" t="s">
        <v>329</v>
      </c>
      <c r="P1120" s="81" t="s">
        <v>332</v>
      </c>
      <c r="Q1120" s="82">
        <v>2</v>
      </c>
      <c r="U1120" s="92" t="s">
        <v>321</v>
      </c>
      <c r="V1120" s="92" t="s">
        <v>329</v>
      </c>
      <c r="W1120" s="92" t="s">
        <v>323</v>
      </c>
      <c r="X1120" s="93">
        <v>1112</v>
      </c>
      <c r="Y1120" s="84"/>
    </row>
    <row r="1121" spans="1:25">
      <c r="A1121" s="41" t="s">
        <v>330</v>
      </c>
      <c r="B1121" s="41" t="s">
        <v>313</v>
      </c>
      <c r="C1121" s="41" t="s">
        <v>310</v>
      </c>
      <c r="D1121" s="42">
        <v>199</v>
      </c>
      <c r="M1121" s="81" t="s">
        <v>12</v>
      </c>
      <c r="N1121" s="81" t="s">
        <v>436</v>
      </c>
      <c r="O1121" s="81" t="s">
        <v>329</v>
      </c>
      <c r="P1121" s="81" t="s">
        <v>333</v>
      </c>
      <c r="Q1121" s="82">
        <v>1</v>
      </c>
      <c r="U1121" s="92" t="s">
        <v>321</v>
      </c>
      <c r="V1121" s="92" t="s">
        <v>329</v>
      </c>
      <c r="W1121" s="92" t="s">
        <v>324</v>
      </c>
      <c r="X1121" s="93">
        <v>1060</v>
      </c>
      <c r="Y1121" s="84"/>
    </row>
    <row r="1122" spans="1:25">
      <c r="A1122" s="41" t="s">
        <v>330</v>
      </c>
      <c r="B1122" s="41" t="s">
        <v>313</v>
      </c>
      <c r="C1122" s="41" t="s">
        <v>311</v>
      </c>
      <c r="D1122" s="42">
        <v>20</v>
      </c>
      <c r="M1122" s="81" t="s">
        <v>12</v>
      </c>
      <c r="N1122" s="81" t="s">
        <v>436</v>
      </c>
      <c r="O1122" s="81" t="s">
        <v>309</v>
      </c>
      <c r="P1122" s="81" t="s">
        <v>330</v>
      </c>
      <c r="Q1122" s="82">
        <v>297</v>
      </c>
      <c r="U1122" s="92" t="s">
        <v>321</v>
      </c>
      <c r="V1122" s="92" t="s">
        <v>329</v>
      </c>
      <c r="W1122" s="92" t="s">
        <v>325</v>
      </c>
      <c r="X1122" s="93">
        <v>1075</v>
      </c>
      <c r="Y1122" s="84"/>
    </row>
    <row r="1123" spans="1:25">
      <c r="A1123" s="41" t="s">
        <v>330</v>
      </c>
      <c r="B1123" s="41" t="s">
        <v>33</v>
      </c>
      <c r="C1123" s="41" t="s">
        <v>309</v>
      </c>
      <c r="D1123" s="42">
        <v>1921</v>
      </c>
      <c r="M1123" s="81" t="s">
        <v>12</v>
      </c>
      <c r="N1123" s="81" t="s">
        <v>436</v>
      </c>
      <c r="O1123" s="81" t="s">
        <v>309</v>
      </c>
      <c r="P1123" s="81" t="s">
        <v>331</v>
      </c>
      <c r="Q1123" s="82">
        <v>364</v>
      </c>
      <c r="U1123" s="92" t="s">
        <v>321</v>
      </c>
      <c r="V1123" s="92" t="s">
        <v>329</v>
      </c>
      <c r="W1123" s="92" t="s">
        <v>326</v>
      </c>
      <c r="X1123" s="93">
        <v>1142</v>
      </c>
      <c r="Y1123" s="84"/>
    </row>
    <row r="1124" spans="1:25">
      <c r="A1124" s="41" t="s">
        <v>330</v>
      </c>
      <c r="B1124" s="41" t="s">
        <v>33</v>
      </c>
      <c r="C1124" s="41" t="s">
        <v>310</v>
      </c>
      <c r="D1124" s="42">
        <v>723</v>
      </c>
      <c r="M1124" s="81" t="s">
        <v>12</v>
      </c>
      <c r="N1124" s="81" t="s">
        <v>436</v>
      </c>
      <c r="O1124" s="81" t="s">
        <v>309</v>
      </c>
      <c r="P1124" s="81" t="s">
        <v>332</v>
      </c>
      <c r="Q1124" s="82">
        <v>445</v>
      </c>
      <c r="U1124" s="92" t="s">
        <v>321</v>
      </c>
      <c r="V1124" s="92" t="s">
        <v>329</v>
      </c>
      <c r="W1124" s="92" t="s">
        <v>327</v>
      </c>
      <c r="X1124" s="92">
        <v>821</v>
      </c>
      <c r="Y1124" s="84"/>
    </row>
    <row r="1125" spans="1:25">
      <c r="A1125" s="41" t="s">
        <v>330</v>
      </c>
      <c r="B1125" s="41" t="s">
        <v>33</v>
      </c>
      <c r="C1125" s="41" t="s">
        <v>311</v>
      </c>
      <c r="D1125" s="42">
        <v>83</v>
      </c>
      <c r="M1125" s="81" t="s">
        <v>12</v>
      </c>
      <c r="N1125" s="81" t="s">
        <v>436</v>
      </c>
      <c r="O1125" s="81" t="s">
        <v>309</v>
      </c>
      <c r="P1125" s="81" t="s">
        <v>333</v>
      </c>
      <c r="Q1125" s="82">
        <v>321</v>
      </c>
      <c r="U1125" s="92" t="s">
        <v>321</v>
      </c>
      <c r="V1125" s="92" t="s">
        <v>329</v>
      </c>
      <c r="W1125" s="92" t="s">
        <v>328</v>
      </c>
      <c r="X1125" s="92">
        <v>848</v>
      </c>
      <c r="Y1125" s="84"/>
    </row>
    <row r="1126" spans="1:25">
      <c r="A1126" s="41" t="s">
        <v>330</v>
      </c>
      <c r="B1126" s="41" t="s">
        <v>52</v>
      </c>
      <c r="C1126" s="41" t="s">
        <v>329</v>
      </c>
      <c r="D1126" s="42">
        <v>2</v>
      </c>
      <c r="M1126" s="81" t="s">
        <v>12</v>
      </c>
      <c r="N1126" s="81" t="s">
        <v>436</v>
      </c>
      <c r="O1126" s="81" t="s">
        <v>309</v>
      </c>
      <c r="P1126" s="81" t="s">
        <v>334</v>
      </c>
      <c r="Q1126" s="82">
        <v>402</v>
      </c>
      <c r="U1126" s="92" t="s">
        <v>321</v>
      </c>
      <c r="V1126" s="92" t="s">
        <v>329</v>
      </c>
      <c r="W1126" s="92" t="s">
        <v>334</v>
      </c>
      <c r="X1126" s="92">
        <v>33</v>
      </c>
      <c r="Y1126" s="84"/>
    </row>
    <row r="1127" spans="1:25">
      <c r="A1127" s="41" t="s">
        <v>330</v>
      </c>
      <c r="B1127" s="41" t="s">
        <v>52</v>
      </c>
      <c r="C1127" s="41" t="s">
        <v>309</v>
      </c>
      <c r="D1127" s="42">
        <v>2655</v>
      </c>
      <c r="M1127" s="81" t="s">
        <v>12</v>
      </c>
      <c r="N1127" s="81" t="s">
        <v>436</v>
      </c>
      <c r="O1127" s="81" t="s">
        <v>309</v>
      </c>
      <c r="P1127" s="81" t="s">
        <v>336</v>
      </c>
      <c r="Q1127" s="82">
        <v>320</v>
      </c>
      <c r="U1127" s="92" t="s">
        <v>321</v>
      </c>
      <c r="V1127" s="92" t="s">
        <v>329</v>
      </c>
      <c r="W1127" s="92" t="s">
        <v>336</v>
      </c>
      <c r="X1127" s="92">
        <v>1</v>
      </c>
      <c r="Y1127" s="84"/>
    </row>
    <row r="1128" spans="1:25">
      <c r="A1128" s="41" t="s">
        <v>330</v>
      </c>
      <c r="B1128" s="41" t="s">
        <v>52</v>
      </c>
      <c r="C1128" s="41" t="s">
        <v>310</v>
      </c>
      <c r="D1128" s="42">
        <v>950</v>
      </c>
      <c r="M1128" s="81" t="s">
        <v>12</v>
      </c>
      <c r="N1128" s="81" t="s">
        <v>436</v>
      </c>
      <c r="O1128" s="81" t="s">
        <v>309</v>
      </c>
      <c r="P1128" s="81" t="s">
        <v>337</v>
      </c>
      <c r="Q1128" s="82">
        <v>360</v>
      </c>
      <c r="U1128" s="92" t="s">
        <v>321</v>
      </c>
      <c r="V1128" s="92" t="s">
        <v>329</v>
      </c>
      <c r="W1128" s="92" t="s">
        <v>337</v>
      </c>
      <c r="X1128" s="92">
        <v>2</v>
      </c>
      <c r="Y1128" s="84"/>
    </row>
    <row r="1129" spans="1:25" hidden="1">
      <c r="A1129" s="41" t="s">
        <v>330</v>
      </c>
      <c r="B1129" s="41" t="s">
        <v>52</v>
      </c>
      <c r="C1129" s="41" t="s">
        <v>311</v>
      </c>
      <c r="D1129" s="42">
        <v>68</v>
      </c>
      <c r="M1129" s="81" t="s">
        <v>12</v>
      </c>
      <c r="N1129" s="81" t="s">
        <v>436</v>
      </c>
      <c r="O1129" s="81" t="s">
        <v>309</v>
      </c>
      <c r="P1129" s="81" t="s">
        <v>338</v>
      </c>
      <c r="Q1129" s="82">
        <v>63</v>
      </c>
      <c r="U1129" s="92" t="s">
        <v>28</v>
      </c>
      <c r="V1129" s="92" t="s">
        <v>436</v>
      </c>
      <c r="W1129" s="92" t="s">
        <v>330</v>
      </c>
      <c r="X1129" s="92">
        <v>395</v>
      </c>
      <c r="Y1129" s="84"/>
    </row>
    <row r="1130" spans="1:25" hidden="1">
      <c r="A1130" s="41" t="s">
        <v>330</v>
      </c>
      <c r="B1130" s="41" t="s">
        <v>26</v>
      </c>
      <c r="C1130" s="41" t="s">
        <v>309</v>
      </c>
      <c r="D1130" s="42">
        <v>114</v>
      </c>
      <c r="M1130" s="81" t="s">
        <v>12</v>
      </c>
      <c r="N1130" s="81" t="s">
        <v>436</v>
      </c>
      <c r="O1130" s="81" t="s">
        <v>310</v>
      </c>
      <c r="P1130" s="81" t="s">
        <v>330</v>
      </c>
      <c r="Q1130" s="82">
        <v>105</v>
      </c>
      <c r="U1130" s="92" t="s">
        <v>28</v>
      </c>
      <c r="V1130" s="92" t="s">
        <v>436</v>
      </c>
      <c r="W1130" s="92" t="s">
        <v>331</v>
      </c>
      <c r="X1130" s="92">
        <v>420</v>
      </c>
      <c r="Y1130" s="84"/>
    </row>
    <row r="1131" spans="1:25" hidden="1">
      <c r="A1131" s="41" t="s">
        <v>330</v>
      </c>
      <c r="B1131" s="41" t="s">
        <v>26</v>
      </c>
      <c r="C1131" s="41" t="s">
        <v>310</v>
      </c>
      <c r="D1131" s="42">
        <v>34</v>
      </c>
      <c r="M1131" s="81" t="s">
        <v>12</v>
      </c>
      <c r="N1131" s="81" t="s">
        <v>436</v>
      </c>
      <c r="O1131" s="81" t="s">
        <v>310</v>
      </c>
      <c r="P1131" s="81" t="s">
        <v>331</v>
      </c>
      <c r="Q1131" s="82">
        <v>161</v>
      </c>
      <c r="U1131" s="92" t="s">
        <v>28</v>
      </c>
      <c r="V1131" s="92" t="s">
        <v>436</v>
      </c>
      <c r="W1131" s="92" t="s">
        <v>332</v>
      </c>
      <c r="X1131" s="92">
        <v>397</v>
      </c>
      <c r="Y1131" s="84"/>
    </row>
    <row r="1132" spans="1:25" hidden="1">
      <c r="A1132" s="41" t="s">
        <v>330</v>
      </c>
      <c r="B1132" s="41" t="s">
        <v>26</v>
      </c>
      <c r="C1132" s="41" t="s">
        <v>311</v>
      </c>
      <c r="D1132" s="42">
        <v>8</v>
      </c>
      <c r="M1132" s="81" t="s">
        <v>12</v>
      </c>
      <c r="N1132" s="81" t="s">
        <v>436</v>
      </c>
      <c r="O1132" s="81" t="s">
        <v>310</v>
      </c>
      <c r="P1132" s="81" t="s">
        <v>332</v>
      </c>
      <c r="Q1132" s="82">
        <v>168</v>
      </c>
      <c r="U1132" s="92" t="s">
        <v>28</v>
      </c>
      <c r="V1132" s="92" t="s">
        <v>436</v>
      </c>
      <c r="W1132" s="92" t="s">
        <v>333</v>
      </c>
      <c r="X1132" s="92">
        <v>376</v>
      </c>
      <c r="Y1132" s="84"/>
    </row>
    <row r="1133" spans="1:25" hidden="1">
      <c r="A1133" s="41" t="s">
        <v>330</v>
      </c>
      <c r="B1133" s="41" t="s">
        <v>45</v>
      </c>
      <c r="C1133" s="41" t="s">
        <v>309</v>
      </c>
      <c r="D1133" s="42">
        <v>54</v>
      </c>
      <c r="M1133" s="81" t="s">
        <v>12</v>
      </c>
      <c r="N1133" s="81" t="s">
        <v>436</v>
      </c>
      <c r="O1133" s="81" t="s">
        <v>310</v>
      </c>
      <c r="P1133" s="81" t="s">
        <v>333</v>
      </c>
      <c r="Q1133" s="82">
        <v>141</v>
      </c>
      <c r="U1133" s="92" t="s">
        <v>28</v>
      </c>
      <c r="V1133" s="92" t="s">
        <v>436</v>
      </c>
      <c r="W1133" s="92" t="s">
        <v>334</v>
      </c>
      <c r="X1133" s="92">
        <v>319</v>
      </c>
      <c r="Y1133" s="84"/>
    </row>
    <row r="1134" spans="1:25" hidden="1">
      <c r="A1134" s="41" t="s">
        <v>330</v>
      </c>
      <c r="B1134" s="41" t="s">
        <v>45</v>
      </c>
      <c r="C1134" s="41" t="s">
        <v>310</v>
      </c>
      <c r="D1134" s="42">
        <v>13</v>
      </c>
      <c r="M1134" s="81" t="s">
        <v>12</v>
      </c>
      <c r="N1134" s="81" t="s">
        <v>436</v>
      </c>
      <c r="O1134" s="81" t="s">
        <v>310</v>
      </c>
      <c r="P1134" s="81" t="s">
        <v>334</v>
      </c>
      <c r="Q1134" s="82">
        <v>135</v>
      </c>
      <c r="U1134" s="92" t="s">
        <v>28</v>
      </c>
      <c r="V1134" s="92" t="s">
        <v>436</v>
      </c>
      <c r="W1134" s="92" t="s">
        <v>336</v>
      </c>
      <c r="X1134" s="92">
        <v>378</v>
      </c>
      <c r="Y1134" s="84"/>
    </row>
    <row r="1135" spans="1:25" hidden="1">
      <c r="A1135" s="41" t="s">
        <v>330</v>
      </c>
      <c r="B1135" s="41" t="s">
        <v>45</v>
      </c>
      <c r="C1135" s="41" t="s">
        <v>311</v>
      </c>
      <c r="D1135" s="42">
        <v>5</v>
      </c>
      <c r="M1135" s="81" t="s">
        <v>12</v>
      </c>
      <c r="N1135" s="81" t="s">
        <v>436</v>
      </c>
      <c r="O1135" s="81" t="s">
        <v>310</v>
      </c>
      <c r="P1135" s="81" t="s">
        <v>336</v>
      </c>
      <c r="Q1135" s="82">
        <v>128</v>
      </c>
      <c r="U1135" s="92" t="s">
        <v>28</v>
      </c>
      <c r="V1135" s="92" t="s">
        <v>436</v>
      </c>
      <c r="W1135" s="92" t="s">
        <v>337</v>
      </c>
      <c r="X1135" s="92">
        <v>361</v>
      </c>
      <c r="Y1135" s="84"/>
    </row>
    <row r="1136" spans="1:25" hidden="1">
      <c r="A1136" s="41" t="s">
        <v>330</v>
      </c>
      <c r="B1136" s="41" t="s">
        <v>51</v>
      </c>
      <c r="C1136" s="41" t="s">
        <v>329</v>
      </c>
      <c r="D1136" s="42">
        <v>1</v>
      </c>
      <c r="M1136" s="81" t="s">
        <v>12</v>
      </c>
      <c r="N1136" s="81" t="s">
        <v>436</v>
      </c>
      <c r="O1136" s="81" t="s">
        <v>310</v>
      </c>
      <c r="P1136" s="81" t="s">
        <v>337</v>
      </c>
      <c r="Q1136" s="82">
        <v>112</v>
      </c>
      <c r="U1136" s="92" t="s">
        <v>28</v>
      </c>
      <c r="V1136" s="92" t="s">
        <v>436</v>
      </c>
      <c r="W1136" s="92" t="s">
        <v>338</v>
      </c>
      <c r="X1136" s="92">
        <v>82</v>
      </c>
      <c r="Y1136" s="84"/>
    </row>
    <row r="1137" spans="1:25" hidden="1">
      <c r="A1137" s="41" t="s">
        <v>330</v>
      </c>
      <c r="B1137" s="41" t="s">
        <v>51</v>
      </c>
      <c r="C1137" s="41" t="s">
        <v>309</v>
      </c>
      <c r="D1137" s="42">
        <v>723</v>
      </c>
      <c r="M1137" s="81" t="s">
        <v>12</v>
      </c>
      <c r="N1137" s="81" t="s">
        <v>436</v>
      </c>
      <c r="O1137" s="81" t="s">
        <v>310</v>
      </c>
      <c r="P1137" s="81" t="s">
        <v>338</v>
      </c>
      <c r="Q1137" s="82">
        <v>23</v>
      </c>
      <c r="U1137" s="94" t="s">
        <v>28</v>
      </c>
      <c r="V1137" s="92" t="s">
        <v>438</v>
      </c>
      <c r="W1137" s="92" t="s">
        <v>331</v>
      </c>
      <c r="X1137" s="92">
        <v>1</v>
      </c>
      <c r="Y1137" s="84"/>
    </row>
    <row r="1138" spans="1:25" hidden="1">
      <c r="A1138" s="41" t="s">
        <v>330</v>
      </c>
      <c r="B1138" s="41" t="s">
        <v>51</v>
      </c>
      <c r="C1138" s="41" t="s">
        <v>310</v>
      </c>
      <c r="D1138" s="42">
        <v>286</v>
      </c>
      <c r="M1138" s="81" t="s">
        <v>12</v>
      </c>
      <c r="N1138" s="81" t="s">
        <v>436</v>
      </c>
      <c r="O1138" s="81" t="s">
        <v>311</v>
      </c>
      <c r="P1138" s="81" t="s">
        <v>330</v>
      </c>
      <c r="Q1138" s="82">
        <v>7</v>
      </c>
      <c r="U1138" s="94" t="s">
        <v>28</v>
      </c>
      <c r="V1138" s="92" t="s">
        <v>438</v>
      </c>
      <c r="W1138" s="92" t="s">
        <v>333</v>
      </c>
      <c r="X1138" s="94">
        <v>2</v>
      </c>
      <c r="Y1138" s="84"/>
    </row>
    <row r="1139" spans="1:25" hidden="1">
      <c r="A1139" s="41" t="s">
        <v>330</v>
      </c>
      <c r="B1139" s="41" t="s">
        <v>51</v>
      </c>
      <c r="C1139" s="41" t="s">
        <v>311</v>
      </c>
      <c r="D1139" s="42">
        <v>43</v>
      </c>
      <c r="M1139" s="81" t="s">
        <v>12</v>
      </c>
      <c r="N1139" s="81" t="s">
        <v>436</v>
      </c>
      <c r="O1139" s="81" t="s">
        <v>311</v>
      </c>
      <c r="P1139" s="81" t="s">
        <v>331</v>
      </c>
      <c r="Q1139" s="82">
        <v>12</v>
      </c>
      <c r="U1139" s="94" t="s">
        <v>28</v>
      </c>
      <c r="V1139" s="92" t="s">
        <v>440</v>
      </c>
      <c r="W1139" s="92" t="s">
        <v>334</v>
      </c>
      <c r="X1139" s="92">
        <v>1</v>
      </c>
      <c r="Y1139" s="84"/>
    </row>
    <row r="1140" spans="1:25" hidden="1">
      <c r="A1140" s="41" t="s">
        <v>330</v>
      </c>
      <c r="B1140" s="41" t="s">
        <v>7</v>
      </c>
      <c r="C1140" s="41" t="s">
        <v>309</v>
      </c>
      <c r="D1140" s="42">
        <v>885</v>
      </c>
      <c r="M1140" s="81" t="s">
        <v>12</v>
      </c>
      <c r="N1140" s="81" t="s">
        <v>436</v>
      </c>
      <c r="O1140" s="81" t="s">
        <v>311</v>
      </c>
      <c r="P1140" s="81" t="s">
        <v>332</v>
      </c>
      <c r="Q1140" s="82">
        <v>7</v>
      </c>
      <c r="U1140" s="94" t="s">
        <v>28</v>
      </c>
      <c r="V1140" s="92" t="s">
        <v>440</v>
      </c>
      <c r="W1140" s="92" t="s">
        <v>336</v>
      </c>
      <c r="X1140" s="92">
        <v>1</v>
      </c>
      <c r="Y1140" s="84"/>
    </row>
    <row r="1141" spans="1:25" hidden="1">
      <c r="A1141" s="41" t="s">
        <v>330</v>
      </c>
      <c r="B1141" s="41" t="s">
        <v>7</v>
      </c>
      <c r="C1141" s="41" t="s">
        <v>310</v>
      </c>
      <c r="D1141" s="42">
        <v>337</v>
      </c>
      <c r="M1141" s="81" t="s">
        <v>12</v>
      </c>
      <c r="N1141" s="81" t="s">
        <v>436</v>
      </c>
      <c r="O1141" s="81" t="s">
        <v>311</v>
      </c>
      <c r="P1141" s="81" t="s">
        <v>333</v>
      </c>
      <c r="Q1141" s="82">
        <v>10</v>
      </c>
      <c r="U1141" s="94" t="s">
        <v>28</v>
      </c>
      <c r="V1141" s="92" t="s">
        <v>441</v>
      </c>
      <c r="W1141" s="92" t="s">
        <v>332</v>
      </c>
      <c r="X1141" s="92">
        <v>1</v>
      </c>
      <c r="Y1141" s="84"/>
    </row>
    <row r="1142" spans="1:25" hidden="1">
      <c r="A1142" s="41" t="s">
        <v>330</v>
      </c>
      <c r="B1142" s="41" t="s">
        <v>7</v>
      </c>
      <c r="C1142" s="41" t="s">
        <v>311</v>
      </c>
      <c r="D1142" s="42">
        <v>37</v>
      </c>
      <c r="M1142" s="81" t="s">
        <v>12</v>
      </c>
      <c r="N1142" s="81" t="s">
        <v>436</v>
      </c>
      <c r="O1142" s="81" t="s">
        <v>311</v>
      </c>
      <c r="P1142" s="81" t="s">
        <v>334</v>
      </c>
      <c r="Q1142" s="82">
        <v>10</v>
      </c>
      <c r="U1142" s="92" t="s">
        <v>28</v>
      </c>
      <c r="V1142" s="92" t="s">
        <v>329</v>
      </c>
      <c r="W1142" s="92" t="s">
        <v>308</v>
      </c>
      <c r="X1142" s="92">
        <v>62</v>
      </c>
      <c r="Y1142" s="84"/>
    </row>
    <row r="1143" spans="1:25" hidden="1">
      <c r="A1143" s="41" t="s">
        <v>330</v>
      </c>
      <c r="B1143" s="41" t="s">
        <v>314</v>
      </c>
      <c r="C1143" s="41" t="s">
        <v>309</v>
      </c>
      <c r="D1143" s="42">
        <v>956</v>
      </c>
      <c r="M1143" s="81" t="s">
        <v>12</v>
      </c>
      <c r="N1143" s="81" t="s">
        <v>436</v>
      </c>
      <c r="O1143" s="81" t="s">
        <v>311</v>
      </c>
      <c r="P1143" s="81" t="s">
        <v>336</v>
      </c>
      <c r="Q1143" s="82">
        <v>17</v>
      </c>
      <c r="U1143" s="92" t="s">
        <v>28</v>
      </c>
      <c r="V1143" s="92" t="s">
        <v>329</v>
      </c>
      <c r="W1143" s="92" t="s">
        <v>323</v>
      </c>
      <c r="X1143" s="92">
        <v>395</v>
      </c>
      <c r="Y1143" s="84"/>
    </row>
    <row r="1144" spans="1:25" hidden="1">
      <c r="A1144" s="41" t="s">
        <v>330</v>
      </c>
      <c r="B1144" s="41" t="s">
        <v>314</v>
      </c>
      <c r="C1144" s="41" t="s">
        <v>310</v>
      </c>
      <c r="D1144" s="42">
        <v>389</v>
      </c>
      <c r="M1144" s="81" t="s">
        <v>12</v>
      </c>
      <c r="N1144" s="81" t="s">
        <v>436</v>
      </c>
      <c r="O1144" s="81" t="s">
        <v>311</v>
      </c>
      <c r="P1144" s="81" t="s">
        <v>337</v>
      </c>
      <c r="Q1144" s="82">
        <v>13</v>
      </c>
      <c r="U1144" s="92" t="s">
        <v>28</v>
      </c>
      <c r="V1144" s="92" t="s">
        <v>329</v>
      </c>
      <c r="W1144" s="92" t="s">
        <v>324</v>
      </c>
      <c r="X1144" s="92">
        <v>321</v>
      </c>
      <c r="Y1144" s="84"/>
    </row>
    <row r="1145" spans="1:25" hidden="1">
      <c r="A1145" s="41" t="s">
        <v>330</v>
      </c>
      <c r="B1145" s="41" t="s">
        <v>314</v>
      </c>
      <c r="C1145" s="41" t="s">
        <v>311</v>
      </c>
      <c r="D1145" s="42">
        <v>43</v>
      </c>
      <c r="M1145" s="81" t="s">
        <v>12</v>
      </c>
      <c r="N1145" s="81" t="s">
        <v>436</v>
      </c>
      <c r="O1145" s="81" t="s">
        <v>335</v>
      </c>
      <c r="P1145" s="81" t="s">
        <v>334</v>
      </c>
      <c r="Q1145" s="82">
        <v>7</v>
      </c>
      <c r="U1145" s="92" t="s">
        <v>28</v>
      </c>
      <c r="V1145" s="92" t="s">
        <v>329</v>
      </c>
      <c r="W1145" s="92" t="s">
        <v>325</v>
      </c>
      <c r="X1145" s="92">
        <v>367</v>
      </c>
      <c r="Y1145" s="84"/>
    </row>
    <row r="1146" spans="1:25" hidden="1">
      <c r="A1146" s="41" t="s">
        <v>330</v>
      </c>
      <c r="B1146" s="41" t="s">
        <v>29</v>
      </c>
      <c r="C1146" s="41" t="s">
        <v>329</v>
      </c>
      <c r="D1146" s="42">
        <v>1</v>
      </c>
      <c r="M1146" s="81" t="s">
        <v>12</v>
      </c>
      <c r="N1146" s="81" t="s">
        <v>436</v>
      </c>
      <c r="O1146" s="81" t="s">
        <v>335</v>
      </c>
      <c r="P1146" s="81" t="s">
        <v>336</v>
      </c>
      <c r="Q1146" s="82">
        <v>2</v>
      </c>
      <c r="U1146" s="92" t="s">
        <v>28</v>
      </c>
      <c r="V1146" s="92" t="s">
        <v>329</v>
      </c>
      <c r="W1146" s="92" t="s">
        <v>326</v>
      </c>
      <c r="X1146" s="92">
        <v>410</v>
      </c>
      <c r="Y1146" s="84"/>
    </row>
    <row r="1147" spans="1:25" hidden="1">
      <c r="A1147" s="41" t="s">
        <v>330</v>
      </c>
      <c r="B1147" s="41" t="s">
        <v>29</v>
      </c>
      <c r="C1147" s="41" t="s">
        <v>309</v>
      </c>
      <c r="D1147" s="42">
        <v>1540</v>
      </c>
      <c r="M1147" s="81" t="s">
        <v>12</v>
      </c>
      <c r="N1147" s="81" t="s">
        <v>436</v>
      </c>
      <c r="O1147" s="81" t="s">
        <v>335</v>
      </c>
      <c r="P1147" s="81" t="s">
        <v>337</v>
      </c>
      <c r="Q1147" s="82">
        <v>4</v>
      </c>
      <c r="U1147" s="92" t="s">
        <v>28</v>
      </c>
      <c r="V1147" s="92" t="s">
        <v>329</v>
      </c>
      <c r="W1147" s="92" t="s">
        <v>327</v>
      </c>
      <c r="X1147" s="92">
        <v>239</v>
      </c>
      <c r="Y1147" s="84"/>
    </row>
    <row r="1148" spans="1:25" hidden="1">
      <c r="A1148" s="41" t="s">
        <v>330</v>
      </c>
      <c r="B1148" s="41" t="s">
        <v>29</v>
      </c>
      <c r="C1148" s="41" t="s">
        <v>310</v>
      </c>
      <c r="D1148" s="42">
        <v>572</v>
      </c>
      <c r="M1148" s="81" t="s">
        <v>12</v>
      </c>
      <c r="N1148" s="81" t="s">
        <v>436</v>
      </c>
      <c r="O1148" s="81" t="s">
        <v>335</v>
      </c>
      <c r="P1148" s="81" t="s">
        <v>338</v>
      </c>
      <c r="Q1148" s="82">
        <v>1</v>
      </c>
      <c r="U1148" s="92" t="s">
        <v>28</v>
      </c>
      <c r="V1148" s="92" t="s">
        <v>329</v>
      </c>
      <c r="W1148" s="92" t="s">
        <v>328</v>
      </c>
      <c r="X1148" s="92">
        <v>299</v>
      </c>
      <c r="Y1148" s="84"/>
    </row>
    <row r="1149" spans="1:25" hidden="1">
      <c r="A1149" s="41" t="s">
        <v>330</v>
      </c>
      <c r="B1149" s="41" t="s">
        <v>29</v>
      </c>
      <c r="C1149" s="41" t="s">
        <v>311</v>
      </c>
      <c r="D1149" s="42">
        <v>48</v>
      </c>
      <c r="M1149" s="81" t="s">
        <v>12</v>
      </c>
      <c r="N1149" s="81" t="s">
        <v>438</v>
      </c>
      <c r="O1149" s="81" t="s">
        <v>309</v>
      </c>
      <c r="P1149" s="81" t="s">
        <v>333</v>
      </c>
      <c r="Q1149" s="82">
        <v>1</v>
      </c>
      <c r="U1149" s="92" t="s">
        <v>28</v>
      </c>
      <c r="V1149" s="92" t="s">
        <v>329</v>
      </c>
      <c r="W1149" s="92" t="s">
        <v>334</v>
      </c>
      <c r="X1149" s="92">
        <v>9</v>
      </c>
      <c r="Y1149" s="84"/>
    </row>
    <row r="1150" spans="1:25" hidden="1">
      <c r="A1150" s="41" t="s">
        <v>330</v>
      </c>
      <c r="B1150" s="41" t="s">
        <v>44</v>
      </c>
      <c r="C1150" s="41" t="s">
        <v>329</v>
      </c>
      <c r="D1150" s="42">
        <v>2</v>
      </c>
      <c r="M1150" s="81" t="s">
        <v>12</v>
      </c>
      <c r="N1150" s="81" t="s">
        <v>438</v>
      </c>
      <c r="O1150" s="81" t="s">
        <v>309</v>
      </c>
      <c r="P1150" s="81" t="s">
        <v>337</v>
      </c>
      <c r="Q1150" s="82">
        <v>1</v>
      </c>
      <c r="U1150" s="92" t="s">
        <v>28</v>
      </c>
      <c r="V1150" s="92" t="s">
        <v>329</v>
      </c>
      <c r="W1150" s="92" t="s">
        <v>336</v>
      </c>
      <c r="X1150" s="92">
        <v>1</v>
      </c>
      <c r="Y1150" s="84"/>
    </row>
    <row r="1151" spans="1:25" hidden="1">
      <c r="A1151" s="41" t="s">
        <v>330</v>
      </c>
      <c r="B1151" s="41" t="s">
        <v>44</v>
      </c>
      <c r="C1151" s="41" t="s">
        <v>309</v>
      </c>
      <c r="D1151" s="42">
        <v>1226</v>
      </c>
      <c r="M1151" s="81" t="s">
        <v>12</v>
      </c>
      <c r="N1151" s="81" t="s">
        <v>456</v>
      </c>
      <c r="O1151" s="81" t="s">
        <v>309</v>
      </c>
      <c r="P1151" s="81" t="s">
        <v>333</v>
      </c>
      <c r="Q1151" s="82">
        <v>1</v>
      </c>
      <c r="U1151" s="92" t="s">
        <v>28</v>
      </c>
      <c r="V1151" s="92" t="s">
        <v>329</v>
      </c>
      <c r="W1151" s="92" t="s">
        <v>337</v>
      </c>
      <c r="X1151" s="92">
        <v>1</v>
      </c>
      <c r="Y1151" s="84"/>
    </row>
    <row r="1152" spans="1:25" hidden="1">
      <c r="A1152" s="41" t="s">
        <v>330</v>
      </c>
      <c r="B1152" s="41" t="s">
        <v>44</v>
      </c>
      <c r="C1152" s="41" t="s">
        <v>310</v>
      </c>
      <c r="D1152" s="42">
        <v>487</v>
      </c>
      <c r="M1152" s="81" t="s">
        <v>12</v>
      </c>
      <c r="N1152" s="81" t="s">
        <v>452</v>
      </c>
      <c r="O1152" s="81" t="s">
        <v>309</v>
      </c>
      <c r="P1152" s="81" t="s">
        <v>331</v>
      </c>
      <c r="Q1152" s="82">
        <v>1</v>
      </c>
      <c r="U1152" s="92" t="s">
        <v>17</v>
      </c>
      <c r="V1152" s="92" t="s">
        <v>436</v>
      </c>
      <c r="W1152" s="92" t="s">
        <v>330</v>
      </c>
      <c r="X1152" s="92">
        <v>101</v>
      </c>
      <c r="Y1152" s="84"/>
    </row>
    <row r="1153" spans="1:25" hidden="1">
      <c r="A1153" s="41" t="s">
        <v>330</v>
      </c>
      <c r="B1153" s="41" t="s">
        <v>44</v>
      </c>
      <c r="C1153" s="41" t="s">
        <v>311</v>
      </c>
      <c r="D1153" s="42">
        <v>43</v>
      </c>
      <c r="M1153" s="81" t="s">
        <v>12</v>
      </c>
      <c r="N1153" s="81" t="s">
        <v>329</v>
      </c>
      <c r="O1153" s="81" t="s">
        <v>309</v>
      </c>
      <c r="P1153" s="81" t="s">
        <v>308</v>
      </c>
      <c r="Q1153" s="82">
        <v>65</v>
      </c>
      <c r="U1153" s="92" t="s">
        <v>17</v>
      </c>
      <c r="V1153" s="92" t="s">
        <v>436</v>
      </c>
      <c r="W1153" s="92" t="s">
        <v>331</v>
      </c>
      <c r="X1153" s="92">
        <v>179</v>
      </c>
      <c r="Y1153" s="84"/>
    </row>
    <row r="1154" spans="1:25" hidden="1">
      <c r="A1154" s="41" t="s">
        <v>330</v>
      </c>
      <c r="B1154" s="41" t="s">
        <v>15</v>
      </c>
      <c r="C1154" s="41" t="s">
        <v>329</v>
      </c>
      <c r="D1154" s="42">
        <v>1</v>
      </c>
      <c r="M1154" s="81" t="s">
        <v>12</v>
      </c>
      <c r="N1154" s="81" t="s">
        <v>329</v>
      </c>
      <c r="O1154" s="81" t="s">
        <v>309</v>
      </c>
      <c r="P1154" s="81" t="s">
        <v>323</v>
      </c>
      <c r="Q1154" s="82">
        <v>255</v>
      </c>
      <c r="U1154" s="92" t="s">
        <v>17</v>
      </c>
      <c r="V1154" s="92" t="s">
        <v>436</v>
      </c>
      <c r="W1154" s="92" t="s">
        <v>332</v>
      </c>
      <c r="X1154" s="92">
        <v>106</v>
      </c>
      <c r="Y1154" s="84"/>
    </row>
    <row r="1155" spans="1:25" hidden="1">
      <c r="A1155" s="41" t="s">
        <v>330</v>
      </c>
      <c r="B1155" s="41" t="s">
        <v>15</v>
      </c>
      <c r="C1155" s="41" t="s">
        <v>309</v>
      </c>
      <c r="D1155" s="42">
        <v>607</v>
      </c>
      <c r="M1155" s="81" t="s">
        <v>12</v>
      </c>
      <c r="N1155" s="81" t="s">
        <v>329</v>
      </c>
      <c r="O1155" s="81" t="s">
        <v>309</v>
      </c>
      <c r="P1155" s="81" t="s">
        <v>324</v>
      </c>
      <c r="Q1155" s="82">
        <v>359</v>
      </c>
      <c r="U1155" s="92" t="s">
        <v>17</v>
      </c>
      <c r="V1155" s="92" t="s">
        <v>436</v>
      </c>
      <c r="W1155" s="92" t="s">
        <v>333</v>
      </c>
      <c r="X1155" s="92">
        <v>114</v>
      </c>
      <c r="Y1155" s="84"/>
    </row>
    <row r="1156" spans="1:25" hidden="1">
      <c r="A1156" s="41" t="s">
        <v>330</v>
      </c>
      <c r="B1156" s="41" t="s">
        <v>15</v>
      </c>
      <c r="C1156" s="41" t="s">
        <v>310</v>
      </c>
      <c r="D1156" s="42">
        <v>206</v>
      </c>
      <c r="M1156" s="81" t="s">
        <v>12</v>
      </c>
      <c r="N1156" s="81" t="s">
        <v>329</v>
      </c>
      <c r="O1156" s="81" t="s">
        <v>309</v>
      </c>
      <c r="P1156" s="81" t="s">
        <v>325</v>
      </c>
      <c r="Q1156" s="82">
        <v>294</v>
      </c>
      <c r="U1156" s="92" t="s">
        <v>17</v>
      </c>
      <c r="V1156" s="92" t="s">
        <v>436</v>
      </c>
      <c r="W1156" s="92" t="s">
        <v>334</v>
      </c>
      <c r="X1156" s="92">
        <v>77</v>
      </c>
      <c r="Y1156" s="84"/>
    </row>
    <row r="1157" spans="1:25" hidden="1">
      <c r="A1157" s="41" t="s">
        <v>330</v>
      </c>
      <c r="B1157" s="41" t="s">
        <v>15</v>
      </c>
      <c r="C1157" s="41" t="s">
        <v>311</v>
      </c>
      <c r="D1157" s="42">
        <v>18</v>
      </c>
      <c r="M1157" s="81" t="s">
        <v>12</v>
      </c>
      <c r="N1157" s="81" t="s">
        <v>329</v>
      </c>
      <c r="O1157" s="81" t="s">
        <v>309</v>
      </c>
      <c r="P1157" s="81" t="s">
        <v>326</v>
      </c>
      <c r="Q1157" s="82">
        <v>288</v>
      </c>
      <c r="U1157" s="92" t="s">
        <v>17</v>
      </c>
      <c r="V1157" s="92" t="s">
        <v>436</v>
      </c>
      <c r="W1157" s="92" t="s">
        <v>336</v>
      </c>
      <c r="X1157" s="92">
        <v>96</v>
      </c>
      <c r="Y1157" s="84"/>
    </row>
    <row r="1158" spans="1:25" hidden="1">
      <c r="A1158" s="41" t="s">
        <v>330</v>
      </c>
      <c r="B1158" s="41" t="s">
        <v>8</v>
      </c>
      <c r="C1158" s="41" t="s">
        <v>309</v>
      </c>
      <c r="D1158" s="42">
        <v>160</v>
      </c>
      <c r="M1158" s="81" t="s">
        <v>12</v>
      </c>
      <c r="N1158" s="81" t="s">
        <v>329</v>
      </c>
      <c r="O1158" s="81" t="s">
        <v>309</v>
      </c>
      <c r="P1158" s="81" t="s">
        <v>327</v>
      </c>
      <c r="Q1158" s="82">
        <v>254</v>
      </c>
      <c r="U1158" s="92" t="s">
        <v>17</v>
      </c>
      <c r="V1158" s="92" t="s">
        <v>436</v>
      </c>
      <c r="W1158" s="92" t="s">
        <v>337</v>
      </c>
      <c r="X1158" s="92">
        <v>105</v>
      </c>
      <c r="Y1158" s="84"/>
    </row>
    <row r="1159" spans="1:25" hidden="1">
      <c r="A1159" s="41" t="s">
        <v>330</v>
      </c>
      <c r="B1159" s="41" t="s">
        <v>8</v>
      </c>
      <c r="C1159" s="41" t="s">
        <v>310</v>
      </c>
      <c r="D1159" s="42">
        <v>60</v>
      </c>
      <c r="M1159" s="81" t="s">
        <v>12</v>
      </c>
      <c r="N1159" s="81" t="s">
        <v>329</v>
      </c>
      <c r="O1159" s="81" t="s">
        <v>309</v>
      </c>
      <c r="P1159" s="81" t="s">
        <v>328</v>
      </c>
      <c r="Q1159" s="82">
        <v>270</v>
      </c>
      <c r="U1159" s="92" t="s">
        <v>17</v>
      </c>
      <c r="V1159" s="92" t="s">
        <v>436</v>
      </c>
      <c r="W1159" s="92" t="s">
        <v>338</v>
      </c>
      <c r="X1159" s="92">
        <v>9</v>
      </c>
      <c r="Y1159" s="84"/>
    </row>
    <row r="1160" spans="1:25" hidden="1">
      <c r="A1160" s="41" t="s">
        <v>330</v>
      </c>
      <c r="B1160" s="41" t="s">
        <v>8</v>
      </c>
      <c r="C1160" s="41" t="s">
        <v>311</v>
      </c>
      <c r="D1160" s="42">
        <v>4</v>
      </c>
      <c r="M1160" s="81" t="s">
        <v>12</v>
      </c>
      <c r="N1160" s="81" t="s">
        <v>329</v>
      </c>
      <c r="O1160" s="81" t="s">
        <v>309</v>
      </c>
      <c r="P1160" s="81" t="s">
        <v>334</v>
      </c>
      <c r="Q1160" s="82">
        <v>12</v>
      </c>
      <c r="U1160" s="92" t="s">
        <v>17</v>
      </c>
      <c r="V1160" s="92" t="s">
        <v>440</v>
      </c>
      <c r="W1160" s="92" t="s">
        <v>336</v>
      </c>
      <c r="X1160" s="92">
        <v>1</v>
      </c>
      <c r="Y1160" s="84"/>
    </row>
    <row r="1161" spans="1:25" hidden="1">
      <c r="A1161" s="41" t="s">
        <v>330</v>
      </c>
      <c r="B1161" s="41" t="s">
        <v>12</v>
      </c>
      <c r="C1161" s="41" t="s">
        <v>329</v>
      </c>
      <c r="D1161" s="42">
        <v>1</v>
      </c>
      <c r="M1161" s="81" t="s">
        <v>12</v>
      </c>
      <c r="N1161" s="81" t="s">
        <v>329</v>
      </c>
      <c r="O1161" s="81" t="s">
        <v>310</v>
      </c>
      <c r="P1161" s="81" t="s">
        <v>308</v>
      </c>
      <c r="Q1161" s="82">
        <v>10</v>
      </c>
      <c r="U1161" s="92" t="s">
        <v>17</v>
      </c>
      <c r="V1161" s="92" t="s">
        <v>441</v>
      </c>
      <c r="W1161" s="92" t="s">
        <v>331</v>
      </c>
      <c r="X1161" s="92">
        <v>1</v>
      </c>
      <c r="Y1161" s="84"/>
    </row>
    <row r="1162" spans="1:25" hidden="1">
      <c r="A1162" s="41" t="s">
        <v>330</v>
      </c>
      <c r="B1162" s="41" t="s">
        <v>12</v>
      </c>
      <c r="C1162" s="41" t="s">
        <v>309</v>
      </c>
      <c r="D1162" s="42">
        <v>297</v>
      </c>
      <c r="M1162" s="81" t="s">
        <v>12</v>
      </c>
      <c r="N1162" s="81" t="s">
        <v>329</v>
      </c>
      <c r="O1162" s="81" t="s">
        <v>310</v>
      </c>
      <c r="P1162" s="81" t="s">
        <v>323</v>
      </c>
      <c r="Q1162" s="82">
        <v>68</v>
      </c>
      <c r="U1162" s="92" t="s">
        <v>17</v>
      </c>
      <c r="V1162" s="92" t="s">
        <v>329</v>
      </c>
      <c r="W1162" s="92" t="s">
        <v>308</v>
      </c>
      <c r="X1162" s="92">
        <v>26</v>
      </c>
      <c r="Y1162" s="84"/>
    </row>
    <row r="1163" spans="1:25" hidden="1">
      <c r="A1163" s="41" t="s">
        <v>330</v>
      </c>
      <c r="B1163" s="41" t="s">
        <v>12</v>
      </c>
      <c r="C1163" s="41" t="s">
        <v>310</v>
      </c>
      <c r="D1163" s="42">
        <v>105</v>
      </c>
      <c r="M1163" s="81" t="s">
        <v>12</v>
      </c>
      <c r="N1163" s="81" t="s">
        <v>329</v>
      </c>
      <c r="O1163" s="81" t="s">
        <v>310</v>
      </c>
      <c r="P1163" s="81" t="s">
        <v>324</v>
      </c>
      <c r="Q1163" s="82">
        <v>79</v>
      </c>
      <c r="U1163" s="92" t="s">
        <v>17</v>
      </c>
      <c r="V1163" s="92" t="s">
        <v>329</v>
      </c>
      <c r="W1163" s="92" t="s">
        <v>323</v>
      </c>
      <c r="X1163" s="92">
        <v>136</v>
      </c>
      <c r="Y1163" s="84"/>
    </row>
    <row r="1164" spans="1:25" hidden="1">
      <c r="A1164" s="41" t="s">
        <v>330</v>
      </c>
      <c r="B1164" s="41" t="s">
        <v>12</v>
      </c>
      <c r="C1164" s="41" t="s">
        <v>311</v>
      </c>
      <c r="D1164" s="42">
        <v>7</v>
      </c>
      <c r="M1164" s="81" t="s">
        <v>12</v>
      </c>
      <c r="N1164" s="81" t="s">
        <v>329</v>
      </c>
      <c r="O1164" s="81" t="s">
        <v>310</v>
      </c>
      <c r="P1164" s="81" t="s">
        <v>325</v>
      </c>
      <c r="Q1164" s="82">
        <v>116</v>
      </c>
      <c r="U1164" s="92" t="s">
        <v>17</v>
      </c>
      <c r="V1164" s="92" t="s">
        <v>329</v>
      </c>
      <c r="W1164" s="92" t="s">
        <v>324</v>
      </c>
      <c r="X1164" s="92">
        <v>90</v>
      </c>
      <c r="Y1164" s="84"/>
    </row>
    <row r="1165" spans="1:25" hidden="1">
      <c r="A1165" s="41" t="s">
        <v>330</v>
      </c>
      <c r="B1165" s="41" t="s">
        <v>315</v>
      </c>
      <c r="C1165" s="41" t="s">
        <v>309</v>
      </c>
      <c r="D1165" s="42">
        <v>375</v>
      </c>
      <c r="M1165" s="81" t="s">
        <v>12</v>
      </c>
      <c r="N1165" s="81" t="s">
        <v>329</v>
      </c>
      <c r="O1165" s="81" t="s">
        <v>310</v>
      </c>
      <c r="P1165" s="81" t="s">
        <v>326</v>
      </c>
      <c r="Q1165" s="82">
        <v>132</v>
      </c>
      <c r="U1165" s="92" t="s">
        <v>17</v>
      </c>
      <c r="V1165" s="92" t="s">
        <v>329</v>
      </c>
      <c r="W1165" s="92" t="s">
        <v>325</v>
      </c>
      <c r="X1165" s="92">
        <v>72</v>
      </c>
      <c r="Y1165" s="84"/>
    </row>
    <row r="1166" spans="1:25" hidden="1">
      <c r="A1166" s="41" t="s">
        <v>330</v>
      </c>
      <c r="B1166" s="41" t="s">
        <v>315</v>
      </c>
      <c r="C1166" s="41" t="s">
        <v>310</v>
      </c>
      <c r="D1166" s="42">
        <v>141</v>
      </c>
      <c r="M1166" s="81" t="s">
        <v>12</v>
      </c>
      <c r="N1166" s="81" t="s">
        <v>329</v>
      </c>
      <c r="O1166" s="81" t="s">
        <v>310</v>
      </c>
      <c r="P1166" s="81" t="s">
        <v>327</v>
      </c>
      <c r="Q1166" s="82">
        <v>84</v>
      </c>
      <c r="U1166" s="92" t="s">
        <v>17</v>
      </c>
      <c r="V1166" s="92" t="s">
        <v>329</v>
      </c>
      <c r="W1166" s="92" t="s">
        <v>326</v>
      </c>
      <c r="X1166" s="92">
        <v>117</v>
      </c>
      <c r="Y1166" s="84"/>
    </row>
    <row r="1167" spans="1:25" hidden="1">
      <c r="A1167" s="41" t="s">
        <v>330</v>
      </c>
      <c r="B1167" s="41" t="s">
        <v>315</v>
      </c>
      <c r="C1167" s="41" t="s">
        <v>311</v>
      </c>
      <c r="D1167" s="42">
        <v>7</v>
      </c>
      <c r="M1167" s="81" t="s">
        <v>12</v>
      </c>
      <c r="N1167" s="81" t="s">
        <v>329</v>
      </c>
      <c r="O1167" s="81" t="s">
        <v>310</v>
      </c>
      <c r="P1167" s="81" t="s">
        <v>328</v>
      </c>
      <c r="Q1167" s="82">
        <v>102</v>
      </c>
      <c r="U1167" s="92" t="s">
        <v>17</v>
      </c>
      <c r="V1167" s="92" t="s">
        <v>329</v>
      </c>
      <c r="W1167" s="92" t="s">
        <v>327</v>
      </c>
      <c r="X1167" s="92">
        <v>104</v>
      </c>
      <c r="Y1167" s="84"/>
    </row>
    <row r="1168" spans="1:25" hidden="1">
      <c r="A1168" s="41" t="s">
        <v>330</v>
      </c>
      <c r="B1168" s="41" t="s">
        <v>38</v>
      </c>
      <c r="C1168" s="41" t="s">
        <v>309</v>
      </c>
      <c r="D1168" s="42">
        <v>148</v>
      </c>
      <c r="M1168" s="81" t="s">
        <v>12</v>
      </c>
      <c r="N1168" s="81" t="s">
        <v>329</v>
      </c>
      <c r="O1168" s="81" t="s">
        <v>310</v>
      </c>
      <c r="P1168" s="81" t="s">
        <v>334</v>
      </c>
      <c r="Q1168" s="82">
        <v>4</v>
      </c>
      <c r="U1168" s="92" t="s">
        <v>17</v>
      </c>
      <c r="V1168" s="92" t="s">
        <v>329</v>
      </c>
      <c r="W1168" s="92" t="s">
        <v>328</v>
      </c>
      <c r="X1168" s="92">
        <v>67</v>
      </c>
      <c r="Y1168" s="84"/>
    </row>
    <row r="1169" spans="1:25" hidden="1">
      <c r="A1169" s="41" t="s">
        <v>330</v>
      </c>
      <c r="B1169" s="41" t="s">
        <v>38</v>
      </c>
      <c r="C1169" s="41" t="s">
        <v>310</v>
      </c>
      <c r="D1169" s="42">
        <v>42</v>
      </c>
      <c r="M1169" s="81" t="s">
        <v>12</v>
      </c>
      <c r="N1169" s="81" t="s">
        <v>329</v>
      </c>
      <c r="O1169" s="81" t="s">
        <v>311</v>
      </c>
      <c r="P1169" s="81" t="s">
        <v>308</v>
      </c>
      <c r="Q1169" s="82">
        <v>5</v>
      </c>
      <c r="U1169" s="92" t="s">
        <v>17</v>
      </c>
      <c r="V1169" s="92" t="s">
        <v>329</v>
      </c>
      <c r="W1169" s="92" t="s">
        <v>334</v>
      </c>
      <c r="X1169" s="92">
        <v>3</v>
      </c>
      <c r="Y1169" s="84"/>
    </row>
    <row r="1170" spans="1:25" hidden="1">
      <c r="A1170" s="41" t="s">
        <v>330</v>
      </c>
      <c r="B1170" s="41" t="s">
        <v>38</v>
      </c>
      <c r="C1170" s="41" t="s">
        <v>311</v>
      </c>
      <c r="D1170" s="42">
        <v>5</v>
      </c>
      <c r="M1170" s="81" t="s">
        <v>12</v>
      </c>
      <c r="N1170" s="81" t="s">
        <v>329</v>
      </c>
      <c r="O1170" s="81" t="s">
        <v>311</v>
      </c>
      <c r="P1170" s="81" t="s">
        <v>323</v>
      </c>
      <c r="Q1170" s="82">
        <v>7</v>
      </c>
      <c r="U1170" s="92" t="s">
        <v>34</v>
      </c>
      <c r="V1170" s="92" t="s">
        <v>436</v>
      </c>
      <c r="W1170" s="92" t="s">
        <v>330</v>
      </c>
      <c r="X1170" s="92">
        <v>109</v>
      </c>
      <c r="Y1170" s="84"/>
    </row>
    <row r="1171" spans="1:25" hidden="1">
      <c r="A1171" s="41" t="s">
        <v>330</v>
      </c>
      <c r="B1171" s="41" t="s">
        <v>40</v>
      </c>
      <c r="C1171" s="41" t="s">
        <v>309</v>
      </c>
      <c r="D1171" s="42">
        <v>307</v>
      </c>
      <c r="M1171" s="81" t="s">
        <v>12</v>
      </c>
      <c r="N1171" s="81" t="s">
        <v>329</v>
      </c>
      <c r="O1171" s="81" t="s">
        <v>311</v>
      </c>
      <c r="P1171" s="81" t="s">
        <v>324</v>
      </c>
      <c r="Q1171" s="82">
        <v>4</v>
      </c>
      <c r="U1171" s="92" t="s">
        <v>34</v>
      </c>
      <c r="V1171" s="92" t="s">
        <v>436</v>
      </c>
      <c r="W1171" s="92" t="s">
        <v>331</v>
      </c>
      <c r="X1171" s="92">
        <v>133</v>
      </c>
      <c r="Y1171" s="84"/>
    </row>
    <row r="1172" spans="1:25" hidden="1">
      <c r="A1172" s="41" t="s">
        <v>330</v>
      </c>
      <c r="B1172" s="41" t="s">
        <v>40</v>
      </c>
      <c r="C1172" s="41" t="s">
        <v>310</v>
      </c>
      <c r="D1172" s="42">
        <v>123</v>
      </c>
      <c r="M1172" s="81" t="s">
        <v>12</v>
      </c>
      <c r="N1172" s="81" t="s">
        <v>329</v>
      </c>
      <c r="O1172" s="81" t="s">
        <v>311</v>
      </c>
      <c r="P1172" s="81" t="s">
        <v>325</v>
      </c>
      <c r="Q1172" s="82">
        <v>12</v>
      </c>
      <c r="U1172" s="92" t="s">
        <v>34</v>
      </c>
      <c r="V1172" s="92" t="s">
        <v>436</v>
      </c>
      <c r="W1172" s="92" t="s">
        <v>332</v>
      </c>
      <c r="X1172" s="92">
        <v>119</v>
      </c>
      <c r="Y1172" s="84"/>
    </row>
    <row r="1173" spans="1:25" hidden="1">
      <c r="A1173" s="41" t="s">
        <v>330</v>
      </c>
      <c r="B1173" s="41" t="s">
        <v>40</v>
      </c>
      <c r="C1173" s="41" t="s">
        <v>311</v>
      </c>
      <c r="D1173" s="42">
        <v>8</v>
      </c>
      <c r="M1173" s="81" t="s">
        <v>12</v>
      </c>
      <c r="N1173" s="81" t="s">
        <v>329</v>
      </c>
      <c r="O1173" s="81" t="s">
        <v>311</v>
      </c>
      <c r="P1173" s="81" t="s">
        <v>326</v>
      </c>
      <c r="Q1173" s="82">
        <v>9</v>
      </c>
      <c r="U1173" s="92" t="s">
        <v>34</v>
      </c>
      <c r="V1173" s="92" t="s">
        <v>436</v>
      </c>
      <c r="W1173" s="92" t="s">
        <v>333</v>
      </c>
      <c r="X1173" s="92">
        <v>100</v>
      </c>
      <c r="Y1173" s="84"/>
    </row>
    <row r="1174" spans="1:25" hidden="1">
      <c r="A1174" s="41" t="s">
        <v>330</v>
      </c>
      <c r="B1174" s="41" t="s">
        <v>41</v>
      </c>
      <c r="C1174" s="41" t="s">
        <v>309</v>
      </c>
      <c r="D1174" s="42">
        <v>136</v>
      </c>
      <c r="M1174" s="81" t="s">
        <v>12</v>
      </c>
      <c r="N1174" s="81" t="s">
        <v>329</v>
      </c>
      <c r="O1174" s="81" t="s">
        <v>311</v>
      </c>
      <c r="P1174" s="81" t="s">
        <v>327</v>
      </c>
      <c r="Q1174" s="82">
        <v>7</v>
      </c>
      <c r="U1174" s="92" t="s">
        <v>34</v>
      </c>
      <c r="V1174" s="92" t="s">
        <v>436</v>
      </c>
      <c r="W1174" s="92" t="s">
        <v>334</v>
      </c>
      <c r="X1174" s="92">
        <v>81</v>
      </c>
      <c r="Y1174" s="84"/>
    </row>
    <row r="1175" spans="1:25" hidden="1">
      <c r="A1175" s="41" t="s">
        <v>330</v>
      </c>
      <c r="B1175" s="41" t="s">
        <v>41</v>
      </c>
      <c r="C1175" s="41" t="s">
        <v>310</v>
      </c>
      <c r="D1175" s="42">
        <v>48</v>
      </c>
      <c r="M1175" s="81" t="s">
        <v>12</v>
      </c>
      <c r="N1175" s="81" t="s">
        <v>329</v>
      </c>
      <c r="O1175" s="81" t="s">
        <v>311</v>
      </c>
      <c r="P1175" s="81" t="s">
        <v>328</v>
      </c>
      <c r="Q1175" s="82">
        <v>5</v>
      </c>
      <c r="U1175" s="92" t="s">
        <v>34</v>
      </c>
      <c r="V1175" s="92" t="s">
        <v>436</v>
      </c>
      <c r="W1175" s="92" t="s">
        <v>336</v>
      </c>
      <c r="X1175" s="92">
        <v>87</v>
      </c>
      <c r="Y1175" s="84"/>
    </row>
    <row r="1176" spans="1:25" hidden="1">
      <c r="A1176" s="41" t="s">
        <v>330</v>
      </c>
      <c r="B1176" s="41" t="s">
        <v>41</v>
      </c>
      <c r="C1176" s="41" t="s">
        <v>311</v>
      </c>
      <c r="D1176" s="42">
        <v>7</v>
      </c>
      <c r="M1176" s="81" t="s">
        <v>12</v>
      </c>
      <c r="N1176" s="81" t="s">
        <v>329</v>
      </c>
      <c r="O1176" s="81" t="s">
        <v>311</v>
      </c>
      <c r="P1176" s="81" t="s">
        <v>334</v>
      </c>
      <c r="Q1176" s="82">
        <v>1</v>
      </c>
      <c r="U1176" s="92" t="s">
        <v>34</v>
      </c>
      <c r="V1176" s="92" t="s">
        <v>436</v>
      </c>
      <c r="W1176" s="92" t="s">
        <v>337</v>
      </c>
      <c r="X1176" s="92">
        <v>105</v>
      </c>
      <c r="Y1176" s="84"/>
    </row>
    <row r="1177" spans="1:25" hidden="1">
      <c r="A1177" s="41" t="s">
        <v>330</v>
      </c>
      <c r="B1177" s="41" t="s">
        <v>42</v>
      </c>
      <c r="C1177" s="41" t="s">
        <v>309</v>
      </c>
      <c r="D1177" s="42">
        <v>42</v>
      </c>
      <c r="M1177" s="81" t="s">
        <v>12</v>
      </c>
      <c r="N1177" s="81" t="s">
        <v>329</v>
      </c>
      <c r="O1177" s="81" t="s">
        <v>335</v>
      </c>
      <c r="P1177" s="81" t="s">
        <v>334</v>
      </c>
      <c r="Q1177" s="82">
        <v>3</v>
      </c>
      <c r="U1177" s="92" t="s">
        <v>34</v>
      </c>
      <c r="V1177" s="92" t="s">
        <v>436</v>
      </c>
      <c r="W1177" s="92" t="s">
        <v>338</v>
      </c>
      <c r="X1177" s="92">
        <v>16</v>
      </c>
      <c r="Y1177" s="84"/>
    </row>
    <row r="1178" spans="1:25" hidden="1">
      <c r="A1178" s="41" t="s">
        <v>330</v>
      </c>
      <c r="B1178" s="41" t="s">
        <v>42</v>
      </c>
      <c r="C1178" s="41" t="s">
        <v>310</v>
      </c>
      <c r="D1178" s="42">
        <v>13</v>
      </c>
      <c r="M1178" s="81" t="s">
        <v>315</v>
      </c>
      <c r="N1178" s="81" t="s">
        <v>436</v>
      </c>
      <c r="O1178" s="81" t="s">
        <v>329</v>
      </c>
      <c r="P1178" s="81" t="s">
        <v>332</v>
      </c>
      <c r="Q1178" s="82">
        <v>1</v>
      </c>
      <c r="U1178" s="92" t="s">
        <v>34</v>
      </c>
      <c r="V1178" s="92" t="s">
        <v>440</v>
      </c>
      <c r="W1178" s="92" t="s">
        <v>334</v>
      </c>
      <c r="X1178" s="92">
        <v>1</v>
      </c>
      <c r="Y1178" s="84"/>
    </row>
    <row r="1179" spans="1:25" hidden="1">
      <c r="A1179" s="41" t="s">
        <v>330</v>
      </c>
      <c r="B1179" s="41" t="s">
        <v>42</v>
      </c>
      <c r="C1179" s="41" t="s">
        <v>311</v>
      </c>
      <c r="D1179" s="42">
        <v>1</v>
      </c>
      <c r="M1179" s="81" t="s">
        <v>315</v>
      </c>
      <c r="N1179" s="81" t="s">
        <v>436</v>
      </c>
      <c r="O1179" s="81" t="s">
        <v>329</v>
      </c>
      <c r="P1179" s="81" t="s">
        <v>333</v>
      </c>
      <c r="Q1179" s="82">
        <v>1</v>
      </c>
      <c r="U1179" s="92" t="s">
        <v>34</v>
      </c>
      <c r="V1179" s="92" t="s">
        <v>440</v>
      </c>
      <c r="W1179" s="92" t="s">
        <v>337</v>
      </c>
      <c r="X1179" s="92">
        <v>2</v>
      </c>
      <c r="Y1179" s="84"/>
    </row>
    <row r="1180" spans="1:25" hidden="1">
      <c r="A1180" s="41" t="s">
        <v>330</v>
      </c>
      <c r="B1180" s="41" t="s">
        <v>48</v>
      </c>
      <c r="C1180" s="41" t="s">
        <v>309</v>
      </c>
      <c r="D1180" s="42">
        <v>612</v>
      </c>
      <c r="M1180" s="81" t="s">
        <v>315</v>
      </c>
      <c r="N1180" s="81" t="s">
        <v>436</v>
      </c>
      <c r="O1180" s="81" t="s">
        <v>309</v>
      </c>
      <c r="P1180" s="81" t="s">
        <v>330</v>
      </c>
      <c r="Q1180" s="82">
        <v>375</v>
      </c>
      <c r="U1180" s="92" t="s">
        <v>34</v>
      </c>
      <c r="V1180" s="92" t="s">
        <v>441</v>
      </c>
      <c r="W1180" s="92" t="s">
        <v>334</v>
      </c>
      <c r="X1180" s="92">
        <v>4</v>
      </c>
      <c r="Y1180" s="84"/>
    </row>
    <row r="1181" spans="1:25" hidden="1">
      <c r="A1181" s="41" t="s">
        <v>330</v>
      </c>
      <c r="B1181" s="41" t="s">
        <v>48</v>
      </c>
      <c r="C1181" s="41" t="s">
        <v>310</v>
      </c>
      <c r="D1181" s="42">
        <v>195</v>
      </c>
      <c r="M1181" s="81" t="s">
        <v>315</v>
      </c>
      <c r="N1181" s="81" t="s">
        <v>436</v>
      </c>
      <c r="O1181" s="81" t="s">
        <v>309</v>
      </c>
      <c r="P1181" s="81" t="s">
        <v>331</v>
      </c>
      <c r="Q1181" s="82">
        <v>488</v>
      </c>
      <c r="U1181" s="92" t="s">
        <v>34</v>
      </c>
      <c r="V1181" s="92" t="s">
        <v>329</v>
      </c>
      <c r="W1181" s="92" t="s">
        <v>308</v>
      </c>
      <c r="X1181" s="92">
        <v>23</v>
      </c>
      <c r="Y1181" s="84"/>
    </row>
    <row r="1182" spans="1:25" hidden="1">
      <c r="A1182" s="41" t="s">
        <v>330</v>
      </c>
      <c r="B1182" s="41" t="s">
        <v>48</v>
      </c>
      <c r="C1182" s="41" t="s">
        <v>311</v>
      </c>
      <c r="D1182" s="42">
        <v>15</v>
      </c>
      <c r="M1182" s="81" t="s">
        <v>315</v>
      </c>
      <c r="N1182" s="81" t="s">
        <v>436</v>
      </c>
      <c r="O1182" s="81" t="s">
        <v>309</v>
      </c>
      <c r="P1182" s="81" t="s">
        <v>332</v>
      </c>
      <c r="Q1182" s="82">
        <v>521</v>
      </c>
      <c r="U1182" s="92" t="s">
        <v>34</v>
      </c>
      <c r="V1182" s="92" t="s">
        <v>329</v>
      </c>
      <c r="W1182" s="92" t="s">
        <v>323</v>
      </c>
      <c r="X1182" s="92">
        <v>202</v>
      </c>
      <c r="Y1182" s="84"/>
    </row>
    <row r="1183" spans="1:25" hidden="1">
      <c r="A1183" s="41" t="s">
        <v>330</v>
      </c>
      <c r="B1183" s="41" t="s">
        <v>50</v>
      </c>
      <c r="C1183" s="41" t="s">
        <v>329</v>
      </c>
      <c r="D1183" s="42">
        <v>1</v>
      </c>
      <c r="M1183" s="81" t="s">
        <v>315</v>
      </c>
      <c r="N1183" s="81" t="s">
        <v>436</v>
      </c>
      <c r="O1183" s="81" t="s">
        <v>309</v>
      </c>
      <c r="P1183" s="81" t="s">
        <v>333</v>
      </c>
      <c r="Q1183" s="82">
        <v>479</v>
      </c>
      <c r="U1183" s="92" t="s">
        <v>34</v>
      </c>
      <c r="V1183" s="92" t="s">
        <v>329</v>
      </c>
      <c r="W1183" s="92" t="s">
        <v>324</v>
      </c>
      <c r="X1183" s="92">
        <v>154</v>
      </c>
      <c r="Y1183" s="84"/>
    </row>
    <row r="1184" spans="1:25" hidden="1">
      <c r="A1184" s="41" t="s">
        <v>330</v>
      </c>
      <c r="B1184" s="41" t="s">
        <v>50</v>
      </c>
      <c r="C1184" s="41" t="s">
        <v>309</v>
      </c>
      <c r="D1184" s="42">
        <v>140</v>
      </c>
      <c r="M1184" s="81" t="s">
        <v>315</v>
      </c>
      <c r="N1184" s="81" t="s">
        <v>436</v>
      </c>
      <c r="O1184" s="81" t="s">
        <v>309</v>
      </c>
      <c r="P1184" s="81" t="s">
        <v>334</v>
      </c>
      <c r="Q1184" s="82">
        <v>364</v>
      </c>
      <c r="U1184" s="92" t="s">
        <v>34</v>
      </c>
      <c r="V1184" s="92" t="s">
        <v>329</v>
      </c>
      <c r="W1184" s="92" t="s">
        <v>325</v>
      </c>
      <c r="X1184" s="92">
        <v>132</v>
      </c>
      <c r="Y1184" s="84"/>
    </row>
    <row r="1185" spans="1:25" hidden="1">
      <c r="A1185" s="41" t="s">
        <v>330</v>
      </c>
      <c r="B1185" s="41" t="s">
        <v>50</v>
      </c>
      <c r="C1185" s="41" t="s">
        <v>310</v>
      </c>
      <c r="D1185" s="42">
        <v>52</v>
      </c>
      <c r="M1185" s="81" t="s">
        <v>315</v>
      </c>
      <c r="N1185" s="81" t="s">
        <v>436</v>
      </c>
      <c r="O1185" s="81" t="s">
        <v>309</v>
      </c>
      <c r="P1185" s="81" t="s">
        <v>336</v>
      </c>
      <c r="Q1185" s="82">
        <v>338</v>
      </c>
      <c r="U1185" s="92" t="s">
        <v>34</v>
      </c>
      <c r="V1185" s="92" t="s">
        <v>329</v>
      </c>
      <c r="W1185" s="92" t="s">
        <v>326</v>
      </c>
      <c r="X1185" s="92">
        <v>136</v>
      </c>
      <c r="Y1185" s="84"/>
    </row>
    <row r="1186" spans="1:25" hidden="1">
      <c r="A1186" s="41" t="s">
        <v>330</v>
      </c>
      <c r="B1186" s="41" t="s">
        <v>50</v>
      </c>
      <c r="C1186" s="41" t="s">
        <v>311</v>
      </c>
      <c r="D1186" s="42">
        <v>5</v>
      </c>
      <c r="M1186" s="81" t="s">
        <v>315</v>
      </c>
      <c r="N1186" s="81" t="s">
        <v>436</v>
      </c>
      <c r="O1186" s="81" t="s">
        <v>309</v>
      </c>
      <c r="P1186" s="81" t="s">
        <v>337</v>
      </c>
      <c r="Q1186" s="82">
        <v>474</v>
      </c>
      <c r="U1186" s="92" t="s">
        <v>34</v>
      </c>
      <c r="V1186" s="92" t="s">
        <v>329</v>
      </c>
      <c r="W1186" s="92" t="s">
        <v>327</v>
      </c>
      <c r="X1186" s="92">
        <v>128</v>
      </c>
      <c r="Y1186" s="84"/>
    </row>
    <row r="1187" spans="1:25" hidden="1">
      <c r="A1187" s="41" t="s">
        <v>330</v>
      </c>
      <c r="B1187" s="41" t="s">
        <v>4</v>
      </c>
      <c r="C1187" s="41" t="s">
        <v>309</v>
      </c>
      <c r="D1187" s="42">
        <v>292</v>
      </c>
      <c r="M1187" s="81" t="s">
        <v>315</v>
      </c>
      <c r="N1187" s="81" t="s">
        <v>436</v>
      </c>
      <c r="O1187" s="81" t="s">
        <v>309</v>
      </c>
      <c r="P1187" s="81" t="s">
        <v>338</v>
      </c>
      <c r="Q1187" s="82">
        <v>82</v>
      </c>
      <c r="U1187" s="92" t="s">
        <v>34</v>
      </c>
      <c r="V1187" s="92" t="s">
        <v>329</v>
      </c>
      <c r="W1187" s="92" t="s">
        <v>328</v>
      </c>
      <c r="X1187" s="92">
        <v>86</v>
      </c>
      <c r="Y1187" s="84"/>
    </row>
    <row r="1188" spans="1:25" hidden="1">
      <c r="A1188" s="41" t="s">
        <v>330</v>
      </c>
      <c r="B1188" s="41" t="s">
        <v>4</v>
      </c>
      <c r="C1188" s="41" t="s">
        <v>310</v>
      </c>
      <c r="D1188" s="42">
        <v>91</v>
      </c>
      <c r="M1188" s="81" t="s">
        <v>315</v>
      </c>
      <c r="N1188" s="81" t="s">
        <v>436</v>
      </c>
      <c r="O1188" s="81" t="s">
        <v>310</v>
      </c>
      <c r="P1188" s="81" t="s">
        <v>330</v>
      </c>
      <c r="Q1188" s="82">
        <v>141</v>
      </c>
      <c r="U1188" s="92" t="s">
        <v>322</v>
      </c>
      <c r="V1188" s="92" t="s">
        <v>436</v>
      </c>
      <c r="W1188" s="92" t="s">
        <v>330</v>
      </c>
      <c r="X1188" s="92">
        <v>11</v>
      </c>
      <c r="Y1188" s="84"/>
    </row>
    <row r="1189" spans="1:25" hidden="1">
      <c r="A1189" s="41" t="s">
        <v>330</v>
      </c>
      <c r="B1189" s="41" t="s">
        <v>4</v>
      </c>
      <c r="C1189" s="41" t="s">
        <v>311</v>
      </c>
      <c r="D1189" s="42">
        <v>11</v>
      </c>
      <c r="M1189" s="81" t="s">
        <v>315</v>
      </c>
      <c r="N1189" s="81" t="s">
        <v>436</v>
      </c>
      <c r="O1189" s="81" t="s">
        <v>310</v>
      </c>
      <c r="P1189" s="81" t="s">
        <v>331</v>
      </c>
      <c r="Q1189" s="82">
        <v>161</v>
      </c>
      <c r="U1189" s="92" t="s">
        <v>322</v>
      </c>
      <c r="V1189" s="92" t="s">
        <v>436</v>
      </c>
      <c r="W1189" s="92" t="s">
        <v>331</v>
      </c>
      <c r="X1189" s="92">
        <v>80</v>
      </c>
      <c r="Y1189" s="84"/>
    </row>
    <row r="1190" spans="1:25" hidden="1">
      <c r="A1190" s="41" t="s">
        <v>330</v>
      </c>
      <c r="B1190" s="41" t="s">
        <v>18</v>
      </c>
      <c r="C1190" s="41" t="s">
        <v>329</v>
      </c>
      <c r="D1190" s="42">
        <v>1</v>
      </c>
      <c r="M1190" s="81" t="s">
        <v>315</v>
      </c>
      <c r="N1190" s="81" t="s">
        <v>436</v>
      </c>
      <c r="O1190" s="81" t="s">
        <v>310</v>
      </c>
      <c r="P1190" s="81" t="s">
        <v>332</v>
      </c>
      <c r="Q1190" s="82">
        <v>194</v>
      </c>
      <c r="U1190" s="92" t="s">
        <v>322</v>
      </c>
      <c r="V1190" s="92" t="s">
        <v>436</v>
      </c>
      <c r="W1190" s="92" t="s">
        <v>332</v>
      </c>
      <c r="X1190" s="92">
        <v>77</v>
      </c>
      <c r="Y1190" s="84"/>
    </row>
    <row r="1191" spans="1:25" hidden="1">
      <c r="A1191" s="41" t="s">
        <v>330</v>
      </c>
      <c r="B1191" s="41" t="s">
        <v>18</v>
      </c>
      <c r="C1191" s="41" t="s">
        <v>309</v>
      </c>
      <c r="D1191" s="42">
        <v>363</v>
      </c>
      <c r="M1191" s="81" t="s">
        <v>315</v>
      </c>
      <c r="N1191" s="81" t="s">
        <v>436</v>
      </c>
      <c r="O1191" s="81" t="s">
        <v>310</v>
      </c>
      <c r="P1191" s="81" t="s">
        <v>333</v>
      </c>
      <c r="Q1191" s="82">
        <v>172</v>
      </c>
      <c r="U1191" s="92" t="s">
        <v>322</v>
      </c>
      <c r="V1191" s="92" t="s">
        <v>436</v>
      </c>
      <c r="W1191" s="92" t="s">
        <v>333</v>
      </c>
      <c r="X1191" s="92">
        <v>748</v>
      </c>
      <c r="Y1191" s="84"/>
    </row>
    <row r="1192" spans="1:25" hidden="1">
      <c r="A1192" s="41" t="s">
        <v>330</v>
      </c>
      <c r="B1192" s="41" t="s">
        <v>18</v>
      </c>
      <c r="C1192" s="41" t="s">
        <v>310</v>
      </c>
      <c r="D1192" s="42">
        <v>124</v>
      </c>
      <c r="M1192" s="81" t="s">
        <v>315</v>
      </c>
      <c r="N1192" s="81" t="s">
        <v>436</v>
      </c>
      <c r="O1192" s="81" t="s">
        <v>310</v>
      </c>
      <c r="P1192" s="81" t="s">
        <v>334</v>
      </c>
      <c r="Q1192" s="82">
        <v>151</v>
      </c>
      <c r="U1192" s="92" t="s">
        <v>322</v>
      </c>
      <c r="V1192" s="92" t="s">
        <v>436</v>
      </c>
      <c r="W1192" s="92" t="s">
        <v>334</v>
      </c>
      <c r="X1192" s="93">
        <v>2252</v>
      </c>
      <c r="Y1192" s="84"/>
    </row>
    <row r="1193" spans="1:25" hidden="1">
      <c r="A1193" s="41" t="s">
        <v>330</v>
      </c>
      <c r="B1193" s="41" t="s">
        <v>18</v>
      </c>
      <c r="C1193" s="41" t="s">
        <v>311</v>
      </c>
      <c r="D1193" s="42">
        <v>11</v>
      </c>
      <c r="M1193" s="81" t="s">
        <v>315</v>
      </c>
      <c r="N1193" s="81" t="s">
        <v>436</v>
      </c>
      <c r="O1193" s="81" t="s">
        <v>310</v>
      </c>
      <c r="P1193" s="81" t="s">
        <v>336</v>
      </c>
      <c r="Q1193" s="82">
        <v>148</v>
      </c>
      <c r="U1193" s="92" t="s">
        <v>322</v>
      </c>
      <c r="V1193" s="92" t="s">
        <v>436</v>
      </c>
      <c r="W1193" s="92" t="s">
        <v>336</v>
      </c>
      <c r="X1193" s="93">
        <v>3790</v>
      </c>
      <c r="Y1193" s="84"/>
    </row>
    <row r="1194" spans="1:25" hidden="1">
      <c r="A1194" s="41" t="s">
        <v>330</v>
      </c>
      <c r="B1194" s="41" t="s">
        <v>20</v>
      </c>
      <c r="C1194" s="41" t="s">
        <v>309</v>
      </c>
      <c r="D1194" s="42">
        <v>140</v>
      </c>
      <c r="M1194" s="81" t="s">
        <v>315</v>
      </c>
      <c r="N1194" s="81" t="s">
        <v>436</v>
      </c>
      <c r="O1194" s="81" t="s">
        <v>310</v>
      </c>
      <c r="P1194" s="81" t="s">
        <v>337</v>
      </c>
      <c r="Q1194" s="82">
        <v>147</v>
      </c>
      <c r="U1194" s="92" t="s">
        <v>322</v>
      </c>
      <c r="V1194" s="92" t="s">
        <v>436</v>
      </c>
      <c r="W1194" s="92" t="s">
        <v>337</v>
      </c>
      <c r="X1194" s="93">
        <v>4516</v>
      </c>
      <c r="Y1194" s="84"/>
    </row>
    <row r="1195" spans="1:25" hidden="1">
      <c r="A1195" s="41" t="s">
        <v>330</v>
      </c>
      <c r="B1195" s="41" t="s">
        <v>20</v>
      </c>
      <c r="C1195" s="41" t="s">
        <v>310</v>
      </c>
      <c r="D1195" s="42">
        <v>35</v>
      </c>
      <c r="M1195" s="81" t="s">
        <v>315</v>
      </c>
      <c r="N1195" s="81" t="s">
        <v>436</v>
      </c>
      <c r="O1195" s="81" t="s">
        <v>310</v>
      </c>
      <c r="P1195" s="81" t="s">
        <v>338</v>
      </c>
      <c r="Q1195" s="82">
        <v>26</v>
      </c>
      <c r="U1195" s="92" t="s">
        <v>322</v>
      </c>
      <c r="V1195" s="92" t="s">
        <v>436</v>
      </c>
      <c r="W1195" s="92" t="s">
        <v>338</v>
      </c>
      <c r="X1195" s="92">
        <v>790</v>
      </c>
      <c r="Y1195" s="84"/>
    </row>
    <row r="1196" spans="1:25" hidden="1">
      <c r="A1196" s="41" t="s">
        <v>330</v>
      </c>
      <c r="B1196" s="41" t="s">
        <v>20</v>
      </c>
      <c r="C1196" s="41" t="s">
        <v>311</v>
      </c>
      <c r="D1196" s="42">
        <v>5</v>
      </c>
      <c r="M1196" s="81" t="s">
        <v>315</v>
      </c>
      <c r="N1196" s="81" t="s">
        <v>436</v>
      </c>
      <c r="O1196" s="81" t="s">
        <v>311</v>
      </c>
      <c r="P1196" s="81" t="s">
        <v>330</v>
      </c>
      <c r="Q1196" s="82">
        <v>7</v>
      </c>
      <c r="U1196" s="92" t="s">
        <v>322</v>
      </c>
      <c r="V1196" s="92" t="s">
        <v>438</v>
      </c>
      <c r="W1196" s="92" t="s">
        <v>333</v>
      </c>
      <c r="X1196" s="92">
        <v>3</v>
      </c>
      <c r="Y1196" s="84"/>
    </row>
    <row r="1197" spans="1:25" hidden="1">
      <c r="A1197" s="41" t="s">
        <v>330</v>
      </c>
      <c r="B1197" s="41" t="s">
        <v>23</v>
      </c>
      <c r="C1197" s="41" t="s">
        <v>329</v>
      </c>
      <c r="D1197" s="42">
        <v>1</v>
      </c>
      <c r="M1197" s="81" t="s">
        <v>315</v>
      </c>
      <c r="N1197" s="81" t="s">
        <v>436</v>
      </c>
      <c r="O1197" s="81" t="s">
        <v>311</v>
      </c>
      <c r="P1197" s="81" t="s">
        <v>331</v>
      </c>
      <c r="Q1197" s="82">
        <v>16</v>
      </c>
      <c r="U1197" s="92" t="s">
        <v>322</v>
      </c>
      <c r="V1197" s="92" t="s">
        <v>438</v>
      </c>
      <c r="W1197" s="92" t="s">
        <v>334</v>
      </c>
      <c r="X1197" s="92">
        <v>4</v>
      </c>
      <c r="Y1197" s="84"/>
    </row>
    <row r="1198" spans="1:25" hidden="1">
      <c r="A1198" s="41" t="s">
        <v>330</v>
      </c>
      <c r="B1198" s="41" t="s">
        <v>23</v>
      </c>
      <c r="C1198" s="41" t="s">
        <v>309</v>
      </c>
      <c r="D1198" s="42">
        <v>256</v>
      </c>
      <c r="M1198" s="81" t="s">
        <v>315</v>
      </c>
      <c r="N1198" s="81" t="s">
        <v>436</v>
      </c>
      <c r="O1198" s="81" t="s">
        <v>311</v>
      </c>
      <c r="P1198" s="81" t="s">
        <v>332</v>
      </c>
      <c r="Q1198" s="82">
        <v>23</v>
      </c>
      <c r="U1198" s="92" t="s">
        <v>322</v>
      </c>
      <c r="V1198" s="92" t="s">
        <v>438</v>
      </c>
      <c r="W1198" s="92" t="s">
        <v>336</v>
      </c>
      <c r="X1198" s="92">
        <v>4</v>
      </c>
      <c r="Y1198" s="84"/>
    </row>
    <row r="1199" spans="1:25" hidden="1">
      <c r="A1199" s="41" t="s">
        <v>330</v>
      </c>
      <c r="B1199" s="41" t="s">
        <v>23</v>
      </c>
      <c r="C1199" s="41" t="s">
        <v>310</v>
      </c>
      <c r="D1199" s="42">
        <v>92</v>
      </c>
      <c r="M1199" s="81" t="s">
        <v>315</v>
      </c>
      <c r="N1199" s="81" t="s">
        <v>436</v>
      </c>
      <c r="O1199" s="81" t="s">
        <v>311</v>
      </c>
      <c r="P1199" s="81" t="s">
        <v>333</v>
      </c>
      <c r="Q1199" s="82">
        <v>18</v>
      </c>
      <c r="U1199" s="92" t="s">
        <v>322</v>
      </c>
      <c r="V1199" s="92" t="s">
        <v>438</v>
      </c>
      <c r="W1199" s="92" t="s">
        <v>337</v>
      </c>
      <c r="X1199" s="92">
        <v>2</v>
      </c>
      <c r="Y1199" s="84"/>
    </row>
    <row r="1200" spans="1:25" hidden="1">
      <c r="A1200" s="41" t="s">
        <v>330</v>
      </c>
      <c r="B1200" s="41" t="s">
        <v>23</v>
      </c>
      <c r="C1200" s="41" t="s">
        <v>311</v>
      </c>
      <c r="D1200" s="42">
        <v>5</v>
      </c>
      <c r="M1200" s="81" t="s">
        <v>315</v>
      </c>
      <c r="N1200" s="81" t="s">
        <v>436</v>
      </c>
      <c r="O1200" s="81" t="s">
        <v>311</v>
      </c>
      <c r="P1200" s="81" t="s">
        <v>334</v>
      </c>
      <c r="Q1200" s="82">
        <v>7</v>
      </c>
      <c r="U1200" s="92" t="s">
        <v>322</v>
      </c>
      <c r="V1200" s="92" t="s">
        <v>439</v>
      </c>
      <c r="W1200" s="92" t="s">
        <v>336</v>
      </c>
      <c r="X1200" s="92">
        <v>1</v>
      </c>
      <c r="Y1200" s="84"/>
    </row>
    <row r="1201" spans="1:25" hidden="1">
      <c r="A1201" s="41" t="s">
        <v>330</v>
      </c>
      <c r="B1201" s="41" t="s">
        <v>46</v>
      </c>
      <c r="C1201" s="41" t="s">
        <v>329</v>
      </c>
      <c r="D1201" s="42">
        <v>1</v>
      </c>
      <c r="M1201" s="81" t="s">
        <v>315</v>
      </c>
      <c r="N1201" s="81" t="s">
        <v>436</v>
      </c>
      <c r="O1201" s="81" t="s">
        <v>311</v>
      </c>
      <c r="P1201" s="81" t="s">
        <v>336</v>
      </c>
      <c r="Q1201" s="82">
        <v>12</v>
      </c>
      <c r="U1201" s="92" t="s">
        <v>322</v>
      </c>
      <c r="V1201" s="92" t="s">
        <v>440</v>
      </c>
      <c r="W1201" s="92" t="s">
        <v>334</v>
      </c>
      <c r="X1201" s="92">
        <v>5</v>
      </c>
      <c r="Y1201" s="84"/>
    </row>
    <row r="1202" spans="1:25" hidden="1">
      <c r="A1202" s="41" t="s">
        <v>330</v>
      </c>
      <c r="B1202" s="41" t="s">
        <v>46</v>
      </c>
      <c r="C1202" s="41" t="s">
        <v>309</v>
      </c>
      <c r="D1202" s="42">
        <v>747</v>
      </c>
      <c r="M1202" s="81" t="s">
        <v>315</v>
      </c>
      <c r="N1202" s="81" t="s">
        <v>436</v>
      </c>
      <c r="O1202" s="81" t="s">
        <v>311</v>
      </c>
      <c r="P1202" s="81" t="s">
        <v>337</v>
      </c>
      <c r="Q1202" s="82">
        <v>15</v>
      </c>
      <c r="U1202" s="92" t="s">
        <v>322</v>
      </c>
      <c r="V1202" s="92" t="s">
        <v>440</v>
      </c>
      <c r="W1202" s="92" t="s">
        <v>336</v>
      </c>
      <c r="X1202" s="92">
        <v>1</v>
      </c>
      <c r="Y1202" s="84"/>
    </row>
    <row r="1203" spans="1:25" hidden="1">
      <c r="A1203" s="41" t="s">
        <v>330</v>
      </c>
      <c r="B1203" s="41" t="s">
        <v>46</v>
      </c>
      <c r="C1203" s="41" t="s">
        <v>310</v>
      </c>
      <c r="D1203" s="42">
        <v>245</v>
      </c>
      <c r="M1203" s="81" t="s">
        <v>315</v>
      </c>
      <c r="N1203" s="81" t="s">
        <v>436</v>
      </c>
      <c r="O1203" s="81" t="s">
        <v>311</v>
      </c>
      <c r="P1203" s="81" t="s">
        <v>338</v>
      </c>
      <c r="Q1203" s="82">
        <v>2</v>
      </c>
      <c r="U1203" s="92" t="s">
        <v>322</v>
      </c>
      <c r="V1203" s="92" t="s">
        <v>440</v>
      </c>
      <c r="W1203" s="92" t="s">
        <v>337</v>
      </c>
      <c r="X1203" s="92">
        <v>1</v>
      </c>
      <c r="Y1203" s="84"/>
    </row>
    <row r="1204" spans="1:25" hidden="1">
      <c r="A1204" s="41" t="s">
        <v>330</v>
      </c>
      <c r="B1204" s="41" t="s">
        <v>46</v>
      </c>
      <c r="C1204" s="41" t="s">
        <v>311</v>
      </c>
      <c r="D1204" s="42">
        <v>36</v>
      </c>
      <c r="M1204" s="81" t="s">
        <v>315</v>
      </c>
      <c r="N1204" s="81" t="s">
        <v>436</v>
      </c>
      <c r="O1204" s="81" t="s">
        <v>335</v>
      </c>
      <c r="P1204" s="81" t="s">
        <v>334</v>
      </c>
      <c r="Q1204" s="82">
        <v>6</v>
      </c>
      <c r="U1204" s="92" t="s">
        <v>322</v>
      </c>
      <c r="V1204" s="92" t="s">
        <v>329</v>
      </c>
      <c r="W1204" s="92" t="s">
        <v>308</v>
      </c>
      <c r="X1204" s="92">
        <v>191</v>
      </c>
      <c r="Y1204" s="84"/>
    </row>
    <row r="1205" spans="1:25" hidden="1">
      <c r="A1205" s="41" t="s">
        <v>330</v>
      </c>
      <c r="B1205" s="41" t="s">
        <v>11</v>
      </c>
      <c r="C1205" s="41" t="s">
        <v>329</v>
      </c>
      <c r="D1205" s="42">
        <v>5</v>
      </c>
      <c r="M1205" s="81" t="s">
        <v>315</v>
      </c>
      <c r="N1205" s="81" t="s">
        <v>436</v>
      </c>
      <c r="O1205" s="81" t="s">
        <v>335</v>
      </c>
      <c r="P1205" s="81" t="s">
        <v>336</v>
      </c>
      <c r="Q1205" s="82">
        <v>8</v>
      </c>
      <c r="U1205" s="92" t="s">
        <v>322</v>
      </c>
      <c r="V1205" s="92" t="s">
        <v>329</v>
      </c>
      <c r="W1205" s="92" t="s">
        <v>323</v>
      </c>
      <c r="X1205" s="92">
        <v>109</v>
      </c>
      <c r="Y1205" s="84"/>
    </row>
    <row r="1206" spans="1:25" hidden="1">
      <c r="A1206" s="41" t="s">
        <v>330</v>
      </c>
      <c r="B1206" s="41" t="s">
        <v>11</v>
      </c>
      <c r="C1206" s="41" t="s">
        <v>309</v>
      </c>
      <c r="D1206" s="42">
        <v>4619</v>
      </c>
      <c r="M1206" s="81" t="s">
        <v>315</v>
      </c>
      <c r="N1206" s="81" t="s">
        <v>436</v>
      </c>
      <c r="O1206" s="81" t="s">
        <v>335</v>
      </c>
      <c r="P1206" s="81" t="s">
        <v>337</v>
      </c>
      <c r="Q1206" s="82">
        <v>13</v>
      </c>
      <c r="U1206" s="92" t="s">
        <v>322</v>
      </c>
      <c r="V1206" s="92" t="s">
        <v>329</v>
      </c>
      <c r="W1206" s="92" t="s">
        <v>328</v>
      </c>
      <c r="X1206" s="92">
        <v>10</v>
      </c>
      <c r="Y1206" s="84"/>
    </row>
    <row r="1207" spans="1:25" hidden="1">
      <c r="A1207" s="41" t="s">
        <v>330</v>
      </c>
      <c r="B1207" s="41" t="s">
        <v>11</v>
      </c>
      <c r="C1207" s="41" t="s">
        <v>310</v>
      </c>
      <c r="D1207" s="42">
        <v>1551</v>
      </c>
      <c r="M1207" s="81" t="s">
        <v>315</v>
      </c>
      <c r="N1207" s="81" t="s">
        <v>436</v>
      </c>
      <c r="O1207" s="81" t="s">
        <v>335</v>
      </c>
      <c r="P1207" s="81" t="s">
        <v>338</v>
      </c>
      <c r="Q1207" s="82">
        <v>2</v>
      </c>
      <c r="U1207" s="92" t="s">
        <v>322</v>
      </c>
      <c r="V1207" s="92" t="s">
        <v>329</v>
      </c>
      <c r="W1207" s="92" t="s">
        <v>334</v>
      </c>
      <c r="X1207" s="92">
        <v>171</v>
      </c>
      <c r="Y1207" s="84"/>
    </row>
    <row r="1208" spans="1:25" hidden="1">
      <c r="A1208" s="41" t="s">
        <v>330</v>
      </c>
      <c r="B1208" s="41" t="s">
        <v>11</v>
      </c>
      <c r="C1208" s="41" t="s">
        <v>311</v>
      </c>
      <c r="D1208" s="42">
        <v>108</v>
      </c>
      <c r="M1208" s="81" t="s">
        <v>315</v>
      </c>
      <c r="N1208" s="81" t="s">
        <v>329</v>
      </c>
      <c r="O1208" s="81" t="s">
        <v>309</v>
      </c>
      <c r="P1208" s="81" t="s">
        <v>308</v>
      </c>
      <c r="Q1208" s="82">
        <v>130</v>
      </c>
      <c r="U1208" s="92" t="s">
        <v>322</v>
      </c>
      <c r="V1208" s="92" t="s">
        <v>329</v>
      </c>
      <c r="W1208" s="92" t="s">
        <v>336</v>
      </c>
      <c r="X1208" s="92">
        <v>11</v>
      </c>
      <c r="Y1208" s="84"/>
    </row>
    <row r="1209" spans="1:25" hidden="1">
      <c r="A1209" s="41" t="s">
        <v>330</v>
      </c>
      <c r="B1209" s="41" t="s">
        <v>21</v>
      </c>
      <c r="C1209" s="41" t="s">
        <v>309</v>
      </c>
      <c r="D1209" s="42">
        <v>333</v>
      </c>
      <c r="M1209" s="81" t="s">
        <v>315</v>
      </c>
      <c r="N1209" s="81" t="s">
        <v>329</v>
      </c>
      <c r="O1209" s="81" t="s">
        <v>309</v>
      </c>
      <c r="P1209" s="81" t="s">
        <v>323</v>
      </c>
      <c r="Q1209" s="82">
        <v>566</v>
      </c>
      <c r="U1209" s="92" t="s">
        <v>322</v>
      </c>
      <c r="V1209" s="92" t="s">
        <v>329</v>
      </c>
      <c r="W1209" s="92" t="s">
        <v>337</v>
      </c>
      <c r="X1209" s="92">
        <v>27</v>
      </c>
      <c r="Y1209" s="84"/>
    </row>
    <row r="1210" spans="1:25" hidden="1">
      <c r="A1210" s="41" t="s">
        <v>330</v>
      </c>
      <c r="B1210" s="41" t="s">
        <v>21</v>
      </c>
      <c r="C1210" s="41" t="s">
        <v>310</v>
      </c>
      <c r="D1210" s="42">
        <v>105</v>
      </c>
      <c r="M1210" s="81" t="s">
        <v>315</v>
      </c>
      <c r="N1210" s="81" t="s">
        <v>329</v>
      </c>
      <c r="O1210" s="81" t="s">
        <v>309</v>
      </c>
      <c r="P1210" s="81" t="s">
        <v>324</v>
      </c>
      <c r="Q1210" s="82">
        <v>486</v>
      </c>
      <c r="U1210" s="92" t="s">
        <v>322</v>
      </c>
      <c r="V1210" s="92" t="s">
        <v>329</v>
      </c>
      <c r="W1210" s="92" t="s">
        <v>338</v>
      </c>
      <c r="X1210" s="92">
        <v>5</v>
      </c>
      <c r="Y1210" s="84"/>
    </row>
    <row r="1211" spans="1:25">
      <c r="A1211" s="41" t="s">
        <v>330</v>
      </c>
      <c r="B1211" s="41" t="s">
        <v>21</v>
      </c>
      <c r="C1211" s="41" t="s">
        <v>311</v>
      </c>
      <c r="D1211" s="42">
        <v>6</v>
      </c>
      <c r="M1211" s="81" t="s">
        <v>315</v>
      </c>
      <c r="N1211" s="81" t="s">
        <v>329</v>
      </c>
      <c r="O1211" s="81" t="s">
        <v>309</v>
      </c>
      <c r="P1211" s="81" t="s">
        <v>325</v>
      </c>
      <c r="Q1211" s="82">
        <v>463</v>
      </c>
      <c r="U1211" s="84"/>
      <c r="V1211" s="84"/>
      <c r="W1211" s="84"/>
      <c r="X1211" s="84"/>
      <c r="Y1211" s="84"/>
    </row>
    <row r="1212" spans="1:25">
      <c r="A1212" s="41" t="s">
        <v>330</v>
      </c>
      <c r="B1212" s="41" t="s">
        <v>55</v>
      </c>
      <c r="C1212" s="41" t="s">
        <v>309</v>
      </c>
      <c r="D1212" s="42">
        <v>172</v>
      </c>
      <c r="M1212" s="81" t="s">
        <v>315</v>
      </c>
      <c r="N1212" s="81" t="s">
        <v>329</v>
      </c>
      <c r="O1212" s="81" t="s">
        <v>309</v>
      </c>
      <c r="P1212" s="81" t="s">
        <v>326</v>
      </c>
      <c r="Q1212" s="82">
        <v>425</v>
      </c>
    </row>
    <row r="1213" spans="1:25">
      <c r="A1213" s="41" t="s">
        <v>330</v>
      </c>
      <c r="B1213" s="41" t="s">
        <v>55</v>
      </c>
      <c r="C1213" s="41" t="s">
        <v>310</v>
      </c>
      <c r="D1213" s="42">
        <v>59</v>
      </c>
      <c r="M1213" s="81" t="s">
        <v>315</v>
      </c>
      <c r="N1213" s="81" t="s">
        <v>329</v>
      </c>
      <c r="O1213" s="81" t="s">
        <v>309</v>
      </c>
      <c r="P1213" s="81" t="s">
        <v>327</v>
      </c>
      <c r="Q1213" s="82">
        <v>361</v>
      </c>
    </row>
    <row r="1214" spans="1:25">
      <c r="A1214" s="41" t="s">
        <v>330</v>
      </c>
      <c r="B1214" s="41" t="s">
        <v>55</v>
      </c>
      <c r="C1214" s="41" t="s">
        <v>311</v>
      </c>
      <c r="D1214" s="42">
        <v>3</v>
      </c>
      <c r="M1214" s="81" t="s">
        <v>315</v>
      </c>
      <c r="N1214" s="81" t="s">
        <v>329</v>
      </c>
      <c r="O1214" s="81" t="s">
        <v>309</v>
      </c>
      <c r="P1214" s="81" t="s">
        <v>328</v>
      </c>
      <c r="Q1214" s="82">
        <v>386</v>
      </c>
    </row>
    <row r="1215" spans="1:25">
      <c r="A1215" s="41" t="s">
        <v>330</v>
      </c>
      <c r="B1215" s="41" t="s">
        <v>43</v>
      </c>
      <c r="C1215" s="41" t="s">
        <v>329</v>
      </c>
      <c r="D1215" s="42">
        <v>2</v>
      </c>
      <c r="M1215" s="81" t="s">
        <v>315</v>
      </c>
      <c r="N1215" s="81" t="s">
        <v>329</v>
      </c>
      <c r="O1215" s="81" t="s">
        <v>309</v>
      </c>
      <c r="P1215" s="81" t="s">
        <v>334</v>
      </c>
      <c r="Q1215" s="82">
        <v>15</v>
      </c>
    </row>
    <row r="1216" spans="1:25">
      <c r="A1216" s="41" t="s">
        <v>330</v>
      </c>
      <c r="B1216" s="41" t="s">
        <v>43</v>
      </c>
      <c r="C1216" s="41" t="s">
        <v>309</v>
      </c>
      <c r="D1216" s="42">
        <v>599</v>
      </c>
      <c r="M1216" s="81" t="s">
        <v>315</v>
      </c>
      <c r="N1216" s="81" t="s">
        <v>329</v>
      </c>
      <c r="O1216" s="81" t="s">
        <v>309</v>
      </c>
      <c r="P1216" s="81" t="s">
        <v>337</v>
      </c>
      <c r="Q1216" s="82">
        <v>1</v>
      </c>
    </row>
    <row r="1217" spans="1:17">
      <c r="A1217" s="41" t="s">
        <v>330</v>
      </c>
      <c r="B1217" s="41" t="s">
        <v>43</v>
      </c>
      <c r="C1217" s="41" t="s">
        <v>310</v>
      </c>
      <c r="D1217" s="42">
        <v>183</v>
      </c>
      <c r="M1217" s="81" t="s">
        <v>315</v>
      </c>
      <c r="N1217" s="81" t="s">
        <v>329</v>
      </c>
      <c r="O1217" s="81" t="s">
        <v>310</v>
      </c>
      <c r="P1217" s="81" t="s">
        <v>308</v>
      </c>
      <c r="Q1217" s="82">
        <v>16</v>
      </c>
    </row>
    <row r="1218" spans="1:17">
      <c r="A1218" s="41" t="s">
        <v>330</v>
      </c>
      <c r="B1218" s="41" t="s">
        <v>43</v>
      </c>
      <c r="C1218" s="41" t="s">
        <v>311</v>
      </c>
      <c r="D1218" s="42">
        <v>13</v>
      </c>
      <c r="M1218" s="81" t="s">
        <v>315</v>
      </c>
      <c r="N1218" s="81" t="s">
        <v>329</v>
      </c>
      <c r="O1218" s="81" t="s">
        <v>310</v>
      </c>
      <c r="P1218" s="81" t="s">
        <v>323</v>
      </c>
      <c r="Q1218" s="82">
        <v>138</v>
      </c>
    </row>
    <row r="1219" spans="1:17">
      <c r="A1219" s="41" t="s">
        <v>330</v>
      </c>
      <c r="B1219" s="41" t="s">
        <v>316</v>
      </c>
      <c r="C1219" s="41" t="s">
        <v>309</v>
      </c>
      <c r="D1219" s="42">
        <v>2459</v>
      </c>
      <c r="M1219" s="81" t="s">
        <v>315</v>
      </c>
      <c r="N1219" s="81" t="s">
        <v>329</v>
      </c>
      <c r="O1219" s="81" t="s">
        <v>310</v>
      </c>
      <c r="P1219" s="81" t="s">
        <v>324</v>
      </c>
      <c r="Q1219" s="82">
        <v>138</v>
      </c>
    </row>
    <row r="1220" spans="1:17">
      <c r="A1220" s="41" t="s">
        <v>330</v>
      </c>
      <c r="B1220" s="41" t="s">
        <v>316</v>
      </c>
      <c r="C1220" s="41" t="s">
        <v>310</v>
      </c>
      <c r="D1220" s="42">
        <v>584</v>
      </c>
      <c r="M1220" s="81" t="s">
        <v>315</v>
      </c>
      <c r="N1220" s="81" t="s">
        <v>329</v>
      </c>
      <c r="O1220" s="81" t="s">
        <v>310</v>
      </c>
      <c r="P1220" s="81" t="s">
        <v>325</v>
      </c>
      <c r="Q1220" s="82">
        <v>160</v>
      </c>
    </row>
    <row r="1221" spans="1:17">
      <c r="A1221" s="41" t="s">
        <v>330</v>
      </c>
      <c r="B1221" s="41" t="s">
        <v>316</v>
      </c>
      <c r="C1221" s="41" t="s">
        <v>311</v>
      </c>
      <c r="D1221" s="42">
        <v>63</v>
      </c>
      <c r="M1221" s="81" t="s">
        <v>315</v>
      </c>
      <c r="N1221" s="81" t="s">
        <v>329</v>
      </c>
      <c r="O1221" s="81" t="s">
        <v>310</v>
      </c>
      <c r="P1221" s="81" t="s">
        <v>326</v>
      </c>
      <c r="Q1221" s="82">
        <v>151</v>
      </c>
    </row>
    <row r="1222" spans="1:17">
      <c r="A1222" s="41" t="s">
        <v>330</v>
      </c>
      <c r="B1222" s="41" t="s">
        <v>317</v>
      </c>
      <c r="C1222" s="41" t="s">
        <v>309</v>
      </c>
      <c r="D1222" s="42">
        <v>605</v>
      </c>
      <c r="M1222" s="81" t="s">
        <v>315</v>
      </c>
      <c r="N1222" s="81" t="s">
        <v>329</v>
      </c>
      <c r="O1222" s="81" t="s">
        <v>310</v>
      </c>
      <c r="P1222" s="81" t="s">
        <v>327</v>
      </c>
      <c r="Q1222" s="82">
        <v>114</v>
      </c>
    </row>
    <row r="1223" spans="1:17">
      <c r="A1223" s="41" t="s">
        <v>330</v>
      </c>
      <c r="B1223" s="41" t="s">
        <v>317</v>
      </c>
      <c r="C1223" s="41" t="s">
        <v>310</v>
      </c>
      <c r="D1223" s="42">
        <v>128</v>
      </c>
      <c r="M1223" s="81" t="s">
        <v>315</v>
      </c>
      <c r="N1223" s="81" t="s">
        <v>329</v>
      </c>
      <c r="O1223" s="81" t="s">
        <v>310</v>
      </c>
      <c r="P1223" s="81" t="s">
        <v>328</v>
      </c>
      <c r="Q1223" s="82">
        <v>165</v>
      </c>
    </row>
    <row r="1224" spans="1:17">
      <c r="A1224" s="41" t="s">
        <v>330</v>
      </c>
      <c r="B1224" s="41" t="s">
        <v>317</v>
      </c>
      <c r="C1224" s="41" t="s">
        <v>311</v>
      </c>
      <c r="D1224" s="42">
        <v>16</v>
      </c>
      <c r="M1224" s="81" t="s">
        <v>315</v>
      </c>
      <c r="N1224" s="81" t="s">
        <v>329</v>
      </c>
      <c r="O1224" s="81" t="s">
        <v>310</v>
      </c>
      <c r="P1224" s="81" t="s">
        <v>334</v>
      </c>
      <c r="Q1224" s="82">
        <v>4</v>
      </c>
    </row>
    <row r="1225" spans="1:17">
      <c r="A1225" s="41" t="s">
        <v>330</v>
      </c>
      <c r="B1225" s="41" t="s">
        <v>318</v>
      </c>
      <c r="C1225" s="41" t="s">
        <v>329</v>
      </c>
      <c r="D1225" s="42">
        <v>4</v>
      </c>
      <c r="M1225" s="81" t="s">
        <v>315</v>
      </c>
      <c r="N1225" s="81" t="s">
        <v>329</v>
      </c>
      <c r="O1225" s="81" t="s">
        <v>311</v>
      </c>
      <c r="P1225" s="81" t="s">
        <v>308</v>
      </c>
      <c r="Q1225" s="82">
        <v>7</v>
      </c>
    </row>
    <row r="1226" spans="1:17">
      <c r="A1226" s="41" t="s">
        <v>330</v>
      </c>
      <c r="B1226" s="41" t="s">
        <v>318</v>
      </c>
      <c r="C1226" s="41" t="s">
        <v>309</v>
      </c>
      <c r="D1226" s="42">
        <v>3389</v>
      </c>
      <c r="M1226" s="81" t="s">
        <v>315</v>
      </c>
      <c r="N1226" s="81" t="s">
        <v>329</v>
      </c>
      <c r="O1226" s="81" t="s">
        <v>311</v>
      </c>
      <c r="P1226" s="81" t="s">
        <v>323</v>
      </c>
      <c r="Q1226" s="82">
        <v>31</v>
      </c>
    </row>
    <row r="1227" spans="1:17">
      <c r="A1227" s="41" t="s">
        <v>330</v>
      </c>
      <c r="B1227" s="41" t="s">
        <v>318</v>
      </c>
      <c r="C1227" s="41" t="s">
        <v>310</v>
      </c>
      <c r="D1227" s="42">
        <v>875</v>
      </c>
      <c r="M1227" s="81" t="s">
        <v>315</v>
      </c>
      <c r="N1227" s="81" t="s">
        <v>329</v>
      </c>
      <c r="O1227" s="81" t="s">
        <v>311</v>
      </c>
      <c r="P1227" s="81" t="s">
        <v>324</v>
      </c>
      <c r="Q1227" s="82">
        <v>16</v>
      </c>
    </row>
    <row r="1228" spans="1:17">
      <c r="A1228" s="41" t="s">
        <v>330</v>
      </c>
      <c r="B1228" s="41" t="s">
        <v>318</v>
      </c>
      <c r="C1228" s="41" t="s">
        <v>311</v>
      </c>
      <c r="D1228" s="42">
        <v>106</v>
      </c>
      <c r="M1228" s="81" t="s">
        <v>315</v>
      </c>
      <c r="N1228" s="81" t="s">
        <v>329</v>
      </c>
      <c r="O1228" s="81" t="s">
        <v>311</v>
      </c>
      <c r="P1228" s="81" t="s">
        <v>325</v>
      </c>
      <c r="Q1228" s="82">
        <v>12</v>
      </c>
    </row>
    <row r="1229" spans="1:17">
      <c r="A1229" s="41" t="s">
        <v>330</v>
      </c>
      <c r="B1229" s="41" t="s">
        <v>9</v>
      </c>
      <c r="C1229" s="41" t="s">
        <v>329</v>
      </c>
      <c r="D1229" s="42">
        <v>2</v>
      </c>
      <c r="M1229" s="81" t="s">
        <v>315</v>
      </c>
      <c r="N1229" s="81" t="s">
        <v>329</v>
      </c>
      <c r="O1229" s="81" t="s">
        <v>311</v>
      </c>
      <c r="P1229" s="81" t="s">
        <v>326</v>
      </c>
      <c r="Q1229" s="82">
        <v>11</v>
      </c>
    </row>
    <row r="1230" spans="1:17">
      <c r="A1230" s="41" t="s">
        <v>330</v>
      </c>
      <c r="B1230" s="41" t="s">
        <v>9</v>
      </c>
      <c r="C1230" s="41" t="s">
        <v>309</v>
      </c>
      <c r="D1230" s="42">
        <v>654</v>
      </c>
      <c r="M1230" s="81" t="s">
        <v>315</v>
      </c>
      <c r="N1230" s="81" t="s">
        <v>329</v>
      </c>
      <c r="O1230" s="81" t="s">
        <v>311</v>
      </c>
      <c r="P1230" s="81" t="s">
        <v>327</v>
      </c>
      <c r="Q1230" s="82">
        <v>5</v>
      </c>
    </row>
    <row r="1231" spans="1:17">
      <c r="A1231" s="41" t="s">
        <v>330</v>
      </c>
      <c r="B1231" s="41" t="s">
        <v>9</v>
      </c>
      <c r="C1231" s="41" t="s">
        <v>310</v>
      </c>
      <c r="D1231" s="42">
        <v>227</v>
      </c>
      <c r="M1231" s="81" t="s">
        <v>315</v>
      </c>
      <c r="N1231" s="81" t="s">
        <v>329</v>
      </c>
      <c r="O1231" s="81" t="s">
        <v>311</v>
      </c>
      <c r="P1231" s="81" t="s">
        <v>328</v>
      </c>
      <c r="Q1231" s="82">
        <v>11</v>
      </c>
    </row>
    <row r="1232" spans="1:17">
      <c r="A1232" s="41" t="s">
        <v>330</v>
      </c>
      <c r="B1232" s="41" t="s">
        <v>9</v>
      </c>
      <c r="C1232" s="41" t="s">
        <v>311</v>
      </c>
      <c r="D1232" s="42">
        <v>22</v>
      </c>
      <c r="M1232" s="81" t="s">
        <v>315</v>
      </c>
      <c r="N1232" s="81" t="s">
        <v>329</v>
      </c>
      <c r="O1232" s="81" t="s">
        <v>311</v>
      </c>
      <c r="P1232" s="81" t="s">
        <v>334</v>
      </c>
      <c r="Q1232" s="82">
        <v>3</v>
      </c>
    </row>
    <row r="1233" spans="1:17">
      <c r="A1233" s="41" t="s">
        <v>330</v>
      </c>
      <c r="B1233" s="41" t="s">
        <v>13</v>
      </c>
      <c r="C1233" s="41" t="s">
        <v>309</v>
      </c>
      <c r="D1233" s="42">
        <v>377</v>
      </c>
      <c r="M1233" s="81" t="s">
        <v>315</v>
      </c>
      <c r="N1233" s="81" t="s">
        <v>329</v>
      </c>
      <c r="O1233" s="81" t="s">
        <v>335</v>
      </c>
      <c r="P1233" s="81" t="s">
        <v>334</v>
      </c>
      <c r="Q1233" s="82">
        <v>2</v>
      </c>
    </row>
    <row r="1234" spans="1:17">
      <c r="A1234" s="41" t="s">
        <v>330</v>
      </c>
      <c r="B1234" s="41" t="s">
        <v>13</v>
      </c>
      <c r="C1234" s="41" t="s">
        <v>310</v>
      </c>
      <c r="D1234" s="42">
        <v>130</v>
      </c>
      <c r="M1234" s="81" t="s">
        <v>38</v>
      </c>
      <c r="N1234" s="81" t="s">
        <v>436</v>
      </c>
      <c r="O1234" s="81" t="s">
        <v>329</v>
      </c>
      <c r="P1234" s="81" t="s">
        <v>331</v>
      </c>
      <c r="Q1234" s="82">
        <v>1</v>
      </c>
    </row>
    <row r="1235" spans="1:17">
      <c r="A1235" s="41" t="s">
        <v>330</v>
      </c>
      <c r="B1235" s="41" t="s">
        <v>13</v>
      </c>
      <c r="C1235" s="41" t="s">
        <v>311</v>
      </c>
      <c r="D1235" s="42">
        <v>11</v>
      </c>
      <c r="M1235" s="81" t="s">
        <v>38</v>
      </c>
      <c r="N1235" s="81" t="s">
        <v>436</v>
      </c>
      <c r="O1235" s="81" t="s">
        <v>329</v>
      </c>
      <c r="P1235" s="81" t="s">
        <v>332</v>
      </c>
      <c r="Q1235" s="82">
        <v>1</v>
      </c>
    </row>
    <row r="1236" spans="1:17">
      <c r="A1236" s="41" t="s">
        <v>330</v>
      </c>
      <c r="B1236" s="41" t="s">
        <v>2</v>
      </c>
      <c r="C1236" s="41" t="s">
        <v>309</v>
      </c>
      <c r="D1236" s="42">
        <v>649</v>
      </c>
      <c r="M1236" s="81" t="s">
        <v>38</v>
      </c>
      <c r="N1236" s="81" t="s">
        <v>436</v>
      </c>
      <c r="O1236" s="81" t="s">
        <v>309</v>
      </c>
      <c r="P1236" s="81" t="s">
        <v>330</v>
      </c>
      <c r="Q1236" s="82">
        <v>148</v>
      </c>
    </row>
    <row r="1237" spans="1:17">
      <c r="A1237" s="41" t="s">
        <v>330</v>
      </c>
      <c r="B1237" s="41" t="s">
        <v>2</v>
      </c>
      <c r="C1237" s="41" t="s">
        <v>310</v>
      </c>
      <c r="D1237" s="42">
        <v>230</v>
      </c>
      <c r="M1237" s="81" t="s">
        <v>38</v>
      </c>
      <c r="N1237" s="81" t="s">
        <v>436</v>
      </c>
      <c r="O1237" s="81" t="s">
        <v>309</v>
      </c>
      <c r="P1237" s="81" t="s">
        <v>331</v>
      </c>
      <c r="Q1237" s="82">
        <v>136</v>
      </c>
    </row>
    <row r="1238" spans="1:17">
      <c r="A1238" s="41" t="s">
        <v>330</v>
      </c>
      <c r="B1238" s="41" t="s">
        <v>2</v>
      </c>
      <c r="C1238" s="41" t="s">
        <v>311</v>
      </c>
      <c r="D1238" s="42">
        <v>24</v>
      </c>
      <c r="M1238" s="81" t="s">
        <v>38</v>
      </c>
      <c r="N1238" s="81" t="s">
        <v>436</v>
      </c>
      <c r="O1238" s="81" t="s">
        <v>309</v>
      </c>
      <c r="P1238" s="81" t="s">
        <v>332</v>
      </c>
      <c r="Q1238" s="82">
        <v>165</v>
      </c>
    </row>
    <row r="1239" spans="1:17">
      <c r="A1239" s="41" t="s">
        <v>330</v>
      </c>
      <c r="B1239" s="41" t="s">
        <v>31</v>
      </c>
      <c r="C1239" s="41" t="s">
        <v>309</v>
      </c>
      <c r="D1239" s="42">
        <v>308</v>
      </c>
      <c r="M1239" s="81" t="s">
        <v>38</v>
      </c>
      <c r="N1239" s="81" t="s">
        <v>436</v>
      </c>
      <c r="O1239" s="81" t="s">
        <v>309</v>
      </c>
      <c r="P1239" s="81" t="s">
        <v>333</v>
      </c>
      <c r="Q1239" s="82">
        <v>214</v>
      </c>
    </row>
    <row r="1240" spans="1:17">
      <c r="A1240" s="41" t="s">
        <v>330</v>
      </c>
      <c r="B1240" s="41" t="s">
        <v>31</v>
      </c>
      <c r="C1240" s="41" t="s">
        <v>310</v>
      </c>
      <c r="D1240" s="42">
        <v>98</v>
      </c>
      <c r="M1240" s="81" t="s">
        <v>38</v>
      </c>
      <c r="N1240" s="81" t="s">
        <v>436</v>
      </c>
      <c r="O1240" s="81" t="s">
        <v>309</v>
      </c>
      <c r="P1240" s="81" t="s">
        <v>334</v>
      </c>
      <c r="Q1240" s="82">
        <v>156</v>
      </c>
    </row>
    <row r="1241" spans="1:17">
      <c r="A1241" s="41" t="s">
        <v>330</v>
      </c>
      <c r="B1241" s="41" t="s">
        <v>31</v>
      </c>
      <c r="C1241" s="41" t="s">
        <v>311</v>
      </c>
      <c r="D1241" s="42">
        <v>6</v>
      </c>
      <c r="M1241" s="81" t="s">
        <v>38</v>
      </c>
      <c r="N1241" s="81" t="s">
        <v>436</v>
      </c>
      <c r="O1241" s="81" t="s">
        <v>309</v>
      </c>
      <c r="P1241" s="81" t="s">
        <v>336</v>
      </c>
      <c r="Q1241" s="82">
        <v>132</v>
      </c>
    </row>
    <row r="1242" spans="1:17">
      <c r="A1242" s="41" t="s">
        <v>330</v>
      </c>
      <c r="B1242" s="41" t="s">
        <v>37</v>
      </c>
      <c r="C1242" s="41" t="s">
        <v>309</v>
      </c>
      <c r="D1242" s="42">
        <v>195</v>
      </c>
      <c r="M1242" s="81" t="s">
        <v>38</v>
      </c>
      <c r="N1242" s="81" t="s">
        <v>436</v>
      </c>
      <c r="O1242" s="81" t="s">
        <v>309</v>
      </c>
      <c r="P1242" s="81" t="s">
        <v>337</v>
      </c>
      <c r="Q1242" s="82">
        <v>146</v>
      </c>
    </row>
    <row r="1243" spans="1:17">
      <c r="A1243" s="41" t="s">
        <v>330</v>
      </c>
      <c r="B1243" s="41" t="s">
        <v>37</v>
      </c>
      <c r="C1243" s="41" t="s">
        <v>310</v>
      </c>
      <c r="D1243" s="42">
        <v>78</v>
      </c>
      <c r="M1243" s="81" t="s">
        <v>38</v>
      </c>
      <c r="N1243" s="81" t="s">
        <v>436</v>
      </c>
      <c r="O1243" s="81" t="s">
        <v>309</v>
      </c>
      <c r="P1243" s="81" t="s">
        <v>338</v>
      </c>
      <c r="Q1243" s="82">
        <v>27</v>
      </c>
    </row>
    <row r="1244" spans="1:17">
      <c r="A1244" s="41" t="s">
        <v>330</v>
      </c>
      <c r="B1244" s="41" t="s">
        <v>37</v>
      </c>
      <c r="C1244" s="41" t="s">
        <v>311</v>
      </c>
      <c r="D1244" s="42">
        <v>8</v>
      </c>
      <c r="M1244" s="81" t="s">
        <v>38</v>
      </c>
      <c r="N1244" s="81" t="s">
        <v>436</v>
      </c>
      <c r="O1244" s="81" t="s">
        <v>310</v>
      </c>
      <c r="P1244" s="81" t="s">
        <v>330</v>
      </c>
      <c r="Q1244" s="82">
        <v>42</v>
      </c>
    </row>
    <row r="1245" spans="1:17">
      <c r="A1245" s="41" t="s">
        <v>330</v>
      </c>
      <c r="B1245" s="41" t="s">
        <v>39</v>
      </c>
      <c r="C1245" s="41" t="s">
        <v>329</v>
      </c>
      <c r="D1245" s="42">
        <v>1</v>
      </c>
      <c r="M1245" s="81" t="s">
        <v>38</v>
      </c>
      <c r="N1245" s="81" t="s">
        <v>436</v>
      </c>
      <c r="O1245" s="81" t="s">
        <v>310</v>
      </c>
      <c r="P1245" s="81" t="s">
        <v>331</v>
      </c>
      <c r="Q1245" s="82">
        <v>69</v>
      </c>
    </row>
    <row r="1246" spans="1:17">
      <c r="A1246" s="41" t="s">
        <v>330</v>
      </c>
      <c r="B1246" s="41" t="s">
        <v>39</v>
      </c>
      <c r="C1246" s="41" t="s">
        <v>309</v>
      </c>
      <c r="D1246" s="42">
        <v>917</v>
      </c>
      <c r="M1246" s="81" t="s">
        <v>38</v>
      </c>
      <c r="N1246" s="81" t="s">
        <v>436</v>
      </c>
      <c r="O1246" s="81" t="s">
        <v>310</v>
      </c>
      <c r="P1246" s="81" t="s">
        <v>332</v>
      </c>
      <c r="Q1246" s="82">
        <v>59</v>
      </c>
    </row>
    <row r="1247" spans="1:17">
      <c r="A1247" s="41" t="s">
        <v>330</v>
      </c>
      <c r="B1247" s="41" t="s">
        <v>39</v>
      </c>
      <c r="C1247" s="41" t="s">
        <v>310</v>
      </c>
      <c r="D1247" s="42">
        <v>354</v>
      </c>
      <c r="M1247" s="81" t="s">
        <v>38</v>
      </c>
      <c r="N1247" s="81" t="s">
        <v>436</v>
      </c>
      <c r="O1247" s="81" t="s">
        <v>310</v>
      </c>
      <c r="P1247" s="81" t="s">
        <v>333</v>
      </c>
      <c r="Q1247" s="82">
        <v>73</v>
      </c>
    </row>
    <row r="1248" spans="1:17">
      <c r="A1248" s="41" t="s">
        <v>330</v>
      </c>
      <c r="B1248" s="41" t="s">
        <v>39</v>
      </c>
      <c r="C1248" s="41" t="s">
        <v>311</v>
      </c>
      <c r="D1248" s="42">
        <v>33</v>
      </c>
      <c r="M1248" s="81" t="s">
        <v>38</v>
      </c>
      <c r="N1248" s="81" t="s">
        <v>436</v>
      </c>
      <c r="O1248" s="81" t="s">
        <v>310</v>
      </c>
      <c r="P1248" s="81" t="s">
        <v>334</v>
      </c>
      <c r="Q1248" s="82">
        <v>55</v>
      </c>
    </row>
    <row r="1249" spans="1:17">
      <c r="A1249" s="41" t="s">
        <v>330</v>
      </c>
      <c r="B1249" s="41" t="s">
        <v>32</v>
      </c>
      <c r="C1249" s="41" t="s">
        <v>329</v>
      </c>
      <c r="D1249" s="42">
        <v>5</v>
      </c>
      <c r="M1249" s="81" t="s">
        <v>38</v>
      </c>
      <c r="N1249" s="81" t="s">
        <v>436</v>
      </c>
      <c r="O1249" s="81" t="s">
        <v>310</v>
      </c>
      <c r="P1249" s="81" t="s">
        <v>336</v>
      </c>
      <c r="Q1249" s="82">
        <v>35</v>
      </c>
    </row>
    <row r="1250" spans="1:17">
      <c r="A1250" s="41" t="s">
        <v>330</v>
      </c>
      <c r="B1250" s="41" t="s">
        <v>32</v>
      </c>
      <c r="C1250" s="41" t="s">
        <v>309</v>
      </c>
      <c r="D1250" s="42">
        <v>11596</v>
      </c>
      <c r="M1250" s="81" t="s">
        <v>38</v>
      </c>
      <c r="N1250" s="81" t="s">
        <v>436</v>
      </c>
      <c r="O1250" s="81" t="s">
        <v>310</v>
      </c>
      <c r="P1250" s="81" t="s">
        <v>337</v>
      </c>
      <c r="Q1250" s="82">
        <v>61</v>
      </c>
    </row>
    <row r="1251" spans="1:17">
      <c r="A1251" s="41" t="s">
        <v>330</v>
      </c>
      <c r="B1251" s="41" t="s">
        <v>32</v>
      </c>
      <c r="C1251" s="41" t="s">
        <v>310</v>
      </c>
      <c r="D1251" s="42">
        <v>3783</v>
      </c>
      <c r="M1251" s="81" t="s">
        <v>38</v>
      </c>
      <c r="N1251" s="81" t="s">
        <v>436</v>
      </c>
      <c r="O1251" s="81" t="s">
        <v>310</v>
      </c>
      <c r="P1251" s="81" t="s">
        <v>338</v>
      </c>
      <c r="Q1251" s="82">
        <v>6</v>
      </c>
    </row>
    <row r="1252" spans="1:17">
      <c r="A1252" s="41" t="s">
        <v>330</v>
      </c>
      <c r="B1252" s="41" t="s">
        <v>32</v>
      </c>
      <c r="C1252" s="41" t="s">
        <v>311</v>
      </c>
      <c r="D1252" s="42">
        <v>392</v>
      </c>
      <c r="M1252" s="81" t="s">
        <v>38</v>
      </c>
      <c r="N1252" s="81" t="s">
        <v>436</v>
      </c>
      <c r="O1252" s="81" t="s">
        <v>311</v>
      </c>
      <c r="P1252" s="81" t="s">
        <v>330</v>
      </c>
      <c r="Q1252" s="82">
        <v>5</v>
      </c>
    </row>
    <row r="1253" spans="1:17">
      <c r="A1253" s="41" t="s">
        <v>330</v>
      </c>
      <c r="B1253" s="41" t="s">
        <v>35</v>
      </c>
      <c r="C1253" s="41" t="s">
        <v>329</v>
      </c>
      <c r="D1253" s="42">
        <v>3</v>
      </c>
      <c r="M1253" s="81" t="s">
        <v>38</v>
      </c>
      <c r="N1253" s="81" t="s">
        <v>436</v>
      </c>
      <c r="O1253" s="81" t="s">
        <v>311</v>
      </c>
      <c r="P1253" s="81" t="s">
        <v>331</v>
      </c>
      <c r="Q1253" s="82">
        <v>6</v>
      </c>
    </row>
    <row r="1254" spans="1:17">
      <c r="A1254" s="41" t="s">
        <v>330</v>
      </c>
      <c r="B1254" s="41" t="s">
        <v>35</v>
      </c>
      <c r="C1254" s="41" t="s">
        <v>309</v>
      </c>
      <c r="D1254" s="42">
        <v>1229</v>
      </c>
      <c r="M1254" s="81" t="s">
        <v>38</v>
      </c>
      <c r="N1254" s="81" t="s">
        <v>436</v>
      </c>
      <c r="O1254" s="81" t="s">
        <v>311</v>
      </c>
      <c r="P1254" s="81" t="s">
        <v>332</v>
      </c>
      <c r="Q1254" s="82">
        <v>4</v>
      </c>
    </row>
    <row r="1255" spans="1:17">
      <c r="A1255" s="41" t="s">
        <v>330</v>
      </c>
      <c r="B1255" s="41" t="s">
        <v>35</v>
      </c>
      <c r="C1255" s="41" t="s">
        <v>310</v>
      </c>
      <c r="D1255" s="42">
        <v>521</v>
      </c>
      <c r="M1255" s="81" t="s">
        <v>38</v>
      </c>
      <c r="N1255" s="81" t="s">
        <v>436</v>
      </c>
      <c r="O1255" s="81" t="s">
        <v>311</v>
      </c>
      <c r="P1255" s="81" t="s">
        <v>333</v>
      </c>
      <c r="Q1255" s="82">
        <v>7</v>
      </c>
    </row>
    <row r="1256" spans="1:17">
      <c r="A1256" s="41" t="s">
        <v>330</v>
      </c>
      <c r="B1256" s="41" t="s">
        <v>35</v>
      </c>
      <c r="C1256" s="41" t="s">
        <v>311</v>
      </c>
      <c r="D1256" s="42">
        <v>39</v>
      </c>
      <c r="M1256" s="81" t="s">
        <v>38</v>
      </c>
      <c r="N1256" s="81" t="s">
        <v>436</v>
      </c>
      <c r="O1256" s="81" t="s">
        <v>311</v>
      </c>
      <c r="P1256" s="81" t="s">
        <v>334</v>
      </c>
      <c r="Q1256" s="82">
        <v>7</v>
      </c>
    </row>
    <row r="1257" spans="1:17">
      <c r="A1257" s="41" t="s">
        <v>330</v>
      </c>
      <c r="B1257" s="41" t="s">
        <v>36</v>
      </c>
      <c r="C1257" s="41" t="s">
        <v>329</v>
      </c>
      <c r="D1257" s="42">
        <v>1</v>
      </c>
      <c r="M1257" s="81" t="s">
        <v>38</v>
      </c>
      <c r="N1257" s="81" t="s">
        <v>436</v>
      </c>
      <c r="O1257" s="81" t="s">
        <v>311</v>
      </c>
      <c r="P1257" s="81" t="s">
        <v>336</v>
      </c>
      <c r="Q1257" s="82">
        <v>6</v>
      </c>
    </row>
    <row r="1258" spans="1:17">
      <c r="A1258" s="41" t="s">
        <v>330</v>
      </c>
      <c r="B1258" s="41" t="s">
        <v>36</v>
      </c>
      <c r="C1258" s="41" t="s">
        <v>309</v>
      </c>
      <c r="D1258" s="42">
        <v>557</v>
      </c>
      <c r="M1258" s="81" t="s">
        <v>38</v>
      </c>
      <c r="N1258" s="81" t="s">
        <v>436</v>
      </c>
      <c r="O1258" s="81" t="s">
        <v>311</v>
      </c>
      <c r="P1258" s="81" t="s">
        <v>337</v>
      </c>
      <c r="Q1258" s="82">
        <v>6</v>
      </c>
    </row>
    <row r="1259" spans="1:17">
      <c r="A1259" s="41" t="s">
        <v>330</v>
      </c>
      <c r="B1259" s="41" t="s">
        <v>36</v>
      </c>
      <c r="C1259" s="41" t="s">
        <v>310</v>
      </c>
      <c r="D1259" s="42">
        <v>200</v>
      </c>
      <c r="M1259" s="81" t="s">
        <v>38</v>
      </c>
      <c r="N1259" s="81" t="s">
        <v>436</v>
      </c>
      <c r="O1259" s="81" t="s">
        <v>335</v>
      </c>
      <c r="P1259" s="81" t="s">
        <v>334</v>
      </c>
      <c r="Q1259" s="82">
        <v>4</v>
      </c>
    </row>
    <row r="1260" spans="1:17">
      <c r="A1260" s="41" t="s">
        <v>330</v>
      </c>
      <c r="B1260" s="41" t="s">
        <v>36</v>
      </c>
      <c r="C1260" s="41" t="s">
        <v>311</v>
      </c>
      <c r="D1260" s="42">
        <v>16</v>
      </c>
      <c r="M1260" s="81" t="s">
        <v>38</v>
      </c>
      <c r="N1260" s="81" t="s">
        <v>436</v>
      </c>
      <c r="O1260" s="81" t="s">
        <v>335</v>
      </c>
      <c r="P1260" s="81" t="s">
        <v>336</v>
      </c>
      <c r="Q1260" s="82">
        <v>1</v>
      </c>
    </row>
    <row r="1261" spans="1:17">
      <c r="A1261" s="41" t="s">
        <v>330</v>
      </c>
      <c r="B1261" s="41" t="s">
        <v>319</v>
      </c>
      <c r="C1261" s="41" t="s">
        <v>329</v>
      </c>
      <c r="D1261" s="42">
        <v>1</v>
      </c>
      <c r="M1261" s="81" t="s">
        <v>38</v>
      </c>
      <c r="N1261" s="81" t="s">
        <v>436</v>
      </c>
      <c r="O1261" s="81" t="s">
        <v>335</v>
      </c>
      <c r="P1261" s="81" t="s">
        <v>337</v>
      </c>
      <c r="Q1261" s="82">
        <v>4</v>
      </c>
    </row>
    <row r="1262" spans="1:17">
      <c r="A1262" s="41" t="s">
        <v>330</v>
      </c>
      <c r="B1262" s="41" t="s">
        <v>319</v>
      </c>
      <c r="C1262" s="41" t="s">
        <v>309</v>
      </c>
      <c r="D1262" s="42">
        <v>175</v>
      </c>
      <c r="M1262" s="81" t="s">
        <v>38</v>
      </c>
      <c r="N1262" s="81" t="s">
        <v>436</v>
      </c>
      <c r="O1262" s="81" t="s">
        <v>335</v>
      </c>
      <c r="P1262" s="81" t="s">
        <v>338</v>
      </c>
      <c r="Q1262" s="82">
        <v>1</v>
      </c>
    </row>
    <row r="1263" spans="1:17">
      <c r="A1263" s="41" t="s">
        <v>330</v>
      </c>
      <c r="B1263" s="41" t="s">
        <v>319</v>
      </c>
      <c r="C1263" s="41" t="s">
        <v>310</v>
      </c>
      <c r="D1263" s="42">
        <v>92</v>
      </c>
      <c r="M1263" s="81" t="s">
        <v>38</v>
      </c>
      <c r="N1263" s="81" t="s">
        <v>441</v>
      </c>
      <c r="O1263" s="81" t="s">
        <v>309</v>
      </c>
      <c r="P1263" s="81" t="s">
        <v>332</v>
      </c>
      <c r="Q1263" s="82">
        <v>1</v>
      </c>
    </row>
    <row r="1264" spans="1:17">
      <c r="A1264" s="41" t="s">
        <v>330</v>
      </c>
      <c r="B1264" s="41" t="s">
        <v>319</v>
      </c>
      <c r="C1264" s="41" t="s">
        <v>311</v>
      </c>
      <c r="D1264" s="42">
        <v>8</v>
      </c>
      <c r="M1264" s="81" t="s">
        <v>38</v>
      </c>
      <c r="N1264" s="81" t="s">
        <v>450</v>
      </c>
      <c r="O1264" s="81" t="s">
        <v>310</v>
      </c>
      <c r="P1264" s="81" t="s">
        <v>332</v>
      </c>
      <c r="Q1264" s="82">
        <v>1</v>
      </c>
    </row>
    <row r="1265" spans="1:17">
      <c r="A1265" s="41" t="s">
        <v>330</v>
      </c>
      <c r="B1265" s="41" t="s">
        <v>320</v>
      </c>
      <c r="C1265" s="41" t="s">
        <v>309</v>
      </c>
      <c r="D1265" s="42">
        <v>312</v>
      </c>
      <c r="M1265" s="81" t="s">
        <v>38</v>
      </c>
      <c r="N1265" s="81" t="s">
        <v>329</v>
      </c>
      <c r="O1265" s="81" t="s">
        <v>309</v>
      </c>
      <c r="P1265" s="81" t="s">
        <v>308</v>
      </c>
      <c r="Q1265" s="82">
        <v>46</v>
      </c>
    </row>
    <row r="1266" spans="1:17">
      <c r="A1266" s="41" t="s">
        <v>330</v>
      </c>
      <c r="B1266" s="41" t="s">
        <v>320</v>
      </c>
      <c r="C1266" s="41" t="s">
        <v>310</v>
      </c>
      <c r="D1266" s="42">
        <v>124</v>
      </c>
      <c r="M1266" s="81" t="s">
        <v>38</v>
      </c>
      <c r="N1266" s="81" t="s">
        <v>329</v>
      </c>
      <c r="O1266" s="81" t="s">
        <v>309</v>
      </c>
      <c r="P1266" s="81" t="s">
        <v>323</v>
      </c>
      <c r="Q1266" s="82">
        <v>121</v>
      </c>
    </row>
    <row r="1267" spans="1:17">
      <c r="A1267" s="41" t="s">
        <v>330</v>
      </c>
      <c r="B1267" s="41" t="s">
        <v>320</v>
      </c>
      <c r="C1267" s="41" t="s">
        <v>311</v>
      </c>
      <c r="D1267" s="42">
        <v>9</v>
      </c>
      <c r="M1267" s="81" t="s">
        <v>38</v>
      </c>
      <c r="N1267" s="81" t="s">
        <v>329</v>
      </c>
      <c r="O1267" s="81" t="s">
        <v>309</v>
      </c>
      <c r="P1267" s="81" t="s">
        <v>324</v>
      </c>
      <c r="Q1267" s="82">
        <v>108</v>
      </c>
    </row>
    <row r="1268" spans="1:17">
      <c r="A1268" s="41" t="s">
        <v>330</v>
      </c>
      <c r="B1268" s="41" t="s">
        <v>321</v>
      </c>
      <c r="C1268" s="41" t="s">
        <v>309</v>
      </c>
      <c r="D1268" s="42">
        <v>881</v>
      </c>
      <c r="M1268" s="81" t="s">
        <v>38</v>
      </c>
      <c r="N1268" s="81" t="s">
        <v>329</v>
      </c>
      <c r="O1268" s="81" t="s">
        <v>309</v>
      </c>
      <c r="P1268" s="81" t="s">
        <v>325</v>
      </c>
      <c r="Q1268" s="82">
        <v>121</v>
      </c>
    </row>
    <row r="1269" spans="1:17">
      <c r="A1269" s="41" t="s">
        <v>330</v>
      </c>
      <c r="B1269" s="41" t="s">
        <v>321</v>
      </c>
      <c r="C1269" s="41" t="s">
        <v>310</v>
      </c>
      <c r="D1269" s="42">
        <v>276</v>
      </c>
      <c r="M1269" s="81" t="s">
        <v>38</v>
      </c>
      <c r="N1269" s="81" t="s">
        <v>329</v>
      </c>
      <c r="O1269" s="81" t="s">
        <v>309</v>
      </c>
      <c r="P1269" s="81" t="s">
        <v>326</v>
      </c>
      <c r="Q1269" s="82">
        <v>104</v>
      </c>
    </row>
    <row r="1270" spans="1:17">
      <c r="A1270" s="41" t="s">
        <v>330</v>
      </c>
      <c r="B1270" s="41" t="s">
        <v>321</v>
      </c>
      <c r="C1270" s="41" t="s">
        <v>311</v>
      </c>
      <c r="D1270" s="42">
        <v>18</v>
      </c>
      <c r="M1270" s="81" t="s">
        <v>38</v>
      </c>
      <c r="N1270" s="81" t="s">
        <v>329</v>
      </c>
      <c r="O1270" s="81" t="s">
        <v>309</v>
      </c>
      <c r="P1270" s="81" t="s">
        <v>327</v>
      </c>
      <c r="Q1270" s="82">
        <v>86</v>
      </c>
    </row>
    <row r="1271" spans="1:17">
      <c r="A1271" s="41" t="s">
        <v>330</v>
      </c>
      <c r="B1271" s="41" t="s">
        <v>28</v>
      </c>
      <c r="C1271" s="41" t="s">
        <v>309</v>
      </c>
      <c r="D1271" s="42">
        <v>269</v>
      </c>
      <c r="M1271" s="81" t="s">
        <v>38</v>
      </c>
      <c r="N1271" s="81" t="s">
        <v>329</v>
      </c>
      <c r="O1271" s="81" t="s">
        <v>309</v>
      </c>
      <c r="P1271" s="81" t="s">
        <v>328</v>
      </c>
      <c r="Q1271" s="82">
        <v>111</v>
      </c>
    </row>
    <row r="1272" spans="1:17">
      <c r="A1272" s="41" t="s">
        <v>330</v>
      </c>
      <c r="B1272" s="41" t="s">
        <v>28</v>
      </c>
      <c r="C1272" s="41" t="s">
        <v>310</v>
      </c>
      <c r="D1272" s="42">
        <v>116</v>
      </c>
      <c r="M1272" s="81" t="s">
        <v>38</v>
      </c>
      <c r="N1272" s="81" t="s">
        <v>329</v>
      </c>
      <c r="O1272" s="81" t="s">
        <v>309</v>
      </c>
      <c r="P1272" s="81" t="s">
        <v>334</v>
      </c>
      <c r="Q1272" s="82">
        <v>10</v>
      </c>
    </row>
    <row r="1273" spans="1:17">
      <c r="A1273" s="41" t="s">
        <v>330</v>
      </c>
      <c r="B1273" s="41" t="s">
        <v>28</v>
      </c>
      <c r="C1273" s="41" t="s">
        <v>311</v>
      </c>
      <c r="D1273" s="42">
        <v>10</v>
      </c>
      <c r="M1273" s="81" t="s">
        <v>38</v>
      </c>
      <c r="N1273" s="81" t="s">
        <v>329</v>
      </c>
      <c r="O1273" s="81" t="s">
        <v>310</v>
      </c>
      <c r="P1273" s="81" t="s">
        <v>308</v>
      </c>
      <c r="Q1273" s="82">
        <v>9</v>
      </c>
    </row>
    <row r="1274" spans="1:17">
      <c r="A1274" s="41" t="s">
        <v>330</v>
      </c>
      <c r="B1274" s="41" t="s">
        <v>17</v>
      </c>
      <c r="C1274" s="41" t="s">
        <v>309</v>
      </c>
      <c r="D1274" s="42">
        <v>62</v>
      </c>
      <c r="M1274" s="81" t="s">
        <v>38</v>
      </c>
      <c r="N1274" s="81" t="s">
        <v>329</v>
      </c>
      <c r="O1274" s="81" t="s">
        <v>310</v>
      </c>
      <c r="P1274" s="81" t="s">
        <v>323</v>
      </c>
      <c r="Q1274" s="82">
        <v>38</v>
      </c>
    </row>
    <row r="1275" spans="1:17">
      <c r="A1275" s="41" t="s">
        <v>330</v>
      </c>
      <c r="B1275" s="41" t="s">
        <v>17</v>
      </c>
      <c r="C1275" s="41" t="s">
        <v>310</v>
      </c>
      <c r="D1275" s="42">
        <v>35</v>
      </c>
      <c r="M1275" s="81" t="s">
        <v>38</v>
      </c>
      <c r="N1275" s="81" t="s">
        <v>329</v>
      </c>
      <c r="O1275" s="81" t="s">
        <v>310</v>
      </c>
      <c r="P1275" s="81" t="s">
        <v>324</v>
      </c>
      <c r="Q1275" s="82">
        <v>39</v>
      </c>
    </row>
    <row r="1276" spans="1:17">
      <c r="A1276" s="41" t="s">
        <v>330</v>
      </c>
      <c r="B1276" s="41" t="s">
        <v>17</v>
      </c>
      <c r="C1276" s="41" t="s">
        <v>311</v>
      </c>
      <c r="D1276" s="42">
        <v>4</v>
      </c>
      <c r="M1276" s="81" t="s">
        <v>38</v>
      </c>
      <c r="N1276" s="81" t="s">
        <v>329</v>
      </c>
      <c r="O1276" s="81" t="s">
        <v>310</v>
      </c>
      <c r="P1276" s="81" t="s">
        <v>325</v>
      </c>
      <c r="Q1276" s="82">
        <v>58</v>
      </c>
    </row>
    <row r="1277" spans="1:17">
      <c r="A1277" s="41" t="s">
        <v>330</v>
      </c>
      <c r="B1277" s="41" t="s">
        <v>34</v>
      </c>
      <c r="C1277" s="41" t="s">
        <v>309</v>
      </c>
      <c r="D1277" s="42">
        <v>75</v>
      </c>
      <c r="M1277" s="81" t="s">
        <v>38</v>
      </c>
      <c r="N1277" s="81" t="s">
        <v>329</v>
      </c>
      <c r="O1277" s="81" t="s">
        <v>310</v>
      </c>
      <c r="P1277" s="81" t="s">
        <v>326</v>
      </c>
      <c r="Q1277" s="82">
        <v>55</v>
      </c>
    </row>
    <row r="1278" spans="1:17">
      <c r="A1278" s="41" t="s">
        <v>330</v>
      </c>
      <c r="B1278" s="41" t="s">
        <v>34</v>
      </c>
      <c r="C1278" s="41" t="s">
        <v>310</v>
      </c>
      <c r="D1278" s="42">
        <v>30</v>
      </c>
      <c r="M1278" s="81" t="s">
        <v>38</v>
      </c>
      <c r="N1278" s="81" t="s">
        <v>329</v>
      </c>
      <c r="O1278" s="81" t="s">
        <v>310</v>
      </c>
      <c r="P1278" s="81" t="s">
        <v>327</v>
      </c>
      <c r="Q1278" s="82">
        <v>27</v>
      </c>
    </row>
    <row r="1279" spans="1:17">
      <c r="A1279" s="41" t="s">
        <v>330</v>
      </c>
      <c r="B1279" s="41" t="s">
        <v>34</v>
      </c>
      <c r="C1279" s="41" t="s">
        <v>311</v>
      </c>
      <c r="D1279" s="42">
        <v>4</v>
      </c>
      <c r="M1279" s="81" t="s">
        <v>38</v>
      </c>
      <c r="N1279" s="81" t="s">
        <v>329</v>
      </c>
      <c r="O1279" s="81" t="s">
        <v>310</v>
      </c>
      <c r="P1279" s="81" t="s">
        <v>328</v>
      </c>
      <c r="Q1279" s="82">
        <v>50</v>
      </c>
    </row>
    <row r="1280" spans="1:17">
      <c r="A1280" s="41" t="s">
        <v>330</v>
      </c>
      <c r="B1280" s="41" t="s">
        <v>322</v>
      </c>
      <c r="C1280" s="41" t="s">
        <v>309</v>
      </c>
      <c r="D1280" s="42">
        <v>1</v>
      </c>
      <c r="M1280" s="81" t="s">
        <v>38</v>
      </c>
      <c r="N1280" s="81" t="s">
        <v>329</v>
      </c>
      <c r="O1280" s="81" t="s">
        <v>310</v>
      </c>
      <c r="P1280" s="81" t="s">
        <v>334</v>
      </c>
      <c r="Q1280" s="82">
        <v>3</v>
      </c>
    </row>
    <row r="1281" spans="1:17">
      <c r="A1281" s="41" t="s">
        <v>330</v>
      </c>
      <c r="B1281" s="41" t="s">
        <v>322</v>
      </c>
      <c r="C1281" s="41" t="s">
        <v>310</v>
      </c>
      <c r="D1281" s="42">
        <v>9</v>
      </c>
      <c r="M1281" s="81" t="s">
        <v>38</v>
      </c>
      <c r="N1281" s="81" t="s">
        <v>329</v>
      </c>
      <c r="O1281" s="81" t="s">
        <v>311</v>
      </c>
      <c r="P1281" s="81" t="s">
        <v>323</v>
      </c>
      <c r="Q1281" s="82">
        <v>7</v>
      </c>
    </row>
    <row r="1282" spans="1:17">
      <c r="A1282" s="41" t="s">
        <v>330</v>
      </c>
      <c r="B1282" s="41" t="s">
        <v>322</v>
      </c>
      <c r="C1282" s="41" t="s">
        <v>311</v>
      </c>
      <c r="D1282" s="42">
        <v>1</v>
      </c>
      <c r="M1282" s="81" t="s">
        <v>38</v>
      </c>
      <c r="N1282" s="81" t="s">
        <v>329</v>
      </c>
      <c r="O1282" s="81" t="s">
        <v>311</v>
      </c>
      <c r="P1282" s="81" t="s">
        <v>324</v>
      </c>
      <c r="Q1282" s="82">
        <v>4</v>
      </c>
    </row>
    <row r="1283" spans="1:17">
      <c r="A1283" s="41" t="s">
        <v>331</v>
      </c>
      <c r="B1283" s="41" t="s">
        <v>6</v>
      </c>
      <c r="C1283" s="41" t="s">
        <v>329</v>
      </c>
      <c r="D1283" s="42">
        <v>2</v>
      </c>
      <c r="M1283" s="81" t="s">
        <v>38</v>
      </c>
      <c r="N1283" s="81" t="s">
        <v>329</v>
      </c>
      <c r="O1283" s="81" t="s">
        <v>311</v>
      </c>
      <c r="P1283" s="81" t="s">
        <v>325</v>
      </c>
      <c r="Q1283" s="82">
        <v>5</v>
      </c>
    </row>
    <row r="1284" spans="1:17">
      <c r="A1284" s="41" t="s">
        <v>331</v>
      </c>
      <c r="B1284" s="41" t="s">
        <v>6</v>
      </c>
      <c r="C1284" s="41" t="s">
        <v>309</v>
      </c>
      <c r="D1284" s="42">
        <v>825</v>
      </c>
      <c r="M1284" s="81" t="s">
        <v>38</v>
      </c>
      <c r="N1284" s="81" t="s">
        <v>329</v>
      </c>
      <c r="O1284" s="81" t="s">
        <v>311</v>
      </c>
      <c r="P1284" s="81" t="s">
        <v>326</v>
      </c>
      <c r="Q1284" s="82">
        <v>7</v>
      </c>
    </row>
    <row r="1285" spans="1:17">
      <c r="A1285" s="41" t="s">
        <v>331</v>
      </c>
      <c r="B1285" s="41" t="s">
        <v>6</v>
      </c>
      <c r="C1285" s="41" t="s">
        <v>310</v>
      </c>
      <c r="D1285" s="42">
        <v>285</v>
      </c>
      <c r="M1285" s="81" t="s">
        <v>38</v>
      </c>
      <c r="N1285" s="81" t="s">
        <v>329</v>
      </c>
      <c r="O1285" s="81" t="s">
        <v>311</v>
      </c>
      <c r="P1285" s="81" t="s">
        <v>327</v>
      </c>
      <c r="Q1285" s="82">
        <v>3</v>
      </c>
    </row>
    <row r="1286" spans="1:17">
      <c r="A1286" s="41" t="s">
        <v>331</v>
      </c>
      <c r="B1286" s="41" t="s">
        <v>6</v>
      </c>
      <c r="C1286" s="41" t="s">
        <v>311</v>
      </c>
      <c r="D1286" s="42">
        <v>25</v>
      </c>
      <c r="M1286" s="81" t="s">
        <v>38</v>
      </c>
      <c r="N1286" s="81" t="s">
        <v>329</v>
      </c>
      <c r="O1286" s="81" t="s">
        <v>311</v>
      </c>
      <c r="P1286" s="81" t="s">
        <v>328</v>
      </c>
      <c r="Q1286" s="82">
        <v>8</v>
      </c>
    </row>
    <row r="1287" spans="1:17">
      <c r="A1287" s="41" t="s">
        <v>331</v>
      </c>
      <c r="B1287" s="41" t="s">
        <v>14</v>
      </c>
      <c r="C1287" s="41" t="s">
        <v>329</v>
      </c>
      <c r="D1287" s="42">
        <v>9</v>
      </c>
      <c r="M1287" s="81" t="s">
        <v>38</v>
      </c>
      <c r="N1287" s="81" t="s">
        <v>329</v>
      </c>
      <c r="O1287" s="81" t="s">
        <v>335</v>
      </c>
      <c r="P1287" s="81" t="s">
        <v>334</v>
      </c>
      <c r="Q1287" s="82">
        <v>2</v>
      </c>
    </row>
    <row r="1288" spans="1:17">
      <c r="A1288" s="41" t="s">
        <v>331</v>
      </c>
      <c r="B1288" s="41" t="s">
        <v>14</v>
      </c>
      <c r="C1288" s="41" t="s">
        <v>309</v>
      </c>
      <c r="D1288" s="42">
        <v>1452</v>
      </c>
      <c r="M1288" s="81" t="s">
        <v>40</v>
      </c>
      <c r="N1288" s="81" t="s">
        <v>436</v>
      </c>
      <c r="O1288" s="81" t="s">
        <v>329</v>
      </c>
      <c r="P1288" s="81" t="s">
        <v>331</v>
      </c>
      <c r="Q1288" s="82">
        <v>2</v>
      </c>
    </row>
    <row r="1289" spans="1:17">
      <c r="A1289" s="41" t="s">
        <v>331</v>
      </c>
      <c r="B1289" s="41" t="s">
        <v>14</v>
      </c>
      <c r="C1289" s="41" t="s">
        <v>310</v>
      </c>
      <c r="D1289" s="42">
        <v>541</v>
      </c>
      <c r="M1289" s="81" t="s">
        <v>40</v>
      </c>
      <c r="N1289" s="81" t="s">
        <v>436</v>
      </c>
      <c r="O1289" s="81" t="s">
        <v>329</v>
      </c>
      <c r="P1289" s="81" t="s">
        <v>332</v>
      </c>
      <c r="Q1289" s="82">
        <v>4</v>
      </c>
    </row>
    <row r="1290" spans="1:17">
      <c r="A1290" s="41" t="s">
        <v>331</v>
      </c>
      <c r="B1290" s="41" t="s">
        <v>14</v>
      </c>
      <c r="C1290" s="41" t="s">
        <v>311</v>
      </c>
      <c r="D1290" s="42">
        <v>38</v>
      </c>
      <c r="M1290" s="81" t="s">
        <v>40</v>
      </c>
      <c r="N1290" s="81" t="s">
        <v>436</v>
      </c>
      <c r="O1290" s="81" t="s">
        <v>329</v>
      </c>
      <c r="P1290" s="81" t="s">
        <v>333</v>
      </c>
      <c r="Q1290" s="82">
        <v>1</v>
      </c>
    </row>
    <row r="1291" spans="1:17">
      <c r="A1291" s="41" t="s">
        <v>331</v>
      </c>
      <c r="B1291" s="41" t="s">
        <v>312</v>
      </c>
      <c r="C1291" s="41" t="s">
        <v>329</v>
      </c>
      <c r="D1291" s="42">
        <v>1</v>
      </c>
      <c r="M1291" s="81" t="s">
        <v>40</v>
      </c>
      <c r="N1291" s="81" t="s">
        <v>436</v>
      </c>
      <c r="O1291" s="81" t="s">
        <v>309</v>
      </c>
      <c r="P1291" s="81" t="s">
        <v>330</v>
      </c>
      <c r="Q1291" s="82">
        <v>307</v>
      </c>
    </row>
    <row r="1292" spans="1:17">
      <c r="A1292" s="41" t="s">
        <v>331</v>
      </c>
      <c r="B1292" s="41" t="s">
        <v>312</v>
      </c>
      <c r="C1292" s="41" t="s">
        <v>309</v>
      </c>
      <c r="D1292" s="42">
        <v>818</v>
      </c>
      <c r="M1292" s="81" t="s">
        <v>40</v>
      </c>
      <c r="N1292" s="81" t="s">
        <v>436</v>
      </c>
      <c r="O1292" s="81" t="s">
        <v>309</v>
      </c>
      <c r="P1292" s="81" t="s">
        <v>331</v>
      </c>
      <c r="Q1292" s="82">
        <v>365</v>
      </c>
    </row>
    <row r="1293" spans="1:17">
      <c r="A1293" s="41" t="s">
        <v>331</v>
      </c>
      <c r="B1293" s="41" t="s">
        <v>312</v>
      </c>
      <c r="C1293" s="41" t="s">
        <v>310</v>
      </c>
      <c r="D1293" s="42">
        <v>292</v>
      </c>
      <c r="M1293" s="81" t="s">
        <v>40</v>
      </c>
      <c r="N1293" s="81" t="s">
        <v>436</v>
      </c>
      <c r="O1293" s="81" t="s">
        <v>309</v>
      </c>
      <c r="P1293" s="81" t="s">
        <v>332</v>
      </c>
      <c r="Q1293" s="82">
        <v>372</v>
      </c>
    </row>
    <row r="1294" spans="1:17">
      <c r="A1294" s="41" t="s">
        <v>331</v>
      </c>
      <c r="B1294" s="41" t="s">
        <v>312</v>
      </c>
      <c r="C1294" s="41" t="s">
        <v>311</v>
      </c>
      <c r="D1294" s="42">
        <v>34</v>
      </c>
      <c r="M1294" s="81" t="s">
        <v>40</v>
      </c>
      <c r="N1294" s="81" t="s">
        <v>436</v>
      </c>
      <c r="O1294" s="81" t="s">
        <v>309</v>
      </c>
      <c r="P1294" s="81" t="s">
        <v>333</v>
      </c>
      <c r="Q1294" s="82">
        <v>400</v>
      </c>
    </row>
    <row r="1295" spans="1:17">
      <c r="A1295" s="41" t="s">
        <v>331</v>
      </c>
      <c r="B1295" s="41" t="s">
        <v>22</v>
      </c>
      <c r="C1295" s="41" t="s">
        <v>329</v>
      </c>
      <c r="D1295" s="42">
        <v>1</v>
      </c>
      <c r="M1295" s="81" t="s">
        <v>40</v>
      </c>
      <c r="N1295" s="81" t="s">
        <v>436</v>
      </c>
      <c r="O1295" s="81" t="s">
        <v>309</v>
      </c>
      <c r="P1295" s="81" t="s">
        <v>334</v>
      </c>
      <c r="Q1295" s="82">
        <v>345</v>
      </c>
    </row>
    <row r="1296" spans="1:17">
      <c r="A1296" s="41" t="s">
        <v>331</v>
      </c>
      <c r="B1296" s="41" t="s">
        <v>22</v>
      </c>
      <c r="C1296" s="41" t="s">
        <v>309</v>
      </c>
      <c r="D1296" s="42">
        <v>1282</v>
      </c>
      <c r="M1296" s="81" t="s">
        <v>40</v>
      </c>
      <c r="N1296" s="81" t="s">
        <v>436</v>
      </c>
      <c r="O1296" s="81" t="s">
        <v>309</v>
      </c>
      <c r="P1296" s="81" t="s">
        <v>336</v>
      </c>
      <c r="Q1296" s="82">
        <v>257</v>
      </c>
    </row>
    <row r="1297" spans="1:17">
      <c r="A1297" s="41" t="s">
        <v>331</v>
      </c>
      <c r="B1297" s="41" t="s">
        <v>22</v>
      </c>
      <c r="C1297" s="41" t="s">
        <v>310</v>
      </c>
      <c r="D1297" s="42">
        <v>562</v>
      </c>
      <c r="M1297" s="81" t="s">
        <v>40</v>
      </c>
      <c r="N1297" s="81" t="s">
        <v>436</v>
      </c>
      <c r="O1297" s="81" t="s">
        <v>309</v>
      </c>
      <c r="P1297" s="81" t="s">
        <v>337</v>
      </c>
      <c r="Q1297" s="82">
        <v>319</v>
      </c>
    </row>
    <row r="1298" spans="1:17">
      <c r="A1298" s="41" t="s">
        <v>331</v>
      </c>
      <c r="B1298" s="41" t="s">
        <v>22</v>
      </c>
      <c r="C1298" s="41" t="s">
        <v>311</v>
      </c>
      <c r="D1298" s="42">
        <v>45</v>
      </c>
      <c r="M1298" s="81" t="s">
        <v>40</v>
      </c>
      <c r="N1298" s="81" t="s">
        <v>436</v>
      </c>
      <c r="O1298" s="81" t="s">
        <v>309</v>
      </c>
      <c r="P1298" s="81" t="s">
        <v>338</v>
      </c>
      <c r="Q1298" s="82">
        <v>41</v>
      </c>
    </row>
    <row r="1299" spans="1:17">
      <c r="A1299" s="41" t="s">
        <v>331</v>
      </c>
      <c r="B1299" s="41" t="s">
        <v>25</v>
      </c>
      <c r="C1299" s="41" t="s">
        <v>329</v>
      </c>
      <c r="D1299" s="42">
        <v>1</v>
      </c>
      <c r="M1299" s="81" t="s">
        <v>40</v>
      </c>
      <c r="N1299" s="81" t="s">
        <v>436</v>
      </c>
      <c r="O1299" s="81" t="s">
        <v>310</v>
      </c>
      <c r="P1299" s="81" t="s">
        <v>330</v>
      </c>
      <c r="Q1299" s="82">
        <v>123</v>
      </c>
    </row>
    <row r="1300" spans="1:17">
      <c r="A1300" s="41" t="s">
        <v>331</v>
      </c>
      <c r="B1300" s="41" t="s">
        <v>25</v>
      </c>
      <c r="C1300" s="41" t="s">
        <v>309</v>
      </c>
      <c r="D1300" s="42">
        <v>614</v>
      </c>
      <c r="M1300" s="81" t="s">
        <v>40</v>
      </c>
      <c r="N1300" s="81" t="s">
        <v>436</v>
      </c>
      <c r="O1300" s="81" t="s">
        <v>310</v>
      </c>
      <c r="P1300" s="81" t="s">
        <v>331</v>
      </c>
      <c r="Q1300" s="82">
        <v>146</v>
      </c>
    </row>
    <row r="1301" spans="1:17">
      <c r="A1301" s="41" t="s">
        <v>331</v>
      </c>
      <c r="B1301" s="41" t="s">
        <v>25</v>
      </c>
      <c r="C1301" s="41" t="s">
        <v>310</v>
      </c>
      <c r="D1301" s="42">
        <v>227</v>
      </c>
      <c r="M1301" s="81" t="s">
        <v>40</v>
      </c>
      <c r="N1301" s="81" t="s">
        <v>436</v>
      </c>
      <c r="O1301" s="81" t="s">
        <v>310</v>
      </c>
      <c r="P1301" s="81" t="s">
        <v>332</v>
      </c>
      <c r="Q1301" s="82">
        <v>145</v>
      </c>
    </row>
    <row r="1302" spans="1:17">
      <c r="A1302" s="41" t="s">
        <v>331</v>
      </c>
      <c r="B1302" s="41" t="s">
        <v>25</v>
      </c>
      <c r="C1302" s="41" t="s">
        <v>311</v>
      </c>
      <c r="D1302" s="42">
        <v>20</v>
      </c>
      <c r="M1302" s="81" t="s">
        <v>40</v>
      </c>
      <c r="N1302" s="81" t="s">
        <v>436</v>
      </c>
      <c r="O1302" s="81" t="s">
        <v>310</v>
      </c>
      <c r="P1302" s="81" t="s">
        <v>333</v>
      </c>
      <c r="Q1302" s="82">
        <v>146</v>
      </c>
    </row>
    <row r="1303" spans="1:17">
      <c r="A1303" s="41" t="s">
        <v>331</v>
      </c>
      <c r="B1303" s="41" t="s">
        <v>313</v>
      </c>
      <c r="C1303" s="41" t="s">
        <v>329</v>
      </c>
      <c r="D1303" s="42">
        <v>2</v>
      </c>
      <c r="M1303" s="81" t="s">
        <v>40</v>
      </c>
      <c r="N1303" s="81" t="s">
        <v>436</v>
      </c>
      <c r="O1303" s="81" t="s">
        <v>310</v>
      </c>
      <c r="P1303" s="81" t="s">
        <v>334</v>
      </c>
      <c r="Q1303" s="82">
        <v>119</v>
      </c>
    </row>
    <row r="1304" spans="1:17">
      <c r="A1304" s="41" t="s">
        <v>331</v>
      </c>
      <c r="B1304" s="41" t="s">
        <v>313</v>
      </c>
      <c r="C1304" s="41" t="s">
        <v>309</v>
      </c>
      <c r="D1304" s="42">
        <v>576</v>
      </c>
      <c r="M1304" s="81" t="s">
        <v>40</v>
      </c>
      <c r="N1304" s="81" t="s">
        <v>436</v>
      </c>
      <c r="O1304" s="81" t="s">
        <v>310</v>
      </c>
      <c r="P1304" s="81" t="s">
        <v>336</v>
      </c>
      <c r="Q1304" s="82">
        <v>113</v>
      </c>
    </row>
    <row r="1305" spans="1:17">
      <c r="A1305" s="41" t="s">
        <v>331</v>
      </c>
      <c r="B1305" s="41" t="s">
        <v>313</v>
      </c>
      <c r="C1305" s="41" t="s">
        <v>310</v>
      </c>
      <c r="D1305" s="42">
        <v>225</v>
      </c>
      <c r="M1305" s="81" t="s">
        <v>40</v>
      </c>
      <c r="N1305" s="81" t="s">
        <v>436</v>
      </c>
      <c r="O1305" s="81" t="s">
        <v>310</v>
      </c>
      <c r="P1305" s="81" t="s">
        <v>337</v>
      </c>
      <c r="Q1305" s="82">
        <v>118</v>
      </c>
    </row>
    <row r="1306" spans="1:17">
      <c r="A1306" s="41" t="s">
        <v>331</v>
      </c>
      <c r="B1306" s="41" t="s">
        <v>313</v>
      </c>
      <c r="C1306" s="41" t="s">
        <v>311</v>
      </c>
      <c r="D1306" s="42">
        <v>22</v>
      </c>
      <c r="M1306" s="81" t="s">
        <v>40</v>
      </c>
      <c r="N1306" s="81" t="s">
        <v>436</v>
      </c>
      <c r="O1306" s="81" t="s">
        <v>310</v>
      </c>
      <c r="P1306" s="81" t="s">
        <v>338</v>
      </c>
      <c r="Q1306" s="82">
        <v>26</v>
      </c>
    </row>
    <row r="1307" spans="1:17">
      <c r="A1307" s="41" t="s">
        <v>331</v>
      </c>
      <c r="B1307" s="41" t="s">
        <v>33</v>
      </c>
      <c r="C1307" s="41" t="s">
        <v>329</v>
      </c>
      <c r="D1307" s="42">
        <v>9</v>
      </c>
      <c r="M1307" s="81" t="s">
        <v>40</v>
      </c>
      <c r="N1307" s="81" t="s">
        <v>436</v>
      </c>
      <c r="O1307" s="81" t="s">
        <v>311</v>
      </c>
      <c r="P1307" s="81" t="s">
        <v>330</v>
      </c>
      <c r="Q1307" s="82">
        <v>8</v>
      </c>
    </row>
    <row r="1308" spans="1:17">
      <c r="A1308" s="41" t="s">
        <v>331</v>
      </c>
      <c r="B1308" s="41" t="s">
        <v>33</v>
      </c>
      <c r="C1308" s="41" t="s">
        <v>309</v>
      </c>
      <c r="D1308" s="42">
        <v>2250</v>
      </c>
      <c r="M1308" s="81" t="s">
        <v>40</v>
      </c>
      <c r="N1308" s="81" t="s">
        <v>436</v>
      </c>
      <c r="O1308" s="81" t="s">
        <v>311</v>
      </c>
      <c r="P1308" s="81" t="s">
        <v>331</v>
      </c>
      <c r="Q1308" s="82">
        <v>9</v>
      </c>
    </row>
    <row r="1309" spans="1:17">
      <c r="A1309" s="41" t="s">
        <v>331</v>
      </c>
      <c r="B1309" s="41" t="s">
        <v>33</v>
      </c>
      <c r="C1309" s="41" t="s">
        <v>310</v>
      </c>
      <c r="D1309" s="42">
        <v>939</v>
      </c>
      <c r="M1309" s="81" t="s">
        <v>40</v>
      </c>
      <c r="N1309" s="81" t="s">
        <v>436</v>
      </c>
      <c r="O1309" s="81" t="s">
        <v>311</v>
      </c>
      <c r="P1309" s="81" t="s">
        <v>332</v>
      </c>
      <c r="Q1309" s="82">
        <v>15</v>
      </c>
    </row>
    <row r="1310" spans="1:17">
      <c r="A1310" s="41" t="s">
        <v>331</v>
      </c>
      <c r="B1310" s="41" t="s">
        <v>33</v>
      </c>
      <c r="C1310" s="41" t="s">
        <v>311</v>
      </c>
      <c r="D1310" s="42">
        <v>99</v>
      </c>
      <c r="M1310" s="81" t="s">
        <v>40</v>
      </c>
      <c r="N1310" s="81" t="s">
        <v>436</v>
      </c>
      <c r="O1310" s="81" t="s">
        <v>311</v>
      </c>
      <c r="P1310" s="81" t="s">
        <v>333</v>
      </c>
      <c r="Q1310" s="82">
        <v>8</v>
      </c>
    </row>
    <row r="1311" spans="1:17">
      <c r="A1311" s="41" t="s">
        <v>331</v>
      </c>
      <c r="B1311" s="41" t="s">
        <v>52</v>
      </c>
      <c r="C1311" s="41" t="s">
        <v>329</v>
      </c>
      <c r="D1311" s="42">
        <v>5</v>
      </c>
      <c r="M1311" s="81" t="s">
        <v>40</v>
      </c>
      <c r="N1311" s="81" t="s">
        <v>436</v>
      </c>
      <c r="O1311" s="81" t="s">
        <v>311</v>
      </c>
      <c r="P1311" s="81" t="s">
        <v>334</v>
      </c>
      <c r="Q1311" s="82">
        <v>10</v>
      </c>
    </row>
    <row r="1312" spans="1:17">
      <c r="A1312" s="41" t="s">
        <v>331</v>
      </c>
      <c r="B1312" s="41" t="s">
        <v>52</v>
      </c>
      <c r="C1312" s="41" t="s">
        <v>309</v>
      </c>
      <c r="D1312" s="42">
        <v>2944</v>
      </c>
      <c r="M1312" s="81" t="s">
        <v>40</v>
      </c>
      <c r="N1312" s="81" t="s">
        <v>436</v>
      </c>
      <c r="O1312" s="81" t="s">
        <v>311</v>
      </c>
      <c r="P1312" s="81" t="s">
        <v>336</v>
      </c>
      <c r="Q1312" s="82">
        <v>5</v>
      </c>
    </row>
    <row r="1313" spans="1:17">
      <c r="A1313" s="41" t="s">
        <v>331</v>
      </c>
      <c r="B1313" s="41" t="s">
        <v>52</v>
      </c>
      <c r="C1313" s="41" t="s">
        <v>310</v>
      </c>
      <c r="D1313" s="42">
        <v>1248</v>
      </c>
      <c r="M1313" s="81" t="s">
        <v>40</v>
      </c>
      <c r="N1313" s="81" t="s">
        <v>436</v>
      </c>
      <c r="O1313" s="81" t="s">
        <v>311</v>
      </c>
      <c r="P1313" s="81" t="s">
        <v>337</v>
      </c>
      <c r="Q1313" s="82">
        <v>21</v>
      </c>
    </row>
    <row r="1314" spans="1:17">
      <c r="A1314" s="41" t="s">
        <v>331</v>
      </c>
      <c r="B1314" s="41" t="s">
        <v>52</v>
      </c>
      <c r="C1314" s="41" t="s">
        <v>311</v>
      </c>
      <c r="D1314" s="42">
        <v>121</v>
      </c>
      <c r="M1314" s="81" t="s">
        <v>40</v>
      </c>
      <c r="N1314" s="81" t="s">
        <v>436</v>
      </c>
      <c r="O1314" s="81" t="s">
        <v>311</v>
      </c>
      <c r="P1314" s="81" t="s">
        <v>338</v>
      </c>
      <c r="Q1314" s="82">
        <v>1</v>
      </c>
    </row>
    <row r="1315" spans="1:17">
      <c r="A1315" s="41" t="s">
        <v>331</v>
      </c>
      <c r="B1315" s="41" t="s">
        <v>26</v>
      </c>
      <c r="C1315" s="41" t="s">
        <v>309</v>
      </c>
      <c r="D1315" s="42">
        <v>148</v>
      </c>
      <c r="M1315" s="81" t="s">
        <v>40</v>
      </c>
      <c r="N1315" s="81" t="s">
        <v>436</v>
      </c>
      <c r="O1315" s="81" t="s">
        <v>335</v>
      </c>
      <c r="P1315" s="81" t="s">
        <v>334</v>
      </c>
      <c r="Q1315" s="82">
        <v>4</v>
      </c>
    </row>
    <row r="1316" spans="1:17">
      <c r="A1316" s="41" t="s">
        <v>331</v>
      </c>
      <c r="B1316" s="41" t="s">
        <v>26</v>
      </c>
      <c r="C1316" s="41" t="s">
        <v>310</v>
      </c>
      <c r="D1316" s="42">
        <v>48</v>
      </c>
      <c r="M1316" s="81" t="s">
        <v>40</v>
      </c>
      <c r="N1316" s="81" t="s">
        <v>436</v>
      </c>
      <c r="O1316" s="81" t="s">
        <v>335</v>
      </c>
      <c r="P1316" s="81" t="s">
        <v>336</v>
      </c>
      <c r="Q1316" s="82">
        <v>3</v>
      </c>
    </row>
    <row r="1317" spans="1:17">
      <c r="A1317" s="41" t="s">
        <v>331</v>
      </c>
      <c r="B1317" s="41" t="s">
        <v>26</v>
      </c>
      <c r="C1317" s="41" t="s">
        <v>311</v>
      </c>
      <c r="D1317" s="42">
        <v>20</v>
      </c>
      <c r="M1317" s="81" t="s">
        <v>40</v>
      </c>
      <c r="N1317" s="81" t="s">
        <v>436</v>
      </c>
      <c r="O1317" s="81" t="s">
        <v>335</v>
      </c>
      <c r="P1317" s="81" t="s">
        <v>337</v>
      </c>
      <c r="Q1317" s="82">
        <v>5</v>
      </c>
    </row>
    <row r="1318" spans="1:17">
      <c r="A1318" s="41" t="s">
        <v>331</v>
      </c>
      <c r="B1318" s="41" t="s">
        <v>45</v>
      </c>
      <c r="C1318" s="41" t="s">
        <v>329</v>
      </c>
      <c r="D1318" s="42">
        <v>1</v>
      </c>
      <c r="M1318" s="81" t="s">
        <v>40</v>
      </c>
      <c r="N1318" s="81" t="s">
        <v>436</v>
      </c>
      <c r="O1318" s="81" t="s">
        <v>335</v>
      </c>
      <c r="P1318" s="81" t="s">
        <v>338</v>
      </c>
      <c r="Q1318" s="82">
        <v>2</v>
      </c>
    </row>
    <row r="1319" spans="1:17">
      <c r="A1319" s="41" t="s">
        <v>331</v>
      </c>
      <c r="B1319" s="41" t="s">
        <v>45</v>
      </c>
      <c r="C1319" s="41" t="s">
        <v>309</v>
      </c>
      <c r="D1319" s="42">
        <v>66</v>
      </c>
      <c r="M1319" s="81" t="s">
        <v>40</v>
      </c>
      <c r="N1319" s="81" t="s">
        <v>438</v>
      </c>
      <c r="O1319" s="81" t="s">
        <v>309</v>
      </c>
      <c r="P1319" s="81" t="s">
        <v>337</v>
      </c>
      <c r="Q1319" s="82">
        <v>1</v>
      </c>
    </row>
    <row r="1320" spans="1:17">
      <c r="A1320" s="41" t="s">
        <v>331</v>
      </c>
      <c r="B1320" s="41" t="s">
        <v>45</v>
      </c>
      <c r="C1320" s="41" t="s">
        <v>310</v>
      </c>
      <c r="D1320" s="42">
        <v>36</v>
      </c>
      <c r="M1320" s="81" t="s">
        <v>40</v>
      </c>
      <c r="N1320" s="81" t="s">
        <v>455</v>
      </c>
      <c r="O1320" s="81" t="s">
        <v>309</v>
      </c>
      <c r="P1320" s="81" t="s">
        <v>333</v>
      </c>
      <c r="Q1320" s="82">
        <v>1</v>
      </c>
    </row>
    <row r="1321" spans="1:17">
      <c r="A1321" s="41" t="s">
        <v>331</v>
      </c>
      <c r="B1321" s="41" t="s">
        <v>45</v>
      </c>
      <c r="C1321" s="41" t="s">
        <v>311</v>
      </c>
      <c r="D1321" s="42">
        <v>7</v>
      </c>
      <c r="M1321" s="81" t="s">
        <v>40</v>
      </c>
      <c r="N1321" s="81" t="s">
        <v>329</v>
      </c>
      <c r="O1321" s="81" t="s">
        <v>309</v>
      </c>
      <c r="P1321" s="81" t="s">
        <v>308</v>
      </c>
      <c r="Q1321" s="82">
        <v>81</v>
      </c>
    </row>
    <row r="1322" spans="1:17">
      <c r="A1322" s="41" t="s">
        <v>331</v>
      </c>
      <c r="B1322" s="41" t="s">
        <v>51</v>
      </c>
      <c r="C1322" s="41" t="s">
        <v>329</v>
      </c>
      <c r="D1322" s="42">
        <v>1</v>
      </c>
      <c r="M1322" s="81" t="s">
        <v>40</v>
      </c>
      <c r="N1322" s="81" t="s">
        <v>329</v>
      </c>
      <c r="O1322" s="81" t="s">
        <v>309</v>
      </c>
      <c r="P1322" s="81" t="s">
        <v>323</v>
      </c>
      <c r="Q1322" s="82">
        <v>288</v>
      </c>
    </row>
    <row r="1323" spans="1:17">
      <c r="A1323" s="41" t="s">
        <v>331</v>
      </c>
      <c r="B1323" s="41" t="s">
        <v>51</v>
      </c>
      <c r="C1323" s="41" t="s">
        <v>309</v>
      </c>
      <c r="D1323" s="42">
        <v>916</v>
      </c>
      <c r="M1323" s="81" t="s">
        <v>40</v>
      </c>
      <c r="N1323" s="81" t="s">
        <v>329</v>
      </c>
      <c r="O1323" s="81" t="s">
        <v>309</v>
      </c>
      <c r="P1323" s="81" t="s">
        <v>324</v>
      </c>
      <c r="Q1323" s="82">
        <v>352</v>
      </c>
    </row>
    <row r="1324" spans="1:17">
      <c r="A1324" s="41" t="s">
        <v>331</v>
      </c>
      <c r="B1324" s="41" t="s">
        <v>51</v>
      </c>
      <c r="C1324" s="41" t="s">
        <v>310</v>
      </c>
      <c r="D1324" s="42">
        <v>378</v>
      </c>
      <c r="M1324" s="81" t="s">
        <v>40</v>
      </c>
      <c r="N1324" s="81" t="s">
        <v>329</v>
      </c>
      <c r="O1324" s="81" t="s">
        <v>309</v>
      </c>
      <c r="P1324" s="81" t="s">
        <v>325</v>
      </c>
      <c r="Q1324" s="82">
        <v>388</v>
      </c>
    </row>
    <row r="1325" spans="1:17">
      <c r="A1325" s="41" t="s">
        <v>331</v>
      </c>
      <c r="B1325" s="41" t="s">
        <v>51</v>
      </c>
      <c r="C1325" s="41" t="s">
        <v>311</v>
      </c>
      <c r="D1325" s="42">
        <v>66</v>
      </c>
      <c r="M1325" s="81" t="s">
        <v>40</v>
      </c>
      <c r="N1325" s="81" t="s">
        <v>329</v>
      </c>
      <c r="O1325" s="81" t="s">
        <v>309</v>
      </c>
      <c r="P1325" s="81" t="s">
        <v>326</v>
      </c>
      <c r="Q1325" s="82">
        <v>354</v>
      </c>
    </row>
    <row r="1326" spans="1:17">
      <c r="A1326" s="41" t="s">
        <v>331</v>
      </c>
      <c r="B1326" s="41" t="s">
        <v>7</v>
      </c>
      <c r="C1326" s="41" t="s">
        <v>329</v>
      </c>
      <c r="D1326" s="42">
        <v>6</v>
      </c>
      <c r="M1326" s="81" t="s">
        <v>40</v>
      </c>
      <c r="N1326" s="81" t="s">
        <v>329</v>
      </c>
      <c r="O1326" s="81" t="s">
        <v>309</v>
      </c>
      <c r="P1326" s="81" t="s">
        <v>327</v>
      </c>
      <c r="Q1326" s="82">
        <v>280</v>
      </c>
    </row>
    <row r="1327" spans="1:17">
      <c r="A1327" s="41" t="s">
        <v>331</v>
      </c>
      <c r="B1327" s="41" t="s">
        <v>7</v>
      </c>
      <c r="C1327" s="41" t="s">
        <v>309</v>
      </c>
      <c r="D1327" s="42">
        <v>1021</v>
      </c>
      <c r="M1327" s="81" t="s">
        <v>40</v>
      </c>
      <c r="N1327" s="81" t="s">
        <v>329</v>
      </c>
      <c r="O1327" s="81" t="s">
        <v>309</v>
      </c>
      <c r="P1327" s="81" t="s">
        <v>328</v>
      </c>
      <c r="Q1327" s="82">
        <v>255</v>
      </c>
    </row>
    <row r="1328" spans="1:17">
      <c r="A1328" s="41" t="s">
        <v>331</v>
      </c>
      <c r="B1328" s="41" t="s">
        <v>7</v>
      </c>
      <c r="C1328" s="41" t="s">
        <v>310</v>
      </c>
      <c r="D1328" s="42">
        <v>409</v>
      </c>
      <c r="M1328" s="81" t="s">
        <v>40</v>
      </c>
      <c r="N1328" s="81" t="s">
        <v>329</v>
      </c>
      <c r="O1328" s="81" t="s">
        <v>309</v>
      </c>
      <c r="P1328" s="81" t="s">
        <v>334</v>
      </c>
      <c r="Q1328" s="82">
        <v>4</v>
      </c>
    </row>
    <row r="1329" spans="1:17">
      <c r="A1329" s="41" t="s">
        <v>331</v>
      </c>
      <c r="B1329" s="41" t="s">
        <v>7</v>
      </c>
      <c r="C1329" s="41" t="s">
        <v>311</v>
      </c>
      <c r="D1329" s="42">
        <v>38</v>
      </c>
      <c r="M1329" s="81" t="s">
        <v>40</v>
      </c>
      <c r="N1329" s="81" t="s">
        <v>329</v>
      </c>
      <c r="O1329" s="81" t="s">
        <v>310</v>
      </c>
      <c r="P1329" s="81" t="s">
        <v>308</v>
      </c>
      <c r="Q1329" s="82">
        <v>25</v>
      </c>
    </row>
    <row r="1330" spans="1:17">
      <c r="A1330" s="41" t="s">
        <v>331</v>
      </c>
      <c r="B1330" s="41" t="s">
        <v>314</v>
      </c>
      <c r="C1330" s="41" t="s">
        <v>329</v>
      </c>
      <c r="D1330" s="42">
        <v>8</v>
      </c>
      <c r="M1330" s="81" t="s">
        <v>40</v>
      </c>
      <c r="N1330" s="81" t="s">
        <v>329</v>
      </c>
      <c r="O1330" s="81" t="s">
        <v>310</v>
      </c>
      <c r="P1330" s="81" t="s">
        <v>323</v>
      </c>
      <c r="Q1330" s="82">
        <v>80</v>
      </c>
    </row>
    <row r="1331" spans="1:17">
      <c r="A1331" s="41" t="s">
        <v>331</v>
      </c>
      <c r="B1331" s="41" t="s">
        <v>314</v>
      </c>
      <c r="C1331" s="41" t="s">
        <v>309</v>
      </c>
      <c r="D1331" s="42">
        <v>1108</v>
      </c>
      <c r="M1331" s="81" t="s">
        <v>40</v>
      </c>
      <c r="N1331" s="81" t="s">
        <v>329</v>
      </c>
      <c r="O1331" s="81" t="s">
        <v>310</v>
      </c>
      <c r="P1331" s="81" t="s">
        <v>324</v>
      </c>
      <c r="Q1331" s="82">
        <v>94</v>
      </c>
    </row>
    <row r="1332" spans="1:17">
      <c r="A1332" s="41" t="s">
        <v>331</v>
      </c>
      <c r="B1332" s="41" t="s">
        <v>314</v>
      </c>
      <c r="C1332" s="41" t="s">
        <v>310</v>
      </c>
      <c r="D1332" s="42">
        <v>468</v>
      </c>
      <c r="M1332" s="81" t="s">
        <v>40</v>
      </c>
      <c r="N1332" s="81" t="s">
        <v>329</v>
      </c>
      <c r="O1332" s="81" t="s">
        <v>310</v>
      </c>
      <c r="P1332" s="81" t="s">
        <v>325</v>
      </c>
      <c r="Q1332" s="82">
        <v>114</v>
      </c>
    </row>
    <row r="1333" spans="1:17">
      <c r="A1333" s="41" t="s">
        <v>331</v>
      </c>
      <c r="B1333" s="41" t="s">
        <v>314</v>
      </c>
      <c r="C1333" s="41" t="s">
        <v>311</v>
      </c>
      <c r="D1333" s="42">
        <v>42</v>
      </c>
      <c r="M1333" s="81" t="s">
        <v>40</v>
      </c>
      <c r="N1333" s="81" t="s">
        <v>329</v>
      </c>
      <c r="O1333" s="81" t="s">
        <v>310</v>
      </c>
      <c r="P1333" s="81" t="s">
        <v>326</v>
      </c>
      <c r="Q1333" s="82">
        <v>114</v>
      </c>
    </row>
    <row r="1334" spans="1:17">
      <c r="A1334" s="41" t="s">
        <v>331</v>
      </c>
      <c r="B1334" s="41" t="s">
        <v>29</v>
      </c>
      <c r="C1334" s="41" t="s">
        <v>329</v>
      </c>
      <c r="D1334" s="42">
        <v>13</v>
      </c>
      <c r="M1334" s="81" t="s">
        <v>40</v>
      </c>
      <c r="N1334" s="81" t="s">
        <v>329</v>
      </c>
      <c r="O1334" s="81" t="s">
        <v>310</v>
      </c>
      <c r="P1334" s="81" t="s">
        <v>327</v>
      </c>
      <c r="Q1334" s="82">
        <v>95</v>
      </c>
    </row>
    <row r="1335" spans="1:17">
      <c r="A1335" s="41" t="s">
        <v>331</v>
      </c>
      <c r="B1335" s="41" t="s">
        <v>29</v>
      </c>
      <c r="C1335" s="41" t="s">
        <v>309</v>
      </c>
      <c r="D1335" s="42">
        <v>1837</v>
      </c>
      <c r="M1335" s="81" t="s">
        <v>40</v>
      </c>
      <c r="N1335" s="81" t="s">
        <v>329</v>
      </c>
      <c r="O1335" s="81" t="s">
        <v>310</v>
      </c>
      <c r="P1335" s="81" t="s">
        <v>328</v>
      </c>
      <c r="Q1335" s="82">
        <v>121</v>
      </c>
    </row>
    <row r="1336" spans="1:17">
      <c r="A1336" s="41" t="s">
        <v>331</v>
      </c>
      <c r="B1336" s="41" t="s">
        <v>29</v>
      </c>
      <c r="C1336" s="41" t="s">
        <v>310</v>
      </c>
      <c r="D1336" s="42">
        <v>737</v>
      </c>
      <c r="M1336" s="81" t="s">
        <v>40</v>
      </c>
      <c r="N1336" s="81" t="s">
        <v>329</v>
      </c>
      <c r="O1336" s="81" t="s">
        <v>310</v>
      </c>
      <c r="P1336" s="81" t="s">
        <v>336</v>
      </c>
      <c r="Q1336" s="82">
        <v>1</v>
      </c>
    </row>
    <row r="1337" spans="1:17">
      <c r="A1337" s="41" t="s">
        <v>331</v>
      </c>
      <c r="B1337" s="41" t="s">
        <v>29</v>
      </c>
      <c r="C1337" s="41" t="s">
        <v>311</v>
      </c>
      <c r="D1337" s="42">
        <v>65</v>
      </c>
      <c r="M1337" s="81" t="s">
        <v>40</v>
      </c>
      <c r="N1337" s="81" t="s">
        <v>329</v>
      </c>
      <c r="O1337" s="81" t="s">
        <v>311</v>
      </c>
      <c r="P1337" s="81" t="s">
        <v>308</v>
      </c>
      <c r="Q1337" s="82">
        <v>5</v>
      </c>
    </row>
    <row r="1338" spans="1:17">
      <c r="A1338" s="41" t="s">
        <v>331</v>
      </c>
      <c r="B1338" s="41" t="s">
        <v>44</v>
      </c>
      <c r="C1338" s="41" t="s">
        <v>329</v>
      </c>
      <c r="D1338" s="42">
        <v>9</v>
      </c>
      <c r="M1338" s="81" t="s">
        <v>40</v>
      </c>
      <c r="N1338" s="81" t="s">
        <v>329</v>
      </c>
      <c r="O1338" s="81" t="s">
        <v>311</v>
      </c>
      <c r="P1338" s="81" t="s">
        <v>323</v>
      </c>
      <c r="Q1338" s="82">
        <v>9</v>
      </c>
    </row>
    <row r="1339" spans="1:17">
      <c r="A1339" s="41" t="s">
        <v>331</v>
      </c>
      <c r="B1339" s="41" t="s">
        <v>44</v>
      </c>
      <c r="C1339" s="41" t="s">
        <v>309</v>
      </c>
      <c r="D1339" s="42">
        <v>1540</v>
      </c>
      <c r="M1339" s="81" t="s">
        <v>40</v>
      </c>
      <c r="N1339" s="81" t="s">
        <v>329</v>
      </c>
      <c r="O1339" s="81" t="s">
        <v>311</v>
      </c>
      <c r="P1339" s="81" t="s">
        <v>324</v>
      </c>
      <c r="Q1339" s="82">
        <v>13</v>
      </c>
    </row>
    <row r="1340" spans="1:17">
      <c r="A1340" s="41" t="s">
        <v>331</v>
      </c>
      <c r="B1340" s="41" t="s">
        <v>44</v>
      </c>
      <c r="C1340" s="41" t="s">
        <v>310</v>
      </c>
      <c r="D1340" s="42">
        <v>627</v>
      </c>
      <c r="M1340" s="81" t="s">
        <v>40</v>
      </c>
      <c r="N1340" s="81" t="s">
        <v>329</v>
      </c>
      <c r="O1340" s="81" t="s">
        <v>311</v>
      </c>
      <c r="P1340" s="81" t="s">
        <v>325</v>
      </c>
      <c r="Q1340" s="82">
        <v>10</v>
      </c>
    </row>
    <row r="1341" spans="1:17">
      <c r="A1341" s="41" t="s">
        <v>331</v>
      </c>
      <c r="B1341" s="41" t="s">
        <v>44</v>
      </c>
      <c r="C1341" s="41" t="s">
        <v>311</v>
      </c>
      <c r="D1341" s="42">
        <v>77</v>
      </c>
      <c r="M1341" s="81" t="s">
        <v>40</v>
      </c>
      <c r="N1341" s="81" t="s">
        <v>329</v>
      </c>
      <c r="O1341" s="81" t="s">
        <v>311</v>
      </c>
      <c r="P1341" s="81" t="s">
        <v>326</v>
      </c>
      <c r="Q1341" s="82">
        <v>12</v>
      </c>
    </row>
    <row r="1342" spans="1:17">
      <c r="A1342" s="41" t="s">
        <v>331</v>
      </c>
      <c r="B1342" s="41" t="s">
        <v>15</v>
      </c>
      <c r="C1342" s="41" t="s">
        <v>329</v>
      </c>
      <c r="D1342" s="42">
        <v>3</v>
      </c>
      <c r="M1342" s="81" t="s">
        <v>40</v>
      </c>
      <c r="N1342" s="81" t="s">
        <v>329</v>
      </c>
      <c r="O1342" s="81" t="s">
        <v>311</v>
      </c>
      <c r="P1342" s="81" t="s">
        <v>327</v>
      </c>
      <c r="Q1342" s="82">
        <v>6</v>
      </c>
    </row>
    <row r="1343" spans="1:17">
      <c r="A1343" s="41" t="s">
        <v>331</v>
      </c>
      <c r="B1343" s="41" t="s">
        <v>15</v>
      </c>
      <c r="C1343" s="41" t="s">
        <v>309</v>
      </c>
      <c r="D1343" s="42">
        <v>612</v>
      </c>
      <c r="M1343" s="81" t="s">
        <v>40</v>
      </c>
      <c r="N1343" s="81" t="s">
        <v>329</v>
      </c>
      <c r="O1343" s="81" t="s">
        <v>311</v>
      </c>
      <c r="P1343" s="81" t="s">
        <v>328</v>
      </c>
      <c r="Q1343" s="82">
        <v>7</v>
      </c>
    </row>
    <row r="1344" spans="1:17">
      <c r="A1344" s="41" t="s">
        <v>331</v>
      </c>
      <c r="B1344" s="41" t="s">
        <v>15</v>
      </c>
      <c r="C1344" s="41" t="s">
        <v>310</v>
      </c>
      <c r="D1344" s="42">
        <v>257</v>
      </c>
      <c r="M1344" s="81" t="s">
        <v>41</v>
      </c>
      <c r="N1344" s="81" t="s">
        <v>436</v>
      </c>
      <c r="O1344" s="81" t="s">
        <v>329</v>
      </c>
      <c r="P1344" s="81" t="s">
        <v>332</v>
      </c>
      <c r="Q1344" s="82">
        <v>2</v>
      </c>
    </row>
    <row r="1345" spans="1:17">
      <c r="A1345" s="41" t="s">
        <v>331</v>
      </c>
      <c r="B1345" s="41" t="s">
        <v>15</v>
      </c>
      <c r="C1345" s="41" t="s">
        <v>311</v>
      </c>
      <c r="D1345" s="42">
        <v>14</v>
      </c>
      <c r="M1345" s="81" t="s">
        <v>41</v>
      </c>
      <c r="N1345" s="81" t="s">
        <v>436</v>
      </c>
      <c r="O1345" s="81" t="s">
        <v>309</v>
      </c>
      <c r="P1345" s="81" t="s">
        <v>330</v>
      </c>
      <c r="Q1345" s="82">
        <v>136</v>
      </c>
    </row>
    <row r="1346" spans="1:17">
      <c r="A1346" s="41" t="s">
        <v>331</v>
      </c>
      <c r="B1346" s="41" t="s">
        <v>8</v>
      </c>
      <c r="C1346" s="41" t="s">
        <v>309</v>
      </c>
      <c r="D1346" s="42">
        <v>192</v>
      </c>
      <c r="M1346" s="81" t="s">
        <v>41</v>
      </c>
      <c r="N1346" s="81" t="s">
        <v>436</v>
      </c>
      <c r="O1346" s="81" t="s">
        <v>309</v>
      </c>
      <c r="P1346" s="81" t="s">
        <v>331</v>
      </c>
      <c r="Q1346" s="82">
        <v>124</v>
      </c>
    </row>
    <row r="1347" spans="1:17">
      <c r="A1347" s="41" t="s">
        <v>331</v>
      </c>
      <c r="B1347" s="41" t="s">
        <v>8</v>
      </c>
      <c r="C1347" s="41" t="s">
        <v>310</v>
      </c>
      <c r="D1347" s="42">
        <v>66</v>
      </c>
      <c r="M1347" s="81" t="s">
        <v>41</v>
      </c>
      <c r="N1347" s="81" t="s">
        <v>436</v>
      </c>
      <c r="O1347" s="81" t="s">
        <v>309</v>
      </c>
      <c r="P1347" s="81" t="s">
        <v>332</v>
      </c>
      <c r="Q1347" s="82">
        <v>116</v>
      </c>
    </row>
    <row r="1348" spans="1:17">
      <c r="A1348" s="41" t="s">
        <v>331</v>
      </c>
      <c r="B1348" s="41" t="s">
        <v>8</v>
      </c>
      <c r="C1348" s="41" t="s">
        <v>311</v>
      </c>
      <c r="D1348" s="42">
        <v>3</v>
      </c>
      <c r="M1348" s="81" t="s">
        <v>41</v>
      </c>
      <c r="N1348" s="81" t="s">
        <v>436</v>
      </c>
      <c r="O1348" s="81" t="s">
        <v>309</v>
      </c>
      <c r="P1348" s="81" t="s">
        <v>333</v>
      </c>
      <c r="Q1348" s="82">
        <v>96</v>
      </c>
    </row>
    <row r="1349" spans="1:17">
      <c r="A1349" s="41" t="s">
        <v>331</v>
      </c>
      <c r="B1349" s="41" t="s">
        <v>12</v>
      </c>
      <c r="C1349" s="41" t="s">
        <v>309</v>
      </c>
      <c r="D1349" s="42">
        <v>365</v>
      </c>
      <c r="M1349" s="81" t="s">
        <v>41</v>
      </c>
      <c r="N1349" s="81" t="s">
        <v>436</v>
      </c>
      <c r="O1349" s="81" t="s">
        <v>309</v>
      </c>
      <c r="P1349" s="81" t="s">
        <v>334</v>
      </c>
      <c r="Q1349" s="82">
        <v>152</v>
      </c>
    </row>
    <row r="1350" spans="1:17">
      <c r="A1350" s="41" t="s">
        <v>331</v>
      </c>
      <c r="B1350" s="41" t="s">
        <v>12</v>
      </c>
      <c r="C1350" s="41" t="s">
        <v>310</v>
      </c>
      <c r="D1350" s="42">
        <v>161</v>
      </c>
      <c r="M1350" s="81" t="s">
        <v>41</v>
      </c>
      <c r="N1350" s="81" t="s">
        <v>436</v>
      </c>
      <c r="O1350" s="81" t="s">
        <v>309</v>
      </c>
      <c r="P1350" s="81" t="s">
        <v>336</v>
      </c>
      <c r="Q1350" s="82">
        <v>139</v>
      </c>
    </row>
    <row r="1351" spans="1:17">
      <c r="A1351" s="41" t="s">
        <v>331</v>
      </c>
      <c r="B1351" s="41" t="s">
        <v>12</v>
      </c>
      <c r="C1351" s="41" t="s">
        <v>311</v>
      </c>
      <c r="D1351" s="42">
        <v>12</v>
      </c>
      <c r="M1351" s="81" t="s">
        <v>41</v>
      </c>
      <c r="N1351" s="81" t="s">
        <v>436</v>
      </c>
      <c r="O1351" s="81" t="s">
        <v>309</v>
      </c>
      <c r="P1351" s="81" t="s">
        <v>337</v>
      </c>
      <c r="Q1351" s="82">
        <v>150</v>
      </c>
    </row>
    <row r="1352" spans="1:17">
      <c r="A1352" s="41" t="s">
        <v>331</v>
      </c>
      <c r="B1352" s="41" t="s">
        <v>315</v>
      </c>
      <c r="C1352" s="41" t="s">
        <v>309</v>
      </c>
      <c r="D1352" s="42">
        <v>488</v>
      </c>
      <c r="M1352" s="81" t="s">
        <v>41</v>
      </c>
      <c r="N1352" s="81" t="s">
        <v>436</v>
      </c>
      <c r="O1352" s="81" t="s">
        <v>309</v>
      </c>
      <c r="P1352" s="81" t="s">
        <v>338</v>
      </c>
      <c r="Q1352" s="82">
        <v>20</v>
      </c>
    </row>
    <row r="1353" spans="1:17">
      <c r="A1353" s="41" t="s">
        <v>331</v>
      </c>
      <c r="B1353" s="41" t="s">
        <v>315</v>
      </c>
      <c r="C1353" s="41" t="s">
        <v>310</v>
      </c>
      <c r="D1353" s="42">
        <v>161</v>
      </c>
      <c r="M1353" s="81" t="s">
        <v>41</v>
      </c>
      <c r="N1353" s="81" t="s">
        <v>436</v>
      </c>
      <c r="O1353" s="81" t="s">
        <v>310</v>
      </c>
      <c r="P1353" s="81" t="s">
        <v>330</v>
      </c>
      <c r="Q1353" s="82">
        <v>48</v>
      </c>
    </row>
    <row r="1354" spans="1:17">
      <c r="A1354" s="41" t="s">
        <v>331</v>
      </c>
      <c r="B1354" s="41" t="s">
        <v>315</v>
      </c>
      <c r="C1354" s="41" t="s">
        <v>311</v>
      </c>
      <c r="D1354" s="42">
        <v>16</v>
      </c>
      <c r="M1354" s="81" t="s">
        <v>41</v>
      </c>
      <c r="N1354" s="81" t="s">
        <v>436</v>
      </c>
      <c r="O1354" s="81" t="s">
        <v>310</v>
      </c>
      <c r="P1354" s="81" t="s">
        <v>331</v>
      </c>
      <c r="Q1354" s="82">
        <v>58</v>
      </c>
    </row>
    <row r="1355" spans="1:17">
      <c r="A1355" s="41" t="s">
        <v>331</v>
      </c>
      <c r="B1355" s="41" t="s">
        <v>38</v>
      </c>
      <c r="C1355" s="41" t="s">
        <v>329</v>
      </c>
      <c r="D1355" s="42">
        <v>1</v>
      </c>
      <c r="M1355" s="81" t="s">
        <v>41</v>
      </c>
      <c r="N1355" s="81" t="s">
        <v>436</v>
      </c>
      <c r="O1355" s="81" t="s">
        <v>310</v>
      </c>
      <c r="P1355" s="81" t="s">
        <v>332</v>
      </c>
      <c r="Q1355" s="82">
        <v>56</v>
      </c>
    </row>
    <row r="1356" spans="1:17">
      <c r="A1356" s="41" t="s">
        <v>331</v>
      </c>
      <c r="B1356" s="41" t="s">
        <v>38</v>
      </c>
      <c r="C1356" s="41" t="s">
        <v>309</v>
      </c>
      <c r="D1356" s="42">
        <v>136</v>
      </c>
      <c r="M1356" s="81" t="s">
        <v>41</v>
      </c>
      <c r="N1356" s="81" t="s">
        <v>436</v>
      </c>
      <c r="O1356" s="81" t="s">
        <v>310</v>
      </c>
      <c r="P1356" s="81" t="s">
        <v>333</v>
      </c>
      <c r="Q1356" s="82">
        <v>67</v>
      </c>
    </row>
    <row r="1357" spans="1:17">
      <c r="A1357" s="41" t="s">
        <v>331</v>
      </c>
      <c r="B1357" s="41" t="s">
        <v>38</v>
      </c>
      <c r="C1357" s="41" t="s">
        <v>310</v>
      </c>
      <c r="D1357" s="42">
        <v>69</v>
      </c>
      <c r="M1357" s="81" t="s">
        <v>41</v>
      </c>
      <c r="N1357" s="81" t="s">
        <v>436</v>
      </c>
      <c r="O1357" s="81" t="s">
        <v>310</v>
      </c>
      <c r="P1357" s="81" t="s">
        <v>334</v>
      </c>
      <c r="Q1357" s="82">
        <v>46</v>
      </c>
    </row>
    <row r="1358" spans="1:17">
      <c r="A1358" s="41" t="s">
        <v>331</v>
      </c>
      <c r="B1358" s="41" t="s">
        <v>38</v>
      </c>
      <c r="C1358" s="41" t="s">
        <v>311</v>
      </c>
      <c r="D1358" s="42">
        <v>6</v>
      </c>
      <c r="M1358" s="81" t="s">
        <v>41</v>
      </c>
      <c r="N1358" s="81" t="s">
        <v>436</v>
      </c>
      <c r="O1358" s="81" t="s">
        <v>310</v>
      </c>
      <c r="P1358" s="81" t="s">
        <v>336</v>
      </c>
      <c r="Q1358" s="82">
        <v>48</v>
      </c>
    </row>
    <row r="1359" spans="1:17">
      <c r="A1359" s="41" t="s">
        <v>331</v>
      </c>
      <c r="B1359" s="41" t="s">
        <v>40</v>
      </c>
      <c r="C1359" s="41" t="s">
        <v>329</v>
      </c>
      <c r="D1359" s="42">
        <v>2</v>
      </c>
      <c r="M1359" s="81" t="s">
        <v>41</v>
      </c>
      <c r="N1359" s="81" t="s">
        <v>436</v>
      </c>
      <c r="O1359" s="81" t="s">
        <v>310</v>
      </c>
      <c r="P1359" s="81" t="s">
        <v>337</v>
      </c>
      <c r="Q1359" s="82">
        <v>43</v>
      </c>
    </row>
    <row r="1360" spans="1:17">
      <c r="A1360" s="41" t="s">
        <v>331</v>
      </c>
      <c r="B1360" s="41" t="s">
        <v>40</v>
      </c>
      <c r="C1360" s="41" t="s">
        <v>309</v>
      </c>
      <c r="D1360" s="42">
        <v>365</v>
      </c>
      <c r="M1360" s="81" t="s">
        <v>41</v>
      </c>
      <c r="N1360" s="81" t="s">
        <v>436</v>
      </c>
      <c r="O1360" s="81" t="s">
        <v>310</v>
      </c>
      <c r="P1360" s="81" t="s">
        <v>338</v>
      </c>
      <c r="Q1360" s="82">
        <v>14</v>
      </c>
    </row>
    <row r="1361" spans="1:17">
      <c r="A1361" s="41" t="s">
        <v>331</v>
      </c>
      <c r="B1361" s="41" t="s">
        <v>40</v>
      </c>
      <c r="C1361" s="41" t="s">
        <v>310</v>
      </c>
      <c r="D1361" s="42">
        <v>146</v>
      </c>
      <c r="M1361" s="81" t="s">
        <v>41</v>
      </c>
      <c r="N1361" s="81" t="s">
        <v>436</v>
      </c>
      <c r="O1361" s="81" t="s">
        <v>311</v>
      </c>
      <c r="P1361" s="81" t="s">
        <v>330</v>
      </c>
      <c r="Q1361" s="82">
        <v>7</v>
      </c>
    </row>
    <row r="1362" spans="1:17">
      <c r="A1362" s="41" t="s">
        <v>331</v>
      </c>
      <c r="B1362" s="41" t="s">
        <v>40</v>
      </c>
      <c r="C1362" s="41" t="s">
        <v>311</v>
      </c>
      <c r="D1362" s="42">
        <v>9</v>
      </c>
      <c r="M1362" s="81" t="s">
        <v>41</v>
      </c>
      <c r="N1362" s="81" t="s">
        <v>436</v>
      </c>
      <c r="O1362" s="81" t="s">
        <v>311</v>
      </c>
      <c r="P1362" s="81" t="s">
        <v>331</v>
      </c>
      <c r="Q1362" s="82">
        <v>6</v>
      </c>
    </row>
    <row r="1363" spans="1:17">
      <c r="A1363" s="41" t="s">
        <v>331</v>
      </c>
      <c r="B1363" s="41" t="s">
        <v>41</v>
      </c>
      <c r="C1363" s="41" t="s">
        <v>309</v>
      </c>
      <c r="D1363" s="42">
        <v>125</v>
      </c>
      <c r="M1363" s="81" t="s">
        <v>41</v>
      </c>
      <c r="N1363" s="81" t="s">
        <v>436</v>
      </c>
      <c r="O1363" s="81" t="s">
        <v>311</v>
      </c>
      <c r="P1363" s="81" t="s">
        <v>332</v>
      </c>
      <c r="Q1363" s="82">
        <v>10</v>
      </c>
    </row>
    <row r="1364" spans="1:17">
      <c r="A1364" s="41" t="s">
        <v>331</v>
      </c>
      <c r="B1364" s="41" t="s">
        <v>41</v>
      </c>
      <c r="C1364" s="41" t="s">
        <v>310</v>
      </c>
      <c r="D1364" s="42">
        <v>58</v>
      </c>
      <c r="M1364" s="81" t="s">
        <v>41</v>
      </c>
      <c r="N1364" s="81" t="s">
        <v>436</v>
      </c>
      <c r="O1364" s="81" t="s">
        <v>311</v>
      </c>
      <c r="P1364" s="81" t="s">
        <v>333</v>
      </c>
      <c r="Q1364" s="82">
        <v>7</v>
      </c>
    </row>
    <row r="1365" spans="1:17">
      <c r="A1365" s="41" t="s">
        <v>331</v>
      </c>
      <c r="B1365" s="41" t="s">
        <v>41</v>
      </c>
      <c r="C1365" s="41" t="s">
        <v>311</v>
      </c>
      <c r="D1365" s="42">
        <v>6</v>
      </c>
      <c r="M1365" s="81" t="s">
        <v>41</v>
      </c>
      <c r="N1365" s="81" t="s">
        <v>436</v>
      </c>
      <c r="O1365" s="81" t="s">
        <v>311</v>
      </c>
      <c r="P1365" s="81" t="s">
        <v>334</v>
      </c>
      <c r="Q1365" s="82">
        <v>6</v>
      </c>
    </row>
    <row r="1366" spans="1:17">
      <c r="A1366" s="41" t="s">
        <v>331</v>
      </c>
      <c r="B1366" s="41" t="s">
        <v>42</v>
      </c>
      <c r="C1366" s="41" t="s">
        <v>309</v>
      </c>
      <c r="D1366" s="42">
        <v>38</v>
      </c>
      <c r="M1366" s="81" t="s">
        <v>41</v>
      </c>
      <c r="N1366" s="81" t="s">
        <v>436</v>
      </c>
      <c r="O1366" s="81" t="s">
        <v>311</v>
      </c>
      <c r="P1366" s="81" t="s">
        <v>336</v>
      </c>
      <c r="Q1366" s="82">
        <v>8</v>
      </c>
    </row>
    <row r="1367" spans="1:17">
      <c r="A1367" s="41" t="s">
        <v>331</v>
      </c>
      <c r="B1367" s="41" t="s">
        <v>42</v>
      </c>
      <c r="C1367" s="41" t="s">
        <v>310</v>
      </c>
      <c r="D1367" s="42">
        <v>9</v>
      </c>
      <c r="M1367" s="81" t="s">
        <v>41</v>
      </c>
      <c r="N1367" s="81" t="s">
        <v>436</v>
      </c>
      <c r="O1367" s="81" t="s">
        <v>311</v>
      </c>
      <c r="P1367" s="81" t="s">
        <v>337</v>
      </c>
      <c r="Q1367" s="82">
        <v>7</v>
      </c>
    </row>
    <row r="1368" spans="1:17">
      <c r="A1368" s="41" t="s">
        <v>331</v>
      </c>
      <c r="B1368" s="41" t="s">
        <v>42</v>
      </c>
      <c r="C1368" s="41" t="s">
        <v>311</v>
      </c>
      <c r="D1368" s="42">
        <v>2</v>
      </c>
      <c r="M1368" s="81" t="s">
        <v>41</v>
      </c>
      <c r="N1368" s="81" t="s">
        <v>436</v>
      </c>
      <c r="O1368" s="81" t="s">
        <v>335</v>
      </c>
      <c r="P1368" s="81" t="s">
        <v>334</v>
      </c>
      <c r="Q1368" s="82">
        <v>5</v>
      </c>
    </row>
    <row r="1369" spans="1:17">
      <c r="A1369" s="41" t="s">
        <v>331</v>
      </c>
      <c r="B1369" s="41" t="s">
        <v>48</v>
      </c>
      <c r="C1369" s="41" t="s">
        <v>329</v>
      </c>
      <c r="D1369" s="42">
        <v>2</v>
      </c>
      <c r="M1369" s="81" t="s">
        <v>41</v>
      </c>
      <c r="N1369" s="81" t="s">
        <v>436</v>
      </c>
      <c r="O1369" s="81" t="s">
        <v>335</v>
      </c>
      <c r="P1369" s="81" t="s">
        <v>336</v>
      </c>
      <c r="Q1369" s="82">
        <v>5</v>
      </c>
    </row>
    <row r="1370" spans="1:17">
      <c r="A1370" s="41" t="s">
        <v>331</v>
      </c>
      <c r="B1370" s="41" t="s">
        <v>48</v>
      </c>
      <c r="C1370" s="41" t="s">
        <v>309</v>
      </c>
      <c r="D1370" s="42">
        <v>852</v>
      </c>
      <c r="M1370" s="81" t="s">
        <v>41</v>
      </c>
      <c r="N1370" s="81" t="s">
        <v>436</v>
      </c>
      <c r="O1370" s="81" t="s">
        <v>335</v>
      </c>
      <c r="P1370" s="81" t="s">
        <v>337</v>
      </c>
      <c r="Q1370" s="82">
        <v>1</v>
      </c>
    </row>
    <row r="1371" spans="1:17">
      <c r="A1371" s="41" t="s">
        <v>331</v>
      </c>
      <c r="B1371" s="41" t="s">
        <v>48</v>
      </c>
      <c r="C1371" s="41" t="s">
        <v>310</v>
      </c>
      <c r="D1371" s="42">
        <v>268</v>
      </c>
      <c r="M1371" s="81" t="s">
        <v>41</v>
      </c>
      <c r="N1371" s="81" t="s">
        <v>436</v>
      </c>
      <c r="O1371" s="81" t="s">
        <v>335</v>
      </c>
      <c r="P1371" s="81" t="s">
        <v>338</v>
      </c>
      <c r="Q1371" s="82">
        <v>1</v>
      </c>
    </row>
    <row r="1372" spans="1:17">
      <c r="A1372" s="41" t="s">
        <v>331</v>
      </c>
      <c r="B1372" s="41" t="s">
        <v>48</v>
      </c>
      <c r="C1372" s="41" t="s">
        <v>311</v>
      </c>
      <c r="D1372" s="42">
        <v>24</v>
      </c>
      <c r="M1372" s="81" t="s">
        <v>41</v>
      </c>
      <c r="N1372" s="81" t="s">
        <v>452</v>
      </c>
      <c r="O1372" s="81" t="s">
        <v>309</v>
      </c>
      <c r="P1372" s="81" t="s">
        <v>331</v>
      </c>
      <c r="Q1372" s="82">
        <v>1</v>
      </c>
    </row>
    <row r="1373" spans="1:17">
      <c r="A1373" s="41" t="s">
        <v>331</v>
      </c>
      <c r="B1373" s="41" t="s">
        <v>50</v>
      </c>
      <c r="C1373" s="41" t="s">
        <v>329</v>
      </c>
      <c r="D1373" s="42">
        <v>2</v>
      </c>
      <c r="M1373" s="81" t="s">
        <v>41</v>
      </c>
      <c r="N1373" s="81" t="s">
        <v>452</v>
      </c>
      <c r="O1373" s="81" t="s">
        <v>309</v>
      </c>
      <c r="P1373" s="81" t="s">
        <v>334</v>
      </c>
      <c r="Q1373" s="82">
        <v>1</v>
      </c>
    </row>
    <row r="1374" spans="1:17">
      <c r="A1374" s="41" t="s">
        <v>331</v>
      </c>
      <c r="B1374" s="41" t="s">
        <v>50</v>
      </c>
      <c r="C1374" s="41" t="s">
        <v>309</v>
      </c>
      <c r="D1374" s="42">
        <v>183</v>
      </c>
      <c r="M1374" s="81" t="s">
        <v>41</v>
      </c>
      <c r="N1374" s="81" t="s">
        <v>329</v>
      </c>
      <c r="O1374" s="81" t="s">
        <v>309</v>
      </c>
      <c r="P1374" s="81" t="s">
        <v>308</v>
      </c>
      <c r="Q1374" s="82">
        <v>48</v>
      </c>
    </row>
    <row r="1375" spans="1:17">
      <c r="A1375" s="41" t="s">
        <v>331</v>
      </c>
      <c r="B1375" s="41" t="s">
        <v>50</v>
      </c>
      <c r="C1375" s="41" t="s">
        <v>310</v>
      </c>
      <c r="D1375" s="42">
        <v>49</v>
      </c>
      <c r="M1375" s="81" t="s">
        <v>41</v>
      </c>
      <c r="N1375" s="81" t="s">
        <v>329</v>
      </c>
      <c r="O1375" s="81" t="s">
        <v>309</v>
      </c>
      <c r="P1375" s="81" t="s">
        <v>323</v>
      </c>
      <c r="Q1375" s="82">
        <v>155</v>
      </c>
    </row>
    <row r="1376" spans="1:17">
      <c r="A1376" s="41" t="s">
        <v>331</v>
      </c>
      <c r="B1376" s="41" t="s">
        <v>50</v>
      </c>
      <c r="C1376" s="41" t="s">
        <v>311</v>
      </c>
      <c r="D1376" s="42">
        <v>3</v>
      </c>
      <c r="M1376" s="81" t="s">
        <v>41</v>
      </c>
      <c r="N1376" s="81" t="s">
        <v>329</v>
      </c>
      <c r="O1376" s="81" t="s">
        <v>309</v>
      </c>
      <c r="P1376" s="81" t="s">
        <v>324</v>
      </c>
      <c r="Q1376" s="82">
        <v>131</v>
      </c>
    </row>
    <row r="1377" spans="1:17">
      <c r="A1377" s="41" t="s">
        <v>331</v>
      </c>
      <c r="B1377" s="41" t="s">
        <v>4</v>
      </c>
      <c r="C1377" s="41" t="s">
        <v>329</v>
      </c>
      <c r="D1377" s="42">
        <v>1</v>
      </c>
      <c r="M1377" s="81" t="s">
        <v>41</v>
      </c>
      <c r="N1377" s="81" t="s">
        <v>329</v>
      </c>
      <c r="O1377" s="81" t="s">
        <v>309</v>
      </c>
      <c r="P1377" s="81" t="s">
        <v>325</v>
      </c>
      <c r="Q1377" s="82">
        <v>114</v>
      </c>
    </row>
    <row r="1378" spans="1:17">
      <c r="A1378" s="41" t="s">
        <v>331</v>
      </c>
      <c r="B1378" s="41" t="s">
        <v>4</v>
      </c>
      <c r="C1378" s="41" t="s">
        <v>309</v>
      </c>
      <c r="D1378" s="42">
        <v>315</v>
      </c>
      <c r="M1378" s="81" t="s">
        <v>41</v>
      </c>
      <c r="N1378" s="81" t="s">
        <v>329</v>
      </c>
      <c r="O1378" s="81" t="s">
        <v>309</v>
      </c>
      <c r="P1378" s="81" t="s">
        <v>326</v>
      </c>
      <c r="Q1378" s="82">
        <v>140</v>
      </c>
    </row>
    <row r="1379" spans="1:17">
      <c r="A1379" s="41" t="s">
        <v>331</v>
      </c>
      <c r="B1379" s="41" t="s">
        <v>4</v>
      </c>
      <c r="C1379" s="41" t="s">
        <v>310</v>
      </c>
      <c r="D1379" s="42">
        <v>117</v>
      </c>
      <c r="M1379" s="81" t="s">
        <v>41</v>
      </c>
      <c r="N1379" s="81" t="s">
        <v>329</v>
      </c>
      <c r="O1379" s="81" t="s">
        <v>309</v>
      </c>
      <c r="P1379" s="81" t="s">
        <v>327</v>
      </c>
      <c r="Q1379" s="82">
        <v>102</v>
      </c>
    </row>
    <row r="1380" spans="1:17">
      <c r="A1380" s="41" t="s">
        <v>331</v>
      </c>
      <c r="B1380" s="41" t="s">
        <v>4</v>
      </c>
      <c r="C1380" s="41" t="s">
        <v>311</v>
      </c>
      <c r="D1380" s="42">
        <v>11</v>
      </c>
      <c r="M1380" s="81" t="s">
        <v>41</v>
      </c>
      <c r="N1380" s="81" t="s">
        <v>329</v>
      </c>
      <c r="O1380" s="81" t="s">
        <v>309</v>
      </c>
      <c r="P1380" s="81" t="s">
        <v>328</v>
      </c>
      <c r="Q1380" s="82">
        <v>72</v>
      </c>
    </row>
    <row r="1381" spans="1:17">
      <c r="A1381" s="41" t="s">
        <v>331</v>
      </c>
      <c r="B1381" s="41" t="s">
        <v>18</v>
      </c>
      <c r="C1381" s="41" t="s">
        <v>309</v>
      </c>
      <c r="D1381" s="42">
        <v>364</v>
      </c>
      <c r="M1381" s="81" t="s">
        <v>41</v>
      </c>
      <c r="N1381" s="81" t="s">
        <v>329</v>
      </c>
      <c r="O1381" s="81" t="s">
        <v>309</v>
      </c>
      <c r="P1381" s="81" t="s">
        <v>334</v>
      </c>
      <c r="Q1381" s="82">
        <v>4</v>
      </c>
    </row>
    <row r="1382" spans="1:17">
      <c r="A1382" s="41" t="s">
        <v>331</v>
      </c>
      <c r="B1382" s="41" t="s">
        <v>18</v>
      </c>
      <c r="C1382" s="41" t="s">
        <v>310</v>
      </c>
      <c r="D1382" s="42">
        <v>141</v>
      </c>
      <c r="M1382" s="81" t="s">
        <v>41</v>
      </c>
      <c r="N1382" s="81" t="s">
        <v>329</v>
      </c>
      <c r="O1382" s="81" t="s">
        <v>310</v>
      </c>
      <c r="P1382" s="81" t="s">
        <v>308</v>
      </c>
      <c r="Q1382" s="82">
        <v>1</v>
      </c>
    </row>
    <row r="1383" spans="1:17">
      <c r="A1383" s="41" t="s">
        <v>331</v>
      </c>
      <c r="B1383" s="41" t="s">
        <v>18</v>
      </c>
      <c r="C1383" s="41" t="s">
        <v>311</v>
      </c>
      <c r="D1383" s="42">
        <v>22</v>
      </c>
      <c r="M1383" s="81" t="s">
        <v>41</v>
      </c>
      <c r="N1383" s="81" t="s">
        <v>329</v>
      </c>
      <c r="O1383" s="81" t="s">
        <v>310</v>
      </c>
      <c r="P1383" s="81" t="s">
        <v>323</v>
      </c>
      <c r="Q1383" s="82">
        <v>38</v>
      </c>
    </row>
    <row r="1384" spans="1:17">
      <c r="A1384" s="41" t="s">
        <v>331</v>
      </c>
      <c r="B1384" s="41" t="s">
        <v>20</v>
      </c>
      <c r="C1384" s="41" t="s">
        <v>329</v>
      </c>
      <c r="D1384" s="42">
        <v>1</v>
      </c>
      <c r="M1384" s="81" t="s">
        <v>41</v>
      </c>
      <c r="N1384" s="81" t="s">
        <v>329</v>
      </c>
      <c r="O1384" s="81" t="s">
        <v>310</v>
      </c>
      <c r="P1384" s="81" t="s">
        <v>324</v>
      </c>
      <c r="Q1384" s="82">
        <v>42</v>
      </c>
    </row>
    <row r="1385" spans="1:17">
      <c r="A1385" s="41" t="s">
        <v>331</v>
      </c>
      <c r="B1385" s="41" t="s">
        <v>20</v>
      </c>
      <c r="C1385" s="41" t="s">
        <v>309</v>
      </c>
      <c r="D1385" s="42">
        <v>125</v>
      </c>
      <c r="M1385" s="81" t="s">
        <v>41</v>
      </c>
      <c r="N1385" s="81" t="s">
        <v>329</v>
      </c>
      <c r="O1385" s="81" t="s">
        <v>310</v>
      </c>
      <c r="P1385" s="81" t="s">
        <v>325</v>
      </c>
      <c r="Q1385" s="82">
        <v>52</v>
      </c>
    </row>
    <row r="1386" spans="1:17">
      <c r="A1386" s="41" t="s">
        <v>331</v>
      </c>
      <c r="B1386" s="41" t="s">
        <v>20</v>
      </c>
      <c r="C1386" s="41" t="s">
        <v>310</v>
      </c>
      <c r="D1386" s="42">
        <v>47</v>
      </c>
      <c r="M1386" s="81" t="s">
        <v>41</v>
      </c>
      <c r="N1386" s="81" t="s">
        <v>329</v>
      </c>
      <c r="O1386" s="81" t="s">
        <v>310</v>
      </c>
      <c r="P1386" s="81" t="s">
        <v>326</v>
      </c>
      <c r="Q1386" s="82">
        <v>63</v>
      </c>
    </row>
    <row r="1387" spans="1:17">
      <c r="A1387" s="41" t="s">
        <v>331</v>
      </c>
      <c r="B1387" s="41" t="s">
        <v>20</v>
      </c>
      <c r="C1387" s="41" t="s">
        <v>311</v>
      </c>
      <c r="D1387" s="42">
        <v>11</v>
      </c>
      <c r="M1387" s="81" t="s">
        <v>41</v>
      </c>
      <c r="N1387" s="81" t="s">
        <v>329</v>
      </c>
      <c r="O1387" s="81" t="s">
        <v>310</v>
      </c>
      <c r="P1387" s="81" t="s">
        <v>327</v>
      </c>
      <c r="Q1387" s="82">
        <v>60</v>
      </c>
    </row>
    <row r="1388" spans="1:17">
      <c r="A1388" s="41" t="s">
        <v>331</v>
      </c>
      <c r="B1388" s="41" t="s">
        <v>23</v>
      </c>
      <c r="C1388" s="41" t="s">
        <v>309</v>
      </c>
      <c r="D1388" s="42">
        <v>351</v>
      </c>
      <c r="M1388" s="81" t="s">
        <v>41</v>
      </c>
      <c r="N1388" s="81" t="s">
        <v>329</v>
      </c>
      <c r="O1388" s="81" t="s">
        <v>310</v>
      </c>
      <c r="P1388" s="81" t="s">
        <v>328</v>
      </c>
      <c r="Q1388" s="82">
        <v>54</v>
      </c>
    </row>
    <row r="1389" spans="1:17">
      <c r="A1389" s="41" t="s">
        <v>331</v>
      </c>
      <c r="B1389" s="41" t="s">
        <v>23</v>
      </c>
      <c r="C1389" s="41" t="s">
        <v>310</v>
      </c>
      <c r="D1389" s="42">
        <v>102</v>
      </c>
      <c r="M1389" s="81" t="s">
        <v>41</v>
      </c>
      <c r="N1389" s="81" t="s">
        <v>329</v>
      </c>
      <c r="O1389" s="81" t="s">
        <v>310</v>
      </c>
      <c r="P1389" s="81" t="s">
        <v>334</v>
      </c>
      <c r="Q1389" s="82">
        <v>3</v>
      </c>
    </row>
    <row r="1390" spans="1:17">
      <c r="A1390" s="41" t="s">
        <v>331</v>
      </c>
      <c r="B1390" s="41" t="s">
        <v>23</v>
      </c>
      <c r="C1390" s="41" t="s">
        <v>311</v>
      </c>
      <c r="D1390" s="42">
        <v>12</v>
      </c>
      <c r="M1390" s="81" t="s">
        <v>41</v>
      </c>
      <c r="N1390" s="81" t="s">
        <v>329</v>
      </c>
      <c r="O1390" s="81" t="s">
        <v>311</v>
      </c>
      <c r="P1390" s="81" t="s">
        <v>323</v>
      </c>
      <c r="Q1390" s="82">
        <v>4</v>
      </c>
    </row>
    <row r="1391" spans="1:17">
      <c r="A1391" s="41" t="s">
        <v>331</v>
      </c>
      <c r="B1391" s="41" t="s">
        <v>46</v>
      </c>
      <c r="C1391" s="41" t="s">
        <v>329</v>
      </c>
      <c r="D1391" s="42">
        <v>7</v>
      </c>
      <c r="M1391" s="81" t="s">
        <v>41</v>
      </c>
      <c r="N1391" s="81" t="s">
        <v>329</v>
      </c>
      <c r="O1391" s="81" t="s">
        <v>311</v>
      </c>
      <c r="P1391" s="81" t="s">
        <v>324</v>
      </c>
      <c r="Q1391" s="82">
        <v>5</v>
      </c>
    </row>
    <row r="1392" spans="1:17">
      <c r="A1392" s="41" t="s">
        <v>331</v>
      </c>
      <c r="B1392" s="41" t="s">
        <v>46</v>
      </c>
      <c r="C1392" s="41" t="s">
        <v>309</v>
      </c>
      <c r="D1392" s="42">
        <v>976</v>
      </c>
      <c r="M1392" s="81" t="s">
        <v>41</v>
      </c>
      <c r="N1392" s="81" t="s">
        <v>329</v>
      </c>
      <c r="O1392" s="81" t="s">
        <v>311</v>
      </c>
      <c r="P1392" s="81" t="s">
        <v>325</v>
      </c>
      <c r="Q1392" s="82">
        <v>2</v>
      </c>
    </row>
    <row r="1393" spans="1:17">
      <c r="A1393" s="41" t="s">
        <v>331</v>
      </c>
      <c r="B1393" s="41" t="s">
        <v>46</v>
      </c>
      <c r="C1393" s="41" t="s">
        <v>310</v>
      </c>
      <c r="D1393" s="42">
        <v>292</v>
      </c>
      <c r="M1393" s="81" t="s">
        <v>41</v>
      </c>
      <c r="N1393" s="81" t="s">
        <v>329</v>
      </c>
      <c r="O1393" s="81" t="s">
        <v>311</v>
      </c>
      <c r="P1393" s="81" t="s">
        <v>326</v>
      </c>
      <c r="Q1393" s="82">
        <v>13</v>
      </c>
    </row>
    <row r="1394" spans="1:17">
      <c r="A1394" s="41" t="s">
        <v>331</v>
      </c>
      <c r="B1394" s="41" t="s">
        <v>46</v>
      </c>
      <c r="C1394" s="41" t="s">
        <v>311</v>
      </c>
      <c r="D1394" s="42">
        <v>68</v>
      </c>
      <c r="M1394" s="81" t="s">
        <v>41</v>
      </c>
      <c r="N1394" s="81" t="s">
        <v>329</v>
      </c>
      <c r="O1394" s="81" t="s">
        <v>311</v>
      </c>
      <c r="P1394" s="81" t="s">
        <v>327</v>
      </c>
      <c r="Q1394" s="82">
        <v>5</v>
      </c>
    </row>
    <row r="1395" spans="1:17">
      <c r="A1395" s="41" t="s">
        <v>331</v>
      </c>
      <c r="B1395" s="41" t="s">
        <v>11</v>
      </c>
      <c r="C1395" s="41" t="s">
        <v>329</v>
      </c>
      <c r="D1395" s="42">
        <v>13</v>
      </c>
      <c r="M1395" s="81" t="s">
        <v>41</v>
      </c>
      <c r="N1395" s="81" t="s">
        <v>329</v>
      </c>
      <c r="O1395" s="81" t="s">
        <v>311</v>
      </c>
      <c r="P1395" s="81" t="s">
        <v>328</v>
      </c>
      <c r="Q1395" s="82">
        <v>4</v>
      </c>
    </row>
    <row r="1396" spans="1:17">
      <c r="A1396" s="41" t="s">
        <v>331</v>
      </c>
      <c r="B1396" s="41" t="s">
        <v>11</v>
      </c>
      <c r="C1396" s="41" t="s">
        <v>309</v>
      </c>
      <c r="D1396" s="42">
        <v>5843</v>
      </c>
      <c r="M1396" s="81" t="s">
        <v>42</v>
      </c>
      <c r="N1396" s="81" t="s">
        <v>436</v>
      </c>
      <c r="O1396" s="81" t="s">
        <v>329</v>
      </c>
      <c r="P1396" s="81" t="s">
        <v>332</v>
      </c>
      <c r="Q1396" s="82">
        <v>1</v>
      </c>
    </row>
    <row r="1397" spans="1:17">
      <c r="A1397" s="41" t="s">
        <v>331</v>
      </c>
      <c r="B1397" s="41" t="s">
        <v>11</v>
      </c>
      <c r="C1397" s="41" t="s">
        <v>310</v>
      </c>
      <c r="D1397" s="42">
        <v>2055</v>
      </c>
      <c r="M1397" s="81" t="s">
        <v>42</v>
      </c>
      <c r="N1397" s="81" t="s">
        <v>436</v>
      </c>
      <c r="O1397" s="81" t="s">
        <v>329</v>
      </c>
      <c r="P1397" s="81" t="s">
        <v>333</v>
      </c>
      <c r="Q1397" s="82">
        <v>1</v>
      </c>
    </row>
    <row r="1398" spans="1:17">
      <c r="A1398" s="41" t="s">
        <v>331</v>
      </c>
      <c r="B1398" s="41" t="s">
        <v>11</v>
      </c>
      <c r="C1398" s="41" t="s">
        <v>311</v>
      </c>
      <c r="D1398" s="42">
        <v>105</v>
      </c>
      <c r="M1398" s="81" t="s">
        <v>42</v>
      </c>
      <c r="N1398" s="81" t="s">
        <v>436</v>
      </c>
      <c r="O1398" s="81" t="s">
        <v>309</v>
      </c>
      <c r="P1398" s="81" t="s">
        <v>330</v>
      </c>
      <c r="Q1398" s="82">
        <v>42</v>
      </c>
    </row>
    <row r="1399" spans="1:17">
      <c r="A1399" s="41" t="s">
        <v>331</v>
      </c>
      <c r="B1399" s="41" t="s">
        <v>21</v>
      </c>
      <c r="C1399" s="41" t="s">
        <v>329</v>
      </c>
      <c r="D1399" s="42">
        <v>3</v>
      </c>
      <c r="M1399" s="81" t="s">
        <v>42</v>
      </c>
      <c r="N1399" s="81" t="s">
        <v>436</v>
      </c>
      <c r="O1399" s="81" t="s">
        <v>309</v>
      </c>
      <c r="P1399" s="81" t="s">
        <v>331</v>
      </c>
      <c r="Q1399" s="82">
        <v>38</v>
      </c>
    </row>
    <row r="1400" spans="1:17">
      <c r="A1400" s="41" t="s">
        <v>331</v>
      </c>
      <c r="B1400" s="41" t="s">
        <v>21</v>
      </c>
      <c r="C1400" s="41" t="s">
        <v>309</v>
      </c>
      <c r="D1400" s="42">
        <v>477</v>
      </c>
      <c r="M1400" s="81" t="s">
        <v>42</v>
      </c>
      <c r="N1400" s="81" t="s">
        <v>436</v>
      </c>
      <c r="O1400" s="81" t="s">
        <v>309</v>
      </c>
      <c r="P1400" s="81" t="s">
        <v>332</v>
      </c>
      <c r="Q1400" s="82">
        <v>54</v>
      </c>
    </row>
    <row r="1401" spans="1:17">
      <c r="A1401" s="41" t="s">
        <v>331</v>
      </c>
      <c r="B1401" s="41" t="s">
        <v>21</v>
      </c>
      <c r="C1401" s="41" t="s">
        <v>310</v>
      </c>
      <c r="D1401" s="42">
        <v>162</v>
      </c>
      <c r="M1401" s="81" t="s">
        <v>42</v>
      </c>
      <c r="N1401" s="81" t="s">
        <v>436</v>
      </c>
      <c r="O1401" s="81" t="s">
        <v>309</v>
      </c>
      <c r="P1401" s="81" t="s">
        <v>333</v>
      </c>
      <c r="Q1401" s="82">
        <v>49</v>
      </c>
    </row>
    <row r="1402" spans="1:17">
      <c r="A1402" s="41" t="s">
        <v>331</v>
      </c>
      <c r="B1402" s="41" t="s">
        <v>21</v>
      </c>
      <c r="C1402" s="41" t="s">
        <v>311</v>
      </c>
      <c r="D1402" s="42">
        <v>13</v>
      </c>
      <c r="M1402" s="81" t="s">
        <v>42</v>
      </c>
      <c r="N1402" s="81" t="s">
        <v>436</v>
      </c>
      <c r="O1402" s="81" t="s">
        <v>309</v>
      </c>
      <c r="P1402" s="81" t="s">
        <v>334</v>
      </c>
      <c r="Q1402" s="82">
        <v>69</v>
      </c>
    </row>
    <row r="1403" spans="1:17">
      <c r="A1403" s="41" t="s">
        <v>331</v>
      </c>
      <c r="B1403" s="41" t="s">
        <v>55</v>
      </c>
      <c r="C1403" s="41" t="s">
        <v>329</v>
      </c>
      <c r="D1403" s="42">
        <v>6</v>
      </c>
      <c r="M1403" s="81" t="s">
        <v>42</v>
      </c>
      <c r="N1403" s="81" t="s">
        <v>436</v>
      </c>
      <c r="O1403" s="81" t="s">
        <v>309</v>
      </c>
      <c r="P1403" s="81" t="s">
        <v>336</v>
      </c>
      <c r="Q1403" s="82">
        <v>61</v>
      </c>
    </row>
    <row r="1404" spans="1:17">
      <c r="A1404" s="41" t="s">
        <v>331</v>
      </c>
      <c r="B1404" s="41" t="s">
        <v>55</v>
      </c>
      <c r="C1404" s="41" t="s">
        <v>309</v>
      </c>
      <c r="D1404" s="42">
        <v>227</v>
      </c>
      <c r="M1404" s="81" t="s">
        <v>42</v>
      </c>
      <c r="N1404" s="81" t="s">
        <v>436</v>
      </c>
      <c r="O1404" s="81" t="s">
        <v>309</v>
      </c>
      <c r="P1404" s="81" t="s">
        <v>337</v>
      </c>
      <c r="Q1404" s="82">
        <v>72</v>
      </c>
    </row>
    <row r="1405" spans="1:17">
      <c r="A1405" s="41" t="s">
        <v>331</v>
      </c>
      <c r="B1405" s="41" t="s">
        <v>55</v>
      </c>
      <c r="C1405" s="41" t="s">
        <v>310</v>
      </c>
      <c r="D1405" s="42">
        <v>81</v>
      </c>
      <c r="M1405" s="81" t="s">
        <v>42</v>
      </c>
      <c r="N1405" s="81" t="s">
        <v>436</v>
      </c>
      <c r="O1405" s="81" t="s">
        <v>309</v>
      </c>
      <c r="P1405" s="81" t="s">
        <v>338</v>
      </c>
      <c r="Q1405" s="82">
        <v>14</v>
      </c>
    </row>
    <row r="1406" spans="1:17">
      <c r="A1406" s="41" t="s">
        <v>331</v>
      </c>
      <c r="B1406" s="41" t="s">
        <v>55</v>
      </c>
      <c r="C1406" s="41" t="s">
        <v>311</v>
      </c>
      <c r="D1406" s="42">
        <v>5</v>
      </c>
      <c r="M1406" s="81" t="s">
        <v>42</v>
      </c>
      <c r="N1406" s="81" t="s">
        <v>436</v>
      </c>
      <c r="O1406" s="81" t="s">
        <v>310</v>
      </c>
      <c r="P1406" s="81" t="s">
        <v>330</v>
      </c>
      <c r="Q1406" s="82">
        <v>13</v>
      </c>
    </row>
    <row r="1407" spans="1:17">
      <c r="A1407" s="41" t="s">
        <v>331</v>
      </c>
      <c r="B1407" s="41" t="s">
        <v>43</v>
      </c>
      <c r="C1407" s="41" t="s">
        <v>329</v>
      </c>
      <c r="D1407" s="42">
        <v>1</v>
      </c>
      <c r="M1407" s="81" t="s">
        <v>42</v>
      </c>
      <c r="N1407" s="81" t="s">
        <v>436</v>
      </c>
      <c r="O1407" s="81" t="s">
        <v>310</v>
      </c>
      <c r="P1407" s="81" t="s">
        <v>331</v>
      </c>
      <c r="Q1407" s="82">
        <v>9</v>
      </c>
    </row>
    <row r="1408" spans="1:17">
      <c r="A1408" s="41" t="s">
        <v>331</v>
      </c>
      <c r="B1408" s="41" t="s">
        <v>43</v>
      </c>
      <c r="C1408" s="41" t="s">
        <v>309</v>
      </c>
      <c r="D1408" s="42">
        <v>778</v>
      </c>
      <c r="M1408" s="81" t="s">
        <v>42</v>
      </c>
      <c r="N1408" s="81" t="s">
        <v>436</v>
      </c>
      <c r="O1408" s="81" t="s">
        <v>310</v>
      </c>
      <c r="P1408" s="81" t="s">
        <v>332</v>
      </c>
      <c r="Q1408" s="82">
        <v>26</v>
      </c>
    </row>
    <row r="1409" spans="1:17">
      <c r="A1409" s="41" t="s">
        <v>331</v>
      </c>
      <c r="B1409" s="41" t="s">
        <v>43</v>
      </c>
      <c r="C1409" s="41" t="s">
        <v>310</v>
      </c>
      <c r="D1409" s="42">
        <v>228</v>
      </c>
      <c r="M1409" s="81" t="s">
        <v>42</v>
      </c>
      <c r="N1409" s="81" t="s">
        <v>436</v>
      </c>
      <c r="O1409" s="81" t="s">
        <v>310</v>
      </c>
      <c r="P1409" s="81" t="s">
        <v>333</v>
      </c>
      <c r="Q1409" s="82">
        <v>18</v>
      </c>
    </row>
    <row r="1410" spans="1:17">
      <c r="A1410" s="41" t="s">
        <v>331</v>
      </c>
      <c r="B1410" s="41" t="s">
        <v>43</v>
      </c>
      <c r="C1410" s="41" t="s">
        <v>311</v>
      </c>
      <c r="D1410" s="42">
        <v>8</v>
      </c>
      <c r="M1410" s="81" t="s">
        <v>42</v>
      </c>
      <c r="N1410" s="81" t="s">
        <v>436</v>
      </c>
      <c r="O1410" s="81" t="s">
        <v>310</v>
      </c>
      <c r="P1410" s="81" t="s">
        <v>334</v>
      </c>
      <c r="Q1410" s="82">
        <v>18</v>
      </c>
    </row>
    <row r="1411" spans="1:17">
      <c r="A1411" s="41" t="s">
        <v>331</v>
      </c>
      <c r="B1411" s="41" t="s">
        <v>316</v>
      </c>
      <c r="C1411" s="41" t="s">
        <v>329</v>
      </c>
      <c r="D1411" s="42">
        <v>3</v>
      </c>
      <c r="M1411" s="81" t="s">
        <v>42</v>
      </c>
      <c r="N1411" s="81" t="s">
        <v>436</v>
      </c>
      <c r="O1411" s="81" t="s">
        <v>310</v>
      </c>
      <c r="P1411" s="81" t="s">
        <v>336</v>
      </c>
      <c r="Q1411" s="82">
        <v>15</v>
      </c>
    </row>
    <row r="1412" spans="1:17">
      <c r="A1412" s="41" t="s">
        <v>331</v>
      </c>
      <c r="B1412" s="41" t="s">
        <v>316</v>
      </c>
      <c r="C1412" s="41" t="s">
        <v>309</v>
      </c>
      <c r="D1412" s="42">
        <v>2975</v>
      </c>
      <c r="M1412" s="81" t="s">
        <v>42</v>
      </c>
      <c r="N1412" s="81" t="s">
        <v>436</v>
      </c>
      <c r="O1412" s="81" t="s">
        <v>310</v>
      </c>
      <c r="P1412" s="81" t="s">
        <v>337</v>
      </c>
      <c r="Q1412" s="82">
        <v>18</v>
      </c>
    </row>
    <row r="1413" spans="1:17">
      <c r="A1413" s="41" t="s">
        <v>331</v>
      </c>
      <c r="B1413" s="41" t="s">
        <v>316</v>
      </c>
      <c r="C1413" s="41" t="s">
        <v>310</v>
      </c>
      <c r="D1413" s="42">
        <v>776</v>
      </c>
      <c r="M1413" s="81" t="s">
        <v>42</v>
      </c>
      <c r="N1413" s="81" t="s">
        <v>436</v>
      </c>
      <c r="O1413" s="81" t="s">
        <v>310</v>
      </c>
      <c r="P1413" s="81" t="s">
        <v>338</v>
      </c>
      <c r="Q1413" s="82">
        <v>4</v>
      </c>
    </row>
    <row r="1414" spans="1:17">
      <c r="A1414" s="41" t="s">
        <v>331</v>
      </c>
      <c r="B1414" s="41" t="s">
        <v>316</v>
      </c>
      <c r="C1414" s="41" t="s">
        <v>311</v>
      </c>
      <c r="D1414" s="42">
        <v>69</v>
      </c>
      <c r="M1414" s="81" t="s">
        <v>42</v>
      </c>
      <c r="N1414" s="81" t="s">
        <v>436</v>
      </c>
      <c r="O1414" s="81" t="s">
        <v>311</v>
      </c>
      <c r="P1414" s="81" t="s">
        <v>330</v>
      </c>
      <c r="Q1414" s="82">
        <v>1</v>
      </c>
    </row>
    <row r="1415" spans="1:17">
      <c r="A1415" s="41" t="s">
        <v>331</v>
      </c>
      <c r="B1415" s="41" t="s">
        <v>317</v>
      </c>
      <c r="C1415" s="41" t="s">
        <v>329</v>
      </c>
      <c r="D1415" s="42">
        <v>1</v>
      </c>
      <c r="M1415" s="81" t="s">
        <v>42</v>
      </c>
      <c r="N1415" s="81" t="s">
        <v>436</v>
      </c>
      <c r="O1415" s="81" t="s">
        <v>311</v>
      </c>
      <c r="P1415" s="81" t="s">
        <v>331</v>
      </c>
      <c r="Q1415" s="82">
        <v>2</v>
      </c>
    </row>
    <row r="1416" spans="1:17">
      <c r="A1416" s="41" t="s">
        <v>331</v>
      </c>
      <c r="B1416" s="41" t="s">
        <v>317</v>
      </c>
      <c r="C1416" s="41" t="s">
        <v>309</v>
      </c>
      <c r="D1416" s="42">
        <v>663</v>
      </c>
      <c r="M1416" s="81" t="s">
        <v>42</v>
      </c>
      <c r="N1416" s="81" t="s">
        <v>436</v>
      </c>
      <c r="O1416" s="81" t="s">
        <v>311</v>
      </c>
      <c r="P1416" s="81" t="s">
        <v>332</v>
      </c>
      <c r="Q1416" s="82">
        <v>4</v>
      </c>
    </row>
    <row r="1417" spans="1:17">
      <c r="A1417" s="41" t="s">
        <v>331</v>
      </c>
      <c r="B1417" s="41" t="s">
        <v>317</v>
      </c>
      <c r="C1417" s="41" t="s">
        <v>310</v>
      </c>
      <c r="D1417" s="42">
        <v>186</v>
      </c>
      <c r="M1417" s="81" t="s">
        <v>42</v>
      </c>
      <c r="N1417" s="81" t="s">
        <v>436</v>
      </c>
      <c r="O1417" s="81" t="s">
        <v>311</v>
      </c>
      <c r="P1417" s="81" t="s">
        <v>333</v>
      </c>
      <c r="Q1417" s="82">
        <v>2</v>
      </c>
    </row>
    <row r="1418" spans="1:17">
      <c r="A1418" s="41" t="s">
        <v>331</v>
      </c>
      <c r="B1418" s="41" t="s">
        <v>317</v>
      </c>
      <c r="C1418" s="41" t="s">
        <v>311</v>
      </c>
      <c r="D1418" s="42">
        <v>21</v>
      </c>
      <c r="M1418" s="81" t="s">
        <v>42</v>
      </c>
      <c r="N1418" s="81" t="s">
        <v>436</v>
      </c>
      <c r="O1418" s="81" t="s">
        <v>311</v>
      </c>
      <c r="P1418" s="81" t="s">
        <v>334</v>
      </c>
      <c r="Q1418" s="82">
        <v>2</v>
      </c>
    </row>
    <row r="1419" spans="1:17">
      <c r="A1419" s="41" t="s">
        <v>331</v>
      </c>
      <c r="B1419" s="41" t="s">
        <v>318</v>
      </c>
      <c r="C1419" s="41" t="s">
        <v>329</v>
      </c>
      <c r="D1419" s="42">
        <v>6</v>
      </c>
      <c r="M1419" s="81" t="s">
        <v>42</v>
      </c>
      <c r="N1419" s="81" t="s">
        <v>436</v>
      </c>
      <c r="O1419" s="81" t="s">
        <v>311</v>
      </c>
      <c r="P1419" s="81" t="s">
        <v>336</v>
      </c>
      <c r="Q1419" s="82">
        <v>2</v>
      </c>
    </row>
    <row r="1420" spans="1:17">
      <c r="A1420" s="41" t="s">
        <v>331</v>
      </c>
      <c r="B1420" s="41" t="s">
        <v>318</v>
      </c>
      <c r="C1420" s="41" t="s">
        <v>309</v>
      </c>
      <c r="D1420" s="42">
        <v>3787</v>
      </c>
      <c r="M1420" s="81" t="s">
        <v>42</v>
      </c>
      <c r="N1420" s="81" t="s">
        <v>436</v>
      </c>
      <c r="O1420" s="81" t="s">
        <v>311</v>
      </c>
      <c r="P1420" s="81" t="s">
        <v>337</v>
      </c>
      <c r="Q1420" s="82">
        <v>1</v>
      </c>
    </row>
    <row r="1421" spans="1:17">
      <c r="A1421" s="41" t="s">
        <v>331</v>
      </c>
      <c r="B1421" s="41" t="s">
        <v>318</v>
      </c>
      <c r="C1421" s="41" t="s">
        <v>310</v>
      </c>
      <c r="D1421" s="42">
        <v>1180</v>
      </c>
      <c r="M1421" s="81" t="s">
        <v>42</v>
      </c>
      <c r="N1421" s="81" t="s">
        <v>436</v>
      </c>
      <c r="O1421" s="81" t="s">
        <v>335</v>
      </c>
      <c r="P1421" s="81" t="s">
        <v>334</v>
      </c>
      <c r="Q1421" s="82">
        <v>1</v>
      </c>
    </row>
    <row r="1422" spans="1:17">
      <c r="A1422" s="41" t="s">
        <v>331</v>
      </c>
      <c r="B1422" s="41" t="s">
        <v>318</v>
      </c>
      <c r="C1422" s="41" t="s">
        <v>311</v>
      </c>
      <c r="D1422" s="42">
        <v>152</v>
      </c>
      <c r="M1422" s="81" t="s">
        <v>42</v>
      </c>
      <c r="N1422" s="81" t="s">
        <v>436</v>
      </c>
      <c r="O1422" s="81" t="s">
        <v>335</v>
      </c>
      <c r="P1422" s="81" t="s">
        <v>336</v>
      </c>
      <c r="Q1422" s="82">
        <v>2</v>
      </c>
    </row>
    <row r="1423" spans="1:17">
      <c r="A1423" s="41" t="s">
        <v>331</v>
      </c>
      <c r="B1423" s="41" t="s">
        <v>9</v>
      </c>
      <c r="C1423" s="41" t="s">
        <v>329</v>
      </c>
      <c r="D1423" s="42">
        <v>4</v>
      </c>
      <c r="M1423" s="81" t="s">
        <v>42</v>
      </c>
      <c r="N1423" s="81" t="s">
        <v>436</v>
      </c>
      <c r="O1423" s="81" t="s">
        <v>335</v>
      </c>
      <c r="P1423" s="81" t="s">
        <v>337</v>
      </c>
      <c r="Q1423" s="82">
        <v>1</v>
      </c>
    </row>
    <row r="1424" spans="1:17">
      <c r="A1424" s="41" t="s">
        <v>331</v>
      </c>
      <c r="B1424" s="41" t="s">
        <v>9</v>
      </c>
      <c r="C1424" s="41" t="s">
        <v>309</v>
      </c>
      <c r="D1424" s="42">
        <v>629</v>
      </c>
      <c r="M1424" s="81" t="s">
        <v>42</v>
      </c>
      <c r="N1424" s="81" t="s">
        <v>329</v>
      </c>
      <c r="O1424" s="81" t="s">
        <v>309</v>
      </c>
      <c r="P1424" s="81" t="s">
        <v>308</v>
      </c>
      <c r="Q1424" s="82">
        <v>26</v>
      </c>
    </row>
    <row r="1425" spans="1:17">
      <c r="A1425" s="41" t="s">
        <v>331</v>
      </c>
      <c r="B1425" s="41" t="s">
        <v>9</v>
      </c>
      <c r="C1425" s="41" t="s">
        <v>310</v>
      </c>
      <c r="D1425" s="42">
        <v>253</v>
      </c>
      <c r="M1425" s="81" t="s">
        <v>42</v>
      </c>
      <c r="N1425" s="81" t="s">
        <v>329</v>
      </c>
      <c r="O1425" s="81" t="s">
        <v>309</v>
      </c>
      <c r="P1425" s="81" t="s">
        <v>323</v>
      </c>
      <c r="Q1425" s="82">
        <v>87</v>
      </c>
    </row>
    <row r="1426" spans="1:17">
      <c r="A1426" s="41" t="s">
        <v>331</v>
      </c>
      <c r="B1426" s="41" t="s">
        <v>9</v>
      </c>
      <c r="C1426" s="41" t="s">
        <v>311</v>
      </c>
      <c r="D1426" s="42">
        <v>28</v>
      </c>
      <c r="M1426" s="81" t="s">
        <v>42</v>
      </c>
      <c r="N1426" s="81" t="s">
        <v>329</v>
      </c>
      <c r="O1426" s="81" t="s">
        <v>309</v>
      </c>
      <c r="P1426" s="81" t="s">
        <v>324</v>
      </c>
      <c r="Q1426" s="82">
        <v>63</v>
      </c>
    </row>
    <row r="1427" spans="1:17">
      <c r="A1427" s="41" t="s">
        <v>331</v>
      </c>
      <c r="B1427" s="41" t="s">
        <v>13</v>
      </c>
      <c r="C1427" s="41" t="s">
        <v>329</v>
      </c>
      <c r="D1427" s="42">
        <v>4</v>
      </c>
      <c r="M1427" s="81" t="s">
        <v>42</v>
      </c>
      <c r="N1427" s="81" t="s">
        <v>329</v>
      </c>
      <c r="O1427" s="81" t="s">
        <v>309</v>
      </c>
      <c r="P1427" s="81" t="s">
        <v>325</v>
      </c>
      <c r="Q1427" s="82">
        <v>64</v>
      </c>
    </row>
    <row r="1428" spans="1:17">
      <c r="A1428" s="41" t="s">
        <v>331</v>
      </c>
      <c r="B1428" s="41" t="s">
        <v>13</v>
      </c>
      <c r="C1428" s="41" t="s">
        <v>309</v>
      </c>
      <c r="D1428" s="42">
        <v>425</v>
      </c>
      <c r="M1428" s="81" t="s">
        <v>42</v>
      </c>
      <c r="N1428" s="81" t="s">
        <v>329</v>
      </c>
      <c r="O1428" s="81" t="s">
        <v>309</v>
      </c>
      <c r="P1428" s="81" t="s">
        <v>326</v>
      </c>
      <c r="Q1428" s="82">
        <v>63</v>
      </c>
    </row>
    <row r="1429" spans="1:17">
      <c r="A1429" s="41" t="s">
        <v>331</v>
      </c>
      <c r="B1429" s="41" t="s">
        <v>13</v>
      </c>
      <c r="C1429" s="41" t="s">
        <v>310</v>
      </c>
      <c r="D1429" s="42">
        <v>168</v>
      </c>
      <c r="M1429" s="81" t="s">
        <v>42</v>
      </c>
      <c r="N1429" s="81" t="s">
        <v>329</v>
      </c>
      <c r="O1429" s="81" t="s">
        <v>309</v>
      </c>
      <c r="P1429" s="81" t="s">
        <v>327</v>
      </c>
      <c r="Q1429" s="82">
        <v>50</v>
      </c>
    </row>
    <row r="1430" spans="1:17">
      <c r="A1430" s="41" t="s">
        <v>331</v>
      </c>
      <c r="B1430" s="41" t="s">
        <v>13</v>
      </c>
      <c r="C1430" s="41" t="s">
        <v>311</v>
      </c>
      <c r="D1430" s="42">
        <v>14</v>
      </c>
      <c r="M1430" s="81" t="s">
        <v>42</v>
      </c>
      <c r="N1430" s="81" t="s">
        <v>329</v>
      </c>
      <c r="O1430" s="81" t="s">
        <v>309</v>
      </c>
      <c r="P1430" s="81" t="s">
        <v>328</v>
      </c>
      <c r="Q1430" s="82">
        <v>48</v>
      </c>
    </row>
    <row r="1431" spans="1:17">
      <c r="A1431" s="41" t="s">
        <v>331</v>
      </c>
      <c r="B1431" s="41" t="s">
        <v>2</v>
      </c>
      <c r="C1431" s="41" t="s">
        <v>309</v>
      </c>
      <c r="D1431" s="42">
        <v>705</v>
      </c>
      <c r="M1431" s="81" t="s">
        <v>42</v>
      </c>
      <c r="N1431" s="81" t="s">
        <v>329</v>
      </c>
      <c r="O1431" s="81" t="s">
        <v>309</v>
      </c>
      <c r="P1431" s="81" t="s">
        <v>334</v>
      </c>
      <c r="Q1431" s="82">
        <v>1</v>
      </c>
    </row>
    <row r="1432" spans="1:17">
      <c r="A1432" s="41" t="s">
        <v>331</v>
      </c>
      <c r="B1432" s="41" t="s">
        <v>2</v>
      </c>
      <c r="C1432" s="41" t="s">
        <v>310</v>
      </c>
      <c r="D1432" s="42">
        <v>202</v>
      </c>
      <c r="M1432" s="81" t="s">
        <v>42</v>
      </c>
      <c r="N1432" s="81" t="s">
        <v>329</v>
      </c>
      <c r="O1432" s="81" t="s">
        <v>310</v>
      </c>
      <c r="P1432" s="81" t="s">
        <v>308</v>
      </c>
      <c r="Q1432" s="82">
        <v>8</v>
      </c>
    </row>
    <row r="1433" spans="1:17">
      <c r="A1433" s="41" t="s">
        <v>331</v>
      </c>
      <c r="B1433" s="41" t="s">
        <v>2</v>
      </c>
      <c r="C1433" s="41" t="s">
        <v>311</v>
      </c>
      <c r="D1433" s="42">
        <v>12</v>
      </c>
      <c r="M1433" s="81" t="s">
        <v>42</v>
      </c>
      <c r="N1433" s="81" t="s">
        <v>329</v>
      </c>
      <c r="O1433" s="81" t="s">
        <v>310</v>
      </c>
      <c r="P1433" s="81" t="s">
        <v>323</v>
      </c>
      <c r="Q1433" s="82">
        <v>14</v>
      </c>
    </row>
    <row r="1434" spans="1:17">
      <c r="A1434" s="41" t="s">
        <v>331</v>
      </c>
      <c r="B1434" s="41" t="s">
        <v>31</v>
      </c>
      <c r="C1434" s="41" t="s">
        <v>309</v>
      </c>
      <c r="D1434" s="42">
        <v>349</v>
      </c>
      <c r="M1434" s="81" t="s">
        <v>42</v>
      </c>
      <c r="N1434" s="81" t="s">
        <v>329</v>
      </c>
      <c r="O1434" s="81" t="s">
        <v>310</v>
      </c>
      <c r="P1434" s="81" t="s">
        <v>324</v>
      </c>
      <c r="Q1434" s="82">
        <v>15</v>
      </c>
    </row>
    <row r="1435" spans="1:17">
      <c r="A1435" s="41" t="s">
        <v>331</v>
      </c>
      <c r="B1435" s="41" t="s">
        <v>31</v>
      </c>
      <c r="C1435" s="41" t="s">
        <v>310</v>
      </c>
      <c r="D1435" s="42">
        <v>140</v>
      </c>
      <c r="M1435" s="81" t="s">
        <v>42</v>
      </c>
      <c r="N1435" s="81" t="s">
        <v>329</v>
      </c>
      <c r="O1435" s="81" t="s">
        <v>310</v>
      </c>
      <c r="P1435" s="81" t="s">
        <v>325</v>
      </c>
      <c r="Q1435" s="82">
        <v>12</v>
      </c>
    </row>
    <row r="1436" spans="1:17">
      <c r="A1436" s="41" t="s">
        <v>331</v>
      </c>
      <c r="B1436" s="41" t="s">
        <v>31</v>
      </c>
      <c r="C1436" s="41" t="s">
        <v>311</v>
      </c>
      <c r="D1436" s="42">
        <v>10</v>
      </c>
      <c r="M1436" s="81" t="s">
        <v>42</v>
      </c>
      <c r="N1436" s="81" t="s">
        <v>329</v>
      </c>
      <c r="O1436" s="81" t="s">
        <v>310</v>
      </c>
      <c r="P1436" s="81" t="s">
        <v>326</v>
      </c>
      <c r="Q1436" s="82">
        <v>23</v>
      </c>
    </row>
    <row r="1437" spans="1:17">
      <c r="A1437" s="41" t="s">
        <v>331</v>
      </c>
      <c r="B1437" s="41" t="s">
        <v>37</v>
      </c>
      <c r="C1437" s="41" t="s">
        <v>329</v>
      </c>
      <c r="D1437" s="42">
        <v>2</v>
      </c>
      <c r="M1437" s="81" t="s">
        <v>42</v>
      </c>
      <c r="N1437" s="81" t="s">
        <v>329</v>
      </c>
      <c r="O1437" s="81" t="s">
        <v>310</v>
      </c>
      <c r="P1437" s="81" t="s">
        <v>327</v>
      </c>
      <c r="Q1437" s="82">
        <v>15</v>
      </c>
    </row>
    <row r="1438" spans="1:17">
      <c r="A1438" s="41" t="s">
        <v>331</v>
      </c>
      <c r="B1438" s="41" t="s">
        <v>37</v>
      </c>
      <c r="C1438" s="41" t="s">
        <v>309</v>
      </c>
      <c r="D1438" s="42">
        <v>222</v>
      </c>
      <c r="M1438" s="81" t="s">
        <v>42</v>
      </c>
      <c r="N1438" s="81" t="s">
        <v>329</v>
      </c>
      <c r="O1438" s="81" t="s">
        <v>310</v>
      </c>
      <c r="P1438" s="81" t="s">
        <v>328</v>
      </c>
      <c r="Q1438" s="82">
        <v>22</v>
      </c>
    </row>
    <row r="1439" spans="1:17">
      <c r="A1439" s="41" t="s">
        <v>331</v>
      </c>
      <c r="B1439" s="41" t="s">
        <v>37</v>
      </c>
      <c r="C1439" s="41" t="s">
        <v>310</v>
      </c>
      <c r="D1439" s="42">
        <v>87</v>
      </c>
      <c r="M1439" s="81" t="s">
        <v>42</v>
      </c>
      <c r="N1439" s="81" t="s">
        <v>329</v>
      </c>
      <c r="O1439" s="81" t="s">
        <v>310</v>
      </c>
      <c r="P1439" s="81" t="s">
        <v>334</v>
      </c>
      <c r="Q1439" s="82">
        <v>1</v>
      </c>
    </row>
    <row r="1440" spans="1:17">
      <c r="A1440" s="41" t="s">
        <v>331</v>
      </c>
      <c r="B1440" s="41" t="s">
        <v>37</v>
      </c>
      <c r="C1440" s="41" t="s">
        <v>311</v>
      </c>
      <c r="D1440" s="42">
        <v>7</v>
      </c>
      <c r="M1440" s="81" t="s">
        <v>42</v>
      </c>
      <c r="N1440" s="81" t="s">
        <v>329</v>
      </c>
      <c r="O1440" s="81" t="s">
        <v>311</v>
      </c>
      <c r="P1440" s="81" t="s">
        <v>323</v>
      </c>
      <c r="Q1440" s="82">
        <v>1</v>
      </c>
    </row>
    <row r="1441" spans="1:17">
      <c r="A1441" s="41" t="s">
        <v>331</v>
      </c>
      <c r="B1441" s="41" t="s">
        <v>39</v>
      </c>
      <c r="C1441" s="41" t="s">
        <v>329</v>
      </c>
      <c r="D1441" s="42">
        <v>3</v>
      </c>
      <c r="M1441" s="81" t="s">
        <v>42</v>
      </c>
      <c r="N1441" s="81" t="s">
        <v>329</v>
      </c>
      <c r="O1441" s="81" t="s">
        <v>311</v>
      </c>
      <c r="P1441" s="81" t="s">
        <v>324</v>
      </c>
      <c r="Q1441" s="82">
        <v>2</v>
      </c>
    </row>
    <row r="1442" spans="1:17">
      <c r="A1442" s="41" t="s">
        <v>331</v>
      </c>
      <c r="B1442" s="41" t="s">
        <v>39</v>
      </c>
      <c r="C1442" s="41" t="s">
        <v>309</v>
      </c>
      <c r="D1442" s="42">
        <v>1393</v>
      </c>
      <c r="M1442" s="81" t="s">
        <v>42</v>
      </c>
      <c r="N1442" s="81" t="s">
        <v>329</v>
      </c>
      <c r="O1442" s="81" t="s">
        <v>311</v>
      </c>
      <c r="P1442" s="81" t="s">
        <v>326</v>
      </c>
      <c r="Q1442" s="82">
        <v>2</v>
      </c>
    </row>
    <row r="1443" spans="1:17">
      <c r="A1443" s="41" t="s">
        <v>331</v>
      </c>
      <c r="B1443" s="41" t="s">
        <v>39</v>
      </c>
      <c r="C1443" s="41" t="s">
        <v>310</v>
      </c>
      <c r="D1443" s="42">
        <v>546</v>
      </c>
      <c r="M1443" s="81" t="s">
        <v>42</v>
      </c>
      <c r="N1443" s="81" t="s">
        <v>329</v>
      </c>
      <c r="O1443" s="81" t="s">
        <v>311</v>
      </c>
      <c r="P1443" s="81" t="s">
        <v>327</v>
      </c>
      <c r="Q1443" s="82">
        <v>2</v>
      </c>
    </row>
    <row r="1444" spans="1:17">
      <c r="A1444" s="41" t="s">
        <v>331</v>
      </c>
      <c r="B1444" s="41" t="s">
        <v>39</v>
      </c>
      <c r="C1444" s="41" t="s">
        <v>311</v>
      </c>
      <c r="D1444" s="42">
        <v>37</v>
      </c>
      <c r="M1444" s="81" t="s">
        <v>42</v>
      </c>
      <c r="N1444" s="81" t="s">
        <v>329</v>
      </c>
      <c r="O1444" s="81" t="s">
        <v>311</v>
      </c>
      <c r="P1444" s="81" t="s">
        <v>328</v>
      </c>
      <c r="Q1444" s="82">
        <v>5</v>
      </c>
    </row>
    <row r="1445" spans="1:17">
      <c r="A1445" s="41" t="s">
        <v>331</v>
      </c>
      <c r="B1445" s="41" t="s">
        <v>32</v>
      </c>
      <c r="C1445" s="41" t="s">
        <v>329</v>
      </c>
      <c r="D1445" s="42">
        <v>44</v>
      </c>
      <c r="M1445" s="81" t="s">
        <v>48</v>
      </c>
      <c r="N1445" s="81" t="s">
        <v>436</v>
      </c>
      <c r="O1445" s="81" t="s">
        <v>329</v>
      </c>
      <c r="P1445" s="81" t="s">
        <v>331</v>
      </c>
      <c r="Q1445" s="82">
        <v>2</v>
      </c>
    </row>
    <row r="1446" spans="1:17">
      <c r="A1446" s="41" t="s">
        <v>331</v>
      </c>
      <c r="B1446" s="41" t="s">
        <v>32</v>
      </c>
      <c r="C1446" s="41" t="s">
        <v>309</v>
      </c>
      <c r="D1446" s="42">
        <v>12711</v>
      </c>
      <c r="M1446" s="81" t="s">
        <v>48</v>
      </c>
      <c r="N1446" s="81" t="s">
        <v>436</v>
      </c>
      <c r="O1446" s="81" t="s">
        <v>329</v>
      </c>
      <c r="P1446" s="81" t="s">
        <v>332</v>
      </c>
      <c r="Q1446" s="82">
        <v>3</v>
      </c>
    </row>
    <row r="1447" spans="1:17">
      <c r="A1447" s="41" t="s">
        <v>331</v>
      </c>
      <c r="B1447" s="41" t="s">
        <v>32</v>
      </c>
      <c r="C1447" s="41" t="s">
        <v>310</v>
      </c>
      <c r="D1447" s="42">
        <v>4588</v>
      </c>
      <c r="M1447" s="81" t="s">
        <v>48</v>
      </c>
      <c r="N1447" s="81" t="s">
        <v>436</v>
      </c>
      <c r="O1447" s="81" t="s">
        <v>329</v>
      </c>
      <c r="P1447" s="81" t="s">
        <v>333</v>
      </c>
      <c r="Q1447" s="82">
        <v>1</v>
      </c>
    </row>
    <row r="1448" spans="1:17">
      <c r="A1448" s="41" t="s">
        <v>331</v>
      </c>
      <c r="B1448" s="41" t="s">
        <v>32</v>
      </c>
      <c r="C1448" s="41" t="s">
        <v>311</v>
      </c>
      <c r="D1448" s="42">
        <v>498</v>
      </c>
      <c r="M1448" s="81" t="s">
        <v>48</v>
      </c>
      <c r="N1448" s="81" t="s">
        <v>436</v>
      </c>
      <c r="O1448" s="81" t="s">
        <v>329</v>
      </c>
      <c r="P1448" s="81" t="s">
        <v>334</v>
      </c>
      <c r="Q1448" s="82">
        <v>1</v>
      </c>
    </row>
    <row r="1449" spans="1:17">
      <c r="A1449" s="41" t="s">
        <v>331</v>
      </c>
      <c r="B1449" s="41" t="s">
        <v>35</v>
      </c>
      <c r="C1449" s="41" t="s">
        <v>329</v>
      </c>
      <c r="D1449" s="42">
        <v>4</v>
      </c>
      <c r="M1449" s="81" t="s">
        <v>48</v>
      </c>
      <c r="N1449" s="81" t="s">
        <v>436</v>
      </c>
      <c r="O1449" s="81" t="s">
        <v>309</v>
      </c>
      <c r="P1449" s="81" t="s">
        <v>330</v>
      </c>
      <c r="Q1449" s="82">
        <v>612</v>
      </c>
    </row>
    <row r="1450" spans="1:17">
      <c r="A1450" s="41" t="s">
        <v>331</v>
      </c>
      <c r="B1450" s="41" t="s">
        <v>35</v>
      </c>
      <c r="C1450" s="41" t="s">
        <v>309</v>
      </c>
      <c r="D1450" s="42">
        <v>1524</v>
      </c>
      <c r="M1450" s="81" t="s">
        <v>48</v>
      </c>
      <c r="N1450" s="81" t="s">
        <v>436</v>
      </c>
      <c r="O1450" s="81" t="s">
        <v>309</v>
      </c>
      <c r="P1450" s="81" t="s">
        <v>331</v>
      </c>
      <c r="Q1450" s="82">
        <v>851</v>
      </c>
    </row>
    <row r="1451" spans="1:17">
      <c r="A1451" s="41" t="s">
        <v>331</v>
      </c>
      <c r="B1451" s="41" t="s">
        <v>35</v>
      </c>
      <c r="C1451" s="41" t="s">
        <v>310</v>
      </c>
      <c r="D1451" s="42">
        <v>683</v>
      </c>
      <c r="M1451" s="81" t="s">
        <v>48</v>
      </c>
      <c r="N1451" s="81" t="s">
        <v>436</v>
      </c>
      <c r="O1451" s="81" t="s">
        <v>309</v>
      </c>
      <c r="P1451" s="81" t="s">
        <v>332</v>
      </c>
      <c r="Q1451" s="82">
        <v>758</v>
      </c>
    </row>
    <row r="1452" spans="1:17">
      <c r="A1452" s="41" t="s">
        <v>331</v>
      </c>
      <c r="B1452" s="41" t="s">
        <v>35</v>
      </c>
      <c r="C1452" s="41" t="s">
        <v>311</v>
      </c>
      <c r="D1452" s="42">
        <v>52</v>
      </c>
      <c r="M1452" s="81" t="s">
        <v>48</v>
      </c>
      <c r="N1452" s="81" t="s">
        <v>436</v>
      </c>
      <c r="O1452" s="81" t="s">
        <v>309</v>
      </c>
      <c r="P1452" s="81" t="s">
        <v>333</v>
      </c>
      <c r="Q1452" s="82">
        <v>718</v>
      </c>
    </row>
    <row r="1453" spans="1:17">
      <c r="A1453" s="41" t="s">
        <v>331</v>
      </c>
      <c r="B1453" s="41" t="s">
        <v>36</v>
      </c>
      <c r="C1453" s="41" t="s">
        <v>329</v>
      </c>
      <c r="D1453" s="42">
        <v>3</v>
      </c>
      <c r="M1453" s="81" t="s">
        <v>48</v>
      </c>
      <c r="N1453" s="81" t="s">
        <v>436</v>
      </c>
      <c r="O1453" s="81" t="s">
        <v>309</v>
      </c>
      <c r="P1453" s="81" t="s">
        <v>334</v>
      </c>
      <c r="Q1453" s="82">
        <v>678</v>
      </c>
    </row>
    <row r="1454" spans="1:17">
      <c r="A1454" s="41" t="s">
        <v>331</v>
      </c>
      <c r="B1454" s="41" t="s">
        <v>36</v>
      </c>
      <c r="C1454" s="41" t="s">
        <v>309</v>
      </c>
      <c r="D1454" s="42">
        <v>553</v>
      </c>
      <c r="M1454" s="81" t="s">
        <v>48</v>
      </c>
      <c r="N1454" s="81" t="s">
        <v>436</v>
      </c>
      <c r="O1454" s="81" t="s">
        <v>309</v>
      </c>
      <c r="P1454" s="81" t="s">
        <v>336</v>
      </c>
      <c r="Q1454" s="82">
        <v>570</v>
      </c>
    </row>
    <row r="1455" spans="1:17">
      <c r="A1455" s="41" t="s">
        <v>331</v>
      </c>
      <c r="B1455" s="41" t="s">
        <v>36</v>
      </c>
      <c r="C1455" s="41" t="s">
        <v>310</v>
      </c>
      <c r="D1455" s="42">
        <v>262</v>
      </c>
      <c r="M1455" s="81" t="s">
        <v>48</v>
      </c>
      <c r="N1455" s="81" t="s">
        <v>436</v>
      </c>
      <c r="O1455" s="81" t="s">
        <v>309</v>
      </c>
      <c r="P1455" s="81" t="s">
        <v>337</v>
      </c>
      <c r="Q1455" s="82">
        <v>809</v>
      </c>
    </row>
    <row r="1456" spans="1:17">
      <c r="A1456" s="41" t="s">
        <v>331</v>
      </c>
      <c r="B1456" s="41" t="s">
        <v>36</v>
      </c>
      <c r="C1456" s="41" t="s">
        <v>311</v>
      </c>
      <c r="D1456" s="42">
        <v>18</v>
      </c>
      <c r="M1456" s="81" t="s">
        <v>48</v>
      </c>
      <c r="N1456" s="81" t="s">
        <v>436</v>
      </c>
      <c r="O1456" s="81" t="s">
        <v>309</v>
      </c>
      <c r="P1456" s="81" t="s">
        <v>338</v>
      </c>
      <c r="Q1456" s="82">
        <v>143</v>
      </c>
    </row>
    <row r="1457" spans="1:17">
      <c r="A1457" s="41" t="s">
        <v>331</v>
      </c>
      <c r="B1457" s="41" t="s">
        <v>319</v>
      </c>
      <c r="C1457" s="41" t="s">
        <v>329</v>
      </c>
      <c r="D1457" s="42">
        <v>1</v>
      </c>
      <c r="M1457" s="81" t="s">
        <v>48</v>
      </c>
      <c r="N1457" s="81" t="s">
        <v>436</v>
      </c>
      <c r="O1457" s="81" t="s">
        <v>310</v>
      </c>
      <c r="P1457" s="81" t="s">
        <v>330</v>
      </c>
      <c r="Q1457" s="82">
        <v>195</v>
      </c>
    </row>
    <row r="1458" spans="1:17">
      <c r="A1458" s="41" t="s">
        <v>331</v>
      </c>
      <c r="B1458" s="41" t="s">
        <v>319</v>
      </c>
      <c r="C1458" s="41" t="s">
        <v>309</v>
      </c>
      <c r="D1458" s="42">
        <v>251</v>
      </c>
      <c r="M1458" s="81" t="s">
        <v>48</v>
      </c>
      <c r="N1458" s="81" t="s">
        <v>436</v>
      </c>
      <c r="O1458" s="81" t="s">
        <v>310</v>
      </c>
      <c r="P1458" s="81" t="s">
        <v>331</v>
      </c>
      <c r="Q1458" s="82">
        <v>268</v>
      </c>
    </row>
    <row r="1459" spans="1:17">
      <c r="A1459" s="41" t="s">
        <v>331</v>
      </c>
      <c r="B1459" s="41" t="s">
        <v>319</v>
      </c>
      <c r="C1459" s="41" t="s">
        <v>310</v>
      </c>
      <c r="D1459" s="42">
        <v>121</v>
      </c>
      <c r="M1459" s="81" t="s">
        <v>48</v>
      </c>
      <c r="N1459" s="81" t="s">
        <v>436</v>
      </c>
      <c r="O1459" s="81" t="s">
        <v>310</v>
      </c>
      <c r="P1459" s="81" t="s">
        <v>332</v>
      </c>
      <c r="Q1459" s="82">
        <v>239</v>
      </c>
    </row>
    <row r="1460" spans="1:17">
      <c r="A1460" s="41" t="s">
        <v>331</v>
      </c>
      <c r="B1460" s="41" t="s">
        <v>319</v>
      </c>
      <c r="C1460" s="41" t="s">
        <v>311</v>
      </c>
      <c r="D1460" s="42">
        <v>4</v>
      </c>
      <c r="M1460" s="81" t="s">
        <v>48</v>
      </c>
      <c r="N1460" s="81" t="s">
        <v>436</v>
      </c>
      <c r="O1460" s="81" t="s">
        <v>310</v>
      </c>
      <c r="P1460" s="81" t="s">
        <v>333</v>
      </c>
      <c r="Q1460" s="82">
        <v>265</v>
      </c>
    </row>
    <row r="1461" spans="1:17">
      <c r="A1461" s="41" t="s">
        <v>331</v>
      </c>
      <c r="B1461" s="41" t="s">
        <v>320</v>
      </c>
      <c r="C1461" s="41" t="s">
        <v>309</v>
      </c>
      <c r="D1461" s="42">
        <v>364</v>
      </c>
      <c r="M1461" s="81" t="s">
        <v>48</v>
      </c>
      <c r="N1461" s="81" t="s">
        <v>436</v>
      </c>
      <c r="O1461" s="81" t="s">
        <v>310</v>
      </c>
      <c r="P1461" s="81" t="s">
        <v>334</v>
      </c>
      <c r="Q1461" s="82">
        <v>277</v>
      </c>
    </row>
    <row r="1462" spans="1:17">
      <c r="A1462" s="41" t="s">
        <v>331</v>
      </c>
      <c r="B1462" s="41" t="s">
        <v>320</v>
      </c>
      <c r="C1462" s="41" t="s">
        <v>310</v>
      </c>
      <c r="D1462" s="42">
        <v>183</v>
      </c>
      <c r="M1462" s="81" t="s">
        <v>48</v>
      </c>
      <c r="N1462" s="81" t="s">
        <v>436</v>
      </c>
      <c r="O1462" s="81" t="s">
        <v>310</v>
      </c>
      <c r="P1462" s="81" t="s">
        <v>336</v>
      </c>
      <c r="Q1462" s="82">
        <v>245</v>
      </c>
    </row>
    <row r="1463" spans="1:17">
      <c r="A1463" s="41" t="s">
        <v>331</v>
      </c>
      <c r="B1463" s="41" t="s">
        <v>320</v>
      </c>
      <c r="C1463" s="41" t="s">
        <v>311</v>
      </c>
      <c r="D1463" s="42">
        <v>12</v>
      </c>
      <c r="M1463" s="81" t="s">
        <v>48</v>
      </c>
      <c r="N1463" s="81" t="s">
        <v>436</v>
      </c>
      <c r="O1463" s="81" t="s">
        <v>310</v>
      </c>
      <c r="P1463" s="81" t="s">
        <v>337</v>
      </c>
      <c r="Q1463" s="82">
        <v>274</v>
      </c>
    </row>
    <row r="1464" spans="1:17">
      <c r="A1464" s="41" t="s">
        <v>331</v>
      </c>
      <c r="B1464" s="41" t="s">
        <v>321</v>
      </c>
      <c r="C1464" s="41" t="s">
        <v>309</v>
      </c>
      <c r="D1464" s="42">
        <v>957</v>
      </c>
      <c r="M1464" s="81" t="s">
        <v>48</v>
      </c>
      <c r="N1464" s="81" t="s">
        <v>436</v>
      </c>
      <c r="O1464" s="81" t="s">
        <v>310</v>
      </c>
      <c r="P1464" s="81" t="s">
        <v>338</v>
      </c>
      <c r="Q1464" s="82">
        <v>41</v>
      </c>
    </row>
    <row r="1465" spans="1:17">
      <c r="A1465" s="41" t="s">
        <v>331</v>
      </c>
      <c r="B1465" s="41" t="s">
        <v>321</v>
      </c>
      <c r="C1465" s="41" t="s">
        <v>310</v>
      </c>
      <c r="D1465" s="42">
        <v>384</v>
      </c>
      <c r="M1465" s="81" t="s">
        <v>48</v>
      </c>
      <c r="N1465" s="81" t="s">
        <v>436</v>
      </c>
      <c r="O1465" s="81" t="s">
        <v>311</v>
      </c>
      <c r="P1465" s="81" t="s">
        <v>330</v>
      </c>
      <c r="Q1465" s="82">
        <v>15</v>
      </c>
    </row>
    <row r="1466" spans="1:17">
      <c r="A1466" s="41" t="s">
        <v>331</v>
      </c>
      <c r="B1466" s="41" t="s">
        <v>321</v>
      </c>
      <c r="C1466" s="41" t="s">
        <v>311</v>
      </c>
      <c r="D1466" s="42">
        <v>23</v>
      </c>
      <c r="M1466" s="81" t="s">
        <v>48</v>
      </c>
      <c r="N1466" s="81" t="s">
        <v>436</v>
      </c>
      <c r="O1466" s="81" t="s">
        <v>311</v>
      </c>
      <c r="P1466" s="81" t="s">
        <v>331</v>
      </c>
      <c r="Q1466" s="82">
        <v>23</v>
      </c>
    </row>
    <row r="1467" spans="1:17">
      <c r="A1467" s="41" t="s">
        <v>331</v>
      </c>
      <c r="B1467" s="41" t="s">
        <v>28</v>
      </c>
      <c r="C1467" s="41" t="s">
        <v>329</v>
      </c>
      <c r="D1467" s="42">
        <v>1</v>
      </c>
      <c r="M1467" s="81" t="s">
        <v>48</v>
      </c>
      <c r="N1467" s="81" t="s">
        <v>436</v>
      </c>
      <c r="O1467" s="81" t="s">
        <v>311</v>
      </c>
      <c r="P1467" s="81" t="s">
        <v>332</v>
      </c>
      <c r="Q1467" s="82">
        <v>22</v>
      </c>
    </row>
    <row r="1468" spans="1:17">
      <c r="A1468" s="41" t="s">
        <v>331</v>
      </c>
      <c r="B1468" s="41" t="s">
        <v>28</v>
      </c>
      <c r="C1468" s="41" t="s">
        <v>309</v>
      </c>
      <c r="D1468" s="42">
        <v>285</v>
      </c>
      <c r="M1468" s="81" t="s">
        <v>48</v>
      </c>
      <c r="N1468" s="81" t="s">
        <v>436</v>
      </c>
      <c r="O1468" s="81" t="s">
        <v>311</v>
      </c>
      <c r="P1468" s="81" t="s">
        <v>333</v>
      </c>
      <c r="Q1468" s="82">
        <v>21</v>
      </c>
    </row>
    <row r="1469" spans="1:17">
      <c r="A1469" s="41" t="s">
        <v>331</v>
      </c>
      <c r="B1469" s="41" t="s">
        <v>28</v>
      </c>
      <c r="C1469" s="41" t="s">
        <v>310</v>
      </c>
      <c r="D1469" s="42">
        <v>128</v>
      </c>
      <c r="M1469" s="81" t="s">
        <v>48</v>
      </c>
      <c r="N1469" s="81" t="s">
        <v>436</v>
      </c>
      <c r="O1469" s="81" t="s">
        <v>311</v>
      </c>
      <c r="P1469" s="81" t="s">
        <v>334</v>
      </c>
      <c r="Q1469" s="82">
        <v>21</v>
      </c>
    </row>
    <row r="1470" spans="1:17">
      <c r="A1470" s="41" t="s">
        <v>331</v>
      </c>
      <c r="B1470" s="41" t="s">
        <v>28</v>
      </c>
      <c r="C1470" s="41" t="s">
        <v>311</v>
      </c>
      <c r="D1470" s="42">
        <v>7</v>
      </c>
      <c r="M1470" s="81" t="s">
        <v>48</v>
      </c>
      <c r="N1470" s="81" t="s">
        <v>436</v>
      </c>
      <c r="O1470" s="81" t="s">
        <v>311</v>
      </c>
      <c r="P1470" s="81" t="s">
        <v>336</v>
      </c>
      <c r="Q1470" s="82">
        <v>18</v>
      </c>
    </row>
    <row r="1471" spans="1:17">
      <c r="A1471" s="41" t="s">
        <v>331</v>
      </c>
      <c r="B1471" s="41" t="s">
        <v>17</v>
      </c>
      <c r="C1471" s="41" t="s">
        <v>329</v>
      </c>
      <c r="D1471" s="42">
        <v>1</v>
      </c>
      <c r="M1471" s="81" t="s">
        <v>48</v>
      </c>
      <c r="N1471" s="81" t="s">
        <v>436</v>
      </c>
      <c r="O1471" s="81" t="s">
        <v>311</v>
      </c>
      <c r="P1471" s="81" t="s">
        <v>337</v>
      </c>
      <c r="Q1471" s="82">
        <v>20</v>
      </c>
    </row>
    <row r="1472" spans="1:17">
      <c r="A1472" s="41" t="s">
        <v>331</v>
      </c>
      <c r="B1472" s="41" t="s">
        <v>17</v>
      </c>
      <c r="C1472" s="41" t="s">
        <v>309</v>
      </c>
      <c r="D1472" s="42">
        <v>128</v>
      </c>
      <c r="M1472" s="81" t="s">
        <v>48</v>
      </c>
      <c r="N1472" s="81" t="s">
        <v>436</v>
      </c>
      <c r="O1472" s="81" t="s">
        <v>311</v>
      </c>
      <c r="P1472" s="81" t="s">
        <v>338</v>
      </c>
      <c r="Q1472" s="82">
        <v>7</v>
      </c>
    </row>
    <row r="1473" spans="1:17">
      <c r="A1473" s="41" t="s">
        <v>331</v>
      </c>
      <c r="B1473" s="41" t="s">
        <v>17</v>
      </c>
      <c r="C1473" s="41" t="s">
        <v>310</v>
      </c>
      <c r="D1473" s="42">
        <v>44</v>
      </c>
      <c r="M1473" s="81" t="s">
        <v>48</v>
      </c>
      <c r="N1473" s="81" t="s">
        <v>436</v>
      </c>
      <c r="O1473" s="81" t="s">
        <v>335</v>
      </c>
      <c r="P1473" s="81" t="s">
        <v>334</v>
      </c>
      <c r="Q1473" s="82">
        <v>13</v>
      </c>
    </row>
    <row r="1474" spans="1:17">
      <c r="A1474" s="41" t="s">
        <v>331</v>
      </c>
      <c r="B1474" s="41" t="s">
        <v>17</v>
      </c>
      <c r="C1474" s="41" t="s">
        <v>311</v>
      </c>
      <c r="D1474" s="42">
        <v>7</v>
      </c>
      <c r="M1474" s="81" t="s">
        <v>48</v>
      </c>
      <c r="N1474" s="81" t="s">
        <v>436</v>
      </c>
      <c r="O1474" s="81" t="s">
        <v>335</v>
      </c>
      <c r="P1474" s="81" t="s">
        <v>336</v>
      </c>
      <c r="Q1474" s="82">
        <v>5</v>
      </c>
    </row>
    <row r="1475" spans="1:17">
      <c r="A1475" s="41" t="s">
        <v>331</v>
      </c>
      <c r="B1475" s="41" t="s">
        <v>34</v>
      </c>
      <c r="C1475" s="41" t="s">
        <v>309</v>
      </c>
      <c r="D1475" s="42">
        <v>88</v>
      </c>
      <c r="M1475" s="81" t="s">
        <v>48</v>
      </c>
      <c r="N1475" s="81" t="s">
        <v>436</v>
      </c>
      <c r="O1475" s="81" t="s">
        <v>335</v>
      </c>
      <c r="P1475" s="81" t="s">
        <v>337</v>
      </c>
      <c r="Q1475" s="82">
        <v>9</v>
      </c>
    </row>
    <row r="1476" spans="1:17">
      <c r="A1476" s="41" t="s">
        <v>331</v>
      </c>
      <c r="B1476" s="41" t="s">
        <v>34</v>
      </c>
      <c r="C1476" s="41" t="s">
        <v>310</v>
      </c>
      <c r="D1476" s="42">
        <v>38</v>
      </c>
      <c r="M1476" s="81" t="s">
        <v>48</v>
      </c>
      <c r="N1476" s="81" t="s">
        <v>436</v>
      </c>
      <c r="O1476" s="81" t="s">
        <v>335</v>
      </c>
      <c r="P1476" s="81" t="s">
        <v>338</v>
      </c>
      <c r="Q1476" s="82">
        <v>3</v>
      </c>
    </row>
    <row r="1477" spans="1:17">
      <c r="A1477" s="41" t="s">
        <v>331</v>
      </c>
      <c r="B1477" s="41" t="s">
        <v>34</v>
      </c>
      <c r="C1477" s="41" t="s">
        <v>311</v>
      </c>
      <c r="D1477" s="42">
        <v>7</v>
      </c>
      <c r="M1477" s="81" t="s">
        <v>48</v>
      </c>
      <c r="N1477" s="81" t="s">
        <v>438</v>
      </c>
      <c r="O1477" s="81" t="s">
        <v>311</v>
      </c>
      <c r="P1477" s="81" t="s">
        <v>331</v>
      </c>
      <c r="Q1477" s="82">
        <v>1</v>
      </c>
    </row>
    <row r="1478" spans="1:17">
      <c r="A1478" s="41" t="s">
        <v>331</v>
      </c>
      <c r="B1478" s="41" t="s">
        <v>322</v>
      </c>
      <c r="C1478" s="41" t="s">
        <v>329</v>
      </c>
      <c r="D1478" s="42">
        <v>4</v>
      </c>
      <c r="M1478" s="81" t="s">
        <v>48</v>
      </c>
      <c r="N1478" s="81" t="s">
        <v>452</v>
      </c>
      <c r="O1478" s="81" t="s">
        <v>309</v>
      </c>
      <c r="P1478" s="81" t="s">
        <v>331</v>
      </c>
      <c r="Q1478" s="82">
        <v>1</v>
      </c>
    </row>
    <row r="1479" spans="1:17">
      <c r="A1479" s="41" t="s">
        <v>331</v>
      </c>
      <c r="B1479" s="41" t="s">
        <v>322</v>
      </c>
      <c r="C1479" s="41" t="s">
        <v>309</v>
      </c>
      <c r="D1479" s="42">
        <v>66</v>
      </c>
      <c r="M1479" s="81" t="s">
        <v>48</v>
      </c>
      <c r="N1479" s="81" t="s">
        <v>329</v>
      </c>
      <c r="O1479" s="81" t="s">
        <v>309</v>
      </c>
      <c r="P1479" s="81" t="s">
        <v>308</v>
      </c>
      <c r="Q1479" s="82">
        <v>161</v>
      </c>
    </row>
    <row r="1480" spans="1:17">
      <c r="A1480" s="41" t="s">
        <v>331</v>
      </c>
      <c r="B1480" s="41" t="s">
        <v>322</v>
      </c>
      <c r="C1480" s="41" t="s">
        <v>310</v>
      </c>
      <c r="D1480" s="42">
        <v>10</v>
      </c>
      <c r="M1480" s="81" t="s">
        <v>48</v>
      </c>
      <c r="N1480" s="81" t="s">
        <v>329</v>
      </c>
      <c r="O1480" s="81" t="s">
        <v>309</v>
      </c>
      <c r="P1480" s="81" t="s">
        <v>323</v>
      </c>
      <c r="Q1480" s="82">
        <v>601</v>
      </c>
    </row>
    <row r="1481" spans="1:17">
      <c r="A1481" s="41" t="s">
        <v>332</v>
      </c>
      <c r="B1481" s="41" t="s">
        <v>6</v>
      </c>
      <c r="C1481" s="41" t="s">
        <v>329</v>
      </c>
      <c r="D1481" s="42">
        <v>5</v>
      </c>
      <c r="M1481" s="81" t="s">
        <v>48</v>
      </c>
      <c r="N1481" s="81" t="s">
        <v>329</v>
      </c>
      <c r="O1481" s="81" t="s">
        <v>309</v>
      </c>
      <c r="P1481" s="81" t="s">
        <v>324</v>
      </c>
      <c r="Q1481" s="82">
        <v>653</v>
      </c>
    </row>
    <row r="1482" spans="1:17">
      <c r="A1482" s="41" t="s">
        <v>332</v>
      </c>
      <c r="B1482" s="41" t="s">
        <v>6</v>
      </c>
      <c r="C1482" s="41" t="s">
        <v>309</v>
      </c>
      <c r="D1482" s="42">
        <v>751</v>
      </c>
      <c r="M1482" s="81" t="s">
        <v>48</v>
      </c>
      <c r="N1482" s="81" t="s">
        <v>329</v>
      </c>
      <c r="O1482" s="81" t="s">
        <v>309</v>
      </c>
      <c r="P1482" s="81" t="s">
        <v>325</v>
      </c>
      <c r="Q1482" s="82">
        <v>620</v>
      </c>
    </row>
    <row r="1483" spans="1:17">
      <c r="A1483" s="41" t="s">
        <v>332</v>
      </c>
      <c r="B1483" s="41" t="s">
        <v>6</v>
      </c>
      <c r="C1483" s="41" t="s">
        <v>310</v>
      </c>
      <c r="D1483" s="42">
        <v>313</v>
      </c>
      <c r="M1483" s="81" t="s">
        <v>48</v>
      </c>
      <c r="N1483" s="81" t="s">
        <v>329</v>
      </c>
      <c r="O1483" s="81" t="s">
        <v>309</v>
      </c>
      <c r="P1483" s="81" t="s">
        <v>326</v>
      </c>
      <c r="Q1483" s="82">
        <v>598</v>
      </c>
    </row>
    <row r="1484" spans="1:17">
      <c r="A1484" s="41" t="s">
        <v>332</v>
      </c>
      <c r="B1484" s="41" t="s">
        <v>6</v>
      </c>
      <c r="C1484" s="41" t="s">
        <v>311</v>
      </c>
      <c r="D1484" s="42">
        <v>39</v>
      </c>
      <c r="M1484" s="81" t="s">
        <v>48</v>
      </c>
      <c r="N1484" s="81" t="s">
        <v>329</v>
      </c>
      <c r="O1484" s="81" t="s">
        <v>309</v>
      </c>
      <c r="P1484" s="81" t="s">
        <v>327</v>
      </c>
      <c r="Q1484" s="82">
        <v>453</v>
      </c>
    </row>
    <row r="1485" spans="1:17">
      <c r="A1485" s="41" t="s">
        <v>332</v>
      </c>
      <c r="B1485" s="41" t="s">
        <v>14</v>
      </c>
      <c r="C1485" s="41" t="s">
        <v>329</v>
      </c>
      <c r="D1485" s="42">
        <v>5</v>
      </c>
      <c r="M1485" s="81" t="s">
        <v>48</v>
      </c>
      <c r="N1485" s="81" t="s">
        <v>329</v>
      </c>
      <c r="O1485" s="81" t="s">
        <v>309</v>
      </c>
      <c r="P1485" s="81" t="s">
        <v>328</v>
      </c>
      <c r="Q1485" s="82">
        <v>569</v>
      </c>
    </row>
    <row r="1486" spans="1:17">
      <c r="A1486" s="41" t="s">
        <v>332</v>
      </c>
      <c r="B1486" s="41" t="s">
        <v>14</v>
      </c>
      <c r="C1486" s="41" t="s">
        <v>309</v>
      </c>
      <c r="D1486" s="42">
        <v>1430</v>
      </c>
      <c r="M1486" s="81" t="s">
        <v>48</v>
      </c>
      <c r="N1486" s="81" t="s">
        <v>329</v>
      </c>
      <c r="O1486" s="81" t="s">
        <v>309</v>
      </c>
      <c r="P1486" s="81" t="s">
        <v>334</v>
      </c>
      <c r="Q1486" s="82">
        <v>17</v>
      </c>
    </row>
    <row r="1487" spans="1:17">
      <c r="A1487" s="41" t="s">
        <v>332</v>
      </c>
      <c r="B1487" s="41" t="s">
        <v>14</v>
      </c>
      <c r="C1487" s="41" t="s">
        <v>310</v>
      </c>
      <c r="D1487" s="42">
        <v>616</v>
      </c>
      <c r="M1487" s="81" t="s">
        <v>48</v>
      </c>
      <c r="N1487" s="81" t="s">
        <v>329</v>
      </c>
      <c r="O1487" s="81" t="s">
        <v>309</v>
      </c>
      <c r="P1487" s="81" t="s">
        <v>337</v>
      </c>
      <c r="Q1487" s="82">
        <v>2</v>
      </c>
    </row>
    <row r="1488" spans="1:17">
      <c r="A1488" s="41" t="s">
        <v>332</v>
      </c>
      <c r="B1488" s="41" t="s">
        <v>14</v>
      </c>
      <c r="C1488" s="41" t="s">
        <v>311</v>
      </c>
      <c r="D1488" s="42">
        <v>46</v>
      </c>
      <c r="M1488" s="81" t="s">
        <v>48</v>
      </c>
      <c r="N1488" s="81" t="s">
        <v>329</v>
      </c>
      <c r="O1488" s="81" t="s">
        <v>310</v>
      </c>
      <c r="P1488" s="81" t="s">
        <v>308</v>
      </c>
      <c r="Q1488" s="82">
        <v>28</v>
      </c>
    </row>
    <row r="1489" spans="1:17">
      <c r="A1489" s="41" t="s">
        <v>332</v>
      </c>
      <c r="B1489" s="41" t="s">
        <v>312</v>
      </c>
      <c r="C1489" s="41" t="s">
        <v>329</v>
      </c>
      <c r="D1489" s="42">
        <v>1</v>
      </c>
      <c r="M1489" s="81" t="s">
        <v>48</v>
      </c>
      <c r="N1489" s="81" t="s">
        <v>329</v>
      </c>
      <c r="O1489" s="81" t="s">
        <v>310</v>
      </c>
      <c r="P1489" s="81" t="s">
        <v>323</v>
      </c>
      <c r="Q1489" s="82">
        <v>149</v>
      </c>
    </row>
    <row r="1490" spans="1:17">
      <c r="A1490" s="41" t="s">
        <v>332</v>
      </c>
      <c r="B1490" s="41" t="s">
        <v>312</v>
      </c>
      <c r="C1490" s="41" t="s">
        <v>309</v>
      </c>
      <c r="D1490" s="42">
        <v>829</v>
      </c>
      <c r="M1490" s="81" t="s">
        <v>48</v>
      </c>
      <c r="N1490" s="81" t="s">
        <v>329</v>
      </c>
      <c r="O1490" s="81" t="s">
        <v>310</v>
      </c>
      <c r="P1490" s="81" t="s">
        <v>324</v>
      </c>
      <c r="Q1490" s="82">
        <v>173</v>
      </c>
    </row>
    <row r="1491" spans="1:17">
      <c r="A1491" s="41" t="s">
        <v>332</v>
      </c>
      <c r="B1491" s="41" t="s">
        <v>312</v>
      </c>
      <c r="C1491" s="41" t="s">
        <v>310</v>
      </c>
      <c r="D1491" s="42">
        <v>371</v>
      </c>
      <c r="M1491" s="81" t="s">
        <v>48</v>
      </c>
      <c r="N1491" s="81" t="s">
        <v>329</v>
      </c>
      <c r="O1491" s="81" t="s">
        <v>310</v>
      </c>
      <c r="P1491" s="81" t="s">
        <v>325</v>
      </c>
      <c r="Q1491" s="82">
        <v>230</v>
      </c>
    </row>
    <row r="1492" spans="1:17">
      <c r="A1492" s="41" t="s">
        <v>332</v>
      </c>
      <c r="B1492" s="41" t="s">
        <v>312</v>
      </c>
      <c r="C1492" s="41" t="s">
        <v>311</v>
      </c>
      <c r="D1492" s="42">
        <v>30</v>
      </c>
      <c r="M1492" s="81" t="s">
        <v>48</v>
      </c>
      <c r="N1492" s="81" t="s">
        <v>329</v>
      </c>
      <c r="O1492" s="81" t="s">
        <v>310</v>
      </c>
      <c r="P1492" s="81" t="s">
        <v>326</v>
      </c>
      <c r="Q1492" s="82">
        <v>249</v>
      </c>
    </row>
    <row r="1493" spans="1:17">
      <c r="A1493" s="41" t="s">
        <v>332</v>
      </c>
      <c r="B1493" s="41" t="s">
        <v>22</v>
      </c>
      <c r="C1493" s="41" t="s">
        <v>329</v>
      </c>
      <c r="D1493" s="42">
        <v>4</v>
      </c>
      <c r="M1493" s="81" t="s">
        <v>48</v>
      </c>
      <c r="N1493" s="81" t="s">
        <v>329</v>
      </c>
      <c r="O1493" s="81" t="s">
        <v>310</v>
      </c>
      <c r="P1493" s="81" t="s">
        <v>327</v>
      </c>
      <c r="Q1493" s="82">
        <v>166</v>
      </c>
    </row>
    <row r="1494" spans="1:17">
      <c r="A1494" s="41" t="s">
        <v>332</v>
      </c>
      <c r="B1494" s="41" t="s">
        <v>22</v>
      </c>
      <c r="C1494" s="41" t="s">
        <v>309</v>
      </c>
      <c r="D1494" s="42">
        <v>1261</v>
      </c>
      <c r="M1494" s="81" t="s">
        <v>48</v>
      </c>
      <c r="N1494" s="81" t="s">
        <v>329</v>
      </c>
      <c r="O1494" s="81" t="s">
        <v>310</v>
      </c>
      <c r="P1494" s="81" t="s">
        <v>328</v>
      </c>
      <c r="Q1494" s="82">
        <v>190</v>
      </c>
    </row>
    <row r="1495" spans="1:17">
      <c r="A1495" s="41" t="s">
        <v>332</v>
      </c>
      <c r="B1495" s="41" t="s">
        <v>22</v>
      </c>
      <c r="C1495" s="41" t="s">
        <v>310</v>
      </c>
      <c r="D1495" s="42">
        <v>578</v>
      </c>
      <c r="M1495" s="81" t="s">
        <v>48</v>
      </c>
      <c r="N1495" s="81" t="s">
        <v>329</v>
      </c>
      <c r="O1495" s="81" t="s">
        <v>310</v>
      </c>
      <c r="P1495" s="81" t="s">
        <v>334</v>
      </c>
      <c r="Q1495" s="82">
        <v>18</v>
      </c>
    </row>
    <row r="1496" spans="1:17">
      <c r="A1496" s="41" t="s">
        <v>332</v>
      </c>
      <c r="B1496" s="41" t="s">
        <v>22</v>
      </c>
      <c r="C1496" s="41" t="s">
        <v>311</v>
      </c>
      <c r="D1496" s="42">
        <v>64</v>
      </c>
      <c r="M1496" s="81" t="s">
        <v>48</v>
      </c>
      <c r="N1496" s="81" t="s">
        <v>329</v>
      </c>
      <c r="O1496" s="81" t="s">
        <v>311</v>
      </c>
      <c r="P1496" s="81" t="s">
        <v>308</v>
      </c>
      <c r="Q1496" s="82">
        <v>6</v>
      </c>
    </row>
    <row r="1497" spans="1:17">
      <c r="A1497" s="41" t="s">
        <v>332</v>
      </c>
      <c r="B1497" s="41" t="s">
        <v>25</v>
      </c>
      <c r="C1497" s="41" t="s">
        <v>329</v>
      </c>
      <c r="D1497" s="42">
        <v>1</v>
      </c>
      <c r="M1497" s="81" t="s">
        <v>48</v>
      </c>
      <c r="N1497" s="81" t="s">
        <v>329</v>
      </c>
      <c r="O1497" s="81" t="s">
        <v>311</v>
      </c>
      <c r="P1497" s="81" t="s">
        <v>323</v>
      </c>
      <c r="Q1497" s="82">
        <v>11</v>
      </c>
    </row>
    <row r="1498" spans="1:17">
      <c r="A1498" s="41" t="s">
        <v>332</v>
      </c>
      <c r="B1498" s="41" t="s">
        <v>25</v>
      </c>
      <c r="C1498" s="41" t="s">
        <v>309</v>
      </c>
      <c r="D1498" s="42">
        <v>602</v>
      </c>
      <c r="M1498" s="81" t="s">
        <v>48</v>
      </c>
      <c r="N1498" s="81" t="s">
        <v>329</v>
      </c>
      <c r="O1498" s="81" t="s">
        <v>311</v>
      </c>
      <c r="P1498" s="81" t="s">
        <v>324</v>
      </c>
      <c r="Q1498" s="82">
        <v>18</v>
      </c>
    </row>
    <row r="1499" spans="1:17">
      <c r="A1499" s="41" t="s">
        <v>332</v>
      </c>
      <c r="B1499" s="41" t="s">
        <v>25</v>
      </c>
      <c r="C1499" s="41" t="s">
        <v>310</v>
      </c>
      <c r="D1499" s="42">
        <v>292</v>
      </c>
      <c r="M1499" s="81" t="s">
        <v>48</v>
      </c>
      <c r="N1499" s="81" t="s">
        <v>329</v>
      </c>
      <c r="O1499" s="81" t="s">
        <v>311</v>
      </c>
      <c r="P1499" s="81" t="s">
        <v>325</v>
      </c>
      <c r="Q1499" s="82">
        <v>13</v>
      </c>
    </row>
    <row r="1500" spans="1:17">
      <c r="A1500" s="41" t="s">
        <v>332</v>
      </c>
      <c r="B1500" s="41" t="s">
        <v>25</v>
      </c>
      <c r="C1500" s="41" t="s">
        <v>311</v>
      </c>
      <c r="D1500" s="42">
        <v>30</v>
      </c>
      <c r="M1500" s="81" t="s">
        <v>48</v>
      </c>
      <c r="N1500" s="81" t="s">
        <v>329</v>
      </c>
      <c r="O1500" s="81" t="s">
        <v>311</v>
      </c>
      <c r="P1500" s="81" t="s">
        <v>326</v>
      </c>
      <c r="Q1500" s="82">
        <v>14</v>
      </c>
    </row>
    <row r="1501" spans="1:17">
      <c r="A1501" s="41" t="s">
        <v>332</v>
      </c>
      <c r="B1501" s="41" t="s">
        <v>313</v>
      </c>
      <c r="C1501" s="41" t="s">
        <v>329</v>
      </c>
      <c r="D1501" s="42">
        <v>1</v>
      </c>
      <c r="M1501" s="81" t="s">
        <v>48</v>
      </c>
      <c r="N1501" s="81" t="s">
        <v>329</v>
      </c>
      <c r="O1501" s="81" t="s">
        <v>311</v>
      </c>
      <c r="P1501" s="81" t="s">
        <v>327</v>
      </c>
      <c r="Q1501" s="82">
        <v>14</v>
      </c>
    </row>
    <row r="1502" spans="1:17">
      <c r="A1502" s="41" t="s">
        <v>332</v>
      </c>
      <c r="B1502" s="41" t="s">
        <v>313</v>
      </c>
      <c r="C1502" s="41" t="s">
        <v>309</v>
      </c>
      <c r="D1502" s="42">
        <v>641</v>
      </c>
      <c r="M1502" s="81" t="s">
        <v>48</v>
      </c>
      <c r="N1502" s="81" t="s">
        <v>329</v>
      </c>
      <c r="O1502" s="81" t="s">
        <v>311</v>
      </c>
      <c r="P1502" s="81" t="s">
        <v>328</v>
      </c>
      <c r="Q1502" s="82">
        <v>17</v>
      </c>
    </row>
    <row r="1503" spans="1:17">
      <c r="A1503" s="41" t="s">
        <v>332</v>
      </c>
      <c r="B1503" s="41" t="s">
        <v>313</v>
      </c>
      <c r="C1503" s="41" t="s">
        <v>310</v>
      </c>
      <c r="D1503" s="42">
        <v>289</v>
      </c>
      <c r="M1503" s="81" t="s">
        <v>48</v>
      </c>
      <c r="N1503" s="81" t="s">
        <v>329</v>
      </c>
      <c r="O1503" s="81" t="s">
        <v>311</v>
      </c>
      <c r="P1503" s="81" t="s">
        <v>334</v>
      </c>
      <c r="Q1503" s="82">
        <v>1</v>
      </c>
    </row>
    <row r="1504" spans="1:17">
      <c r="A1504" s="41" t="s">
        <v>332</v>
      </c>
      <c r="B1504" s="41" t="s">
        <v>313</v>
      </c>
      <c r="C1504" s="41" t="s">
        <v>311</v>
      </c>
      <c r="D1504" s="42">
        <v>21</v>
      </c>
      <c r="M1504" s="81" t="s">
        <v>48</v>
      </c>
      <c r="N1504" s="81" t="s">
        <v>329</v>
      </c>
      <c r="O1504" s="81" t="s">
        <v>335</v>
      </c>
      <c r="P1504" s="81" t="s">
        <v>334</v>
      </c>
      <c r="Q1504" s="82">
        <v>3</v>
      </c>
    </row>
    <row r="1505" spans="1:17">
      <c r="A1505" s="41" t="s">
        <v>332</v>
      </c>
      <c r="B1505" s="41" t="s">
        <v>33</v>
      </c>
      <c r="C1505" s="41" t="s">
        <v>329</v>
      </c>
      <c r="D1505" s="42">
        <v>2</v>
      </c>
      <c r="M1505" s="81" t="s">
        <v>50</v>
      </c>
      <c r="N1505" s="81" t="s">
        <v>436</v>
      </c>
      <c r="O1505" s="81" t="s">
        <v>329</v>
      </c>
      <c r="P1505" s="81" t="s">
        <v>330</v>
      </c>
      <c r="Q1505" s="82">
        <v>1</v>
      </c>
    </row>
    <row r="1506" spans="1:17">
      <c r="A1506" s="41" t="s">
        <v>332</v>
      </c>
      <c r="B1506" s="41" t="s">
        <v>33</v>
      </c>
      <c r="C1506" s="41" t="s">
        <v>309</v>
      </c>
      <c r="D1506" s="42">
        <v>2229</v>
      </c>
      <c r="M1506" s="81" t="s">
        <v>50</v>
      </c>
      <c r="N1506" s="81" t="s">
        <v>436</v>
      </c>
      <c r="O1506" s="81" t="s">
        <v>329</v>
      </c>
      <c r="P1506" s="81" t="s">
        <v>331</v>
      </c>
      <c r="Q1506" s="82">
        <v>2</v>
      </c>
    </row>
    <row r="1507" spans="1:17">
      <c r="A1507" s="41" t="s">
        <v>332</v>
      </c>
      <c r="B1507" s="41" t="s">
        <v>33</v>
      </c>
      <c r="C1507" s="41" t="s">
        <v>310</v>
      </c>
      <c r="D1507" s="42">
        <v>1055</v>
      </c>
      <c r="M1507" s="81" t="s">
        <v>50</v>
      </c>
      <c r="N1507" s="81" t="s">
        <v>436</v>
      </c>
      <c r="O1507" s="81" t="s">
        <v>309</v>
      </c>
      <c r="P1507" s="81" t="s">
        <v>330</v>
      </c>
      <c r="Q1507" s="82">
        <v>139</v>
      </c>
    </row>
    <row r="1508" spans="1:17">
      <c r="A1508" s="41" t="s">
        <v>332</v>
      </c>
      <c r="B1508" s="41" t="s">
        <v>33</v>
      </c>
      <c r="C1508" s="41" t="s">
        <v>311</v>
      </c>
      <c r="D1508" s="42">
        <v>128</v>
      </c>
      <c r="M1508" s="81" t="s">
        <v>50</v>
      </c>
      <c r="N1508" s="81" t="s">
        <v>436</v>
      </c>
      <c r="O1508" s="81" t="s">
        <v>309</v>
      </c>
      <c r="P1508" s="81" t="s">
        <v>331</v>
      </c>
      <c r="Q1508" s="82">
        <v>183</v>
      </c>
    </row>
    <row r="1509" spans="1:17">
      <c r="A1509" s="41" t="s">
        <v>332</v>
      </c>
      <c r="B1509" s="41" t="s">
        <v>52</v>
      </c>
      <c r="C1509" s="41" t="s">
        <v>329</v>
      </c>
      <c r="D1509" s="42">
        <v>7</v>
      </c>
      <c r="M1509" s="81" t="s">
        <v>50</v>
      </c>
      <c r="N1509" s="81" t="s">
        <v>436</v>
      </c>
      <c r="O1509" s="81" t="s">
        <v>309</v>
      </c>
      <c r="P1509" s="81" t="s">
        <v>332</v>
      </c>
      <c r="Q1509" s="82">
        <v>159</v>
      </c>
    </row>
    <row r="1510" spans="1:17">
      <c r="A1510" s="41" t="s">
        <v>332</v>
      </c>
      <c r="B1510" s="41" t="s">
        <v>52</v>
      </c>
      <c r="C1510" s="41" t="s">
        <v>309</v>
      </c>
      <c r="D1510" s="42">
        <v>2852</v>
      </c>
      <c r="M1510" s="81" t="s">
        <v>50</v>
      </c>
      <c r="N1510" s="81" t="s">
        <v>436</v>
      </c>
      <c r="O1510" s="81" t="s">
        <v>309</v>
      </c>
      <c r="P1510" s="81" t="s">
        <v>333</v>
      </c>
      <c r="Q1510" s="82">
        <v>123</v>
      </c>
    </row>
    <row r="1511" spans="1:17">
      <c r="A1511" s="41" t="s">
        <v>332</v>
      </c>
      <c r="B1511" s="41" t="s">
        <v>52</v>
      </c>
      <c r="C1511" s="41" t="s">
        <v>310</v>
      </c>
      <c r="D1511" s="42">
        <v>1343</v>
      </c>
      <c r="M1511" s="81" t="s">
        <v>50</v>
      </c>
      <c r="N1511" s="81" t="s">
        <v>436</v>
      </c>
      <c r="O1511" s="81" t="s">
        <v>309</v>
      </c>
      <c r="P1511" s="81" t="s">
        <v>334</v>
      </c>
      <c r="Q1511" s="82">
        <v>119</v>
      </c>
    </row>
    <row r="1512" spans="1:17">
      <c r="A1512" s="41" t="s">
        <v>332</v>
      </c>
      <c r="B1512" s="41" t="s">
        <v>52</v>
      </c>
      <c r="C1512" s="41" t="s">
        <v>311</v>
      </c>
      <c r="D1512" s="42">
        <v>145</v>
      </c>
      <c r="M1512" s="81" t="s">
        <v>50</v>
      </c>
      <c r="N1512" s="81" t="s">
        <v>436</v>
      </c>
      <c r="O1512" s="81" t="s">
        <v>309</v>
      </c>
      <c r="P1512" s="81" t="s">
        <v>336</v>
      </c>
      <c r="Q1512" s="82">
        <v>163</v>
      </c>
    </row>
    <row r="1513" spans="1:17">
      <c r="A1513" s="41" t="s">
        <v>332</v>
      </c>
      <c r="B1513" s="41" t="s">
        <v>26</v>
      </c>
      <c r="C1513" s="41" t="s">
        <v>329</v>
      </c>
      <c r="D1513" s="42">
        <v>1</v>
      </c>
      <c r="M1513" s="81" t="s">
        <v>50</v>
      </c>
      <c r="N1513" s="81" t="s">
        <v>436</v>
      </c>
      <c r="O1513" s="81" t="s">
        <v>309</v>
      </c>
      <c r="P1513" s="81" t="s">
        <v>337</v>
      </c>
      <c r="Q1513" s="82">
        <v>134</v>
      </c>
    </row>
    <row r="1514" spans="1:17">
      <c r="A1514" s="41" t="s">
        <v>332</v>
      </c>
      <c r="B1514" s="41" t="s">
        <v>26</v>
      </c>
      <c r="C1514" s="41" t="s">
        <v>309</v>
      </c>
      <c r="D1514" s="42">
        <v>163</v>
      </c>
      <c r="M1514" s="81" t="s">
        <v>50</v>
      </c>
      <c r="N1514" s="81" t="s">
        <v>436</v>
      </c>
      <c r="O1514" s="81" t="s">
        <v>309</v>
      </c>
      <c r="P1514" s="81" t="s">
        <v>338</v>
      </c>
      <c r="Q1514" s="82">
        <v>34</v>
      </c>
    </row>
    <row r="1515" spans="1:17">
      <c r="A1515" s="41" t="s">
        <v>332</v>
      </c>
      <c r="B1515" s="41" t="s">
        <v>26</v>
      </c>
      <c r="C1515" s="41" t="s">
        <v>310</v>
      </c>
      <c r="D1515" s="42">
        <v>61</v>
      </c>
      <c r="M1515" s="81" t="s">
        <v>50</v>
      </c>
      <c r="N1515" s="81" t="s">
        <v>436</v>
      </c>
      <c r="O1515" s="81" t="s">
        <v>310</v>
      </c>
      <c r="P1515" s="81" t="s">
        <v>330</v>
      </c>
      <c r="Q1515" s="82">
        <v>52</v>
      </c>
    </row>
    <row r="1516" spans="1:17">
      <c r="A1516" s="41" t="s">
        <v>332</v>
      </c>
      <c r="B1516" s="41" t="s">
        <v>26</v>
      </c>
      <c r="C1516" s="41" t="s">
        <v>311</v>
      </c>
      <c r="D1516" s="42">
        <v>6</v>
      </c>
      <c r="M1516" s="81" t="s">
        <v>50</v>
      </c>
      <c r="N1516" s="81" t="s">
        <v>436</v>
      </c>
      <c r="O1516" s="81" t="s">
        <v>310</v>
      </c>
      <c r="P1516" s="81" t="s">
        <v>331</v>
      </c>
      <c r="Q1516" s="82">
        <v>49</v>
      </c>
    </row>
    <row r="1517" spans="1:17">
      <c r="A1517" s="41" t="s">
        <v>332</v>
      </c>
      <c r="B1517" s="41" t="s">
        <v>45</v>
      </c>
      <c r="C1517" s="41" t="s">
        <v>309</v>
      </c>
      <c r="D1517" s="42">
        <v>77</v>
      </c>
      <c r="M1517" s="81" t="s">
        <v>50</v>
      </c>
      <c r="N1517" s="81" t="s">
        <v>436</v>
      </c>
      <c r="O1517" s="81" t="s">
        <v>310</v>
      </c>
      <c r="P1517" s="81" t="s">
        <v>332</v>
      </c>
      <c r="Q1517" s="82">
        <v>70</v>
      </c>
    </row>
    <row r="1518" spans="1:17">
      <c r="A1518" s="41" t="s">
        <v>332</v>
      </c>
      <c r="B1518" s="41" t="s">
        <v>45</v>
      </c>
      <c r="C1518" s="41" t="s">
        <v>310</v>
      </c>
      <c r="D1518" s="42">
        <v>55</v>
      </c>
      <c r="M1518" s="81" t="s">
        <v>50</v>
      </c>
      <c r="N1518" s="81" t="s">
        <v>436</v>
      </c>
      <c r="O1518" s="81" t="s">
        <v>310</v>
      </c>
      <c r="P1518" s="81" t="s">
        <v>333</v>
      </c>
      <c r="Q1518" s="82">
        <v>63</v>
      </c>
    </row>
    <row r="1519" spans="1:17">
      <c r="A1519" s="41" t="s">
        <v>332</v>
      </c>
      <c r="B1519" s="41" t="s">
        <v>45</v>
      </c>
      <c r="C1519" s="41" t="s">
        <v>311</v>
      </c>
      <c r="D1519" s="42">
        <v>9</v>
      </c>
      <c r="M1519" s="81" t="s">
        <v>50</v>
      </c>
      <c r="N1519" s="81" t="s">
        <v>436</v>
      </c>
      <c r="O1519" s="81" t="s">
        <v>310</v>
      </c>
      <c r="P1519" s="81" t="s">
        <v>334</v>
      </c>
      <c r="Q1519" s="82">
        <v>63</v>
      </c>
    </row>
    <row r="1520" spans="1:17">
      <c r="A1520" s="41" t="s">
        <v>332</v>
      </c>
      <c r="B1520" s="41" t="s">
        <v>51</v>
      </c>
      <c r="C1520" s="41" t="s">
        <v>329</v>
      </c>
      <c r="D1520" s="42">
        <v>4</v>
      </c>
      <c r="M1520" s="81" t="s">
        <v>50</v>
      </c>
      <c r="N1520" s="81" t="s">
        <v>436</v>
      </c>
      <c r="O1520" s="81" t="s">
        <v>310</v>
      </c>
      <c r="P1520" s="81" t="s">
        <v>336</v>
      </c>
      <c r="Q1520" s="82">
        <v>56</v>
      </c>
    </row>
    <row r="1521" spans="1:17">
      <c r="A1521" s="41" t="s">
        <v>332</v>
      </c>
      <c r="B1521" s="41" t="s">
        <v>51</v>
      </c>
      <c r="C1521" s="41" t="s">
        <v>309</v>
      </c>
      <c r="D1521" s="42">
        <v>912</v>
      </c>
      <c r="M1521" s="81" t="s">
        <v>50</v>
      </c>
      <c r="N1521" s="81" t="s">
        <v>436</v>
      </c>
      <c r="O1521" s="81" t="s">
        <v>310</v>
      </c>
      <c r="P1521" s="81" t="s">
        <v>337</v>
      </c>
      <c r="Q1521" s="82">
        <v>36</v>
      </c>
    </row>
    <row r="1522" spans="1:17">
      <c r="A1522" s="41" t="s">
        <v>332</v>
      </c>
      <c r="B1522" s="41" t="s">
        <v>51</v>
      </c>
      <c r="C1522" s="41" t="s">
        <v>310</v>
      </c>
      <c r="D1522" s="42">
        <v>421</v>
      </c>
      <c r="M1522" s="81" t="s">
        <v>50</v>
      </c>
      <c r="N1522" s="81" t="s">
        <v>436</v>
      </c>
      <c r="O1522" s="81" t="s">
        <v>310</v>
      </c>
      <c r="P1522" s="81" t="s">
        <v>338</v>
      </c>
      <c r="Q1522" s="82">
        <v>5</v>
      </c>
    </row>
    <row r="1523" spans="1:17">
      <c r="A1523" s="41" t="s">
        <v>332</v>
      </c>
      <c r="B1523" s="41" t="s">
        <v>51</v>
      </c>
      <c r="C1523" s="41" t="s">
        <v>311</v>
      </c>
      <c r="D1523" s="42">
        <v>69</v>
      </c>
      <c r="M1523" s="81" t="s">
        <v>50</v>
      </c>
      <c r="N1523" s="81" t="s">
        <v>436</v>
      </c>
      <c r="O1523" s="81" t="s">
        <v>311</v>
      </c>
      <c r="P1523" s="81" t="s">
        <v>330</v>
      </c>
      <c r="Q1523" s="82">
        <v>5</v>
      </c>
    </row>
    <row r="1524" spans="1:17">
      <c r="A1524" s="41" t="s">
        <v>332</v>
      </c>
      <c r="B1524" s="41" t="s">
        <v>7</v>
      </c>
      <c r="C1524" s="41" t="s">
        <v>329</v>
      </c>
      <c r="D1524" s="42">
        <v>4</v>
      </c>
      <c r="M1524" s="81" t="s">
        <v>50</v>
      </c>
      <c r="N1524" s="81" t="s">
        <v>436</v>
      </c>
      <c r="O1524" s="81" t="s">
        <v>311</v>
      </c>
      <c r="P1524" s="81" t="s">
        <v>331</v>
      </c>
      <c r="Q1524" s="82">
        <v>3</v>
      </c>
    </row>
    <row r="1525" spans="1:17">
      <c r="A1525" s="41" t="s">
        <v>332</v>
      </c>
      <c r="B1525" s="41" t="s">
        <v>7</v>
      </c>
      <c r="C1525" s="41" t="s">
        <v>309</v>
      </c>
      <c r="D1525" s="42">
        <v>1148</v>
      </c>
      <c r="M1525" s="81" t="s">
        <v>50</v>
      </c>
      <c r="N1525" s="81" t="s">
        <v>436</v>
      </c>
      <c r="O1525" s="81" t="s">
        <v>311</v>
      </c>
      <c r="P1525" s="81" t="s">
        <v>332</v>
      </c>
      <c r="Q1525" s="82">
        <v>3</v>
      </c>
    </row>
    <row r="1526" spans="1:17">
      <c r="A1526" s="41" t="s">
        <v>332</v>
      </c>
      <c r="B1526" s="41" t="s">
        <v>7</v>
      </c>
      <c r="C1526" s="41" t="s">
        <v>310</v>
      </c>
      <c r="D1526" s="42">
        <v>463</v>
      </c>
      <c r="M1526" s="81" t="s">
        <v>50</v>
      </c>
      <c r="N1526" s="81" t="s">
        <v>436</v>
      </c>
      <c r="O1526" s="81" t="s">
        <v>311</v>
      </c>
      <c r="P1526" s="81" t="s">
        <v>333</v>
      </c>
      <c r="Q1526" s="82">
        <v>4</v>
      </c>
    </row>
    <row r="1527" spans="1:17">
      <c r="A1527" s="41" t="s">
        <v>332</v>
      </c>
      <c r="B1527" s="41" t="s">
        <v>7</v>
      </c>
      <c r="C1527" s="41" t="s">
        <v>311</v>
      </c>
      <c r="D1527" s="42">
        <v>44</v>
      </c>
      <c r="M1527" s="81" t="s">
        <v>50</v>
      </c>
      <c r="N1527" s="81" t="s">
        <v>436</v>
      </c>
      <c r="O1527" s="81" t="s">
        <v>311</v>
      </c>
      <c r="P1527" s="81" t="s">
        <v>334</v>
      </c>
      <c r="Q1527" s="82">
        <v>4</v>
      </c>
    </row>
    <row r="1528" spans="1:17">
      <c r="A1528" s="41" t="s">
        <v>332</v>
      </c>
      <c r="B1528" s="41" t="s">
        <v>314</v>
      </c>
      <c r="C1528" s="41" t="s">
        <v>329</v>
      </c>
      <c r="D1528" s="42">
        <v>2</v>
      </c>
      <c r="M1528" s="81" t="s">
        <v>50</v>
      </c>
      <c r="N1528" s="81" t="s">
        <v>436</v>
      </c>
      <c r="O1528" s="81" t="s">
        <v>311</v>
      </c>
      <c r="P1528" s="81" t="s">
        <v>336</v>
      </c>
      <c r="Q1528" s="82">
        <v>3</v>
      </c>
    </row>
    <row r="1529" spans="1:17">
      <c r="A1529" s="41" t="s">
        <v>332</v>
      </c>
      <c r="B1529" s="41" t="s">
        <v>314</v>
      </c>
      <c r="C1529" s="41" t="s">
        <v>309</v>
      </c>
      <c r="D1529" s="42">
        <v>1355</v>
      </c>
      <c r="M1529" s="81" t="s">
        <v>50</v>
      </c>
      <c r="N1529" s="81" t="s">
        <v>436</v>
      </c>
      <c r="O1529" s="81" t="s">
        <v>311</v>
      </c>
      <c r="P1529" s="81" t="s">
        <v>337</v>
      </c>
      <c r="Q1529" s="82">
        <v>3</v>
      </c>
    </row>
    <row r="1530" spans="1:17">
      <c r="A1530" s="41" t="s">
        <v>332</v>
      </c>
      <c r="B1530" s="41" t="s">
        <v>314</v>
      </c>
      <c r="C1530" s="41" t="s">
        <v>310</v>
      </c>
      <c r="D1530" s="42">
        <v>607</v>
      </c>
      <c r="M1530" s="81" t="s">
        <v>50</v>
      </c>
      <c r="N1530" s="81" t="s">
        <v>436</v>
      </c>
      <c r="O1530" s="81" t="s">
        <v>335</v>
      </c>
      <c r="P1530" s="81" t="s">
        <v>334</v>
      </c>
      <c r="Q1530" s="82">
        <v>1</v>
      </c>
    </row>
    <row r="1531" spans="1:17">
      <c r="A1531" s="41" t="s">
        <v>332</v>
      </c>
      <c r="B1531" s="41" t="s">
        <v>314</v>
      </c>
      <c r="C1531" s="41" t="s">
        <v>311</v>
      </c>
      <c r="D1531" s="42">
        <v>91</v>
      </c>
      <c r="M1531" s="81" t="s">
        <v>50</v>
      </c>
      <c r="N1531" s="81" t="s">
        <v>436</v>
      </c>
      <c r="O1531" s="81" t="s">
        <v>335</v>
      </c>
      <c r="P1531" s="81" t="s">
        <v>336</v>
      </c>
      <c r="Q1531" s="82">
        <v>2</v>
      </c>
    </row>
    <row r="1532" spans="1:17">
      <c r="A1532" s="41" t="s">
        <v>332</v>
      </c>
      <c r="B1532" s="41" t="s">
        <v>29</v>
      </c>
      <c r="C1532" s="41" t="s">
        <v>329</v>
      </c>
      <c r="D1532" s="42">
        <v>1</v>
      </c>
      <c r="M1532" s="81" t="s">
        <v>50</v>
      </c>
      <c r="N1532" s="81" t="s">
        <v>436</v>
      </c>
      <c r="O1532" s="81" t="s">
        <v>335</v>
      </c>
      <c r="P1532" s="81" t="s">
        <v>337</v>
      </c>
      <c r="Q1532" s="82">
        <v>2</v>
      </c>
    </row>
    <row r="1533" spans="1:17">
      <c r="A1533" s="41" t="s">
        <v>332</v>
      </c>
      <c r="B1533" s="41" t="s">
        <v>29</v>
      </c>
      <c r="C1533" s="41" t="s">
        <v>309</v>
      </c>
      <c r="D1533" s="42">
        <v>1581</v>
      </c>
      <c r="M1533" s="81" t="s">
        <v>50</v>
      </c>
      <c r="N1533" s="81" t="s">
        <v>436</v>
      </c>
      <c r="O1533" s="81" t="s">
        <v>335</v>
      </c>
      <c r="P1533" s="81" t="s">
        <v>338</v>
      </c>
      <c r="Q1533" s="82">
        <v>1</v>
      </c>
    </row>
    <row r="1534" spans="1:17">
      <c r="A1534" s="41" t="s">
        <v>332</v>
      </c>
      <c r="B1534" s="41" t="s">
        <v>29</v>
      </c>
      <c r="C1534" s="41" t="s">
        <v>310</v>
      </c>
      <c r="D1534" s="42">
        <v>692</v>
      </c>
      <c r="M1534" s="81" t="s">
        <v>50</v>
      </c>
      <c r="N1534" s="81" t="s">
        <v>439</v>
      </c>
      <c r="O1534" s="81" t="s">
        <v>309</v>
      </c>
      <c r="P1534" s="81" t="s">
        <v>330</v>
      </c>
      <c r="Q1534" s="82">
        <v>1</v>
      </c>
    </row>
    <row r="1535" spans="1:17">
      <c r="A1535" s="41" t="s">
        <v>332</v>
      </c>
      <c r="B1535" s="41" t="s">
        <v>29</v>
      </c>
      <c r="C1535" s="41" t="s">
        <v>311</v>
      </c>
      <c r="D1535" s="42">
        <v>56</v>
      </c>
      <c r="M1535" s="81" t="s">
        <v>50</v>
      </c>
      <c r="N1535" s="81" t="s">
        <v>329</v>
      </c>
      <c r="O1535" s="81" t="s">
        <v>309</v>
      </c>
      <c r="P1535" s="81" t="s">
        <v>308</v>
      </c>
      <c r="Q1535" s="82">
        <v>36</v>
      </c>
    </row>
    <row r="1536" spans="1:17">
      <c r="A1536" s="41" t="s">
        <v>332</v>
      </c>
      <c r="B1536" s="41" t="s">
        <v>44</v>
      </c>
      <c r="C1536" s="41" t="s">
        <v>329</v>
      </c>
      <c r="D1536" s="42">
        <v>5</v>
      </c>
      <c r="M1536" s="81" t="s">
        <v>50</v>
      </c>
      <c r="N1536" s="81" t="s">
        <v>329</v>
      </c>
      <c r="O1536" s="81" t="s">
        <v>309</v>
      </c>
      <c r="P1536" s="81" t="s">
        <v>323</v>
      </c>
      <c r="Q1536" s="82">
        <v>158</v>
      </c>
    </row>
    <row r="1537" spans="1:17">
      <c r="A1537" s="41" t="s">
        <v>332</v>
      </c>
      <c r="B1537" s="41" t="s">
        <v>44</v>
      </c>
      <c r="C1537" s="41" t="s">
        <v>309</v>
      </c>
      <c r="D1537" s="42">
        <v>1549</v>
      </c>
      <c r="M1537" s="81" t="s">
        <v>50</v>
      </c>
      <c r="N1537" s="81" t="s">
        <v>329</v>
      </c>
      <c r="O1537" s="81" t="s">
        <v>309</v>
      </c>
      <c r="P1537" s="81" t="s">
        <v>324</v>
      </c>
      <c r="Q1537" s="82">
        <v>193</v>
      </c>
    </row>
    <row r="1538" spans="1:17">
      <c r="A1538" s="41" t="s">
        <v>332</v>
      </c>
      <c r="B1538" s="41" t="s">
        <v>44</v>
      </c>
      <c r="C1538" s="41" t="s">
        <v>310</v>
      </c>
      <c r="D1538" s="42">
        <v>704</v>
      </c>
      <c r="M1538" s="81" t="s">
        <v>50</v>
      </c>
      <c r="N1538" s="81" t="s">
        <v>329</v>
      </c>
      <c r="O1538" s="81" t="s">
        <v>309</v>
      </c>
      <c r="P1538" s="81" t="s">
        <v>325</v>
      </c>
      <c r="Q1538" s="82">
        <v>222</v>
      </c>
    </row>
    <row r="1539" spans="1:17">
      <c r="A1539" s="41" t="s">
        <v>332</v>
      </c>
      <c r="B1539" s="41" t="s">
        <v>44</v>
      </c>
      <c r="C1539" s="41" t="s">
        <v>311</v>
      </c>
      <c r="D1539" s="42">
        <v>88</v>
      </c>
      <c r="M1539" s="81" t="s">
        <v>50</v>
      </c>
      <c r="N1539" s="81" t="s">
        <v>329</v>
      </c>
      <c r="O1539" s="81" t="s">
        <v>309</v>
      </c>
      <c r="P1539" s="81" t="s">
        <v>326</v>
      </c>
      <c r="Q1539" s="82">
        <v>159</v>
      </c>
    </row>
    <row r="1540" spans="1:17">
      <c r="A1540" s="41" t="s">
        <v>332</v>
      </c>
      <c r="B1540" s="41" t="s">
        <v>15</v>
      </c>
      <c r="C1540" s="41" t="s">
        <v>329</v>
      </c>
      <c r="D1540" s="42">
        <v>4</v>
      </c>
      <c r="M1540" s="81" t="s">
        <v>50</v>
      </c>
      <c r="N1540" s="81" t="s">
        <v>329</v>
      </c>
      <c r="O1540" s="81" t="s">
        <v>309</v>
      </c>
      <c r="P1540" s="81" t="s">
        <v>327</v>
      </c>
      <c r="Q1540" s="82">
        <v>134</v>
      </c>
    </row>
    <row r="1541" spans="1:17">
      <c r="A1541" s="41" t="s">
        <v>332</v>
      </c>
      <c r="B1541" s="41" t="s">
        <v>15</v>
      </c>
      <c r="C1541" s="41" t="s">
        <v>309</v>
      </c>
      <c r="D1541" s="42">
        <v>588</v>
      </c>
      <c r="M1541" s="81" t="s">
        <v>50</v>
      </c>
      <c r="N1541" s="81" t="s">
        <v>329</v>
      </c>
      <c r="O1541" s="81" t="s">
        <v>309</v>
      </c>
      <c r="P1541" s="81" t="s">
        <v>328</v>
      </c>
      <c r="Q1541" s="82">
        <v>138</v>
      </c>
    </row>
    <row r="1542" spans="1:17">
      <c r="A1542" s="41" t="s">
        <v>332</v>
      </c>
      <c r="B1542" s="41" t="s">
        <v>15</v>
      </c>
      <c r="C1542" s="41" t="s">
        <v>310</v>
      </c>
      <c r="D1542" s="42">
        <v>286</v>
      </c>
      <c r="M1542" s="81" t="s">
        <v>50</v>
      </c>
      <c r="N1542" s="81" t="s">
        <v>329</v>
      </c>
      <c r="O1542" s="81" t="s">
        <v>309</v>
      </c>
      <c r="P1542" s="81" t="s">
        <v>334</v>
      </c>
      <c r="Q1542" s="82">
        <v>1</v>
      </c>
    </row>
    <row r="1543" spans="1:17">
      <c r="A1543" s="41" t="s">
        <v>332</v>
      </c>
      <c r="B1543" s="41" t="s">
        <v>15</v>
      </c>
      <c r="C1543" s="41" t="s">
        <v>311</v>
      </c>
      <c r="D1543" s="42">
        <v>17</v>
      </c>
      <c r="M1543" s="81" t="s">
        <v>50</v>
      </c>
      <c r="N1543" s="81" t="s">
        <v>329</v>
      </c>
      <c r="O1543" s="81" t="s">
        <v>310</v>
      </c>
      <c r="P1543" s="81" t="s">
        <v>308</v>
      </c>
      <c r="Q1543" s="82">
        <v>2</v>
      </c>
    </row>
    <row r="1544" spans="1:17">
      <c r="A1544" s="41" t="s">
        <v>332</v>
      </c>
      <c r="B1544" s="41" t="s">
        <v>8</v>
      </c>
      <c r="C1544" s="41" t="s">
        <v>309</v>
      </c>
      <c r="D1544" s="42">
        <v>205</v>
      </c>
      <c r="M1544" s="81" t="s">
        <v>50</v>
      </c>
      <c r="N1544" s="81" t="s">
        <v>329</v>
      </c>
      <c r="O1544" s="81" t="s">
        <v>310</v>
      </c>
      <c r="P1544" s="81" t="s">
        <v>323</v>
      </c>
      <c r="Q1544" s="82">
        <v>49</v>
      </c>
    </row>
    <row r="1545" spans="1:17">
      <c r="A1545" s="41" t="s">
        <v>332</v>
      </c>
      <c r="B1545" s="41" t="s">
        <v>8</v>
      </c>
      <c r="C1545" s="41" t="s">
        <v>310</v>
      </c>
      <c r="D1545" s="42">
        <v>65</v>
      </c>
      <c r="M1545" s="81" t="s">
        <v>50</v>
      </c>
      <c r="N1545" s="81" t="s">
        <v>329</v>
      </c>
      <c r="O1545" s="81" t="s">
        <v>310</v>
      </c>
      <c r="P1545" s="81" t="s">
        <v>324</v>
      </c>
      <c r="Q1545" s="82">
        <v>54</v>
      </c>
    </row>
    <row r="1546" spans="1:17">
      <c r="A1546" s="41" t="s">
        <v>332</v>
      </c>
      <c r="B1546" s="41" t="s">
        <v>8</v>
      </c>
      <c r="C1546" s="41" t="s">
        <v>311</v>
      </c>
      <c r="D1546" s="42">
        <v>8</v>
      </c>
      <c r="M1546" s="81" t="s">
        <v>50</v>
      </c>
      <c r="N1546" s="81" t="s">
        <v>329</v>
      </c>
      <c r="O1546" s="81" t="s">
        <v>310</v>
      </c>
      <c r="P1546" s="81" t="s">
        <v>325</v>
      </c>
      <c r="Q1546" s="82">
        <v>83</v>
      </c>
    </row>
    <row r="1547" spans="1:17">
      <c r="A1547" s="41" t="s">
        <v>332</v>
      </c>
      <c r="B1547" s="41" t="s">
        <v>12</v>
      </c>
      <c r="C1547" s="41" t="s">
        <v>329</v>
      </c>
      <c r="D1547" s="42">
        <v>2</v>
      </c>
      <c r="M1547" s="81" t="s">
        <v>50</v>
      </c>
      <c r="N1547" s="81" t="s">
        <v>329</v>
      </c>
      <c r="O1547" s="81" t="s">
        <v>310</v>
      </c>
      <c r="P1547" s="81" t="s">
        <v>326</v>
      </c>
      <c r="Q1547" s="82">
        <v>59</v>
      </c>
    </row>
    <row r="1548" spans="1:17">
      <c r="A1548" s="41" t="s">
        <v>332</v>
      </c>
      <c r="B1548" s="41" t="s">
        <v>12</v>
      </c>
      <c r="C1548" s="41" t="s">
        <v>309</v>
      </c>
      <c r="D1548" s="42">
        <v>445</v>
      </c>
      <c r="M1548" s="81" t="s">
        <v>50</v>
      </c>
      <c r="N1548" s="81" t="s">
        <v>329</v>
      </c>
      <c r="O1548" s="81" t="s">
        <v>310</v>
      </c>
      <c r="P1548" s="81" t="s">
        <v>327</v>
      </c>
      <c r="Q1548" s="82">
        <v>62</v>
      </c>
    </row>
    <row r="1549" spans="1:17">
      <c r="A1549" s="41" t="s">
        <v>332</v>
      </c>
      <c r="B1549" s="41" t="s">
        <v>12</v>
      </c>
      <c r="C1549" s="41" t="s">
        <v>310</v>
      </c>
      <c r="D1549" s="42">
        <v>168</v>
      </c>
      <c r="M1549" s="81" t="s">
        <v>50</v>
      </c>
      <c r="N1549" s="81" t="s">
        <v>329</v>
      </c>
      <c r="O1549" s="81" t="s">
        <v>310</v>
      </c>
      <c r="P1549" s="81" t="s">
        <v>328</v>
      </c>
      <c r="Q1549" s="82">
        <v>44</v>
      </c>
    </row>
    <row r="1550" spans="1:17">
      <c r="A1550" s="41" t="s">
        <v>332</v>
      </c>
      <c r="B1550" s="41" t="s">
        <v>12</v>
      </c>
      <c r="C1550" s="41" t="s">
        <v>311</v>
      </c>
      <c r="D1550" s="42">
        <v>7</v>
      </c>
      <c r="M1550" s="81" t="s">
        <v>50</v>
      </c>
      <c r="N1550" s="81" t="s">
        <v>329</v>
      </c>
      <c r="O1550" s="81" t="s">
        <v>310</v>
      </c>
      <c r="P1550" s="81" t="s">
        <v>334</v>
      </c>
      <c r="Q1550" s="82">
        <v>3</v>
      </c>
    </row>
    <row r="1551" spans="1:17">
      <c r="A1551" s="41" t="s">
        <v>332</v>
      </c>
      <c r="B1551" s="41" t="s">
        <v>315</v>
      </c>
      <c r="C1551" s="41" t="s">
        <v>329</v>
      </c>
      <c r="D1551" s="42">
        <v>1</v>
      </c>
      <c r="M1551" s="81" t="s">
        <v>50</v>
      </c>
      <c r="N1551" s="81" t="s">
        <v>329</v>
      </c>
      <c r="O1551" s="81" t="s">
        <v>311</v>
      </c>
      <c r="P1551" s="81" t="s">
        <v>308</v>
      </c>
      <c r="Q1551" s="82">
        <v>1</v>
      </c>
    </row>
    <row r="1552" spans="1:17">
      <c r="A1552" s="41" t="s">
        <v>332</v>
      </c>
      <c r="B1552" s="41" t="s">
        <v>315</v>
      </c>
      <c r="C1552" s="41" t="s">
        <v>309</v>
      </c>
      <c r="D1552" s="42">
        <v>521</v>
      </c>
      <c r="M1552" s="81" t="s">
        <v>50</v>
      </c>
      <c r="N1552" s="81" t="s">
        <v>329</v>
      </c>
      <c r="O1552" s="81" t="s">
        <v>311</v>
      </c>
      <c r="P1552" s="81" t="s">
        <v>323</v>
      </c>
      <c r="Q1552" s="82">
        <v>3</v>
      </c>
    </row>
    <row r="1553" spans="1:17">
      <c r="A1553" s="41" t="s">
        <v>332</v>
      </c>
      <c r="B1553" s="41" t="s">
        <v>315</v>
      </c>
      <c r="C1553" s="41" t="s">
        <v>310</v>
      </c>
      <c r="D1553" s="42">
        <v>194</v>
      </c>
      <c r="M1553" s="81" t="s">
        <v>50</v>
      </c>
      <c r="N1553" s="81" t="s">
        <v>329</v>
      </c>
      <c r="O1553" s="81" t="s">
        <v>311</v>
      </c>
      <c r="P1553" s="81" t="s">
        <v>324</v>
      </c>
      <c r="Q1553" s="82">
        <v>4</v>
      </c>
    </row>
    <row r="1554" spans="1:17">
      <c r="A1554" s="41" t="s">
        <v>332</v>
      </c>
      <c r="B1554" s="41" t="s">
        <v>315</v>
      </c>
      <c r="C1554" s="41" t="s">
        <v>311</v>
      </c>
      <c r="D1554" s="42">
        <v>23</v>
      </c>
      <c r="M1554" s="81" t="s">
        <v>50</v>
      </c>
      <c r="N1554" s="81" t="s">
        <v>329</v>
      </c>
      <c r="O1554" s="81" t="s">
        <v>311</v>
      </c>
      <c r="P1554" s="81" t="s">
        <v>325</v>
      </c>
      <c r="Q1554" s="82">
        <v>5</v>
      </c>
    </row>
    <row r="1555" spans="1:17">
      <c r="A1555" s="41" t="s">
        <v>332</v>
      </c>
      <c r="B1555" s="41" t="s">
        <v>38</v>
      </c>
      <c r="C1555" s="41" t="s">
        <v>329</v>
      </c>
      <c r="D1555" s="42">
        <v>1</v>
      </c>
      <c r="M1555" s="81" t="s">
        <v>50</v>
      </c>
      <c r="N1555" s="81" t="s">
        <v>329</v>
      </c>
      <c r="O1555" s="81" t="s">
        <v>311</v>
      </c>
      <c r="P1555" s="81" t="s">
        <v>326</v>
      </c>
      <c r="Q1555" s="82">
        <v>2</v>
      </c>
    </row>
    <row r="1556" spans="1:17">
      <c r="A1556" s="41" t="s">
        <v>332</v>
      </c>
      <c r="B1556" s="41" t="s">
        <v>38</v>
      </c>
      <c r="C1556" s="41" t="s">
        <v>309</v>
      </c>
      <c r="D1556" s="42">
        <v>166</v>
      </c>
      <c r="M1556" s="81" t="s">
        <v>50</v>
      </c>
      <c r="N1556" s="81" t="s">
        <v>329</v>
      </c>
      <c r="O1556" s="81" t="s">
        <v>311</v>
      </c>
      <c r="P1556" s="81" t="s">
        <v>327</v>
      </c>
      <c r="Q1556" s="82">
        <v>3</v>
      </c>
    </row>
    <row r="1557" spans="1:17">
      <c r="A1557" s="41" t="s">
        <v>332</v>
      </c>
      <c r="B1557" s="41" t="s">
        <v>38</v>
      </c>
      <c r="C1557" s="41" t="s">
        <v>310</v>
      </c>
      <c r="D1557" s="42">
        <v>60</v>
      </c>
      <c r="M1557" s="81" t="s">
        <v>50</v>
      </c>
      <c r="N1557" s="81" t="s">
        <v>329</v>
      </c>
      <c r="O1557" s="81" t="s">
        <v>311</v>
      </c>
      <c r="P1557" s="81" t="s">
        <v>328</v>
      </c>
      <c r="Q1557" s="82">
        <v>1</v>
      </c>
    </row>
    <row r="1558" spans="1:17">
      <c r="A1558" s="41" t="s">
        <v>332</v>
      </c>
      <c r="B1558" s="41" t="s">
        <v>38</v>
      </c>
      <c r="C1558" s="41" t="s">
        <v>311</v>
      </c>
      <c r="D1558" s="42">
        <v>4</v>
      </c>
      <c r="M1558" s="81" t="s">
        <v>4</v>
      </c>
      <c r="N1558" s="81" t="s">
        <v>436</v>
      </c>
      <c r="O1558" s="81" t="s">
        <v>329</v>
      </c>
      <c r="P1558" s="81" t="s">
        <v>331</v>
      </c>
      <c r="Q1558" s="82">
        <v>1</v>
      </c>
    </row>
    <row r="1559" spans="1:17">
      <c r="A1559" s="41" t="s">
        <v>332</v>
      </c>
      <c r="B1559" s="41" t="s">
        <v>40</v>
      </c>
      <c r="C1559" s="41" t="s">
        <v>329</v>
      </c>
      <c r="D1559" s="42">
        <v>4</v>
      </c>
      <c r="M1559" s="81" t="s">
        <v>4</v>
      </c>
      <c r="N1559" s="81" t="s">
        <v>436</v>
      </c>
      <c r="O1559" s="81" t="s">
        <v>329</v>
      </c>
      <c r="P1559" s="81" t="s">
        <v>332</v>
      </c>
      <c r="Q1559" s="82">
        <v>1</v>
      </c>
    </row>
    <row r="1560" spans="1:17">
      <c r="A1560" s="41" t="s">
        <v>332</v>
      </c>
      <c r="B1560" s="41" t="s">
        <v>40</v>
      </c>
      <c r="C1560" s="41" t="s">
        <v>309</v>
      </c>
      <c r="D1560" s="42">
        <v>372</v>
      </c>
      <c r="M1560" s="81" t="s">
        <v>4</v>
      </c>
      <c r="N1560" s="81" t="s">
        <v>436</v>
      </c>
      <c r="O1560" s="81" t="s">
        <v>329</v>
      </c>
      <c r="P1560" s="81" t="s">
        <v>333</v>
      </c>
      <c r="Q1560" s="82">
        <v>1</v>
      </c>
    </row>
    <row r="1561" spans="1:17">
      <c r="A1561" s="41" t="s">
        <v>332</v>
      </c>
      <c r="B1561" s="41" t="s">
        <v>40</v>
      </c>
      <c r="C1561" s="41" t="s">
        <v>310</v>
      </c>
      <c r="D1561" s="42">
        <v>145</v>
      </c>
      <c r="M1561" s="81" t="s">
        <v>4</v>
      </c>
      <c r="N1561" s="81" t="s">
        <v>436</v>
      </c>
      <c r="O1561" s="81" t="s">
        <v>329</v>
      </c>
      <c r="P1561" s="81" t="s">
        <v>334</v>
      </c>
      <c r="Q1561" s="82">
        <v>1</v>
      </c>
    </row>
    <row r="1562" spans="1:17">
      <c r="A1562" s="41" t="s">
        <v>332</v>
      </c>
      <c r="B1562" s="41" t="s">
        <v>40</v>
      </c>
      <c r="C1562" s="41" t="s">
        <v>311</v>
      </c>
      <c r="D1562" s="42">
        <v>15</v>
      </c>
      <c r="M1562" s="81" t="s">
        <v>4</v>
      </c>
      <c r="N1562" s="81" t="s">
        <v>436</v>
      </c>
      <c r="O1562" s="81" t="s">
        <v>309</v>
      </c>
      <c r="P1562" s="81" t="s">
        <v>330</v>
      </c>
      <c r="Q1562" s="82">
        <v>292</v>
      </c>
    </row>
    <row r="1563" spans="1:17">
      <c r="A1563" s="41" t="s">
        <v>332</v>
      </c>
      <c r="B1563" s="41" t="s">
        <v>41</v>
      </c>
      <c r="C1563" s="41" t="s">
        <v>329</v>
      </c>
      <c r="D1563" s="42">
        <v>2</v>
      </c>
      <c r="M1563" s="81" t="s">
        <v>4</v>
      </c>
      <c r="N1563" s="81" t="s">
        <v>436</v>
      </c>
      <c r="O1563" s="81" t="s">
        <v>309</v>
      </c>
      <c r="P1563" s="81" t="s">
        <v>331</v>
      </c>
      <c r="Q1563" s="82">
        <v>315</v>
      </c>
    </row>
    <row r="1564" spans="1:17">
      <c r="A1564" s="41" t="s">
        <v>332</v>
      </c>
      <c r="B1564" s="41" t="s">
        <v>41</v>
      </c>
      <c r="C1564" s="41" t="s">
        <v>309</v>
      </c>
      <c r="D1564" s="42">
        <v>116</v>
      </c>
      <c r="M1564" s="81" t="s">
        <v>4</v>
      </c>
      <c r="N1564" s="81" t="s">
        <v>436</v>
      </c>
      <c r="O1564" s="81" t="s">
        <v>309</v>
      </c>
      <c r="P1564" s="81" t="s">
        <v>332</v>
      </c>
      <c r="Q1564" s="82">
        <v>333</v>
      </c>
    </row>
    <row r="1565" spans="1:17">
      <c r="A1565" s="41" t="s">
        <v>332</v>
      </c>
      <c r="B1565" s="41" t="s">
        <v>41</v>
      </c>
      <c r="C1565" s="41" t="s">
        <v>310</v>
      </c>
      <c r="D1565" s="42">
        <v>56</v>
      </c>
      <c r="M1565" s="81" t="s">
        <v>4</v>
      </c>
      <c r="N1565" s="81" t="s">
        <v>436</v>
      </c>
      <c r="O1565" s="81" t="s">
        <v>309</v>
      </c>
      <c r="P1565" s="81" t="s">
        <v>333</v>
      </c>
      <c r="Q1565" s="82">
        <v>256</v>
      </c>
    </row>
    <row r="1566" spans="1:17">
      <c r="A1566" s="41" t="s">
        <v>332</v>
      </c>
      <c r="B1566" s="41" t="s">
        <v>41</v>
      </c>
      <c r="C1566" s="41" t="s">
        <v>311</v>
      </c>
      <c r="D1566" s="42">
        <v>10</v>
      </c>
      <c r="M1566" s="81" t="s">
        <v>4</v>
      </c>
      <c r="N1566" s="81" t="s">
        <v>436</v>
      </c>
      <c r="O1566" s="81" t="s">
        <v>309</v>
      </c>
      <c r="P1566" s="81" t="s">
        <v>334</v>
      </c>
      <c r="Q1566" s="82">
        <v>237</v>
      </c>
    </row>
    <row r="1567" spans="1:17">
      <c r="A1567" s="41" t="s">
        <v>332</v>
      </c>
      <c r="B1567" s="41" t="s">
        <v>42</v>
      </c>
      <c r="C1567" s="41" t="s">
        <v>329</v>
      </c>
      <c r="D1567" s="42">
        <v>1</v>
      </c>
      <c r="M1567" s="81" t="s">
        <v>4</v>
      </c>
      <c r="N1567" s="81" t="s">
        <v>436</v>
      </c>
      <c r="O1567" s="81" t="s">
        <v>309</v>
      </c>
      <c r="P1567" s="81" t="s">
        <v>336</v>
      </c>
      <c r="Q1567" s="82">
        <v>191</v>
      </c>
    </row>
    <row r="1568" spans="1:17">
      <c r="A1568" s="41" t="s">
        <v>332</v>
      </c>
      <c r="B1568" s="41" t="s">
        <v>42</v>
      </c>
      <c r="C1568" s="41" t="s">
        <v>309</v>
      </c>
      <c r="D1568" s="42">
        <v>54</v>
      </c>
      <c r="M1568" s="81" t="s">
        <v>4</v>
      </c>
      <c r="N1568" s="81" t="s">
        <v>436</v>
      </c>
      <c r="O1568" s="81" t="s">
        <v>309</v>
      </c>
      <c r="P1568" s="81" t="s">
        <v>337</v>
      </c>
      <c r="Q1568" s="82">
        <v>248</v>
      </c>
    </row>
    <row r="1569" spans="1:17">
      <c r="A1569" s="41" t="s">
        <v>332</v>
      </c>
      <c r="B1569" s="41" t="s">
        <v>42</v>
      </c>
      <c r="C1569" s="41" t="s">
        <v>310</v>
      </c>
      <c r="D1569" s="42">
        <v>26</v>
      </c>
      <c r="M1569" s="81" t="s">
        <v>4</v>
      </c>
      <c r="N1569" s="81" t="s">
        <v>436</v>
      </c>
      <c r="O1569" s="81" t="s">
        <v>309</v>
      </c>
      <c r="P1569" s="81" t="s">
        <v>338</v>
      </c>
      <c r="Q1569" s="82">
        <v>52</v>
      </c>
    </row>
    <row r="1570" spans="1:17">
      <c r="A1570" s="41" t="s">
        <v>332</v>
      </c>
      <c r="B1570" s="41" t="s">
        <v>42</v>
      </c>
      <c r="C1570" s="41" t="s">
        <v>311</v>
      </c>
      <c r="D1570" s="42">
        <v>4</v>
      </c>
      <c r="M1570" s="81" t="s">
        <v>4</v>
      </c>
      <c r="N1570" s="81" t="s">
        <v>436</v>
      </c>
      <c r="O1570" s="81" t="s">
        <v>310</v>
      </c>
      <c r="P1570" s="81" t="s">
        <v>330</v>
      </c>
      <c r="Q1570" s="82">
        <v>91</v>
      </c>
    </row>
    <row r="1571" spans="1:17">
      <c r="A1571" s="41" t="s">
        <v>332</v>
      </c>
      <c r="B1571" s="41" t="s">
        <v>48</v>
      </c>
      <c r="C1571" s="41" t="s">
        <v>329</v>
      </c>
      <c r="D1571" s="42">
        <v>3</v>
      </c>
      <c r="M1571" s="81" t="s">
        <v>4</v>
      </c>
      <c r="N1571" s="81" t="s">
        <v>436</v>
      </c>
      <c r="O1571" s="81" t="s">
        <v>310</v>
      </c>
      <c r="P1571" s="81" t="s">
        <v>331</v>
      </c>
      <c r="Q1571" s="82">
        <v>117</v>
      </c>
    </row>
    <row r="1572" spans="1:17">
      <c r="A1572" s="41" t="s">
        <v>332</v>
      </c>
      <c r="B1572" s="41" t="s">
        <v>48</v>
      </c>
      <c r="C1572" s="41" t="s">
        <v>309</v>
      </c>
      <c r="D1572" s="42">
        <v>758</v>
      </c>
      <c r="M1572" s="81" t="s">
        <v>4</v>
      </c>
      <c r="N1572" s="81" t="s">
        <v>436</v>
      </c>
      <c r="O1572" s="81" t="s">
        <v>310</v>
      </c>
      <c r="P1572" s="81" t="s">
        <v>332</v>
      </c>
      <c r="Q1572" s="82">
        <v>128</v>
      </c>
    </row>
    <row r="1573" spans="1:17">
      <c r="A1573" s="41" t="s">
        <v>332</v>
      </c>
      <c r="B1573" s="41" t="s">
        <v>48</v>
      </c>
      <c r="C1573" s="41" t="s">
        <v>310</v>
      </c>
      <c r="D1573" s="42">
        <v>239</v>
      </c>
      <c r="M1573" s="81" t="s">
        <v>4</v>
      </c>
      <c r="N1573" s="81" t="s">
        <v>436</v>
      </c>
      <c r="O1573" s="81" t="s">
        <v>310</v>
      </c>
      <c r="P1573" s="81" t="s">
        <v>333</v>
      </c>
      <c r="Q1573" s="82">
        <v>118</v>
      </c>
    </row>
    <row r="1574" spans="1:17">
      <c r="A1574" s="41" t="s">
        <v>332</v>
      </c>
      <c r="B1574" s="41" t="s">
        <v>48</v>
      </c>
      <c r="C1574" s="41" t="s">
        <v>311</v>
      </c>
      <c r="D1574" s="42">
        <v>22</v>
      </c>
      <c r="M1574" s="81" t="s">
        <v>4</v>
      </c>
      <c r="N1574" s="81" t="s">
        <v>436</v>
      </c>
      <c r="O1574" s="81" t="s">
        <v>310</v>
      </c>
      <c r="P1574" s="81" t="s">
        <v>334</v>
      </c>
      <c r="Q1574" s="82">
        <v>103</v>
      </c>
    </row>
    <row r="1575" spans="1:17">
      <c r="A1575" s="41" t="s">
        <v>332</v>
      </c>
      <c r="B1575" s="41" t="s">
        <v>50</v>
      </c>
      <c r="C1575" s="41" t="s">
        <v>309</v>
      </c>
      <c r="D1575" s="42">
        <v>159</v>
      </c>
      <c r="M1575" s="81" t="s">
        <v>4</v>
      </c>
      <c r="N1575" s="81" t="s">
        <v>436</v>
      </c>
      <c r="O1575" s="81" t="s">
        <v>310</v>
      </c>
      <c r="P1575" s="81" t="s">
        <v>336</v>
      </c>
      <c r="Q1575" s="82">
        <v>98</v>
      </c>
    </row>
    <row r="1576" spans="1:17">
      <c r="A1576" s="41" t="s">
        <v>332</v>
      </c>
      <c r="B1576" s="41" t="s">
        <v>50</v>
      </c>
      <c r="C1576" s="41" t="s">
        <v>310</v>
      </c>
      <c r="D1576" s="42">
        <v>70</v>
      </c>
      <c r="M1576" s="81" t="s">
        <v>4</v>
      </c>
      <c r="N1576" s="81" t="s">
        <v>436</v>
      </c>
      <c r="O1576" s="81" t="s">
        <v>310</v>
      </c>
      <c r="P1576" s="81" t="s">
        <v>337</v>
      </c>
      <c r="Q1576" s="82">
        <v>115</v>
      </c>
    </row>
    <row r="1577" spans="1:17">
      <c r="A1577" s="41" t="s">
        <v>332</v>
      </c>
      <c r="B1577" s="41" t="s">
        <v>50</v>
      </c>
      <c r="C1577" s="41" t="s">
        <v>311</v>
      </c>
      <c r="D1577" s="42">
        <v>3</v>
      </c>
      <c r="M1577" s="81" t="s">
        <v>4</v>
      </c>
      <c r="N1577" s="81" t="s">
        <v>436</v>
      </c>
      <c r="O1577" s="81" t="s">
        <v>310</v>
      </c>
      <c r="P1577" s="81" t="s">
        <v>338</v>
      </c>
      <c r="Q1577" s="82">
        <v>15</v>
      </c>
    </row>
    <row r="1578" spans="1:17">
      <c r="A1578" s="41" t="s">
        <v>332</v>
      </c>
      <c r="B1578" s="41" t="s">
        <v>4</v>
      </c>
      <c r="C1578" s="41" t="s">
        <v>329</v>
      </c>
      <c r="D1578" s="42">
        <v>1</v>
      </c>
      <c r="M1578" s="81" t="s">
        <v>4</v>
      </c>
      <c r="N1578" s="81" t="s">
        <v>436</v>
      </c>
      <c r="O1578" s="81" t="s">
        <v>311</v>
      </c>
      <c r="P1578" s="81" t="s">
        <v>330</v>
      </c>
      <c r="Q1578" s="82">
        <v>11</v>
      </c>
    </row>
    <row r="1579" spans="1:17">
      <c r="A1579" s="41" t="s">
        <v>332</v>
      </c>
      <c r="B1579" s="41" t="s">
        <v>4</v>
      </c>
      <c r="C1579" s="41" t="s">
        <v>309</v>
      </c>
      <c r="D1579" s="42">
        <v>333</v>
      </c>
      <c r="M1579" s="81" t="s">
        <v>4</v>
      </c>
      <c r="N1579" s="81" t="s">
        <v>436</v>
      </c>
      <c r="O1579" s="81" t="s">
        <v>311</v>
      </c>
      <c r="P1579" s="81" t="s">
        <v>331</v>
      </c>
      <c r="Q1579" s="82">
        <v>11</v>
      </c>
    </row>
    <row r="1580" spans="1:17">
      <c r="A1580" s="41" t="s">
        <v>332</v>
      </c>
      <c r="B1580" s="41" t="s">
        <v>4</v>
      </c>
      <c r="C1580" s="41" t="s">
        <v>310</v>
      </c>
      <c r="D1580" s="42">
        <v>128</v>
      </c>
      <c r="M1580" s="81" t="s">
        <v>4</v>
      </c>
      <c r="N1580" s="81" t="s">
        <v>436</v>
      </c>
      <c r="O1580" s="81" t="s">
        <v>311</v>
      </c>
      <c r="P1580" s="81" t="s">
        <v>332</v>
      </c>
      <c r="Q1580" s="82">
        <v>11</v>
      </c>
    </row>
    <row r="1581" spans="1:17">
      <c r="A1581" s="41" t="s">
        <v>332</v>
      </c>
      <c r="B1581" s="41" t="s">
        <v>4</v>
      </c>
      <c r="C1581" s="41" t="s">
        <v>311</v>
      </c>
      <c r="D1581" s="42">
        <v>11</v>
      </c>
      <c r="M1581" s="81" t="s">
        <v>4</v>
      </c>
      <c r="N1581" s="81" t="s">
        <v>436</v>
      </c>
      <c r="O1581" s="81" t="s">
        <v>311</v>
      </c>
      <c r="P1581" s="81" t="s">
        <v>333</v>
      </c>
      <c r="Q1581" s="82">
        <v>9</v>
      </c>
    </row>
    <row r="1582" spans="1:17">
      <c r="A1582" s="41" t="s">
        <v>332</v>
      </c>
      <c r="B1582" s="41" t="s">
        <v>18</v>
      </c>
      <c r="C1582" s="41" t="s">
        <v>309</v>
      </c>
      <c r="D1582" s="42">
        <v>465</v>
      </c>
      <c r="M1582" s="81" t="s">
        <v>4</v>
      </c>
      <c r="N1582" s="81" t="s">
        <v>436</v>
      </c>
      <c r="O1582" s="81" t="s">
        <v>311</v>
      </c>
      <c r="P1582" s="81" t="s">
        <v>334</v>
      </c>
      <c r="Q1582" s="82">
        <v>13</v>
      </c>
    </row>
    <row r="1583" spans="1:17">
      <c r="A1583" s="41" t="s">
        <v>332</v>
      </c>
      <c r="B1583" s="41" t="s">
        <v>18</v>
      </c>
      <c r="C1583" s="41" t="s">
        <v>310</v>
      </c>
      <c r="D1583" s="42">
        <v>153</v>
      </c>
      <c r="M1583" s="81" t="s">
        <v>4</v>
      </c>
      <c r="N1583" s="81" t="s">
        <v>436</v>
      </c>
      <c r="O1583" s="81" t="s">
        <v>311</v>
      </c>
      <c r="P1583" s="81" t="s">
        <v>336</v>
      </c>
      <c r="Q1583" s="82">
        <v>15</v>
      </c>
    </row>
    <row r="1584" spans="1:17">
      <c r="A1584" s="41" t="s">
        <v>332</v>
      </c>
      <c r="B1584" s="41" t="s">
        <v>18</v>
      </c>
      <c r="C1584" s="41" t="s">
        <v>311</v>
      </c>
      <c r="D1584" s="42">
        <v>23</v>
      </c>
      <c r="M1584" s="81" t="s">
        <v>4</v>
      </c>
      <c r="N1584" s="81" t="s">
        <v>436</v>
      </c>
      <c r="O1584" s="81" t="s">
        <v>311</v>
      </c>
      <c r="P1584" s="81" t="s">
        <v>337</v>
      </c>
      <c r="Q1584" s="82">
        <v>7</v>
      </c>
    </row>
    <row r="1585" spans="1:17">
      <c r="A1585" s="41" t="s">
        <v>332</v>
      </c>
      <c r="B1585" s="41" t="s">
        <v>20</v>
      </c>
      <c r="C1585" s="41" t="s">
        <v>329</v>
      </c>
      <c r="D1585" s="42">
        <v>1</v>
      </c>
      <c r="M1585" s="81" t="s">
        <v>4</v>
      </c>
      <c r="N1585" s="81" t="s">
        <v>436</v>
      </c>
      <c r="O1585" s="81" t="s">
        <v>311</v>
      </c>
      <c r="P1585" s="81" t="s">
        <v>338</v>
      </c>
      <c r="Q1585" s="82">
        <v>3</v>
      </c>
    </row>
    <row r="1586" spans="1:17">
      <c r="A1586" s="41" t="s">
        <v>332</v>
      </c>
      <c r="B1586" s="41" t="s">
        <v>20</v>
      </c>
      <c r="C1586" s="41" t="s">
        <v>309</v>
      </c>
      <c r="D1586" s="42">
        <v>136</v>
      </c>
      <c r="M1586" s="81" t="s">
        <v>4</v>
      </c>
      <c r="N1586" s="81" t="s">
        <v>436</v>
      </c>
      <c r="O1586" s="81" t="s">
        <v>335</v>
      </c>
      <c r="P1586" s="81" t="s">
        <v>334</v>
      </c>
      <c r="Q1586" s="82">
        <v>2</v>
      </c>
    </row>
    <row r="1587" spans="1:17">
      <c r="A1587" s="41" t="s">
        <v>332</v>
      </c>
      <c r="B1587" s="41" t="s">
        <v>20</v>
      </c>
      <c r="C1587" s="41" t="s">
        <v>310</v>
      </c>
      <c r="D1587" s="42">
        <v>57</v>
      </c>
      <c r="M1587" s="81" t="s">
        <v>4</v>
      </c>
      <c r="N1587" s="81" t="s">
        <v>436</v>
      </c>
      <c r="O1587" s="81" t="s">
        <v>335</v>
      </c>
      <c r="P1587" s="81" t="s">
        <v>336</v>
      </c>
      <c r="Q1587" s="82">
        <v>1</v>
      </c>
    </row>
    <row r="1588" spans="1:17">
      <c r="A1588" s="41" t="s">
        <v>332</v>
      </c>
      <c r="B1588" s="41" t="s">
        <v>20</v>
      </c>
      <c r="C1588" s="41" t="s">
        <v>311</v>
      </c>
      <c r="D1588" s="42">
        <v>5</v>
      </c>
      <c r="M1588" s="81" t="s">
        <v>4</v>
      </c>
      <c r="N1588" s="81" t="s">
        <v>436</v>
      </c>
      <c r="O1588" s="81" t="s">
        <v>335</v>
      </c>
      <c r="P1588" s="81" t="s">
        <v>337</v>
      </c>
      <c r="Q1588" s="82">
        <v>6</v>
      </c>
    </row>
    <row r="1589" spans="1:17">
      <c r="A1589" s="41" t="s">
        <v>332</v>
      </c>
      <c r="B1589" s="41" t="s">
        <v>23</v>
      </c>
      <c r="C1589" s="41" t="s">
        <v>329</v>
      </c>
      <c r="D1589" s="42">
        <v>1</v>
      </c>
      <c r="M1589" s="81" t="s">
        <v>4</v>
      </c>
      <c r="N1589" s="81" t="s">
        <v>329</v>
      </c>
      <c r="O1589" s="81" t="s">
        <v>309</v>
      </c>
      <c r="P1589" s="81" t="s">
        <v>308</v>
      </c>
      <c r="Q1589" s="82">
        <v>50</v>
      </c>
    </row>
    <row r="1590" spans="1:17">
      <c r="A1590" s="41" t="s">
        <v>332</v>
      </c>
      <c r="B1590" s="41" t="s">
        <v>23</v>
      </c>
      <c r="C1590" s="41" t="s">
        <v>309</v>
      </c>
      <c r="D1590" s="42">
        <v>346</v>
      </c>
      <c r="M1590" s="81" t="s">
        <v>4</v>
      </c>
      <c r="N1590" s="81" t="s">
        <v>329</v>
      </c>
      <c r="O1590" s="81" t="s">
        <v>309</v>
      </c>
      <c r="P1590" s="81" t="s">
        <v>323</v>
      </c>
      <c r="Q1590" s="82">
        <v>340</v>
      </c>
    </row>
    <row r="1591" spans="1:17">
      <c r="A1591" s="41" t="s">
        <v>332</v>
      </c>
      <c r="B1591" s="41" t="s">
        <v>23</v>
      </c>
      <c r="C1591" s="41" t="s">
        <v>310</v>
      </c>
      <c r="D1591" s="42">
        <v>133</v>
      </c>
      <c r="M1591" s="81" t="s">
        <v>4</v>
      </c>
      <c r="N1591" s="81" t="s">
        <v>329</v>
      </c>
      <c r="O1591" s="81" t="s">
        <v>309</v>
      </c>
      <c r="P1591" s="81" t="s">
        <v>324</v>
      </c>
      <c r="Q1591" s="82">
        <v>276</v>
      </c>
    </row>
    <row r="1592" spans="1:17">
      <c r="A1592" s="41" t="s">
        <v>332</v>
      </c>
      <c r="B1592" s="41" t="s">
        <v>23</v>
      </c>
      <c r="C1592" s="41" t="s">
        <v>311</v>
      </c>
      <c r="D1592" s="42">
        <v>14</v>
      </c>
      <c r="M1592" s="81" t="s">
        <v>4</v>
      </c>
      <c r="N1592" s="81" t="s">
        <v>329</v>
      </c>
      <c r="O1592" s="81" t="s">
        <v>309</v>
      </c>
      <c r="P1592" s="81" t="s">
        <v>325</v>
      </c>
      <c r="Q1592" s="82">
        <v>254</v>
      </c>
    </row>
    <row r="1593" spans="1:17">
      <c r="A1593" s="41" t="s">
        <v>332</v>
      </c>
      <c r="B1593" s="41" t="s">
        <v>46</v>
      </c>
      <c r="C1593" s="41" t="s">
        <v>329</v>
      </c>
      <c r="D1593" s="42">
        <v>2</v>
      </c>
      <c r="M1593" s="81" t="s">
        <v>4</v>
      </c>
      <c r="N1593" s="81" t="s">
        <v>329</v>
      </c>
      <c r="O1593" s="81" t="s">
        <v>309</v>
      </c>
      <c r="P1593" s="81" t="s">
        <v>326</v>
      </c>
      <c r="Q1593" s="82">
        <v>314</v>
      </c>
    </row>
    <row r="1594" spans="1:17">
      <c r="A1594" s="41" t="s">
        <v>332</v>
      </c>
      <c r="B1594" s="41" t="s">
        <v>46</v>
      </c>
      <c r="C1594" s="41" t="s">
        <v>309</v>
      </c>
      <c r="D1594" s="42">
        <v>983</v>
      </c>
      <c r="M1594" s="81" t="s">
        <v>4</v>
      </c>
      <c r="N1594" s="81" t="s">
        <v>329</v>
      </c>
      <c r="O1594" s="81" t="s">
        <v>309</v>
      </c>
      <c r="P1594" s="81" t="s">
        <v>327</v>
      </c>
      <c r="Q1594" s="82">
        <v>215</v>
      </c>
    </row>
    <row r="1595" spans="1:17">
      <c r="A1595" s="41" t="s">
        <v>332</v>
      </c>
      <c r="B1595" s="41" t="s">
        <v>46</v>
      </c>
      <c r="C1595" s="41" t="s">
        <v>310</v>
      </c>
      <c r="D1595" s="42">
        <v>315</v>
      </c>
      <c r="M1595" s="81" t="s">
        <v>4</v>
      </c>
      <c r="N1595" s="81" t="s">
        <v>329</v>
      </c>
      <c r="O1595" s="81" t="s">
        <v>309</v>
      </c>
      <c r="P1595" s="81" t="s">
        <v>328</v>
      </c>
      <c r="Q1595" s="82">
        <v>222</v>
      </c>
    </row>
    <row r="1596" spans="1:17">
      <c r="A1596" s="41" t="s">
        <v>332</v>
      </c>
      <c r="B1596" s="41" t="s">
        <v>46</v>
      </c>
      <c r="C1596" s="41" t="s">
        <v>311</v>
      </c>
      <c r="D1596" s="42">
        <v>42</v>
      </c>
      <c r="M1596" s="81" t="s">
        <v>4</v>
      </c>
      <c r="N1596" s="81" t="s">
        <v>329</v>
      </c>
      <c r="O1596" s="81" t="s">
        <v>309</v>
      </c>
      <c r="P1596" s="81" t="s">
        <v>334</v>
      </c>
      <c r="Q1596" s="82">
        <v>6</v>
      </c>
    </row>
    <row r="1597" spans="1:17">
      <c r="A1597" s="41" t="s">
        <v>332</v>
      </c>
      <c r="B1597" s="41" t="s">
        <v>11</v>
      </c>
      <c r="C1597" s="41" t="s">
        <v>329</v>
      </c>
      <c r="D1597" s="42">
        <v>19</v>
      </c>
      <c r="M1597" s="81" t="s">
        <v>4</v>
      </c>
      <c r="N1597" s="81" t="s">
        <v>329</v>
      </c>
      <c r="O1597" s="81" t="s">
        <v>310</v>
      </c>
      <c r="P1597" s="81" t="s">
        <v>308</v>
      </c>
      <c r="Q1597" s="82">
        <v>13</v>
      </c>
    </row>
    <row r="1598" spans="1:17">
      <c r="A1598" s="41" t="s">
        <v>332</v>
      </c>
      <c r="B1598" s="41" t="s">
        <v>11</v>
      </c>
      <c r="C1598" s="41" t="s">
        <v>309</v>
      </c>
      <c r="D1598" s="42">
        <v>6012</v>
      </c>
      <c r="M1598" s="81" t="s">
        <v>4</v>
      </c>
      <c r="N1598" s="81" t="s">
        <v>329</v>
      </c>
      <c r="O1598" s="81" t="s">
        <v>310</v>
      </c>
      <c r="P1598" s="81" t="s">
        <v>323</v>
      </c>
      <c r="Q1598" s="82">
        <v>61</v>
      </c>
    </row>
    <row r="1599" spans="1:17">
      <c r="A1599" s="41" t="s">
        <v>332</v>
      </c>
      <c r="B1599" s="41" t="s">
        <v>11</v>
      </c>
      <c r="C1599" s="41" t="s">
        <v>310</v>
      </c>
      <c r="D1599" s="42">
        <v>2308</v>
      </c>
      <c r="M1599" s="81" t="s">
        <v>4</v>
      </c>
      <c r="N1599" s="81" t="s">
        <v>329</v>
      </c>
      <c r="O1599" s="81" t="s">
        <v>310</v>
      </c>
      <c r="P1599" s="81" t="s">
        <v>324</v>
      </c>
      <c r="Q1599" s="82">
        <v>82</v>
      </c>
    </row>
    <row r="1600" spans="1:17">
      <c r="A1600" s="41" t="s">
        <v>332</v>
      </c>
      <c r="B1600" s="41" t="s">
        <v>11</v>
      </c>
      <c r="C1600" s="41" t="s">
        <v>311</v>
      </c>
      <c r="D1600" s="42">
        <v>146</v>
      </c>
      <c r="M1600" s="81" t="s">
        <v>4</v>
      </c>
      <c r="N1600" s="81" t="s">
        <v>329</v>
      </c>
      <c r="O1600" s="81" t="s">
        <v>310</v>
      </c>
      <c r="P1600" s="81" t="s">
        <v>325</v>
      </c>
      <c r="Q1600" s="82">
        <v>117</v>
      </c>
    </row>
    <row r="1601" spans="1:17">
      <c r="A1601" s="41" t="s">
        <v>332</v>
      </c>
      <c r="B1601" s="41" t="s">
        <v>21</v>
      </c>
      <c r="C1601" s="41" t="s">
        <v>309</v>
      </c>
      <c r="D1601" s="42">
        <v>486</v>
      </c>
      <c r="M1601" s="81" t="s">
        <v>4</v>
      </c>
      <c r="N1601" s="81" t="s">
        <v>329</v>
      </c>
      <c r="O1601" s="81" t="s">
        <v>310</v>
      </c>
      <c r="P1601" s="81" t="s">
        <v>326</v>
      </c>
      <c r="Q1601" s="82">
        <v>85</v>
      </c>
    </row>
    <row r="1602" spans="1:17">
      <c r="A1602" s="41" t="s">
        <v>332</v>
      </c>
      <c r="B1602" s="41" t="s">
        <v>21</v>
      </c>
      <c r="C1602" s="41" t="s">
        <v>310</v>
      </c>
      <c r="D1602" s="42">
        <v>190</v>
      </c>
      <c r="M1602" s="81" t="s">
        <v>4</v>
      </c>
      <c r="N1602" s="81" t="s">
        <v>329</v>
      </c>
      <c r="O1602" s="81" t="s">
        <v>310</v>
      </c>
      <c r="P1602" s="81" t="s">
        <v>327</v>
      </c>
      <c r="Q1602" s="82">
        <v>74</v>
      </c>
    </row>
    <row r="1603" spans="1:17">
      <c r="A1603" s="41" t="s">
        <v>332</v>
      </c>
      <c r="B1603" s="41" t="s">
        <v>21</v>
      </c>
      <c r="C1603" s="41" t="s">
        <v>311</v>
      </c>
      <c r="D1603" s="42">
        <v>4</v>
      </c>
      <c r="M1603" s="81" t="s">
        <v>4</v>
      </c>
      <c r="N1603" s="81" t="s">
        <v>329</v>
      </c>
      <c r="O1603" s="81" t="s">
        <v>310</v>
      </c>
      <c r="P1603" s="81" t="s">
        <v>328</v>
      </c>
      <c r="Q1603" s="82">
        <v>101</v>
      </c>
    </row>
    <row r="1604" spans="1:17">
      <c r="A1604" s="41" t="s">
        <v>332</v>
      </c>
      <c r="B1604" s="41" t="s">
        <v>55</v>
      </c>
      <c r="C1604" s="41" t="s">
        <v>329</v>
      </c>
      <c r="D1604" s="42">
        <v>1</v>
      </c>
      <c r="M1604" s="81" t="s">
        <v>4</v>
      </c>
      <c r="N1604" s="81" t="s">
        <v>329</v>
      </c>
      <c r="O1604" s="81" t="s">
        <v>310</v>
      </c>
      <c r="P1604" s="81" t="s">
        <v>334</v>
      </c>
      <c r="Q1604" s="82">
        <v>3</v>
      </c>
    </row>
    <row r="1605" spans="1:17">
      <c r="A1605" s="41" t="s">
        <v>332</v>
      </c>
      <c r="B1605" s="41" t="s">
        <v>55</v>
      </c>
      <c r="C1605" s="41" t="s">
        <v>309</v>
      </c>
      <c r="D1605" s="42">
        <v>241</v>
      </c>
      <c r="M1605" s="81" t="s">
        <v>4</v>
      </c>
      <c r="N1605" s="81" t="s">
        <v>329</v>
      </c>
      <c r="O1605" s="81" t="s">
        <v>311</v>
      </c>
      <c r="P1605" s="81" t="s">
        <v>308</v>
      </c>
      <c r="Q1605" s="82">
        <v>2</v>
      </c>
    </row>
    <row r="1606" spans="1:17">
      <c r="A1606" s="41" t="s">
        <v>332</v>
      </c>
      <c r="B1606" s="41" t="s">
        <v>55</v>
      </c>
      <c r="C1606" s="41" t="s">
        <v>310</v>
      </c>
      <c r="D1606" s="42">
        <v>77</v>
      </c>
      <c r="M1606" s="81" t="s">
        <v>4</v>
      </c>
      <c r="N1606" s="81" t="s">
        <v>329</v>
      </c>
      <c r="O1606" s="81" t="s">
        <v>311</v>
      </c>
      <c r="P1606" s="81" t="s">
        <v>323</v>
      </c>
      <c r="Q1606" s="82">
        <v>11</v>
      </c>
    </row>
    <row r="1607" spans="1:17">
      <c r="A1607" s="41" t="s">
        <v>332</v>
      </c>
      <c r="B1607" s="41" t="s">
        <v>55</v>
      </c>
      <c r="C1607" s="41" t="s">
        <v>311</v>
      </c>
      <c r="D1607" s="42">
        <v>3</v>
      </c>
      <c r="M1607" s="81" t="s">
        <v>4</v>
      </c>
      <c r="N1607" s="81" t="s">
        <v>329</v>
      </c>
      <c r="O1607" s="81" t="s">
        <v>311</v>
      </c>
      <c r="P1607" s="81" t="s">
        <v>324</v>
      </c>
      <c r="Q1607" s="82">
        <v>16</v>
      </c>
    </row>
    <row r="1608" spans="1:17">
      <c r="A1608" s="41" t="s">
        <v>332</v>
      </c>
      <c r="B1608" s="41" t="s">
        <v>43</v>
      </c>
      <c r="C1608" s="41" t="s">
        <v>329</v>
      </c>
      <c r="D1608" s="42">
        <v>2</v>
      </c>
      <c r="M1608" s="81" t="s">
        <v>4</v>
      </c>
      <c r="N1608" s="81" t="s">
        <v>329</v>
      </c>
      <c r="O1608" s="81" t="s">
        <v>311</v>
      </c>
      <c r="P1608" s="81" t="s">
        <v>325</v>
      </c>
      <c r="Q1608" s="82">
        <v>14</v>
      </c>
    </row>
    <row r="1609" spans="1:17">
      <c r="A1609" s="41" t="s">
        <v>332</v>
      </c>
      <c r="B1609" s="41" t="s">
        <v>43</v>
      </c>
      <c r="C1609" s="41" t="s">
        <v>309</v>
      </c>
      <c r="D1609" s="42">
        <v>862</v>
      </c>
      <c r="M1609" s="81" t="s">
        <v>4</v>
      </c>
      <c r="N1609" s="81" t="s">
        <v>329</v>
      </c>
      <c r="O1609" s="81" t="s">
        <v>311</v>
      </c>
      <c r="P1609" s="81" t="s">
        <v>326</v>
      </c>
      <c r="Q1609" s="82">
        <v>9</v>
      </c>
    </row>
    <row r="1610" spans="1:17">
      <c r="A1610" s="41" t="s">
        <v>332</v>
      </c>
      <c r="B1610" s="41" t="s">
        <v>43</v>
      </c>
      <c r="C1610" s="41" t="s">
        <v>310</v>
      </c>
      <c r="D1610" s="42">
        <v>272</v>
      </c>
      <c r="M1610" s="81" t="s">
        <v>4</v>
      </c>
      <c r="N1610" s="81" t="s">
        <v>329</v>
      </c>
      <c r="O1610" s="81" t="s">
        <v>311</v>
      </c>
      <c r="P1610" s="81" t="s">
        <v>327</v>
      </c>
      <c r="Q1610" s="82">
        <v>8</v>
      </c>
    </row>
    <row r="1611" spans="1:17">
      <c r="A1611" s="41" t="s">
        <v>332</v>
      </c>
      <c r="B1611" s="41" t="s">
        <v>43</v>
      </c>
      <c r="C1611" s="41" t="s">
        <v>311</v>
      </c>
      <c r="D1611" s="42">
        <v>21</v>
      </c>
      <c r="M1611" s="81" t="s">
        <v>4</v>
      </c>
      <c r="N1611" s="81" t="s">
        <v>329</v>
      </c>
      <c r="O1611" s="81" t="s">
        <v>311</v>
      </c>
      <c r="P1611" s="81" t="s">
        <v>328</v>
      </c>
      <c r="Q1611" s="82">
        <v>8</v>
      </c>
    </row>
    <row r="1612" spans="1:17">
      <c r="A1612" s="41" t="s">
        <v>332</v>
      </c>
      <c r="B1612" s="41" t="s">
        <v>316</v>
      </c>
      <c r="C1612" s="41" t="s">
        <v>329</v>
      </c>
      <c r="D1612" s="42">
        <v>5</v>
      </c>
      <c r="M1612" s="81" t="s">
        <v>4</v>
      </c>
      <c r="N1612" s="81" t="s">
        <v>329</v>
      </c>
      <c r="O1612" s="81" t="s">
        <v>311</v>
      </c>
      <c r="P1612" s="81" t="s">
        <v>334</v>
      </c>
      <c r="Q1612" s="82">
        <v>2</v>
      </c>
    </row>
    <row r="1613" spans="1:17">
      <c r="A1613" s="41" t="s">
        <v>332</v>
      </c>
      <c r="B1613" s="41" t="s">
        <v>316</v>
      </c>
      <c r="C1613" s="41" t="s">
        <v>309</v>
      </c>
      <c r="D1613" s="42">
        <v>2494</v>
      </c>
      <c r="M1613" s="81" t="s">
        <v>4</v>
      </c>
      <c r="N1613" s="81" t="s">
        <v>329</v>
      </c>
      <c r="O1613" s="81" t="s">
        <v>311</v>
      </c>
      <c r="P1613" s="81" t="s">
        <v>337</v>
      </c>
      <c r="Q1613" s="82">
        <v>1</v>
      </c>
    </row>
    <row r="1614" spans="1:17">
      <c r="A1614" s="41" t="s">
        <v>332</v>
      </c>
      <c r="B1614" s="41" t="s">
        <v>316</v>
      </c>
      <c r="C1614" s="41" t="s">
        <v>310</v>
      </c>
      <c r="D1614" s="42">
        <v>800</v>
      </c>
      <c r="M1614" s="81" t="s">
        <v>18</v>
      </c>
      <c r="N1614" s="81" t="s">
        <v>436</v>
      </c>
      <c r="O1614" s="81" t="s">
        <v>329</v>
      </c>
      <c r="P1614" s="81" t="s">
        <v>330</v>
      </c>
      <c r="Q1614" s="82">
        <v>1</v>
      </c>
    </row>
    <row r="1615" spans="1:17">
      <c r="A1615" s="41" t="s">
        <v>332</v>
      </c>
      <c r="B1615" s="41" t="s">
        <v>316</v>
      </c>
      <c r="C1615" s="41" t="s">
        <v>311</v>
      </c>
      <c r="D1615" s="42">
        <v>121</v>
      </c>
      <c r="M1615" s="81" t="s">
        <v>18</v>
      </c>
      <c r="N1615" s="81" t="s">
        <v>436</v>
      </c>
      <c r="O1615" s="81" t="s">
        <v>329</v>
      </c>
      <c r="P1615" s="81" t="s">
        <v>333</v>
      </c>
      <c r="Q1615" s="82">
        <v>1</v>
      </c>
    </row>
    <row r="1616" spans="1:17">
      <c r="A1616" s="41" t="s">
        <v>332</v>
      </c>
      <c r="B1616" s="41" t="s">
        <v>317</v>
      </c>
      <c r="C1616" s="41" t="s">
        <v>329</v>
      </c>
      <c r="D1616" s="42">
        <v>2</v>
      </c>
      <c r="M1616" s="81" t="s">
        <v>18</v>
      </c>
      <c r="N1616" s="81" t="s">
        <v>436</v>
      </c>
      <c r="O1616" s="81" t="s">
        <v>329</v>
      </c>
      <c r="P1616" s="81" t="s">
        <v>334</v>
      </c>
      <c r="Q1616" s="82">
        <v>1</v>
      </c>
    </row>
    <row r="1617" spans="1:17">
      <c r="A1617" s="41" t="s">
        <v>332</v>
      </c>
      <c r="B1617" s="41" t="s">
        <v>317</v>
      </c>
      <c r="C1617" s="41" t="s">
        <v>309</v>
      </c>
      <c r="D1617" s="42">
        <v>630</v>
      </c>
      <c r="M1617" s="81" t="s">
        <v>18</v>
      </c>
      <c r="N1617" s="81" t="s">
        <v>436</v>
      </c>
      <c r="O1617" s="81" t="s">
        <v>309</v>
      </c>
      <c r="P1617" s="81" t="s">
        <v>330</v>
      </c>
      <c r="Q1617" s="82">
        <v>363</v>
      </c>
    </row>
    <row r="1618" spans="1:17">
      <c r="A1618" s="41" t="s">
        <v>332</v>
      </c>
      <c r="B1618" s="41" t="s">
        <v>317</v>
      </c>
      <c r="C1618" s="41" t="s">
        <v>310</v>
      </c>
      <c r="D1618" s="42">
        <v>203</v>
      </c>
      <c r="M1618" s="81" t="s">
        <v>18</v>
      </c>
      <c r="N1618" s="81" t="s">
        <v>436</v>
      </c>
      <c r="O1618" s="81" t="s">
        <v>309</v>
      </c>
      <c r="P1618" s="81" t="s">
        <v>331</v>
      </c>
      <c r="Q1618" s="82">
        <v>364</v>
      </c>
    </row>
    <row r="1619" spans="1:17">
      <c r="A1619" s="41" t="s">
        <v>332</v>
      </c>
      <c r="B1619" s="41" t="s">
        <v>317</v>
      </c>
      <c r="C1619" s="41" t="s">
        <v>311</v>
      </c>
      <c r="D1619" s="42">
        <v>32</v>
      </c>
      <c r="M1619" s="81" t="s">
        <v>18</v>
      </c>
      <c r="N1619" s="81" t="s">
        <v>436</v>
      </c>
      <c r="O1619" s="81" t="s">
        <v>309</v>
      </c>
      <c r="P1619" s="81" t="s">
        <v>332</v>
      </c>
      <c r="Q1619" s="82">
        <v>465</v>
      </c>
    </row>
    <row r="1620" spans="1:17">
      <c r="A1620" s="41" t="s">
        <v>332</v>
      </c>
      <c r="B1620" s="41" t="s">
        <v>318</v>
      </c>
      <c r="C1620" s="41" t="s">
        <v>329</v>
      </c>
      <c r="D1620" s="42">
        <v>14</v>
      </c>
      <c r="M1620" s="81" t="s">
        <v>18</v>
      </c>
      <c r="N1620" s="81" t="s">
        <v>436</v>
      </c>
      <c r="O1620" s="81" t="s">
        <v>309</v>
      </c>
      <c r="P1620" s="81" t="s">
        <v>333</v>
      </c>
      <c r="Q1620" s="82">
        <v>315</v>
      </c>
    </row>
    <row r="1621" spans="1:17">
      <c r="A1621" s="41" t="s">
        <v>332</v>
      </c>
      <c r="B1621" s="41" t="s">
        <v>318</v>
      </c>
      <c r="C1621" s="41" t="s">
        <v>309</v>
      </c>
      <c r="D1621" s="42">
        <v>4032</v>
      </c>
      <c r="M1621" s="81" t="s">
        <v>18</v>
      </c>
      <c r="N1621" s="81" t="s">
        <v>436</v>
      </c>
      <c r="O1621" s="81" t="s">
        <v>309</v>
      </c>
      <c r="P1621" s="81" t="s">
        <v>334</v>
      </c>
      <c r="Q1621" s="82">
        <v>286</v>
      </c>
    </row>
    <row r="1622" spans="1:17">
      <c r="A1622" s="41" t="s">
        <v>332</v>
      </c>
      <c r="B1622" s="41" t="s">
        <v>318</v>
      </c>
      <c r="C1622" s="41" t="s">
        <v>310</v>
      </c>
      <c r="D1622" s="42">
        <v>1342</v>
      </c>
      <c r="M1622" s="81" t="s">
        <v>18</v>
      </c>
      <c r="N1622" s="81" t="s">
        <v>436</v>
      </c>
      <c r="O1622" s="81" t="s">
        <v>309</v>
      </c>
      <c r="P1622" s="81" t="s">
        <v>336</v>
      </c>
      <c r="Q1622" s="82">
        <v>291</v>
      </c>
    </row>
    <row r="1623" spans="1:17">
      <c r="A1623" s="41" t="s">
        <v>332</v>
      </c>
      <c r="B1623" s="41" t="s">
        <v>318</v>
      </c>
      <c r="C1623" s="41" t="s">
        <v>311</v>
      </c>
      <c r="D1623" s="42">
        <v>244</v>
      </c>
      <c r="M1623" s="81" t="s">
        <v>18</v>
      </c>
      <c r="N1623" s="81" t="s">
        <v>436</v>
      </c>
      <c r="O1623" s="81" t="s">
        <v>309</v>
      </c>
      <c r="P1623" s="81" t="s">
        <v>337</v>
      </c>
      <c r="Q1623" s="82">
        <v>348</v>
      </c>
    </row>
    <row r="1624" spans="1:17">
      <c r="A1624" s="41" t="s">
        <v>332</v>
      </c>
      <c r="B1624" s="41" t="s">
        <v>9</v>
      </c>
      <c r="C1624" s="41" t="s">
        <v>309</v>
      </c>
      <c r="D1624" s="42">
        <v>730</v>
      </c>
      <c r="M1624" s="81" t="s">
        <v>18</v>
      </c>
      <c r="N1624" s="81" t="s">
        <v>436</v>
      </c>
      <c r="O1624" s="81" t="s">
        <v>309</v>
      </c>
      <c r="P1624" s="81" t="s">
        <v>338</v>
      </c>
      <c r="Q1624" s="82">
        <v>70</v>
      </c>
    </row>
    <row r="1625" spans="1:17">
      <c r="A1625" s="41" t="s">
        <v>332</v>
      </c>
      <c r="B1625" s="41" t="s">
        <v>9</v>
      </c>
      <c r="C1625" s="41" t="s">
        <v>310</v>
      </c>
      <c r="D1625" s="42">
        <v>268</v>
      </c>
      <c r="M1625" s="81" t="s">
        <v>18</v>
      </c>
      <c r="N1625" s="81" t="s">
        <v>436</v>
      </c>
      <c r="O1625" s="81" t="s">
        <v>310</v>
      </c>
      <c r="P1625" s="81" t="s">
        <v>330</v>
      </c>
      <c r="Q1625" s="82">
        <v>124</v>
      </c>
    </row>
    <row r="1626" spans="1:17">
      <c r="A1626" s="41" t="s">
        <v>332</v>
      </c>
      <c r="B1626" s="41" t="s">
        <v>9</v>
      </c>
      <c r="C1626" s="41" t="s">
        <v>311</v>
      </c>
      <c r="D1626" s="42">
        <v>30</v>
      </c>
      <c r="M1626" s="81" t="s">
        <v>18</v>
      </c>
      <c r="N1626" s="81" t="s">
        <v>436</v>
      </c>
      <c r="O1626" s="81" t="s">
        <v>310</v>
      </c>
      <c r="P1626" s="81" t="s">
        <v>331</v>
      </c>
      <c r="Q1626" s="82">
        <v>141</v>
      </c>
    </row>
    <row r="1627" spans="1:17">
      <c r="A1627" s="41" t="s">
        <v>332</v>
      </c>
      <c r="B1627" s="41" t="s">
        <v>13</v>
      </c>
      <c r="C1627" s="41" t="s">
        <v>329</v>
      </c>
      <c r="D1627" s="42">
        <v>3</v>
      </c>
      <c r="M1627" s="81" t="s">
        <v>18</v>
      </c>
      <c r="N1627" s="81" t="s">
        <v>436</v>
      </c>
      <c r="O1627" s="81" t="s">
        <v>310</v>
      </c>
      <c r="P1627" s="81" t="s">
        <v>332</v>
      </c>
      <c r="Q1627" s="82">
        <v>153</v>
      </c>
    </row>
    <row r="1628" spans="1:17">
      <c r="A1628" s="41" t="s">
        <v>332</v>
      </c>
      <c r="B1628" s="41" t="s">
        <v>13</v>
      </c>
      <c r="C1628" s="41" t="s">
        <v>309</v>
      </c>
      <c r="D1628" s="42">
        <v>414</v>
      </c>
      <c r="M1628" s="81" t="s">
        <v>18</v>
      </c>
      <c r="N1628" s="81" t="s">
        <v>436</v>
      </c>
      <c r="O1628" s="81" t="s">
        <v>310</v>
      </c>
      <c r="P1628" s="81" t="s">
        <v>333</v>
      </c>
      <c r="Q1628" s="82">
        <v>162</v>
      </c>
    </row>
    <row r="1629" spans="1:17">
      <c r="A1629" s="41" t="s">
        <v>332</v>
      </c>
      <c r="B1629" s="41" t="s">
        <v>13</v>
      </c>
      <c r="C1629" s="41" t="s">
        <v>310</v>
      </c>
      <c r="D1629" s="42">
        <v>146</v>
      </c>
      <c r="M1629" s="81" t="s">
        <v>18</v>
      </c>
      <c r="N1629" s="81" t="s">
        <v>436</v>
      </c>
      <c r="O1629" s="81" t="s">
        <v>310</v>
      </c>
      <c r="P1629" s="81" t="s">
        <v>334</v>
      </c>
      <c r="Q1629" s="82">
        <v>150</v>
      </c>
    </row>
    <row r="1630" spans="1:17">
      <c r="A1630" s="41" t="s">
        <v>332</v>
      </c>
      <c r="B1630" s="41" t="s">
        <v>13</v>
      </c>
      <c r="C1630" s="41" t="s">
        <v>311</v>
      </c>
      <c r="D1630" s="42">
        <v>11</v>
      </c>
      <c r="M1630" s="81" t="s">
        <v>18</v>
      </c>
      <c r="N1630" s="81" t="s">
        <v>436</v>
      </c>
      <c r="O1630" s="81" t="s">
        <v>310</v>
      </c>
      <c r="P1630" s="81" t="s">
        <v>336</v>
      </c>
      <c r="Q1630" s="82">
        <v>132</v>
      </c>
    </row>
    <row r="1631" spans="1:17">
      <c r="A1631" s="41" t="s">
        <v>332</v>
      </c>
      <c r="B1631" s="41" t="s">
        <v>2</v>
      </c>
      <c r="C1631" s="41" t="s">
        <v>329</v>
      </c>
      <c r="D1631" s="42">
        <v>4</v>
      </c>
      <c r="M1631" s="81" t="s">
        <v>18</v>
      </c>
      <c r="N1631" s="81" t="s">
        <v>436</v>
      </c>
      <c r="O1631" s="81" t="s">
        <v>310</v>
      </c>
      <c r="P1631" s="81" t="s">
        <v>337</v>
      </c>
      <c r="Q1631" s="82">
        <v>125</v>
      </c>
    </row>
    <row r="1632" spans="1:17">
      <c r="A1632" s="41" t="s">
        <v>332</v>
      </c>
      <c r="B1632" s="41" t="s">
        <v>2</v>
      </c>
      <c r="C1632" s="41" t="s">
        <v>309</v>
      </c>
      <c r="D1632" s="42">
        <v>1205</v>
      </c>
      <c r="M1632" s="81" t="s">
        <v>18</v>
      </c>
      <c r="N1632" s="81" t="s">
        <v>436</v>
      </c>
      <c r="O1632" s="81" t="s">
        <v>310</v>
      </c>
      <c r="P1632" s="81" t="s">
        <v>338</v>
      </c>
      <c r="Q1632" s="82">
        <v>38</v>
      </c>
    </row>
    <row r="1633" spans="1:17">
      <c r="A1633" s="41" t="s">
        <v>332</v>
      </c>
      <c r="B1633" s="41" t="s">
        <v>2</v>
      </c>
      <c r="C1633" s="41" t="s">
        <v>310</v>
      </c>
      <c r="D1633" s="42">
        <v>437</v>
      </c>
      <c r="M1633" s="81" t="s">
        <v>18</v>
      </c>
      <c r="N1633" s="81" t="s">
        <v>436</v>
      </c>
      <c r="O1633" s="81" t="s">
        <v>311</v>
      </c>
      <c r="P1633" s="81" t="s">
        <v>330</v>
      </c>
      <c r="Q1633" s="82">
        <v>11</v>
      </c>
    </row>
    <row r="1634" spans="1:17">
      <c r="A1634" s="41" t="s">
        <v>332</v>
      </c>
      <c r="B1634" s="41" t="s">
        <v>2</v>
      </c>
      <c r="C1634" s="41" t="s">
        <v>311</v>
      </c>
      <c r="D1634" s="42">
        <v>45</v>
      </c>
      <c r="M1634" s="81" t="s">
        <v>18</v>
      </c>
      <c r="N1634" s="81" t="s">
        <v>436</v>
      </c>
      <c r="O1634" s="81" t="s">
        <v>311</v>
      </c>
      <c r="P1634" s="81" t="s">
        <v>331</v>
      </c>
      <c r="Q1634" s="82">
        <v>22</v>
      </c>
    </row>
    <row r="1635" spans="1:17">
      <c r="A1635" s="41" t="s">
        <v>332</v>
      </c>
      <c r="B1635" s="41" t="s">
        <v>31</v>
      </c>
      <c r="C1635" s="41" t="s">
        <v>309</v>
      </c>
      <c r="D1635" s="42">
        <v>258</v>
      </c>
      <c r="M1635" s="81" t="s">
        <v>18</v>
      </c>
      <c r="N1635" s="81" t="s">
        <v>436</v>
      </c>
      <c r="O1635" s="81" t="s">
        <v>311</v>
      </c>
      <c r="P1635" s="81" t="s">
        <v>332</v>
      </c>
      <c r="Q1635" s="82">
        <v>23</v>
      </c>
    </row>
    <row r="1636" spans="1:17">
      <c r="A1636" s="41" t="s">
        <v>332</v>
      </c>
      <c r="B1636" s="41" t="s">
        <v>31</v>
      </c>
      <c r="C1636" s="41" t="s">
        <v>310</v>
      </c>
      <c r="D1636" s="42">
        <v>124</v>
      </c>
      <c r="M1636" s="81" t="s">
        <v>18</v>
      </c>
      <c r="N1636" s="81" t="s">
        <v>436</v>
      </c>
      <c r="O1636" s="81" t="s">
        <v>311</v>
      </c>
      <c r="P1636" s="81" t="s">
        <v>333</v>
      </c>
      <c r="Q1636" s="82">
        <v>14</v>
      </c>
    </row>
    <row r="1637" spans="1:17">
      <c r="A1637" s="41" t="s">
        <v>332</v>
      </c>
      <c r="B1637" s="41" t="s">
        <v>31</v>
      </c>
      <c r="C1637" s="41" t="s">
        <v>311</v>
      </c>
      <c r="D1637" s="42">
        <v>14</v>
      </c>
      <c r="M1637" s="81" t="s">
        <v>18</v>
      </c>
      <c r="N1637" s="81" t="s">
        <v>436</v>
      </c>
      <c r="O1637" s="81" t="s">
        <v>311</v>
      </c>
      <c r="P1637" s="81" t="s">
        <v>334</v>
      </c>
      <c r="Q1637" s="82">
        <v>17</v>
      </c>
    </row>
    <row r="1638" spans="1:17">
      <c r="A1638" s="41" t="s">
        <v>332</v>
      </c>
      <c r="B1638" s="41" t="s">
        <v>37</v>
      </c>
      <c r="C1638" s="41" t="s">
        <v>309</v>
      </c>
      <c r="D1638" s="42">
        <v>316</v>
      </c>
      <c r="M1638" s="81" t="s">
        <v>18</v>
      </c>
      <c r="N1638" s="81" t="s">
        <v>436</v>
      </c>
      <c r="O1638" s="81" t="s">
        <v>311</v>
      </c>
      <c r="P1638" s="81" t="s">
        <v>336</v>
      </c>
      <c r="Q1638" s="82">
        <v>30</v>
      </c>
    </row>
    <row r="1639" spans="1:17">
      <c r="A1639" s="41" t="s">
        <v>332</v>
      </c>
      <c r="B1639" s="41" t="s">
        <v>37</v>
      </c>
      <c r="C1639" s="41" t="s">
        <v>310</v>
      </c>
      <c r="D1639" s="42">
        <v>96</v>
      </c>
      <c r="M1639" s="81" t="s">
        <v>18</v>
      </c>
      <c r="N1639" s="81" t="s">
        <v>436</v>
      </c>
      <c r="O1639" s="81" t="s">
        <v>311</v>
      </c>
      <c r="P1639" s="81" t="s">
        <v>337</v>
      </c>
      <c r="Q1639" s="82">
        <v>20</v>
      </c>
    </row>
    <row r="1640" spans="1:17">
      <c r="A1640" s="41" t="s">
        <v>332</v>
      </c>
      <c r="B1640" s="41" t="s">
        <v>37</v>
      </c>
      <c r="C1640" s="41" t="s">
        <v>311</v>
      </c>
      <c r="D1640" s="42">
        <v>10</v>
      </c>
      <c r="M1640" s="81" t="s">
        <v>18</v>
      </c>
      <c r="N1640" s="81" t="s">
        <v>436</v>
      </c>
      <c r="O1640" s="81" t="s">
        <v>311</v>
      </c>
      <c r="P1640" s="81" t="s">
        <v>338</v>
      </c>
      <c r="Q1640" s="82">
        <v>2</v>
      </c>
    </row>
    <row r="1641" spans="1:17">
      <c r="A1641" s="41" t="s">
        <v>332</v>
      </c>
      <c r="B1641" s="41" t="s">
        <v>39</v>
      </c>
      <c r="C1641" s="41" t="s">
        <v>329</v>
      </c>
      <c r="D1641" s="42">
        <v>3</v>
      </c>
      <c r="M1641" s="81" t="s">
        <v>18</v>
      </c>
      <c r="N1641" s="81" t="s">
        <v>436</v>
      </c>
      <c r="O1641" s="81" t="s">
        <v>335</v>
      </c>
      <c r="P1641" s="81" t="s">
        <v>334</v>
      </c>
      <c r="Q1641" s="82">
        <v>3</v>
      </c>
    </row>
    <row r="1642" spans="1:17">
      <c r="A1642" s="41" t="s">
        <v>332</v>
      </c>
      <c r="B1642" s="41" t="s">
        <v>39</v>
      </c>
      <c r="C1642" s="41" t="s">
        <v>309</v>
      </c>
      <c r="D1642" s="42">
        <v>1022</v>
      </c>
      <c r="M1642" s="81" t="s">
        <v>18</v>
      </c>
      <c r="N1642" s="81" t="s">
        <v>436</v>
      </c>
      <c r="O1642" s="81" t="s">
        <v>335</v>
      </c>
      <c r="P1642" s="81" t="s">
        <v>336</v>
      </c>
      <c r="Q1642" s="82">
        <v>7</v>
      </c>
    </row>
    <row r="1643" spans="1:17">
      <c r="A1643" s="41" t="s">
        <v>332</v>
      </c>
      <c r="B1643" s="41" t="s">
        <v>39</v>
      </c>
      <c r="C1643" s="41" t="s">
        <v>310</v>
      </c>
      <c r="D1643" s="42">
        <v>473</v>
      </c>
      <c r="M1643" s="81" t="s">
        <v>18</v>
      </c>
      <c r="N1643" s="81" t="s">
        <v>436</v>
      </c>
      <c r="O1643" s="81" t="s">
        <v>335</v>
      </c>
      <c r="P1643" s="81" t="s">
        <v>337</v>
      </c>
      <c r="Q1643" s="82">
        <v>4</v>
      </c>
    </row>
    <row r="1644" spans="1:17">
      <c r="A1644" s="41" t="s">
        <v>332</v>
      </c>
      <c r="B1644" s="41" t="s">
        <v>39</v>
      </c>
      <c r="C1644" s="41" t="s">
        <v>311</v>
      </c>
      <c r="D1644" s="42">
        <v>26</v>
      </c>
      <c r="M1644" s="81" t="s">
        <v>18</v>
      </c>
      <c r="N1644" s="81" t="s">
        <v>436</v>
      </c>
      <c r="O1644" s="81" t="s">
        <v>335</v>
      </c>
      <c r="P1644" s="81" t="s">
        <v>338</v>
      </c>
      <c r="Q1644" s="82">
        <v>1</v>
      </c>
    </row>
    <row r="1645" spans="1:17">
      <c r="A1645" s="41" t="s">
        <v>332</v>
      </c>
      <c r="B1645" s="41" t="s">
        <v>32</v>
      </c>
      <c r="C1645" s="41" t="s">
        <v>329</v>
      </c>
      <c r="D1645" s="42">
        <v>35</v>
      </c>
      <c r="M1645" s="81" t="s">
        <v>18</v>
      </c>
      <c r="N1645" s="81" t="s">
        <v>440</v>
      </c>
      <c r="O1645" s="81" t="s">
        <v>309</v>
      </c>
      <c r="P1645" s="81" t="s">
        <v>334</v>
      </c>
      <c r="Q1645" s="82">
        <v>1</v>
      </c>
    </row>
    <row r="1646" spans="1:17">
      <c r="A1646" s="41" t="s">
        <v>332</v>
      </c>
      <c r="B1646" s="41" t="s">
        <v>32</v>
      </c>
      <c r="C1646" s="41" t="s">
        <v>309</v>
      </c>
      <c r="D1646" s="42">
        <v>13226</v>
      </c>
      <c r="M1646" s="81" t="s">
        <v>18</v>
      </c>
      <c r="N1646" s="81" t="s">
        <v>441</v>
      </c>
      <c r="O1646" s="81" t="s">
        <v>309</v>
      </c>
      <c r="P1646" s="81" t="s">
        <v>334</v>
      </c>
      <c r="Q1646" s="82">
        <v>1</v>
      </c>
    </row>
    <row r="1647" spans="1:17">
      <c r="A1647" s="41" t="s">
        <v>332</v>
      </c>
      <c r="B1647" s="41" t="s">
        <v>32</v>
      </c>
      <c r="C1647" s="41" t="s">
        <v>310</v>
      </c>
      <c r="D1647" s="42">
        <v>4938</v>
      </c>
      <c r="M1647" s="81" t="s">
        <v>18</v>
      </c>
      <c r="N1647" s="81" t="s">
        <v>329</v>
      </c>
      <c r="O1647" s="81" t="s">
        <v>309</v>
      </c>
      <c r="P1647" s="81" t="s">
        <v>308</v>
      </c>
      <c r="Q1647" s="82">
        <v>93</v>
      </c>
    </row>
    <row r="1648" spans="1:17">
      <c r="A1648" s="41" t="s">
        <v>332</v>
      </c>
      <c r="B1648" s="41" t="s">
        <v>32</v>
      </c>
      <c r="C1648" s="41" t="s">
        <v>311</v>
      </c>
      <c r="D1648" s="42">
        <v>601</v>
      </c>
      <c r="M1648" s="81" t="s">
        <v>18</v>
      </c>
      <c r="N1648" s="81" t="s">
        <v>329</v>
      </c>
      <c r="O1648" s="81" t="s">
        <v>309</v>
      </c>
      <c r="P1648" s="81" t="s">
        <v>323</v>
      </c>
      <c r="Q1648" s="82">
        <v>467</v>
      </c>
    </row>
    <row r="1649" spans="1:17">
      <c r="A1649" s="41" t="s">
        <v>332</v>
      </c>
      <c r="B1649" s="41" t="s">
        <v>35</v>
      </c>
      <c r="C1649" s="41" t="s">
        <v>329</v>
      </c>
      <c r="D1649" s="42">
        <v>7</v>
      </c>
      <c r="M1649" s="81" t="s">
        <v>18</v>
      </c>
      <c r="N1649" s="81" t="s">
        <v>329</v>
      </c>
      <c r="O1649" s="81" t="s">
        <v>309</v>
      </c>
      <c r="P1649" s="81" t="s">
        <v>324</v>
      </c>
      <c r="Q1649" s="82">
        <v>462</v>
      </c>
    </row>
    <row r="1650" spans="1:17">
      <c r="A1650" s="41" t="s">
        <v>332</v>
      </c>
      <c r="B1650" s="41" t="s">
        <v>35</v>
      </c>
      <c r="C1650" s="41" t="s">
        <v>309</v>
      </c>
      <c r="D1650" s="42">
        <v>1628</v>
      </c>
      <c r="M1650" s="81" t="s">
        <v>18</v>
      </c>
      <c r="N1650" s="81" t="s">
        <v>329</v>
      </c>
      <c r="O1650" s="81" t="s">
        <v>309</v>
      </c>
      <c r="P1650" s="81" t="s">
        <v>325</v>
      </c>
      <c r="Q1650" s="82">
        <v>417</v>
      </c>
    </row>
    <row r="1651" spans="1:17">
      <c r="A1651" s="41" t="s">
        <v>332</v>
      </c>
      <c r="B1651" s="41" t="s">
        <v>35</v>
      </c>
      <c r="C1651" s="41" t="s">
        <v>310</v>
      </c>
      <c r="D1651" s="42">
        <v>660</v>
      </c>
      <c r="M1651" s="81" t="s">
        <v>18</v>
      </c>
      <c r="N1651" s="81" t="s">
        <v>329</v>
      </c>
      <c r="O1651" s="81" t="s">
        <v>309</v>
      </c>
      <c r="P1651" s="81" t="s">
        <v>326</v>
      </c>
      <c r="Q1651" s="82">
        <v>464</v>
      </c>
    </row>
    <row r="1652" spans="1:17">
      <c r="A1652" s="41" t="s">
        <v>332</v>
      </c>
      <c r="B1652" s="41" t="s">
        <v>35</v>
      </c>
      <c r="C1652" s="41" t="s">
        <v>311</v>
      </c>
      <c r="D1652" s="42">
        <v>73</v>
      </c>
      <c r="M1652" s="81" t="s">
        <v>18</v>
      </c>
      <c r="N1652" s="81" t="s">
        <v>329</v>
      </c>
      <c r="O1652" s="81" t="s">
        <v>309</v>
      </c>
      <c r="P1652" s="81" t="s">
        <v>327</v>
      </c>
      <c r="Q1652" s="82">
        <v>353</v>
      </c>
    </row>
    <row r="1653" spans="1:17">
      <c r="A1653" s="41" t="s">
        <v>332</v>
      </c>
      <c r="B1653" s="41" t="s">
        <v>36</v>
      </c>
      <c r="C1653" s="41" t="s">
        <v>329</v>
      </c>
      <c r="D1653" s="42">
        <v>2</v>
      </c>
      <c r="M1653" s="81" t="s">
        <v>18</v>
      </c>
      <c r="N1653" s="81" t="s">
        <v>329</v>
      </c>
      <c r="O1653" s="81" t="s">
        <v>309</v>
      </c>
      <c r="P1653" s="81" t="s">
        <v>328</v>
      </c>
      <c r="Q1653" s="82">
        <v>340</v>
      </c>
    </row>
    <row r="1654" spans="1:17">
      <c r="A1654" s="41" t="s">
        <v>332</v>
      </c>
      <c r="B1654" s="41" t="s">
        <v>36</v>
      </c>
      <c r="C1654" s="41" t="s">
        <v>309</v>
      </c>
      <c r="D1654" s="42">
        <v>590</v>
      </c>
      <c r="M1654" s="81" t="s">
        <v>18</v>
      </c>
      <c r="N1654" s="81" t="s">
        <v>329</v>
      </c>
      <c r="O1654" s="81" t="s">
        <v>309</v>
      </c>
      <c r="P1654" s="81" t="s">
        <v>334</v>
      </c>
      <c r="Q1654" s="82">
        <v>4</v>
      </c>
    </row>
    <row r="1655" spans="1:17">
      <c r="A1655" s="41" t="s">
        <v>332</v>
      </c>
      <c r="B1655" s="41" t="s">
        <v>36</v>
      </c>
      <c r="C1655" s="41" t="s">
        <v>310</v>
      </c>
      <c r="D1655" s="42">
        <v>250</v>
      </c>
      <c r="M1655" s="81" t="s">
        <v>18</v>
      </c>
      <c r="N1655" s="81" t="s">
        <v>329</v>
      </c>
      <c r="O1655" s="81" t="s">
        <v>309</v>
      </c>
      <c r="P1655" s="81" t="s">
        <v>336</v>
      </c>
      <c r="Q1655" s="82">
        <v>1</v>
      </c>
    </row>
    <row r="1656" spans="1:17">
      <c r="A1656" s="41" t="s">
        <v>332</v>
      </c>
      <c r="B1656" s="41" t="s">
        <v>36</v>
      </c>
      <c r="C1656" s="41" t="s">
        <v>311</v>
      </c>
      <c r="D1656" s="42">
        <v>22</v>
      </c>
      <c r="M1656" s="81" t="s">
        <v>18</v>
      </c>
      <c r="N1656" s="81" t="s">
        <v>329</v>
      </c>
      <c r="O1656" s="81" t="s">
        <v>310</v>
      </c>
      <c r="P1656" s="81" t="s">
        <v>308</v>
      </c>
      <c r="Q1656" s="82">
        <v>23</v>
      </c>
    </row>
    <row r="1657" spans="1:17">
      <c r="A1657" s="41" t="s">
        <v>332</v>
      </c>
      <c r="B1657" s="41" t="s">
        <v>319</v>
      </c>
      <c r="C1657" s="41" t="s">
        <v>329</v>
      </c>
      <c r="D1657" s="42">
        <v>1</v>
      </c>
      <c r="M1657" s="81" t="s">
        <v>18</v>
      </c>
      <c r="N1657" s="81" t="s">
        <v>329</v>
      </c>
      <c r="O1657" s="81" t="s">
        <v>310</v>
      </c>
      <c r="P1657" s="81" t="s">
        <v>323</v>
      </c>
      <c r="Q1657" s="82">
        <v>105</v>
      </c>
    </row>
    <row r="1658" spans="1:17">
      <c r="A1658" s="41" t="s">
        <v>332</v>
      </c>
      <c r="B1658" s="41" t="s">
        <v>319</v>
      </c>
      <c r="C1658" s="41" t="s">
        <v>309</v>
      </c>
      <c r="D1658" s="42">
        <v>252</v>
      </c>
      <c r="M1658" s="81" t="s">
        <v>18</v>
      </c>
      <c r="N1658" s="81" t="s">
        <v>329</v>
      </c>
      <c r="O1658" s="81" t="s">
        <v>310</v>
      </c>
      <c r="P1658" s="81" t="s">
        <v>324</v>
      </c>
      <c r="Q1658" s="82">
        <v>105</v>
      </c>
    </row>
    <row r="1659" spans="1:17">
      <c r="A1659" s="41" t="s">
        <v>332</v>
      </c>
      <c r="B1659" s="41" t="s">
        <v>319</v>
      </c>
      <c r="C1659" s="41" t="s">
        <v>310</v>
      </c>
      <c r="D1659" s="42">
        <v>128</v>
      </c>
      <c r="M1659" s="81" t="s">
        <v>18</v>
      </c>
      <c r="N1659" s="81" t="s">
        <v>329</v>
      </c>
      <c r="O1659" s="81" t="s">
        <v>310</v>
      </c>
      <c r="P1659" s="81" t="s">
        <v>325</v>
      </c>
      <c r="Q1659" s="82">
        <v>163</v>
      </c>
    </row>
    <row r="1660" spans="1:17">
      <c r="A1660" s="41" t="s">
        <v>332</v>
      </c>
      <c r="B1660" s="41" t="s">
        <v>319</v>
      </c>
      <c r="C1660" s="41" t="s">
        <v>311</v>
      </c>
      <c r="D1660" s="42">
        <v>6</v>
      </c>
      <c r="M1660" s="81" t="s">
        <v>18</v>
      </c>
      <c r="N1660" s="81" t="s">
        <v>329</v>
      </c>
      <c r="O1660" s="81" t="s">
        <v>310</v>
      </c>
      <c r="P1660" s="81" t="s">
        <v>326</v>
      </c>
      <c r="Q1660" s="82">
        <v>141</v>
      </c>
    </row>
    <row r="1661" spans="1:17">
      <c r="A1661" s="41" t="s">
        <v>332</v>
      </c>
      <c r="B1661" s="41" t="s">
        <v>320</v>
      </c>
      <c r="C1661" s="41" t="s">
        <v>329</v>
      </c>
      <c r="D1661" s="42">
        <v>2</v>
      </c>
      <c r="M1661" s="81" t="s">
        <v>18</v>
      </c>
      <c r="N1661" s="81" t="s">
        <v>329</v>
      </c>
      <c r="O1661" s="81" t="s">
        <v>310</v>
      </c>
      <c r="P1661" s="81" t="s">
        <v>327</v>
      </c>
      <c r="Q1661" s="82">
        <v>118</v>
      </c>
    </row>
    <row r="1662" spans="1:17">
      <c r="A1662" s="41" t="s">
        <v>332</v>
      </c>
      <c r="B1662" s="41" t="s">
        <v>320</v>
      </c>
      <c r="C1662" s="41" t="s">
        <v>309</v>
      </c>
      <c r="D1662" s="42">
        <v>354</v>
      </c>
      <c r="M1662" s="81" t="s">
        <v>18</v>
      </c>
      <c r="N1662" s="81" t="s">
        <v>329</v>
      </c>
      <c r="O1662" s="81" t="s">
        <v>310</v>
      </c>
      <c r="P1662" s="81" t="s">
        <v>328</v>
      </c>
      <c r="Q1662" s="82">
        <v>151</v>
      </c>
    </row>
    <row r="1663" spans="1:17">
      <c r="A1663" s="41" t="s">
        <v>332</v>
      </c>
      <c r="B1663" s="41" t="s">
        <v>320</v>
      </c>
      <c r="C1663" s="41" t="s">
        <v>310</v>
      </c>
      <c r="D1663" s="42">
        <v>163</v>
      </c>
      <c r="M1663" s="81" t="s">
        <v>18</v>
      </c>
      <c r="N1663" s="81" t="s">
        <v>329</v>
      </c>
      <c r="O1663" s="81" t="s">
        <v>310</v>
      </c>
      <c r="P1663" s="81" t="s">
        <v>334</v>
      </c>
      <c r="Q1663" s="82">
        <v>3</v>
      </c>
    </row>
    <row r="1664" spans="1:17">
      <c r="A1664" s="41" t="s">
        <v>332</v>
      </c>
      <c r="B1664" s="41" t="s">
        <v>320</v>
      </c>
      <c r="C1664" s="41" t="s">
        <v>311</v>
      </c>
      <c r="D1664" s="42">
        <v>10</v>
      </c>
      <c r="M1664" s="81" t="s">
        <v>18</v>
      </c>
      <c r="N1664" s="81" t="s">
        <v>329</v>
      </c>
      <c r="O1664" s="81" t="s">
        <v>311</v>
      </c>
      <c r="P1664" s="81" t="s">
        <v>308</v>
      </c>
      <c r="Q1664" s="82">
        <v>4</v>
      </c>
    </row>
    <row r="1665" spans="1:17">
      <c r="A1665" s="41" t="s">
        <v>332</v>
      </c>
      <c r="B1665" s="41" t="s">
        <v>321</v>
      </c>
      <c r="C1665" s="41" t="s">
        <v>329</v>
      </c>
      <c r="D1665" s="42">
        <v>1</v>
      </c>
      <c r="M1665" s="81" t="s">
        <v>18</v>
      </c>
      <c r="N1665" s="81" t="s">
        <v>329</v>
      </c>
      <c r="O1665" s="81" t="s">
        <v>311</v>
      </c>
      <c r="P1665" s="81" t="s">
        <v>323</v>
      </c>
      <c r="Q1665" s="82">
        <v>16</v>
      </c>
    </row>
    <row r="1666" spans="1:17">
      <c r="A1666" s="41" t="s">
        <v>332</v>
      </c>
      <c r="B1666" s="41" t="s">
        <v>321</v>
      </c>
      <c r="C1666" s="41" t="s">
        <v>309</v>
      </c>
      <c r="D1666" s="42">
        <v>955</v>
      </c>
      <c r="M1666" s="81" t="s">
        <v>18</v>
      </c>
      <c r="N1666" s="81" t="s">
        <v>329</v>
      </c>
      <c r="O1666" s="81" t="s">
        <v>311</v>
      </c>
      <c r="P1666" s="81" t="s">
        <v>324</v>
      </c>
      <c r="Q1666" s="82">
        <v>17</v>
      </c>
    </row>
    <row r="1667" spans="1:17">
      <c r="A1667" s="41" t="s">
        <v>332</v>
      </c>
      <c r="B1667" s="41" t="s">
        <v>321</v>
      </c>
      <c r="C1667" s="41" t="s">
        <v>310</v>
      </c>
      <c r="D1667" s="42">
        <v>370</v>
      </c>
      <c r="M1667" s="81" t="s">
        <v>18</v>
      </c>
      <c r="N1667" s="81" t="s">
        <v>329</v>
      </c>
      <c r="O1667" s="81" t="s">
        <v>311</v>
      </c>
      <c r="P1667" s="81" t="s">
        <v>325</v>
      </c>
      <c r="Q1667" s="82">
        <v>17</v>
      </c>
    </row>
    <row r="1668" spans="1:17">
      <c r="A1668" s="41" t="s">
        <v>332</v>
      </c>
      <c r="B1668" s="41" t="s">
        <v>321</v>
      </c>
      <c r="C1668" s="41" t="s">
        <v>311</v>
      </c>
      <c r="D1668" s="42">
        <v>24</v>
      </c>
      <c r="M1668" s="81" t="s">
        <v>18</v>
      </c>
      <c r="N1668" s="81" t="s">
        <v>329</v>
      </c>
      <c r="O1668" s="81" t="s">
        <v>311</v>
      </c>
      <c r="P1668" s="81" t="s">
        <v>326</v>
      </c>
      <c r="Q1668" s="82">
        <v>13</v>
      </c>
    </row>
    <row r="1669" spans="1:17">
      <c r="A1669" s="41" t="s">
        <v>332</v>
      </c>
      <c r="B1669" s="41" t="s">
        <v>28</v>
      </c>
      <c r="C1669" s="41" t="s">
        <v>329</v>
      </c>
      <c r="D1669" s="42">
        <v>1</v>
      </c>
      <c r="M1669" s="81" t="s">
        <v>18</v>
      </c>
      <c r="N1669" s="81" t="s">
        <v>329</v>
      </c>
      <c r="O1669" s="81" t="s">
        <v>311</v>
      </c>
      <c r="P1669" s="81" t="s">
        <v>327</v>
      </c>
      <c r="Q1669" s="82">
        <v>9</v>
      </c>
    </row>
    <row r="1670" spans="1:17">
      <c r="A1670" s="41" t="s">
        <v>332</v>
      </c>
      <c r="B1670" s="41" t="s">
        <v>28</v>
      </c>
      <c r="C1670" s="41" t="s">
        <v>309</v>
      </c>
      <c r="D1670" s="42">
        <v>262</v>
      </c>
      <c r="M1670" s="81" t="s">
        <v>18</v>
      </c>
      <c r="N1670" s="81" t="s">
        <v>329</v>
      </c>
      <c r="O1670" s="81" t="s">
        <v>311</v>
      </c>
      <c r="P1670" s="81" t="s">
        <v>328</v>
      </c>
      <c r="Q1670" s="82">
        <v>10</v>
      </c>
    </row>
    <row r="1671" spans="1:17">
      <c r="A1671" s="41" t="s">
        <v>332</v>
      </c>
      <c r="B1671" s="41" t="s">
        <v>28</v>
      </c>
      <c r="C1671" s="41" t="s">
        <v>310</v>
      </c>
      <c r="D1671" s="42">
        <v>118</v>
      </c>
      <c r="M1671" s="81" t="s">
        <v>18</v>
      </c>
      <c r="N1671" s="81" t="s">
        <v>329</v>
      </c>
      <c r="O1671" s="81" t="s">
        <v>311</v>
      </c>
      <c r="P1671" s="81" t="s">
        <v>334</v>
      </c>
      <c r="Q1671" s="82">
        <v>1</v>
      </c>
    </row>
    <row r="1672" spans="1:17">
      <c r="A1672" s="41" t="s">
        <v>332</v>
      </c>
      <c r="B1672" s="41" t="s">
        <v>28</v>
      </c>
      <c r="C1672" s="41" t="s">
        <v>311</v>
      </c>
      <c r="D1672" s="42">
        <v>17</v>
      </c>
      <c r="M1672" s="81" t="s">
        <v>18</v>
      </c>
      <c r="N1672" s="81" t="s">
        <v>329</v>
      </c>
      <c r="O1672" s="81" t="s">
        <v>335</v>
      </c>
      <c r="P1672" s="81" t="s">
        <v>334</v>
      </c>
      <c r="Q1672" s="82">
        <v>2</v>
      </c>
    </row>
    <row r="1673" spans="1:17">
      <c r="A1673" s="41" t="s">
        <v>332</v>
      </c>
      <c r="B1673" s="41" t="s">
        <v>17</v>
      </c>
      <c r="C1673" s="41" t="s">
        <v>329</v>
      </c>
      <c r="D1673" s="42">
        <v>1</v>
      </c>
      <c r="M1673" s="81" t="s">
        <v>18</v>
      </c>
      <c r="N1673" s="81" t="s">
        <v>329</v>
      </c>
      <c r="O1673" s="81" t="s">
        <v>335</v>
      </c>
      <c r="P1673" s="81" t="s">
        <v>338</v>
      </c>
      <c r="Q1673" s="82">
        <v>1</v>
      </c>
    </row>
    <row r="1674" spans="1:17">
      <c r="A1674" s="41" t="s">
        <v>332</v>
      </c>
      <c r="B1674" s="41" t="s">
        <v>17</v>
      </c>
      <c r="C1674" s="41" t="s">
        <v>309</v>
      </c>
      <c r="D1674" s="42">
        <v>64</v>
      </c>
      <c r="M1674" s="81" t="s">
        <v>20</v>
      </c>
      <c r="N1674" s="81" t="s">
        <v>436</v>
      </c>
      <c r="O1674" s="81" t="s">
        <v>329</v>
      </c>
      <c r="P1674" s="81" t="s">
        <v>331</v>
      </c>
      <c r="Q1674" s="82">
        <v>1</v>
      </c>
    </row>
    <row r="1675" spans="1:17">
      <c r="A1675" s="41" t="s">
        <v>332</v>
      </c>
      <c r="B1675" s="41" t="s">
        <v>17</v>
      </c>
      <c r="C1675" s="41" t="s">
        <v>310</v>
      </c>
      <c r="D1675" s="42">
        <v>40</v>
      </c>
      <c r="M1675" s="81" t="s">
        <v>20</v>
      </c>
      <c r="N1675" s="81" t="s">
        <v>436</v>
      </c>
      <c r="O1675" s="81" t="s">
        <v>329</v>
      </c>
      <c r="P1675" s="81" t="s">
        <v>332</v>
      </c>
      <c r="Q1675" s="82">
        <v>1</v>
      </c>
    </row>
    <row r="1676" spans="1:17">
      <c r="A1676" s="41" t="s">
        <v>332</v>
      </c>
      <c r="B1676" s="41" t="s">
        <v>17</v>
      </c>
      <c r="C1676" s="41" t="s">
        <v>311</v>
      </c>
      <c r="D1676" s="42">
        <v>1</v>
      </c>
      <c r="M1676" s="81" t="s">
        <v>20</v>
      </c>
      <c r="N1676" s="81" t="s">
        <v>436</v>
      </c>
      <c r="O1676" s="81" t="s">
        <v>329</v>
      </c>
      <c r="P1676" s="81" t="s">
        <v>333</v>
      </c>
      <c r="Q1676" s="82">
        <v>1</v>
      </c>
    </row>
    <row r="1677" spans="1:17">
      <c r="A1677" s="41" t="s">
        <v>332</v>
      </c>
      <c r="B1677" s="41" t="s">
        <v>34</v>
      </c>
      <c r="C1677" s="41" t="s">
        <v>309</v>
      </c>
      <c r="D1677" s="42">
        <v>73</v>
      </c>
      <c r="M1677" s="81" t="s">
        <v>20</v>
      </c>
      <c r="N1677" s="81" t="s">
        <v>436</v>
      </c>
      <c r="O1677" s="81" t="s">
        <v>309</v>
      </c>
      <c r="P1677" s="81" t="s">
        <v>330</v>
      </c>
      <c r="Q1677" s="82">
        <v>140</v>
      </c>
    </row>
    <row r="1678" spans="1:17">
      <c r="A1678" s="41" t="s">
        <v>332</v>
      </c>
      <c r="B1678" s="41" t="s">
        <v>34</v>
      </c>
      <c r="C1678" s="41" t="s">
        <v>310</v>
      </c>
      <c r="D1678" s="42">
        <v>40</v>
      </c>
      <c r="M1678" s="81" t="s">
        <v>20</v>
      </c>
      <c r="N1678" s="81" t="s">
        <v>436</v>
      </c>
      <c r="O1678" s="81" t="s">
        <v>309</v>
      </c>
      <c r="P1678" s="81" t="s">
        <v>331</v>
      </c>
      <c r="Q1678" s="82">
        <v>125</v>
      </c>
    </row>
    <row r="1679" spans="1:17">
      <c r="A1679" s="41" t="s">
        <v>332</v>
      </c>
      <c r="B1679" s="41" t="s">
        <v>34</v>
      </c>
      <c r="C1679" s="41" t="s">
        <v>311</v>
      </c>
      <c r="D1679" s="42">
        <v>6</v>
      </c>
      <c r="M1679" s="81" t="s">
        <v>20</v>
      </c>
      <c r="N1679" s="81" t="s">
        <v>436</v>
      </c>
      <c r="O1679" s="81" t="s">
        <v>309</v>
      </c>
      <c r="P1679" s="81" t="s">
        <v>332</v>
      </c>
      <c r="Q1679" s="82">
        <v>136</v>
      </c>
    </row>
    <row r="1680" spans="1:17">
      <c r="A1680" s="41" t="s">
        <v>332</v>
      </c>
      <c r="B1680" s="41" t="s">
        <v>322</v>
      </c>
      <c r="C1680" s="41" t="s">
        <v>329</v>
      </c>
      <c r="D1680" s="42">
        <v>1</v>
      </c>
      <c r="M1680" s="81" t="s">
        <v>20</v>
      </c>
      <c r="N1680" s="81" t="s">
        <v>436</v>
      </c>
      <c r="O1680" s="81" t="s">
        <v>309</v>
      </c>
      <c r="P1680" s="81" t="s">
        <v>333</v>
      </c>
      <c r="Q1680" s="82">
        <v>117</v>
      </c>
    </row>
    <row r="1681" spans="1:17">
      <c r="A1681" s="41" t="s">
        <v>332</v>
      </c>
      <c r="B1681" s="41" t="s">
        <v>322</v>
      </c>
      <c r="C1681" s="41" t="s">
        <v>309</v>
      </c>
      <c r="D1681" s="42">
        <v>38</v>
      </c>
      <c r="M1681" s="81" t="s">
        <v>20</v>
      </c>
      <c r="N1681" s="81" t="s">
        <v>436</v>
      </c>
      <c r="O1681" s="81" t="s">
        <v>309</v>
      </c>
      <c r="P1681" s="81" t="s">
        <v>334</v>
      </c>
      <c r="Q1681" s="82">
        <v>125</v>
      </c>
    </row>
    <row r="1682" spans="1:17">
      <c r="A1682" s="41" t="s">
        <v>332</v>
      </c>
      <c r="B1682" s="41" t="s">
        <v>322</v>
      </c>
      <c r="C1682" s="41" t="s">
        <v>310</v>
      </c>
      <c r="D1682" s="42">
        <v>33</v>
      </c>
      <c r="M1682" s="81" t="s">
        <v>20</v>
      </c>
      <c r="N1682" s="81" t="s">
        <v>436</v>
      </c>
      <c r="O1682" s="81" t="s">
        <v>309</v>
      </c>
      <c r="P1682" s="81" t="s">
        <v>336</v>
      </c>
      <c r="Q1682" s="82">
        <v>106</v>
      </c>
    </row>
    <row r="1683" spans="1:17">
      <c r="A1683" s="41" t="s">
        <v>332</v>
      </c>
      <c r="B1683" s="41" t="s">
        <v>322</v>
      </c>
      <c r="C1683" s="41" t="s">
        <v>311</v>
      </c>
      <c r="D1683" s="42">
        <v>5</v>
      </c>
      <c r="M1683" s="81" t="s">
        <v>20</v>
      </c>
      <c r="N1683" s="81" t="s">
        <v>436</v>
      </c>
      <c r="O1683" s="81" t="s">
        <v>309</v>
      </c>
      <c r="P1683" s="81" t="s">
        <v>337</v>
      </c>
      <c r="Q1683" s="82">
        <v>127</v>
      </c>
    </row>
    <row r="1684" spans="1:17">
      <c r="A1684" s="41" t="s">
        <v>333</v>
      </c>
      <c r="B1684" s="41" t="s">
        <v>6</v>
      </c>
      <c r="C1684" s="41" t="s">
        <v>329</v>
      </c>
      <c r="D1684" s="42">
        <v>3</v>
      </c>
      <c r="M1684" s="81" t="s">
        <v>20</v>
      </c>
      <c r="N1684" s="81" t="s">
        <v>436</v>
      </c>
      <c r="O1684" s="81" t="s">
        <v>309</v>
      </c>
      <c r="P1684" s="81" t="s">
        <v>338</v>
      </c>
      <c r="Q1684" s="82">
        <v>23</v>
      </c>
    </row>
    <row r="1685" spans="1:17">
      <c r="A1685" s="41" t="s">
        <v>333</v>
      </c>
      <c r="B1685" s="41" t="s">
        <v>6</v>
      </c>
      <c r="C1685" s="41" t="s">
        <v>309</v>
      </c>
      <c r="D1685" s="42">
        <v>584</v>
      </c>
      <c r="M1685" s="81" t="s">
        <v>20</v>
      </c>
      <c r="N1685" s="81" t="s">
        <v>436</v>
      </c>
      <c r="O1685" s="81" t="s">
        <v>310</v>
      </c>
      <c r="P1685" s="81" t="s">
        <v>330</v>
      </c>
      <c r="Q1685" s="82">
        <v>35</v>
      </c>
    </row>
    <row r="1686" spans="1:17">
      <c r="A1686" s="41" t="s">
        <v>333</v>
      </c>
      <c r="B1686" s="41" t="s">
        <v>6</v>
      </c>
      <c r="C1686" s="41" t="s">
        <v>310</v>
      </c>
      <c r="D1686" s="42">
        <v>285</v>
      </c>
      <c r="M1686" s="81" t="s">
        <v>20</v>
      </c>
      <c r="N1686" s="81" t="s">
        <v>436</v>
      </c>
      <c r="O1686" s="81" t="s">
        <v>310</v>
      </c>
      <c r="P1686" s="81" t="s">
        <v>331</v>
      </c>
      <c r="Q1686" s="82">
        <v>47</v>
      </c>
    </row>
    <row r="1687" spans="1:17">
      <c r="A1687" s="41" t="s">
        <v>333</v>
      </c>
      <c r="B1687" s="41" t="s">
        <v>6</v>
      </c>
      <c r="C1687" s="41" t="s">
        <v>311</v>
      </c>
      <c r="D1687" s="42">
        <v>24</v>
      </c>
      <c r="M1687" s="81" t="s">
        <v>20</v>
      </c>
      <c r="N1687" s="81" t="s">
        <v>436</v>
      </c>
      <c r="O1687" s="81" t="s">
        <v>310</v>
      </c>
      <c r="P1687" s="81" t="s">
        <v>332</v>
      </c>
      <c r="Q1687" s="82">
        <v>57</v>
      </c>
    </row>
    <row r="1688" spans="1:17">
      <c r="A1688" s="41" t="s">
        <v>333</v>
      </c>
      <c r="B1688" s="41" t="s">
        <v>14</v>
      </c>
      <c r="C1688" s="41" t="s">
        <v>329</v>
      </c>
      <c r="D1688" s="42">
        <v>4</v>
      </c>
      <c r="M1688" s="81" t="s">
        <v>20</v>
      </c>
      <c r="N1688" s="81" t="s">
        <v>436</v>
      </c>
      <c r="O1688" s="81" t="s">
        <v>310</v>
      </c>
      <c r="P1688" s="81" t="s">
        <v>333</v>
      </c>
      <c r="Q1688" s="82">
        <v>53</v>
      </c>
    </row>
    <row r="1689" spans="1:17">
      <c r="A1689" s="41" t="s">
        <v>333</v>
      </c>
      <c r="B1689" s="41" t="s">
        <v>14</v>
      </c>
      <c r="C1689" s="41" t="s">
        <v>309</v>
      </c>
      <c r="D1689" s="42">
        <v>1260</v>
      </c>
      <c r="M1689" s="81" t="s">
        <v>20</v>
      </c>
      <c r="N1689" s="81" t="s">
        <v>436</v>
      </c>
      <c r="O1689" s="81" t="s">
        <v>310</v>
      </c>
      <c r="P1689" s="81" t="s">
        <v>334</v>
      </c>
      <c r="Q1689" s="82">
        <v>33</v>
      </c>
    </row>
    <row r="1690" spans="1:17">
      <c r="A1690" s="41" t="s">
        <v>333</v>
      </c>
      <c r="B1690" s="41" t="s">
        <v>14</v>
      </c>
      <c r="C1690" s="41" t="s">
        <v>310</v>
      </c>
      <c r="D1690" s="42">
        <v>538</v>
      </c>
      <c r="M1690" s="81" t="s">
        <v>20</v>
      </c>
      <c r="N1690" s="81" t="s">
        <v>436</v>
      </c>
      <c r="O1690" s="81" t="s">
        <v>310</v>
      </c>
      <c r="P1690" s="81" t="s">
        <v>336</v>
      </c>
      <c r="Q1690" s="82">
        <v>57</v>
      </c>
    </row>
    <row r="1691" spans="1:17">
      <c r="A1691" s="41" t="s">
        <v>333</v>
      </c>
      <c r="B1691" s="41" t="s">
        <v>14</v>
      </c>
      <c r="C1691" s="41" t="s">
        <v>311</v>
      </c>
      <c r="D1691" s="42">
        <v>51</v>
      </c>
      <c r="M1691" s="81" t="s">
        <v>20</v>
      </c>
      <c r="N1691" s="81" t="s">
        <v>436</v>
      </c>
      <c r="O1691" s="81" t="s">
        <v>310</v>
      </c>
      <c r="P1691" s="81" t="s">
        <v>337</v>
      </c>
      <c r="Q1691" s="82">
        <v>49</v>
      </c>
    </row>
    <row r="1692" spans="1:17">
      <c r="A1692" s="41" t="s">
        <v>333</v>
      </c>
      <c r="B1692" s="41" t="s">
        <v>312</v>
      </c>
      <c r="C1692" s="41" t="s">
        <v>309</v>
      </c>
      <c r="D1692" s="42">
        <v>668</v>
      </c>
      <c r="M1692" s="81" t="s">
        <v>20</v>
      </c>
      <c r="N1692" s="81" t="s">
        <v>436</v>
      </c>
      <c r="O1692" s="81" t="s">
        <v>310</v>
      </c>
      <c r="P1692" s="81" t="s">
        <v>338</v>
      </c>
      <c r="Q1692" s="82">
        <v>13</v>
      </c>
    </row>
    <row r="1693" spans="1:17">
      <c r="A1693" s="41" t="s">
        <v>333</v>
      </c>
      <c r="B1693" s="41" t="s">
        <v>312</v>
      </c>
      <c r="C1693" s="41" t="s">
        <v>310</v>
      </c>
      <c r="D1693" s="42">
        <v>330</v>
      </c>
      <c r="M1693" s="81" t="s">
        <v>20</v>
      </c>
      <c r="N1693" s="81" t="s">
        <v>436</v>
      </c>
      <c r="O1693" s="81" t="s">
        <v>311</v>
      </c>
      <c r="P1693" s="81" t="s">
        <v>330</v>
      </c>
      <c r="Q1693" s="82">
        <v>5</v>
      </c>
    </row>
    <row r="1694" spans="1:17">
      <c r="A1694" s="41" t="s">
        <v>333</v>
      </c>
      <c r="B1694" s="41" t="s">
        <v>312</v>
      </c>
      <c r="C1694" s="41" t="s">
        <v>311</v>
      </c>
      <c r="D1694" s="42">
        <v>21</v>
      </c>
      <c r="M1694" s="81" t="s">
        <v>20</v>
      </c>
      <c r="N1694" s="81" t="s">
        <v>436</v>
      </c>
      <c r="O1694" s="81" t="s">
        <v>311</v>
      </c>
      <c r="P1694" s="81" t="s">
        <v>331</v>
      </c>
      <c r="Q1694" s="82">
        <v>11</v>
      </c>
    </row>
    <row r="1695" spans="1:17">
      <c r="A1695" s="41" t="s">
        <v>333</v>
      </c>
      <c r="B1695" s="41" t="s">
        <v>22</v>
      </c>
      <c r="C1695" s="41" t="s">
        <v>329</v>
      </c>
      <c r="D1695" s="42">
        <v>3</v>
      </c>
      <c r="M1695" s="81" t="s">
        <v>20</v>
      </c>
      <c r="N1695" s="81" t="s">
        <v>436</v>
      </c>
      <c r="O1695" s="81" t="s">
        <v>311</v>
      </c>
      <c r="P1695" s="81" t="s">
        <v>332</v>
      </c>
      <c r="Q1695" s="82">
        <v>5</v>
      </c>
    </row>
    <row r="1696" spans="1:17">
      <c r="A1696" s="41" t="s">
        <v>333</v>
      </c>
      <c r="B1696" s="41" t="s">
        <v>22</v>
      </c>
      <c r="C1696" s="41" t="s">
        <v>309</v>
      </c>
      <c r="D1696" s="42">
        <v>946</v>
      </c>
      <c r="M1696" s="81" t="s">
        <v>20</v>
      </c>
      <c r="N1696" s="81" t="s">
        <v>436</v>
      </c>
      <c r="O1696" s="81" t="s">
        <v>311</v>
      </c>
      <c r="P1696" s="81" t="s">
        <v>333</v>
      </c>
      <c r="Q1696" s="82">
        <v>4</v>
      </c>
    </row>
    <row r="1697" spans="1:17">
      <c r="A1697" s="41" t="s">
        <v>333</v>
      </c>
      <c r="B1697" s="41" t="s">
        <v>22</v>
      </c>
      <c r="C1697" s="41" t="s">
        <v>310</v>
      </c>
      <c r="D1697" s="42">
        <v>532</v>
      </c>
      <c r="M1697" s="81" t="s">
        <v>20</v>
      </c>
      <c r="N1697" s="81" t="s">
        <v>436</v>
      </c>
      <c r="O1697" s="81" t="s">
        <v>311</v>
      </c>
      <c r="P1697" s="81" t="s">
        <v>334</v>
      </c>
      <c r="Q1697" s="82">
        <v>11</v>
      </c>
    </row>
    <row r="1698" spans="1:17">
      <c r="A1698" s="41" t="s">
        <v>333</v>
      </c>
      <c r="B1698" s="41" t="s">
        <v>22</v>
      </c>
      <c r="C1698" s="41" t="s">
        <v>311</v>
      </c>
      <c r="D1698" s="42">
        <v>44</v>
      </c>
      <c r="M1698" s="81" t="s">
        <v>20</v>
      </c>
      <c r="N1698" s="81" t="s">
        <v>436</v>
      </c>
      <c r="O1698" s="81" t="s">
        <v>311</v>
      </c>
      <c r="P1698" s="81" t="s">
        <v>336</v>
      </c>
      <c r="Q1698" s="82">
        <v>16</v>
      </c>
    </row>
    <row r="1699" spans="1:17">
      <c r="A1699" s="41" t="s">
        <v>333</v>
      </c>
      <c r="B1699" s="41" t="s">
        <v>25</v>
      </c>
      <c r="C1699" s="41" t="s">
        <v>329</v>
      </c>
      <c r="D1699" s="42">
        <v>3</v>
      </c>
      <c r="M1699" s="81" t="s">
        <v>20</v>
      </c>
      <c r="N1699" s="81" t="s">
        <v>436</v>
      </c>
      <c r="O1699" s="81" t="s">
        <v>311</v>
      </c>
      <c r="P1699" s="81" t="s">
        <v>337</v>
      </c>
      <c r="Q1699" s="82">
        <v>11</v>
      </c>
    </row>
    <row r="1700" spans="1:17">
      <c r="A1700" s="41" t="s">
        <v>333</v>
      </c>
      <c r="B1700" s="41" t="s">
        <v>25</v>
      </c>
      <c r="C1700" s="41" t="s">
        <v>309</v>
      </c>
      <c r="D1700" s="42">
        <v>475</v>
      </c>
      <c r="M1700" s="81" t="s">
        <v>20</v>
      </c>
      <c r="N1700" s="81" t="s">
        <v>436</v>
      </c>
      <c r="O1700" s="81" t="s">
        <v>311</v>
      </c>
      <c r="P1700" s="81" t="s">
        <v>338</v>
      </c>
      <c r="Q1700" s="82">
        <v>1</v>
      </c>
    </row>
    <row r="1701" spans="1:17">
      <c r="A1701" s="41" t="s">
        <v>333</v>
      </c>
      <c r="B1701" s="41" t="s">
        <v>25</v>
      </c>
      <c r="C1701" s="41" t="s">
        <v>310</v>
      </c>
      <c r="D1701" s="42">
        <v>248</v>
      </c>
      <c r="M1701" s="81" t="s">
        <v>20</v>
      </c>
      <c r="N1701" s="81" t="s">
        <v>436</v>
      </c>
      <c r="O1701" s="81" t="s">
        <v>335</v>
      </c>
      <c r="P1701" s="81" t="s">
        <v>334</v>
      </c>
      <c r="Q1701" s="82">
        <v>1</v>
      </c>
    </row>
    <row r="1702" spans="1:17">
      <c r="A1702" s="41" t="s">
        <v>333</v>
      </c>
      <c r="B1702" s="41" t="s">
        <v>25</v>
      </c>
      <c r="C1702" s="41" t="s">
        <v>311</v>
      </c>
      <c r="D1702" s="42">
        <v>23</v>
      </c>
      <c r="M1702" s="81" t="s">
        <v>20</v>
      </c>
      <c r="N1702" s="81" t="s">
        <v>436</v>
      </c>
      <c r="O1702" s="81" t="s">
        <v>335</v>
      </c>
      <c r="P1702" s="81" t="s">
        <v>336</v>
      </c>
      <c r="Q1702" s="82">
        <v>1</v>
      </c>
    </row>
    <row r="1703" spans="1:17">
      <c r="A1703" s="41" t="s">
        <v>333</v>
      </c>
      <c r="B1703" s="41" t="s">
        <v>313</v>
      </c>
      <c r="C1703" s="41" t="s">
        <v>309</v>
      </c>
      <c r="D1703" s="42">
        <v>532</v>
      </c>
      <c r="M1703" s="81" t="s">
        <v>20</v>
      </c>
      <c r="N1703" s="81" t="s">
        <v>436</v>
      </c>
      <c r="O1703" s="81" t="s">
        <v>335</v>
      </c>
      <c r="P1703" s="81" t="s">
        <v>337</v>
      </c>
      <c r="Q1703" s="82">
        <v>5</v>
      </c>
    </row>
    <row r="1704" spans="1:17">
      <c r="A1704" s="41" t="s">
        <v>333</v>
      </c>
      <c r="B1704" s="41" t="s">
        <v>313</v>
      </c>
      <c r="C1704" s="41" t="s">
        <v>310</v>
      </c>
      <c r="D1704" s="42">
        <v>229</v>
      </c>
      <c r="M1704" s="81" t="s">
        <v>20</v>
      </c>
      <c r="N1704" s="81" t="s">
        <v>440</v>
      </c>
      <c r="O1704" s="81" t="s">
        <v>309</v>
      </c>
      <c r="P1704" s="81" t="s">
        <v>338</v>
      </c>
      <c r="Q1704" s="82">
        <v>1</v>
      </c>
    </row>
    <row r="1705" spans="1:17">
      <c r="A1705" s="41" t="s">
        <v>333</v>
      </c>
      <c r="B1705" s="41" t="s">
        <v>313</v>
      </c>
      <c r="C1705" s="41" t="s">
        <v>311</v>
      </c>
      <c r="D1705" s="42">
        <v>23</v>
      </c>
      <c r="M1705" s="81" t="s">
        <v>20</v>
      </c>
      <c r="N1705" s="81" t="s">
        <v>329</v>
      </c>
      <c r="O1705" s="81" t="s">
        <v>309</v>
      </c>
      <c r="P1705" s="81" t="s">
        <v>308</v>
      </c>
      <c r="Q1705" s="82">
        <v>34</v>
      </c>
    </row>
    <row r="1706" spans="1:17">
      <c r="A1706" s="41" t="s">
        <v>333</v>
      </c>
      <c r="B1706" s="41" t="s">
        <v>33</v>
      </c>
      <c r="C1706" s="41" t="s">
        <v>329</v>
      </c>
      <c r="D1706" s="42">
        <v>3</v>
      </c>
      <c r="M1706" s="81" t="s">
        <v>20</v>
      </c>
      <c r="N1706" s="81" t="s">
        <v>329</v>
      </c>
      <c r="O1706" s="81" t="s">
        <v>309</v>
      </c>
      <c r="P1706" s="81" t="s">
        <v>323</v>
      </c>
      <c r="Q1706" s="82">
        <v>203</v>
      </c>
    </row>
    <row r="1707" spans="1:17">
      <c r="A1707" s="41" t="s">
        <v>333</v>
      </c>
      <c r="B1707" s="41" t="s">
        <v>33</v>
      </c>
      <c r="C1707" s="41" t="s">
        <v>309</v>
      </c>
      <c r="D1707" s="42">
        <v>1929</v>
      </c>
      <c r="M1707" s="81" t="s">
        <v>20</v>
      </c>
      <c r="N1707" s="81" t="s">
        <v>329</v>
      </c>
      <c r="O1707" s="81" t="s">
        <v>309</v>
      </c>
      <c r="P1707" s="81" t="s">
        <v>324</v>
      </c>
      <c r="Q1707" s="82">
        <v>140</v>
      </c>
    </row>
    <row r="1708" spans="1:17">
      <c r="A1708" s="41" t="s">
        <v>333</v>
      </c>
      <c r="B1708" s="41" t="s">
        <v>33</v>
      </c>
      <c r="C1708" s="41" t="s">
        <v>310</v>
      </c>
      <c r="D1708" s="42">
        <v>981</v>
      </c>
      <c r="M1708" s="81" t="s">
        <v>20</v>
      </c>
      <c r="N1708" s="81" t="s">
        <v>329</v>
      </c>
      <c r="O1708" s="81" t="s">
        <v>309</v>
      </c>
      <c r="P1708" s="81" t="s">
        <v>325</v>
      </c>
      <c r="Q1708" s="82">
        <v>122</v>
      </c>
    </row>
    <row r="1709" spans="1:17">
      <c r="A1709" s="41" t="s">
        <v>333</v>
      </c>
      <c r="B1709" s="41" t="s">
        <v>33</v>
      </c>
      <c r="C1709" s="41" t="s">
        <v>311</v>
      </c>
      <c r="D1709" s="42">
        <v>92</v>
      </c>
      <c r="M1709" s="81" t="s">
        <v>20</v>
      </c>
      <c r="N1709" s="81" t="s">
        <v>329</v>
      </c>
      <c r="O1709" s="81" t="s">
        <v>309</v>
      </c>
      <c r="P1709" s="81" t="s">
        <v>326</v>
      </c>
      <c r="Q1709" s="82">
        <v>161</v>
      </c>
    </row>
    <row r="1710" spans="1:17">
      <c r="A1710" s="41" t="s">
        <v>333</v>
      </c>
      <c r="B1710" s="41" t="s">
        <v>52</v>
      </c>
      <c r="C1710" s="41" t="s">
        <v>329</v>
      </c>
      <c r="D1710" s="42">
        <v>8</v>
      </c>
      <c r="M1710" s="81" t="s">
        <v>20</v>
      </c>
      <c r="N1710" s="81" t="s">
        <v>329</v>
      </c>
      <c r="O1710" s="81" t="s">
        <v>309</v>
      </c>
      <c r="P1710" s="81" t="s">
        <v>327</v>
      </c>
      <c r="Q1710" s="82">
        <v>124</v>
      </c>
    </row>
    <row r="1711" spans="1:17">
      <c r="A1711" s="41" t="s">
        <v>333</v>
      </c>
      <c r="B1711" s="41" t="s">
        <v>52</v>
      </c>
      <c r="C1711" s="41" t="s">
        <v>309</v>
      </c>
      <c r="D1711" s="42">
        <v>2355</v>
      </c>
      <c r="M1711" s="81" t="s">
        <v>20</v>
      </c>
      <c r="N1711" s="81" t="s">
        <v>329</v>
      </c>
      <c r="O1711" s="81" t="s">
        <v>309</v>
      </c>
      <c r="P1711" s="81" t="s">
        <v>328</v>
      </c>
      <c r="Q1711" s="82">
        <v>112</v>
      </c>
    </row>
    <row r="1712" spans="1:17">
      <c r="A1712" s="41" t="s">
        <v>333</v>
      </c>
      <c r="B1712" s="41" t="s">
        <v>52</v>
      </c>
      <c r="C1712" s="41" t="s">
        <v>310</v>
      </c>
      <c r="D1712" s="42">
        <v>1131</v>
      </c>
      <c r="M1712" s="81" t="s">
        <v>20</v>
      </c>
      <c r="N1712" s="81" t="s">
        <v>329</v>
      </c>
      <c r="O1712" s="81" t="s">
        <v>309</v>
      </c>
      <c r="P1712" s="81" t="s">
        <v>334</v>
      </c>
      <c r="Q1712" s="82">
        <v>6</v>
      </c>
    </row>
    <row r="1713" spans="1:17">
      <c r="A1713" s="41" t="s">
        <v>333</v>
      </c>
      <c r="B1713" s="41" t="s">
        <v>52</v>
      </c>
      <c r="C1713" s="41" t="s">
        <v>311</v>
      </c>
      <c r="D1713" s="42">
        <v>137</v>
      </c>
      <c r="M1713" s="81" t="s">
        <v>20</v>
      </c>
      <c r="N1713" s="81" t="s">
        <v>329</v>
      </c>
      <c r="O1713" s="81" t="s">
        <v>310</v>
      </c>
      <c r="P1713" s="81" t="s">
        <v>308</v>
      </c>
      <c r="Q1713" s="82">
        <v>7</v>
      </c>
    </row>
    <row r="1714" spans="1:17">
      <c r="A1714" s="41" t="s">
        <v>333</v>
      </c>
      <c r="B1714" s="41" t="s">
        <v>26</v>
      </c>
      <c r="C1714" s="41" t="s">
        <v>309</v>
      </c>
      <c r="D1714" s="42">
        <v>149</v>
      </c>
      <c r="M1714" s="81" t="s">
        <v>20</v>
      </c>
      <c r="N1714" s="81" t="s">
        <v>329</v>
      </c>
      <c r="O1714" s="81" t="s">
        <v>310</v>
      </c>
      <c r="P1714" s="81" t="s">
        <v>323</v>
      </c>
      <c r="Q1714" s="82">
        <v>29</v>
      </c>
    </row>
    <row r="1715" spans="1:17">
      <c r="A1715" s="41" t="s">
        <v>333</v>
      </c>
      <c r="B1715" s="41" t="s">
        <v>26</v>
      </c>
      <c r="C1715" s="41" t="s">
        <v>310</v>
      </c>
      <c r="D1715" s="42">
        <v>61</v>
      </c>
      <c r="M1715" s="81" t="s">
        <v>20</v>
      </c>
      <c r="N1715" s="81" t="s">
        <v>329</v>
      </c>
      <c r="O1715" s="81" t="s">
        <v>310</v>
      </c>
      <c r="P1715" s="81" t="s">
        <v>324</v>
      </c>
      <c r="Q1715" s="82">
        <v>38</v>
      </c>
    </row>
    <row r="1716" spans="1:17">
      <c r="A1716" s="41" t="s">
        <v>333</v>
      </c>
      <c r="B1716" s="41" t="s">
        <v>26</v>
      </c>
      <c r="C1716" s="41" t="s">
        <v>311</v>
      </c>
      <c r="D1716" s="42">
        <v>8</v>
      </c>
      <c r="M1716" s="81" t="s">
        <v>20</v>
      </c>
      <c r="N1716" s="81" t="s">
        <v>329</v>
      </c>
      <c r="O1716" s="81" t="s">
        <v>310</v>
      </c>
      <c r="P1716" s="81" t="s">
        <v>325</v>
      </c>
      <c r="Q1716" s="82">
        <v>51</v>
      </c>
    </row>
    <row r="1717" spans="1:17">
      <c r="A1717" s="41" t="s">
        <v>333</v>
      </c>
      <c r="B1717" s="41" t="s">
        <v>45</v>
      </c>
      <c r="C1717" s="41" t="s">
        <v>309</v>
      </c>
      <c r="D1717" s="42">
        <v>89</v>
      </c>
      <c r="M1717" s="81" t="s">
        <v>20</v>
      </c>
      <c r="N1717" s="81" t="s">
        <v>329</v>
      </c>
      <c r="O1717" s="81" t="s">
        <v>310</v>
      </c>
      <c r="P1717" s="81" t="s">
        <v>326</v>
      </c>
      <c r="Q1717" s="82">
        <v>52</v>
      </c>
    </row>
    <row r="1718" spans="1:17">
      <c r="A1718" s="41" t="s">
        <v>333</v>
      </c>
      <c r="B1718" s="41" t="s">
        <v>45</v>
      </c>
      <c r="C1718" s="41" t="s">
        <v>310</v>
      </c>
      <c r="D1718" s="42">
        <v>29</v>
      </c>
      <c r="M1718" s="81" t="s">
        <v>20</v>
      </c>
      <c r="N1718" s="81" t="s">
        <v>329</v>
      </c>
      <c r="O1718" s="81" t="s">
        <v>310</v>
      </c>
      <c r="P1718" s="81" t="s">
        <v>327</v>
      </c>
      <c r="Q1718" s="82">
        <v>36</v>
      </c>
    </row>
    <row r="1719" spans="1:17">
      <c r="A1719" s="41" t="s">
        <v>333</v>
      </c>
      <c r="B1719" s="41" t="s">
        <v>45</v>
      </c>
      <c r="C1719" s="41" t="s">
        <v>311</v>
      </c>
      <c r="D1719" s="42">
        <v>5</v>
      </c>
      <c r="M1719" s="81" t="s">
        <v>20</v>
      </c>
      <c r="N1719" s="81" t="s">
        <v>329</v>
      </c>
      <c r="O1719" s="81" t="s">
        <v>310</v>
      </c>
      <c r="P1719" s="81" t="s">
        <v>328</v>
      </c>
      <c r="Q1719" s="82">
        <v>55</v>
      </c>
    </row>
    <row r="1720" spans="1:17">
      <c r="A1720" s="41" t="s">
        <v>333</v>
      </c>
      <c r="B1720" s="41" t="s">
        <v>51</v>
      </c>
      <c r="C1720" s="41" t="s">
        <v>329</v>
      </c>
      <c r="D1720" s="42">
        <v>2</v>
      </c>
      <c r="M1720" s="81" t="s">
        <v>20</v>
      </c>
      <c r="N1720" s="81" t="s">
        <v>329</v>
      </c>
      <c r="O1720" s="81" t="s">
        <v>310</v>
      </c>
      <c r="P1720" s="81" t="s">
        <v>334</v>
      </c>
      <c r="Q1720" s="82">
        <v>3</v>
      </c>
    </row>
    <row r="1721" spans="1:17">
      <c r="A1721" s="41" t="s">
        <v>333</v>
      </c>
      <c r="B1721" s="41" t="s">
        <v>51</v>
      </c>
      <c r="C1721" s="41" t="s">
        <v>309</v>
      </c>
      <c r="D1721" s="42">
        <v>772</v>
      </c>
      <c r="M1721" s="81" t="s">
        <v>20</v>
      </c>
      <c r="N1721" s="81" t="s">
        <v>329</v>
      </c>
      <c r="O1721" s="81" t="s">
        <v>311</v>
      </c>
      <c r="P1721" s="81" t="s">
        <v>308</v>
      </c>
      <c r="Q1721" s="82">
        <v>3</v>
      </c>
    </row>
    <row r="1722" spans="1:17">
      <c r="A1722" s="41" t="s">
        <v>333</v>
      </c>
      <c r="B1722" s="41" t="s">
        <v>51</v>
      </c>
      <c r="C1722" s="41" t="s">
        <v>310</v>
      </c>
      <c r="D1722" s="42">
        <v>375</v>
      </c>
      <c r="M1722" s="81" t="s">
        <v>20</v>
      </c>
      <c r="N1722" s="81" t="s">
        <v>329</v>
      </c>
      <c r="O1722" s="81" t="s">
        <v>311</v>
      </c>
      <c r="P1722" s="81" t="s">
        <v>323</v>
      </c>
      <c r="Q1722" s="82">
        <v>14</v>
      </c>
    </row>
    <row r="1723" spans="1:17">
      <c r="A1723" s="41" t="s">
        <v>333</v>
      </c>
      <c r="B1723" s="41" t="s">
        <v>51</v>
      </c>
      <c r="C1723" s="41" t="s">
        <v>311</v>
      </c>
      <c r="D1723" s="42">
        <v>44</v>
      </c>
      <c r="M1723" s="81" t="s">
        <v>20</v>
      </c>
      <c r="N1723" s="81" t="s">
        <v>329</v>
      </c>
      <c r="O1723" s="81" t="s">
        <v>311</v>
      </c>
      <c r="P1723" s="81" t="s">
        <v>324</v>
      </c>
      <c r="Q1723" s="82">
        <v>11</v>
      </c>
    </row>
    <row r="1724" spans="1:17">
      <c r="A1724" s="41" t="s">
        <v>333</v>
      </c>
      <c r="B1724" s="41" t="s">
        <v>7</v>
      </c>
      <c r="C1724" s="41" t="s">
        <v>329</v>
      </c>
      <c r="D1724" s="42">
        <v>1</v>
      </c>
      <c r="M1724" s="81" t="s">
        <v>20</v>
      </c>
      <c r="N1724" s="81" t="s">
        <v>329</v>
      </c>
      <c r="O1724" s="81" t="s">
        <v>311</v>
      </c>
      <c r="P1724" s="81" t="s">
        <v>325</v>
      </c>
      <c r="Q1724" s="82">
        <v>10</v>
      </c>
    </row>
    <row r="1725" spans="1:17">
      <c r="A1725" s="41" t="s">
        <v>333</v>
      </c>
      <c r="B1725" s="41" t="s">
        <v>7</v>
      </c>
      <c r="C1725" s="41" t="s">
        <v>309</v>
      </c>
      <c r="D1725" s="42">
        <v>1144</v>
      </c>
      <c r="M1725" s="81" t="s">
        <v>20</v>
      </c>
      <c r="N1725" s="81" t="s">
        <v>329</v>
      </c>
      <c r="O1725" s="81" t="s">
        <v>311</v>
      </c>
      <c r="P1725" s="81" t="s">
        <v>326</v>
      </c>
      <c r="Q1725" s="82">
        <v>18</v>
      </c>
    </row>
    <row r="1726" spans="1:17">
      <c r="A1726" s="41" t="s">
        <v>333</v>
      </c>
      <c r="B1726" s="41" t="s">
        <v>7</v>
      </c>
      <c r="C1726" s="41" t="s">
        <v>310</v>
      </c>
      <c r="D1726" s="42">
        <v>437</v>
      </c>
      <c r="M1726" s="81" t="s">
        <v>20</v>
      </c>
      <c r="N1726" s="81" t="s">
        <v>329</v>
      </c>
      <c r="O1726" s="81" t="s">
        <v>311</v>
      </c>
      <c r="P1726" s="81" t="s">
        <v>327</v>
      </c>
      <c r="Q1726" s="82">
        <v>8</v>
      </c>
    </row>
    <row r="1727" spans="1:17">
      <c r="A1727" s="41" t="s">
        <v>333</v>
      </c>
      <c r="B1727" s="41" t="s">
        <v>7</v>
      </c>
      <c r="C1727" s="41" t="s">
        <v>311</v>
      </c>
      <c r="D1727" s="42">
        <v>45</v>
      </c>
      <c r="M1727" s="81" t="s">
        <v>20</v>
      </c>
      <c r="N1727" s="81" t="s">
        <v>329</v>
      </c>
      <c r="O1727" s="81" t="s">
        <v>311</v>
      </c>
      <c r="P1727" s="81" t="s">
        <v>328</v>
      </c>
      <c r="Q1727" s="82">
        <v>8</v>
      </c>
    </row>
    <row r="1728" spans="1:17">
      <c r="A1728" s="41" t="s">
        <v>333</v>
      </c>
      <c r="B1728" s="41" t="s">
        <v>314</v>
      </c>
      <c r="C1728" s="41" t="s">
        <v>329</v>
      </c>
      <c r="D1728" s="42">
        <v>2</v>
      </c>
      <c r="M1728" s="81" t="s">
        <v>20</v>
      </c>
      <c r="N1728" s="81" t="s">
        <v>329</v>
      </c>
      <c r="O1728" s="81" t="s">
        <v>335</v>
      </c>
      <c r="P1728" s="81" t="s">
        <v>334</v>
      </c>
      <c r="Q1728" s="82">
        <v>1</v>
      </c>
    </row>
    <row r="1729" spans="1:17">
      <c r="A1729" s="41" t="s">
        <v>333</v>
      </c>
      <c r="B1729" s="41" t="s">
        <v>314</v>
      </c>
      <c r="C1729" s="41" t="s">
        <v>309</v>
      </c>
      <c r="D1729" s="42">
        <v>1094</v>
      </c>
      <c r="M1729" s="81" t="s">
        <v>23</v>
      </c>
      <c r="N1729" s="81" t="s">
        <v>436</v>
      </c>
      <c r="O1729" s="81" t="s">
        <v>329</v>
      </c>
      <c r="P1729" s="81" t="s">
        <v>330</v>
      </c>
      <c r="Q1729" s="82">
        <v>1</v>
      </c>
    </row>
    <row r="1730" spans="1:17">
      <c r="A1730" s="41" t="s">
        <v>333</v>
      </c>
      <c r="B1730" s="41" t="s">
        <v>314</v>
      </c>
      <c r="C1730" s="41" t="s">
        <v>310</v>
      </c>
      <c r="D1730" s="42">
        <v>497</v>
      </c>
      <c r="M1730" s="81" t="s">
        <v>23</v>
      </c>
      <c r="N1730" s="81" t="s">
        <v>436</v>
      </c>
      <c r="O1730" s="81" t="s">
        <v>329</v>
      </c>
      <c r="P1730" s="81" t="s">
        <v>332</v>
      </c>
      <c r="Q1730" s="82">
        <v>1</v>
      </c>
    </row>
    <row r="1731" spans="1:17">
      <c r="A1731" s="41" t="s">
        <v>333</v>
      </c>
      <c r="B1731" s="41" t="s">
        <v>314</v>
      </c>
      <c r="C1731" s="41" t="s">
        <v>311</v>
      </c>
      <c r="D1731" s="42">
        <v>48</v>
      </c>
      <c r="M1731" s="81" t="s">
        <v>23</v>
      </c>
      <c r="N1731" s="81" t="s">
        <v>436</v>
      </c>
      <c r="O1731" s="81" t="s">
        <v>309</v>
      </c>
      <c r="P1731" s="81" t="s">
        <v>330</v>
      </c>
      <c r="Q1731" s="82">
        <v>256</v>
      </c>
    </row>
    <row r="1732" spans="1:17">
      <c r="A1732" s="41" t="s">
        <v>333</v>
      </c>
      <c r="B1732" s="41" t="s">
        <v>29</v>
      </c>
      <c r="C1732" s="41" t="s">
        <v>329</v>
      </c>
      <c r="D1732" s="42">
        <v>3</v>
      </c>
      <c r="M1732" s="81" t="s">
        <v>23</v>
      </c>
      <c r="N1732" s="81" t="s">
        <v>436</v>
      </c>
      <c r="O1732" s="81" t="s">
        <v>309</v>
      </c>
      <c r="P1732" s="81" t="s">
        <v>331</v>
      </c>
      <c r="Q1732" s="82">
        <v>351</v>
      </c>
    </row>
    <row r="1733" spans="1:17">
      <c r="A1733" s="41" t="s">
        <v>333</v>
      </c>
      <c r="B1733" s="41" t="s">
        <v>29</v>
      </c>
      <c r="C1733" s="41" t="s">
        <v>309</v>
      </c>
      <c r="D1733" s="42">
        <v>1567</v>
      </c>
      <c r="M1733" s="81" t="s">
        <v>23</v>
      </c>
      <c r="N1733" s="81" t="s">
        <v>436</v>
      </c>
      <c r="O1733" s="81" t="s">
        <v>309</v>
      </c>
      <c r="P1733" s="81" t="s">
        <v>332</v>
      </c>
      <c r="Q1733" s="82">
        <v>346</v>
      </c>
    </row>
    <row r="1734" spans="1:17">
      <c r="A1734" s="41" t="s">
        <v>333</v>
      </c>
      <c r="B1734" s="41" t="s">
        <v>29</v>
      </c>
      <c r="C1734" s="41" t="s">
        <v>310</v>
      </c>
      <c r="D1734" s="42">
        <v>684</v>
      </c>
      <c r="M1734" s="81" t="s">
        <v>23</v>
      </c>
      <c r="N1734" s="81" t="s">
        <v>436</v>
      </c>
      <c r="O1734" s="81" t="s">
        <v>309</v>
      </c>
      <c r="P1734" s="81" t="s">
        <v>333</v>
      </c>
      <c r="Q1734" s="82">
        <v>287</v>
      </c>
    </row>
    <row r="1735" spans="1:17">
      <c r="A1735" s="41" t="s">
        <v>333</v>
      </c>
      <c r="B1735" s="41" t="s">
        <v>29</v>
      </c>
      <c r="C1735" s="41" t="s">
        <v>311</v>
      </c>
      <c r="D1735" s="42">
        <v>58</v>
      </c>
      <c r="M1735" s="81" t="s">
        <v>23</v>
      </c>
      <c r="N1735" s="81" t="s">
        <v>436</v>
      </c>
      <c r="O1735" s="81" t="s">
        <v>309</v>
      </c>
      <c r="P1735" s="81" t="s">
        <v>334</v>
      </c>
      <c r="Q1735" s="82">
        <v>240</v>
      </c>
    </row>
    <row r="1736" spans="1:17">
      <c r="A1736" s="41" t="s">
        <v>333</v>
      </c>
      <c r="B1736" s="41" t="s">
        <v>44</v>
      </c>
      <c r="C1736" s="41" t="s">
        <v>329</v>
      </c>
      <c r="D1736" s="42">
        <v>4</v>
      </c>
      <c r="M1736" s="81" t="s">
        <v>23</v>
      </c>
      <c r="N1736" s="81" t="s">
        <v>436</v>
      </c>
      <c r="O1736" s="81" t="s">
        <v>309</v>
      </c>
      <c r="P1736" s="81" t="s">
        <v>336</v>
      </c>
      <c r="Q1736" s="82">
        <v>275</v>
      </c>
    </row>
    <row r="1737" spans="1:17">
      <c r="A1737" s="41" t="s">
        <v>333</v>
      </c>
      <c r="B1737" s="41" t="s">
        <v>44</v>
      </c>
      <c r="C1737" s="41" t="s">
        <v>309</v>
      </c>
      <c r="D1737" s="42">
        <v>1485</v>
      </c>
      <c r="M1737" s="81" t="s">
        <v>23</v>
      </c>
      <c r="N1737" s="81" t="s">
        <v>436</v>
      </c>
      <c r="O1737" s="81" t="s">
        <v>309</v>
      </c>
      <c r="P1737" s="81" t="s">
        <v>337</v>
      </c>
      <c r="Q1737" s="82">
        <v>311</v>
      </c>
    </row>
    <row r="1738" spans="1:17">
      <c r="A1738" s="41" t="s">
        <v>333</v>
      </c>
      <c r="B1738" s="41" t="s">
        <v>44</v>
      </c>
      <c r="C1738" s="41" t="s">
        <v>310</v>
      </c>
      <c r="D1738" s="42">
        <v>706</v>
      </c>
      <c r="M1738" s="81" t="s">
        <v>23</v>
      </c>
      <c r="N1738" s="81" t="s">
        <v>436</v>
      </c>
      <c r="O1738" s="81" t="s">
        <v>309</v>
      </c>
      <c r="P1738" s="81" t="s">
        <v>338</v>
      </c>
      <c r="Q1738" s="82">
        <v>63</v>
      </c>
    </row>
    <row r="1739" spans="1:17">
      <c r="A1739" s="41" t="s">
        <v>333</v>
      </c>
      <c r="B1739" s="41" t="s">
        <v>44</v>
      </c>
      <c r="C1739" s="41" t="s">
        <v>311</v>
      </c>
      <c r="D1739" s="42">
        <v>58</v>
      </c>
      <c r="M1739" s="81" t="s">
        <v>23</v>
      </c>
      <c r="N1739" s="81" t="s">
        <v>436</v>
      </c>
      <c r="O1739" s="81" t="s">
        <v>310</v>
      </c>
      <c r="P1739" s="81" t="s">
        <v>330</v>
      </c>
      <c r="Q1739" s="82">
        <v>92</v>
      </c>
    </row>
    <row r="1740" spans="1:17">
      <c r="A1740" s="41" t="s">
        <v>333</v>
      </c>
      <c r="B1740" s="41" t="s">
        <v>15</v>
      </c>
      <c r="C1740" s="41" t="s">
        <v>309</v>
      </c>
      <c r="D1740" s="42">
        <v>538</v>
      </c>
      <c r="M1740" s="81" t="s">
        <v>23</v>
      </c>
      <c r="N1740" s="81" t="s">
        <v>436</v>
      </c>
      <c r="O1740" s="81" t="s">
        <v>310</v>
      </c>
      <c r="P1740" s="81" t="s">
        <v>331</v>
      </c>
      <c r="Q1740" s="82">
        <v>102</v>
      </c>
    </row>
    <row r="1741" spans="1:17">
      <c r="A1741" s="41" t="s">
        <v>333</v>
      </c>
      <c r="B1741" s="41" t="s">
        <v>15</v>
      </c>
      <c r="C1741" s="41" t="s">
        <v>310</v>
      </c>
      <c r="D1741" s="42">
        <v>235</v>
      </c>
      <c r="M1741" s="81" t="s">
        <v>23</v>
      </c>
      <c r="N1741" s="81" t="s">
        <v>436</v>
      </c>
      <c r="O1741" s="81" t="s">
        <v>310</v>
      </c>
      <c r="P1741" s="81" t="s">
        <v>332</v>
      </c>
      <c r="Q1741" s="82">
        <v>133</v>
      </c>
    </row>
    <row r="1742" spans="1:17">
      <c r="A1742" s="41" t="s">
        <v>333</v>
      </c>
      <c r="B1742" s="41" t="s">
        <v>15</v>
      </c>
      <c r="C1742" s="41" t="s">
        <v>311</v>
      </c>
      <c r="D1742" s="42">
        <v>17</v>
      </c>
      <c r="M1742" s="81" t="s">
        <v>23</v>
      </c>
      <c r="N1742" s="81" t="s">
        <v>436</v>
      </c>
      <c r="O1742" s="81" t="s">
        <v>310</v>
      </c>
      <c r="P1742" s="81" t="s">
        <v>333</v>
      </c>
      <c r="Q1742" s="82">
        <v>104</v>
      </c>
    </row>
    <row r="1743" spans="1:17">
      <c r="A1743" s="41" t="s">
        <v>333</v>
      </c>
      <c r="B1743" s="41" t="s">
        <v>8</v>
      </c>
      <c r="C1743" s="41" t="s">
        <v>309</v>
      </c>
      <c r="D1743" s="42">
        <v>296</v>
      </c>
      <c r="M1743" s="81" t="s">
        <v>23</v>
      </c>
      <c r="N1743" s="81" t="s">
        <v>436</v>
      </c>
      <c r="O1743" s="81" t="s">
        <v>310</v>
      </c>
      <c r="P1743" s="81" t="s">
        <v>334</v>
      </c>
      <c r="Q1743" s="82">
        <v>95</v>
      </c>
    </row>
    <row r="1744" spans="1:17">
      <c r="A1744" s="41" t="s">
        <v>333</v>
      </c>
      <c r="B1744" s="41" t="s">
        <v>8</v>
      </c>
      <c r="C1744" s="41" t="s">
        <v>310</v>
      </c>
      <c r="D1744" s="42">
        <v>68</v>
      </c>
      <c r="M1744" s="81" t="s">
        <v>23</v>
      </c>
      <c r="N1744" s="81" t="s">
        <v>436</v>
      </c>
      <c r="O1744" s="81" t="s">
        <v>310</v>
      </c>
      <c r="P1744" s="81" t="s">
        <v>336</v>
      </c>
      <c r="Q1744" s="82">
        <v>87</v>
      </c>
    </row>
    <row r="1745" spans="1:17">
      <c r="A1745" s="41" t="s">
        <v>333</v>
      </c>
      <c r="B1745" s="41" t="s">
        <v>8</v>
      </c>
      <c r="C1745" s="41" t="s">
        <v>311</v>
      </c>
      <c r="D1745" s="42">
        <v>7</v>
      </c>
      <c r="M1745" s="81" t="s">
        <v>23</v>
      </c>
      <c r="N1745" s="81" t="s">
        <v>436</v>
      </c>
      <c r="O1745" s="81" t="s">
        <v>310</v>
      </c>
      <c r="P1745" s="81" t="s">
        <v>337</v>
      </c>
      <c r="Q1745" s="82">
        <v>94</v>
      </c>
    </row>
    <row r="1746" spans="1:17">
      <c r="A1746" s="41" t="s">
        <v>333</v>
      </c>
      <c r="B1746" s="41" t="s">
        <v>12</v>
      </c>
      <c r="C1746" s="41" t="s">
        <v>329</v>
      </c>
      <c r="D1746" s="42">
        <v>1</v>
      </c>
      <c r="M1746" s="81" t="s">
        <v>23</v>
      </c>
      <c r="N1746" s="81" t="s">
        <v>436</v>
      </c>
      <c r="O1746" s="81" t="s">
        <v>310</v>
      </c>
      <c r="P1746" s="81" t="s">
        <v>338</v>
      </c>
      <c r="Q1746" s="82">
        <v>10</v>
      </c>
    </row>
    <row r="1747" spans="1:17">
      <c r="A1747" s="41" t="s">
        <v>333</v>
      </c>
      <c r="B1747" s="41" t="s">
        <v>12</v>
      </c>
      <c r="C1747" s="41" t="s">
        <v>309</v>
      </c>
      <c r="D1747" s="42">
        <v>323</v>
      </c>
      <c r="M1747" s="81" t="s">
        <v>23</v>
      </c>
      <c r="N1747" s="81" t="s">
        <v>436</v>
      </c>
      <c r="O1747" s="81" t="s">
        <v>311</v>
      </c>
      <c r="P1747" s="81" t="s">
        <v>330</v>
      </c>
      <c r="Q1747" s="82">
        <v>5</v>
      </c>
    </row>
    <row r="1748" spans="1:17">
      <c r="A1748" s="41" t="s">
        <v>333</v>
      </c>
      <c r="B1748" s="41" t="s">
        <v>12</v>
      </c>
      <c r="C1748" s="41" t="s">
        <v>310</v>
      </c>
      <c r="D1748" s="42">
        <v>141</v>
      </c>
      <c r="M1748" s="81" t="s">
        <v>23</v>
      </c>
      <c r="N1748" s="81" t="s">
        <v>436</v>
      </c>
      <c r="O1748" s="81" t="s">
        <v>311</v>
      </c>
      <c r="P1748" s="81" t="s">
        <v>331</v>
      </c>
      <c r="Q1748" s="82">
        <v>12</v>
      </c>
    </row>
    <row r="1749" spans="1:17">
      <c r="A1749" s="41" t="s">
        <v>333</v>
      </c>
      <c r="B1749" s="41" t="s">
        <v>12</v>
      </c>
      <c r="C1749" s="41" t="s">
        <v>311</v>
      </c>
      <c r="D1749" s="42">
        <v>10</v>
      </c>
      <c r="M1749" s="81" t="s">
        <v>23</v>
      </c>
      <c r="N1749" s="81" t="s">
        <v>436</v>
      </c>
      <c r="O1749" s="81" t="s">
        <v>311</v>
      </c>
      <c r="P1749" s="81" t="s">
        <v>332</v>
      </c>
      <c r="Q1749" s="82">
        <v>14</v>
      </c>
    </row>
    <row r="1750" spans="1:17">
      <c r="A1750" s="41" t="s">
        <v>333</v>
      </c>
      <c r="B1750" s="41" t="s">
        <v>315</v>
      </c>
      <c r="C1750" s="41" t="s">
        <v>329</v>
      </c>
      <c r="D1750" s="42">
        <v>1</v>
      </c>
      <c r="M1750" s="81" t="s">
        <v>23</v>
      </c>
      <c r="N1750" s="81" t="s">
        <v>436</v>
      </c>
      <c r="O1750" s="81" t="s">
        <v>311</v>
      </c>
      <c r="P1750" s="81" t="s">
        <v>333</v>
      </c>
      <c r="Q1750" s="82">
        <v>12</v>
      </c>
    </row>
    <row r="1751" spans="1:17">
      <c r="A1751" s="41" t="s">
        <v>333</v>
      </c>
      <c r="B1751" s="41" t="s">
        <v>315</v>
      </c>
      <c r="C1751" s="41" t="s">
        <v>309</v>
      </c>
      <c r="D1751" s="42">
        <v>479</v>
      </c>
      <c r="M1751" s="81" t="s">
        <v>23</v>
      </c>
      <c r="N1751" s="81" t="s">
        <v>436</v>
      </c>
      <c r="O1751" s="81" t="s">
        <v>311</v>
      </c>
      <c r="P1751" s="81" t="s">
        <v>334</v>
      </c>
      <c r="Q1751" s="82">
        <v>9</v>
      </c>
    </row>
    <row r="1752" spans="1:17">
      <c r="A1752" s="41" t="s">
        <v>333</v>
      </c>
      <c r="B1752" s="41" t="s">
        <v>315</v>
      </c>
      <c r="C1752" s="41" t="s">
        <v>310</v>
      </c>
      <c r="D1752" s="42">
        <v>172</v>
      </c>
      <c r="M1752" s="81" t="s">
        <v>23</v>
      </c>
      <c r="N1752" s="81" t="s">
        <v>436</v>
      </c>
      <c r="O1752" s="81" t="s">
        <v>311</v>
      </c>
      <c r="P1752" s="81" t="s">
        <v>336</v>
      </c>
      <c r="Q1752" s="82">
        <v>14</v>
      </c>
    </row>
    <row r="1753" spans="1:17">
      <c r="A1753" s="41" t="s">
        <v>333</v>
      </c>
      <c r="B1753" s="41" t="s">
        <v>315</v>
      </c>
      <c r="C1753" s="41" t="s">
        <v>311</v>
      </c>
      <c r="D1753" s="42">
        <v>18</v>
      </c>
      <c r="M1753" s="81" t="s">
        <v>23</v>
      </c>
      <c r="N1753" s="81" t="s">
        <v>436</v>
      </c>
      <c r="O1753" s="81" t="s">
        <v>311</v>
      </c>
      <c r="P1753" s="81" t="s">
        <v>337</v>
      </c>
      <c r="Q1753" s="82">
        <v>13</v>
      </c>
    </row>
    <row r="1754" spans="1:17">
      <c r="A1754" s="41" t="s">
        <v>333</v>
      </c>
      <c r="B1754" s="41" t="s">
        <v>38</v>
      </c>
      <c r="C1754" s="41" t="s">
        <v>309</v>
      </c>
      <c r="D1754" s="42">
        <v>214</v>
      </c>
      <c r="M1754" s="81" t="s">
        <v>23</v>
      </c>
      <c r="N1754" s="81" t="s">
        <v>436</v>
      </c>
      <c r="O1754" s="81" t="s">
        <v>311</v>
      </c>
      <c r="P1754" s="81" t="s">
        <v>338</v>
      </c>
      <c r="Q1754" s="82">
        <v>3</v>
      </c>
    </row>
    <row r="1755" spans="1:17">
      <c r="A1755" s="41" t="s">
        <v>333</v>
      </c>
      <c r="B1755" s="41" t="s">
        <v>38</v>
      </c>
      <c r="C1755" s="41" t="s">
        <v>310</v>
      </c>
      <c r="D1755" s="42">
        <v>73</v>
      </c>
      <c r="M1755" s="81" t="s">
        <v>23</v>
      </c>
      <c r="N1755" s="81" t="s">
        <v>436</v>
      </c>
      <c r="O1755" s="81" t="s">
        <v>335</v>
      </c>
      <c r="P1755" s="81" t="s">
        <v>334</v>
      </c>
      <c r="Q1755" s="82">
        <v>4</v>
      </c>
    </row>
    <row r="1756" spans="1:17">
      <c r="A1756" s="41" t="s">
        <v>333</v>
      </c>
      <c r="B1756" s="41" t="s">
        <v>38</v>
      </c>
      <c r="C1756" s="41" t="s">
        <v>311</v>
      </c>
      <c r="D1756" s="42">
        <v>7</v>
      </c>
      <c r="M1756" s="81" t="s">
        <v>23</v>
      </c>
      <c r="N1756" s="81" t="s">
        <v>436</v>
      </c>
      <c r="O1756" s="81" t="s">
        <v>335</v>
      </c>
      <c r="P1756" s="81" t="s">
        <v>336</v>
      </c>
      <c r="Q1756" s="82">
        <v>5</v>
      </c>
    </row>
    <row r="1757" spans="1:17">
      <c r="A1757" s="41" t="s">
        <v>333</v>
      </c>
      <c r="B1757" s="41" t="s">
        <v>40</v>
      </c>
      <c r="C1757" s="41" t="s">
        <v>329</v>
      </c>
      <c r="D1757" s="42">
        <v>1</v>
      </c>
      <c r="M1757" s="81" t="s">
        <v>23</v>
      </c>
      <c r="N1757" s="81" t="s">
        <v>436</v>
      </c>
      <c r="O1757" s="81" t="s">
        <v>335</v>
      </c>
      <c r="P1757" s="81" t="s">
        <v>337</v>
      </c>
      <c r="Q1757" s="82">
        <v>8</v>
      </c>
    </row>
    <row r="1758" spans="1:17">
      <c r="A1758" s="41" t="s">
        <v>333</v>
      </c>
      <c r="B1758" s="41" t="s">
        <v>40</v>
      </c>
      <c r="C1758" s="41" t="s">
        <v>309</v>
      </c>
      <c r="D1758" s="42">
        <v>401</v>
      </c>
      <c r="M1758" s="81" t="s">
        <v>23</v>
      </c>
      <c r="N1758" s="81" t="s">
        <v>329</v>
      </c>
      <c r="O1758" s="81" t="s">
        <v>309</v>
      </c>
      <c r="P1758" s="81" t="s">
        <v>308</v>
      </c>
      <c r="Q1758" s="82">
        <v>36</v>
      </c>
    </row>
    <row r="1759" spans="1:17">
      <c r="A1759" s="41" t="s">
        <v>333</v>
      </c>
      <c r="B1759" s="41" t="s">
        <v>40</v>
      </c>
      <c r="C1759" s="41" t="s">
        <v>310</v>
      </c>
      <c r="D1759" s="42">
        <v>146</v>
      </c>
      <c r="M1759" s="81" t="s">
        <v>23</v>
      </c>
      <c r="N1759" s="81" t="s">
        <v>329</v>
      </c>
      <c r="O1759" s="81" t="s">
        <v>309</v>
      </c>
      <c r="P1759" s="81" t="s">
        <v>323</v>
      </c>
      <c r="Q1759" s="82">
        <v>287</v>
      </c>
    </row>
    <row r="1760" spans="1:17">
      <c r="A1760" s="41" t="s">
        <v>333</v>
      </c>
      <c r="B1760" s="41" t="s">
        <v>40</v>
      </c>
      <c r="C1760" s="41" t="s">
        <v>311</v>
      </c>
      <c r="D1760" s="42">
        <v>8</v>
      </c>
      <c r="M1760" s="81" t="s">
        <v>23</v>
      </c>
      <c r="N1760" s="81" t="s">
        <v>329</v>
      </c>
      <c r="O1760" s="81" t="s">
        <v>309</v>
      </c>
      <c r="P1760" s="81" t="s">
        <v>324</v>
      </c>
      <c r="Q1760" s="82">
        <v>227</v>
      </c>
    </row>
    <row r="1761" spans="1:17">
      <c r="A1761" s="41" t="s">
        <v>333</v>
      </c>
      <c r="B1761" s="41" t="s">
        <v>41</v>
      </c>
      <c r="C1761" s="41" t="s">
        <v>309</v>
      </c>
      <c r="D1761" s="42">
        <v>96</v>
      </c>
      <c r="M1761" s="81" t="s">
        <v>23</v>
      </c>
      <c r="N1761" s="81" t="s">
        <v>329</v>
      </c>
      <c r="O1761" s="81" t="s">
        <v>309</v>
      </c>
      <c r="P1761" s="81" t="s">
        <v>325</v>
      </c>
      <c r="Q1761" s="82">
        <v>288</v>
      </c>
    </row>
    <row r="1762" spans="1:17">
      <c r="A1762" s="41" t="s">
        <v>333</v>
      </c>
      <c r="B1762" s="41" t="s">
        <v>41</v>
      </c>
      <c r="C1762" s="41" t="s">
        <v>310</v>
      </c>
      <c r="D1762" s="42">
        <v>67</v>
      </c>
      <c r="M1762" s="81" t="s">
        <v>23</v>
      </c>
      <c r="N1762" s="81" t="s">
        <v>329</v>
      </c>
      <c r="O1762" s="81" t="s">
        <v>309</v>
      </c>
      <c r="P1762" s="81" t="s">
        <v>326</v>
      </c>
      <c r="Q1762" s="82">
        <v>259</v>
      </c>
    </row>
    <row r="1763" spans="1:17">
      <c r="A1763" s="41" t="s">
        <v>333</v>
      </c>
      <c r="B1763" s="41" t="s">
        <v>41</v>
      </c>
      <c r="C1763" s="41" t="s">
        <v>311</v>
      </c>
      <c r="D1763" s="42">
        <v>7</v>
      </c>
      <c r="M1763" s="81" t="s">
        <v>23</v>
      </c>
      <c r="N1763" s="81" t="s">
        <v>329</v>
      </c>
      <c r="O1763" s="81" t="s">
        <v>309</v>
      </c>
      <c r="P1763" s="81" t="s">
        <v>327</v>
      </c>
      <c r="Q1763" s="82">
        <v>194</v>
      </c>
    </row>
    <row r="1764" spans="1:17">
      <c r="A1764" s="41" t="s">
        <v>333</v>
      </c>
      <c r="B1764" s="41" t="s">
        <v>42</v>
      </c>
      <c r="C1764" s="41" t="s">
        <v>329</v>
      </c>
      <c r="D1764" s="42">
        <v>1</v>
      </c>
      <c r="M1764" s="81" t="s">
        <v>23</v>
      </c>
      <c r="N1764" s="81" t="s">
        <v>329</v>
      </c>
      <c r="O1764" s="81" t="s">
        <v>309</v>
      </c>
      <c r="P1764" s="81" t="s">
        <v>328</v>
      </c>
      <c r="Q1764" s="82">
        <v>206</v>
      </c>
    </row>
    <row r="1765" spans="1:17">
      <c r="A1765" s="41" t="s">
        <v>333</v>
      </c>
      <c r="B1765" s="41" t="s">
        <v>42</v>
      </c>
      <c r="C1765" s="41" t="s">
        <v>309</v>
      </c>
      <c r="D1765" s="42">
        <v>49</v>
      </c>
      <c r="M1765" s="81" t="s">
        <v>23</v>
      </c>
      <c r="N1765" s="81" t="s">
        <v>329</v>
      </c>
      <c r="O1765" s="81" t="s">
        <v>309</v>
      </c>
      <c r="P1765" s="81" t="s">
        <v>334</v>
      </c>
      <c r="Q1765" s="82">
        <v>2</v>
      </c>
    </row>
    <row r="1766" spans="1:17">
      <c r="A1766" s="41" t="s">
        <v>333</v>
      </c>
      <c r="B1766" s="41" t="s">
        <v>42</v>
      </c>
      <c r="C1766" s="41" t="s">
        <v>310</v>
      </c>
      <c r="D1766" s="42">
        <v>18</v>
      </c>
      <c r="M1766" s="81" t="s">
        <v>23</v>
      </c>
      <c r="N1766" s="81" t="s">
        <v>329</v>
      </c>
      <c r="O1766" s="81" t="s">
        <v>310</v>
      </c>
      <c r="P1766" s="81" t="s">
        <v>308</v>
      </c>
      <c r="Q1766" s="82">
        <v>9</v>
      </c>
    </row>
    <row r="1767" spans="1:17">
      <c r="A1767" s="41" t="s">
        <v>333</v>
      </c>
      <c r="B1767" s="41" t="s">
        <v>42</v>
      </c>
      <c r="C1767" s="41" t="s">
        <v>311</v>
      </c>
      <c r="D1767" s="42">
        <v>2</v>
      </c>
      <c r="M1767" s="81" t="s">
        <v>23</v>
      </c>
      <c r="N1767" s="81" t="s">
        <v>329</v>
      </c>
      <c r="O1767" s="81" t="s">
        <v>310</v>
      </c>
      <c r="P1767" s="81" t="s">
        <v>323</v>
      </c>
      <c r="Q1767" s="82">
        <v>59</v>
      </c>
    </row>
    <row r="1768" spans="1:17">
      <c r="A1768" s="41" t="s">
        <v>333</v>
      </c>
      <c r="B1768" s="41" t="s">
        <v>48</v>
      </c>
      <c r="C1768" s="41" t="s">
        <v>329</v>
      </c>
      <c r="D1768" s="42">
        <v>1</v>
      </c>
      <c r="M1768" s="81" t="s">
        <v>23</v>
      </c>
      <c r="N1768" s="81" t="s">
        <v>329</v>
      </c>
      <c r="O1768" s="81" t="s">
        <v>310</v>
      </c>
      <c r="P1768" s="81" t="s">
        <v>324</v>
      </c>
      <c r="Q1768" s="82">
        <v>64</v>
      </c>
    </row>
    <row r="1769" spans="1:17">
      <c r="A1769" s="41" t="s">
        <v>333</v>
      </c>
      <c r="B1769" s="41" t="s">
        <v>48</v>
      </c>
      <c r="C1769" s="41" t="s">
        <v>309</v>
      </c>
      <c r="D1769" s="42">
        <v>718</v>
      </c>
      <c r="M1769" s="81" t="s">
        <v>23</v>
      </c>
      <c r="N1769" s="81" t="s">
        <v>329</v>
      </c>
      <c r="O1769" s="81" t="s">
        <v>310</v>
      </c>
      <c r="P1769" s="81" t="s">
        <v>325</v>
      </c>
      <c r="Q1769" s="82">
        <v>97</v>
      </c>
    </row>
    <row r="1770" spans="1:17">
      <c r="A1770" s="41" t="s">
        <v>333</v>
      </c>
      <c r="B1770" s="41" t="s">
        <v>48</v>
      </c>
      <c r="C1770" s="41" t="s">
        <v>310</v>
      </c>
      <c r="D1770" s="42">
        <v>265</v>
      </c>
      <c r="M1770" s="81" t="s">
        <v>23</v>
      </c>
      <c r="N1770" s="81" t="s">
        <v>329</v>
      </c>
      <c r="O1770" s="81" t="s">
        <v>310</v>
      </c>
      <c r="P1770" s="81" t="s">
        <v>326</v>
      </c>
      <c r="Q1770" s="82">
        <v>89</v>
      </c>
    </row>
    <row r="1771" spans="1:17">
      <c r="A1771" s="41" t="s">
        <v>333</v>
      </c>
      <c r="B1771" s="41" t="s">
        <v>48</v>
      </c>
      <c r="C1771" s="41" t="s">
        <v>311</v>
      </c>
      <c r="D1771" s="42">
        <v>21</v>
      </c>
      <c r="M1771" s="81" t="s">
        <v>23</v>
      </c>
      <c r="N1771" s="81" t="s">
        <v>329</v>
      </c>
      <c r="O1771" s="81" t="s">
        <v>310</v>
      </c>
      <c r="P1771" s="81" t="s">
        <v>327</v>
      </c>
      <c r="Q1771" s="82">
        <v>46</v>
      </c>
    </row>
    <row r="1772" spans="1:17">
      <c r="A1772" s="41" t="s">
        <v>333</v>
      </c>
      <c r="B1772" s="41" t="s">
        <v>50</v>
      </c>
      <c r="C1772" s="41" t="s">
        <v>309</v>
      </c>
      <c r="D1772" s="42">
        <v>123</v>
      </c>
      <c r="M1772" s="81" t="s">
        <v>23</v>
      </c>
      <c r="N1772" s="81" t="s">
        <v>329</v>
      </c>
      <c r="O1772" s="81" t="s">
        <v>310</v>
      </c>
      <c r="P1772" s="81" t="s">
        <v>328</v>
      </c>
      <c r="Q1772" s="82">
        <v>87</v>
      </c>
    </row>
    <row r="1773" spans="1:17">
      <c r="A1773" s="41" t="s">
        <v>333</v>
      </c>
      <c r="B1773" s="41" t="s">
        <v>50</v>
      </c>
      <c r="C1773" s="41" t="s">
        <v>310</v>
      </c>
      <c r="D1773" s="42">
        <v>63</v>
      </c>
      <c r="M1773" s="81" t="s">
        <v>23</v>
      </c>
      <c r="N1773" s="81" t="s">
        <v>329</v>
      </c>
      <c r="O1773" s="81" t="s">
        <v>310</v>
      </c>
      <c r="P1773" s="81" t="s">
        <v>334</v>
      </c>
      <c r="Q1773" s="82">
        <v>6</v>
      </c>
    </row>
    <row r="1774" spans="1:17">
      <c r="A1774" s="41" t="s">
        <v>333</v>
      </c>
      <c r="B1774" s="41" t="s">
        <v>50</v>
      </c>
      <c r="C1774" s="41" t="s">
        <v>311</v>
      </c>
      <c r="D1774" s="42">
        <v>4</v>
      </c>
      <c r="M1774" s="81" t="s">
        <v>23</v>
      </c>
      <c r="N1774" s="81" t="s">
        <v>329</v>
      </c>
      <c r="O1774" s="81" t="s">
        <v>311</v>
      </c>
      <c r="P1774" s="81" t="s">
        <v>308</v>
      </c>
      <c r="Q1774" s="82">
        <v>1</v>
      </c>
    </row>
    <row r="1775" spans="1:17">
      <c r="A1775" s="41" t="s">
        <v>333</v>
      </c>
      <c r="B1775" s="41" t="s">
        <v>4</v>
      </c>
      <c r="C1775" s="41" t="s">
        <v>329</v>
      </c>
      <c r="D1775" s="42">
        <v>1</v>
      </c>
      <c r="M1775" s="81" t="s">
        <v>23</v>
      </c>
      <c r="N1775" s="81" t="s">
        <v>329</v>
      </c>
      <c r="O1775" s="81" t="s">
        <v>311</v>
      </c>
      <c r="P1775" s="81" t="s">
        <v>323</v>
      </c>
      <c r="Q1775" s="82">
        <v>16</v>
      </c>
    </row>
    <row r="1776" spans="1:17">
      <c r="A1776" s="41" t="s">
        <v>333</v>
      </c>
      <c r="B1776" s="41" t="s">
        <v>4</v>
      </c>
      <c r="C1776" s="41" t="s">
        <v>309</v>
      </c>
      <c r="D1776" s="42">
        <v>256</v>
      </c>
      <c r="M1776" s="81" t="s">
        <v>23</v>
      </c>
      <c r="N1776" s="81" t="s">
        <v>329</v>
      </c>
      <c r="O1776" s="81" t="s">
        <v>311</v>
      </c>
      <c r="P1776" s="81" t="s">
        <v>324</v>
      </c>
      <c r="Q1776" s="82">
        <v>13</v>
      </c>
    </row>
    <row r="1777" spans="1:17">
      <c r="A1777" s="41" t="s">
        <v>333</v>
      </c>
      <c r="B1777" s="41" t="s">
        <v>4</v>
      </c>
      <c r="C1777" s="41" t="s">
        <v>310</v>
      </c>
      <c r="D1777" s="42">
        <v>118</v>
      </c>
      <c r="M1777" s="81" t="s">
        <v>23</v>
      </c>
      <c r="N1777" s="81" t="s">
        <v>329</v>
      </c>
      <c r="O1777" s="81" t="s">
        <v>311</v>
      </c>
      <c r="P1777" s="81" t="s">
        <v>325</v>
      </c>
      <c r="Q1777" s="82">
        <v>12</v>
      </c>
    </row>
    <row r="1778" spans="1:17">
      <c r="A1778" s="41" t="s">
        <v>333</v>
      </c>
      <c r="B1778" s="41" t="s">
        <v>4</v>
      </c>
      <c r="C1778" s="41" t="s">
        <v>311</v>
      </c>
      <c r="D1778" s="42">
        <v>9</v>
      </c>
      <c r="M1778" s="81" t="s">
        <v>23</v>
      </c>
      <c r="N1778" s="81" t="s">
        <v>329</v>
      </c>
      <c r="O1778" s="81" t="s">
        <v>311</v>
      </c>
      <c r="P1778" s="81" t="s">
        <v>326</v>
      </c>
      <c r="Q1778" s="82">
        <v>12</v>
      </c>
    </row>
    <row r="1779" spans="1:17">
      <c r="A1779" s="41" t="s">
        <v>333</v>
      </c>
      <c r="B1779" s="41" t="s">
        <v>18</v>
      </c>
      <c r="C1779" s="41" t="s">
        <v>329</v>
      </c>
      <c r="D1779" s="42">
        <v>1</v>
      </c>
      <c r="M1779" s="81" t="s">
        <v>23</v>
      </c>
      <c r="N1779" s="81" t="s">
        <v>329</v>
      </c>
      <c r="O1779" s="81" t="s">
        <v>311</v>
      </c>
      <c r="P1779" s="81" t="s">
        <v>327</v>
      </c>
      <c r="Q1779" s="82">
        <v>9</v>
      </c>
    </row>
    <row r="1780" spans="1:17">
      <c r="A1780" s="41" t="s">
        <v>333</v>
      </c>
      <c r="B1780" s="41" t="s">
        <v>18</v>
      </c>
      <c r="C1780" s="41" t="s">
        <v>309</v>
      </c>
      <c r="D1780" s="42">
        <v>315</v>
      </c>
      <c r="M1780" s="81" t="s">
        <v>23</v>
      </c>
      <c r="N1780" s="81" t="s">
        <v>329</v>
      </c>
      <c r="O1780" s="81" t="s">
        <v>311</v>
      </c>
      <c r="P1780" s="81" t="s">
        <v>328</v>
      </c>
      <c r="Q1780" s="82">
        <v>9</v>
      </c>
    </row>
    <row r="1781" spans="1:17">
      <c r="A1781" s="41" t="s">
        <v>333</v>
      </c>
      <c r="B1781" s="41" t="s">
        <v>18</v>
      </c>
      <c r="C1781" s="41" t="s">
        <v>310</v>
      </c>
      <c r="D1781" s="42">
        <v>162</v>
      </c>
      <c r="M1781" s="81" t="s">
        <v>23</v>
      </c>
      <c r="N1781" s="81" t="s">
        <v>329</v>
      </c>
      <c r="O1781" s="81" t="s">
        <v>311</v>
      </c>
      <c r="P1781" s="81" t="s">
        <v>337</v>
      </c>
      <c r="Q1781" s="82">
        <v>1</v>
      </c>
    </row>
    <row r="1782" spans="1:17">
      <c r="A1782" s="41" t="s">
        <v>333</v>
      </c>
      <c r="B1782" s="41" t="s">
        <v>18</v>
      </c>
      <c r="C1782" s="41" t="s">
        <v>311</v>
      </c>
      <c r="D1782" s="42">
        <v>14</v>
      </c>
      <c r="M1782" s="81" t="s">
        <v>23</v>
      </c>
      <c r="N1782" s="81" t="s">
        <v>329</v>
      </c>
      <c r="O1782" s="81" t="s">
        <v>335</v>
      </c>
      <c r="P1782" s="81" t="s">
        <v>334</v>
      </c>
      <c r="Q1782" s="82">
        <v>1</v>
      </c>
    </row>
    <row r="1783" spans="1:17">
      <c r="A1783" s="41" t="s">
        <v>333</v>
      </c>
      <c r="B1783" s="41" t="s">
        <v>20</v>
      </c>
      <c r="C1783" s="41" t="s">
        <v>329</v>
      </c>
      <c r="D1783" s="42">
        <v>1</v>
      </c>
      <c r="M1783" s="81" t="s">
        <v>46</v>
      </c>
      <c r="N1783" s="81" t="s">
        <v>436</v>
      </c>
      <c r="O1783" s="81" t="s">
        <v>329</v>
      </c>
      <c r="P1783" s="81" t="s">
        <v>330</v>
      </c>
      <c r="Q1783" s="82">
        <v>1</v>
      </c>
    </row>
    <row r="1784" spans="1:17">
      <c r="A1784" s="41" t="s">
        <v>333</v>
      </c>
      <c r="B1784" s="41" t="s">
        <v>20</v>
      </c>
      <c r="C1784" s="41" t="s">
        <v>309</v>
      </c>
      <c r="D1784" s="42">
        <v>117</v>
      </c>
      <c r="M1784" s="81" t="s">
        <v>46</v>
      </c>
      <c r="N1784" s="81" t="s">
        <v>436</v>
      </c>
      <c r="O1784" s="81" t="s">
        <v>329</v>
      </c>
      <c r="P1784" s="81" t="s">
        <v>331</v>
      </c>
      <c r="Q1784" s="82">
        <v>7</v>
      </c>
    </row>
    <row r="1785" spans="1:17">
      <c r="A1785" s="41" t="s">
        <v>333</v>
      </c>
      <c r="B1785" s="41" t="s">
        <v>20</v>
      </c>
      <c r="C1785" s="41" t="s">
        <v>310</v>
      </c>
      <c r="D1785" s="42">
        <v>53</v>
      </c>
      <c r="M1785" s="81" t="s">
        <v>46</v>
      </c>
      <c r="N1785" s="81" t="s">
        <v>436</v>
      </c>
      <c r="O1785" s="81" t="s">
        <v>329</v>
      </c>
      <c r="P1785" s="81" t="s">
        <v>332</v>
      </c>
      <c r="Q1785" s="82">
        <v>2</v>
      </c>
    </row>
    <row r="1786" spans="1:17">
      <c r="A1786" s="41" t="s">
        <v>333</v>
      </c>
      <c r="B1786" s="41" t="s">
        <v>20</v>
      </c>
      <c r="C1786" s="41" t="s">
        <v>311</v>
      </c>
      <c r="D1786" s="42">
        <v>4</v>
      </c>
      <c r="M1786" s="81" t="s">
        <v>46</v>
      </c>
      <c r="N1786" s="81" t="s">
        <v>436</v>
      </c>
      <c r="O1786" s="81" t="s">
        <v>329</v>
      </c>
      <c r="P1786" s="81" t="s">
        <v>333</v>
      </c>
      <c r="Q1786" s="82">
        <v>2</v>
      </c>
    </row>
    <row r="1787" spans="1:17">
      <c r="A1787" s="41" t="s">
        <v>333</v>
      </c>
      <c r="B1787" s="41" t="s">
        <v>23</v>
      </c>
      <c r="C1787" s="41" t="s">
        <v>309</v>
      </c>
      <c r="D1787" s="42">
        <v>287</v>
      </c>
      <c r="M1787" s="81" t="s">
        <v>46</v>
      </c>
      <c r="N1787" s="81" t="s">
        <v>436</v>
      </c>
      <c r="O1787" s="81" t="s">
        <v>329</v>
      </c>
      <c r="P1787" s="81" t="s">
        <v>334</v>
      </c>
      <c r="Q1787" s="82">
        <v>3</v>
      </c>
    </row>
    <row r="1788" spans="1:17">
      <c r="A1788" s="41" t="s">
        <v>333</v>
      </c>
      <c r="B1788" s="41" t="s">
        <v>23</v>
      </c>
      <c r="C1788" s="41" t="s">
        <v>310</v>
      </c>
      <c r="D1788" s="42">
        <v>104</v>
      </c>
      <c r="M1788" s="81" t="s">
        <v>46</v>
      </c>
      <c r="N1788" s="81" t="s">
        <v>436</v>
      </c>
      <c r="O1788" s="81" t="s">
        <v>309</v>
      </c>
      <c r="P1788" s="81" t="s">
        <v>330</v>
      </c>
      <c r="Q1788" s="82">
        <v>747</v>
      </c>
    </row>
    <row r="1789" spans="1:17">
      <c r="A1789" s="41" t="s">
        <v>333</v>
      </c>
      <c r="B1789" s="41" t="s">
        <v>23</v>
      </c>
      <c r="C1789" s="41" t="s">
        <v>311</v>
      </c>
      <c r="D1789" s="42">
        <v>12</v>
      </c>
      <c r="M1789" s="81" t="s">
        <v>46</v>
      </c>
      <c r="N1789" s="81" t="s">
        <v>436</v>
      </c>
      <c r="O1789" s="81" t="s">
        <v>309</v>
      </c>
      <c r="P1789" s="81" t="s">
        <v>331</v>
      </c>
      <c r="Q1789" s="82">
        <v>976</v>
      </c>
    </row>
    <row r="1790" spans="1:17">
      <c r="A1790" s="41" t="s">
        <v>333</v>
      </c>
      <c r="B1790" s="41" t="s">
        <v>46</v>
      </c>
      <c r="C1790" s="41" t="s">
        <v>329</v>
      </c>
      <c r="D1790" s="42">
        <v>2</v>
      </c>
      <c r="M1790" s="81" t="s">
        <v>46</v>
      </c>
      <c r="N1790" s="81" t="s">
        <v>436</v>
      </c>
      <c r="O1790" s="81" t="s">
        <v>309</v>
      </c>
      <c r="P1790" s="81" t="s">
        <v>332</v>
      </c>
      <c r="Q1790" s="82">
        <v>983</v>
      </c>
    </row>
    <row r="1791" spans="1:17">
      <c r="A1791" s="41" t="s">
        <v>333</v>
      </c>
      <c r="B1791" s="41" t="s">
        <v>46</v>
      </c>
      <c r="C1791" s="41" t="s">
        <v>309</v>
      </c>
      <c r="D1791" s="42">
        <v>816</v>
      </c>
      <c r="M1791" s="81" t="s">
        <v>46</v>
      </c>
      <c r="N1791" s="81" t="s">
        <v>436</v>
      </c>
      <c r="O1791" s="81" t="s">
        <v>309</v>
      </c>
      <c r="P1791" s="81" t="s">
        <v>333</v>
      </c>
      <c r="Q1791" s="82">
        <v>815</v>
      </c>
    </row>
    <row r="1792" spans="1:17">
      <c r="A1792" s="41" t="s">
        <v>333</v>
      </c>
      <c r="B1792" s="41" t="s">
        <v>46</v>
      </c>
      <c r="C1792" s="41" t="s">
        <v>310</v>
      </c>
      <c r="D1792" s="42">
        <v>290</v>
      </c>
      <c r="M1792" s="81" t="s">
        <v>46</v>
      </c>
      <c r="N1792" s="81" t="s">
        <v>436</v>
      </c>
      <c r="O1792" s="81" t="s">
        <v>309</v>
      </c>
      <c r="P1792" s="81" t="s">
        <v>334</v>
      </c>
      <c r="Q1792" s="82">
        <v>781</v>
      </c>
    </row>
    <row r="1793" spans="1:17">
      <c r="A1793" s="41" t="s">
        <v>333</v>
      </c>
      <c r="B1793" s="41" t="s">
        <v>46</v>
      </c>
      <c r="C1793" s="41" t="s">
        <v>311</v>
      </c>
      <c r="D1793" s="42">
        <v>33</v>
      </c>
      <c r="M1793" s="81" t="s">
        <v>46</v>
      </c>
      <c r="N1793" s="81" t="s">
        <v>436</v>
      </c>
      <c r="O1793" s="81" t="s">
        <v>309</v>
      </c>
      <c r="P1793" s="81" t="s">
        <v>336</v>
      </c>
      <c r="Q1793" s="82">
        <v>746</v>
      </c>
    </row>
    <row r="1794" spans="1:17">
      <c r="A1794" s="41" t="s">
        <v>333</v>
      </c>
      <c r="B1794" s="41" t="s">
        <v>11</v>
      </c>
      <c r="C1794" s="41" t="s">
        <v>329</v>
      </c>
      <c r="D1794" s="42">
        <v>11</v>
      </c>
      <c r="M1794" s="81" t="s">
        <v>46</v>
      </c>
      <c r="N1794" s="81" t="s">
        <v>436</v>
      </c>
      <c r="O1794" s="81" t="s">
        <v>309</v>
      </c>
      <c r="P1794" s="81" t="s">
        <v>337</v>
      </c>
      <c r="Q1794" s="82">
        <v>859</v>
      </c>
    </row>
    <row r="1795" spans="1:17">
      <c r="A1795" s="41" t="s">
        <v>333</v>
      </c>
      <c r="B1795" s="41" t="s">
        <v>11</v>
      </c>
      <c r="C1795" s="41" t="s">
        <v>309</v>
      </c>
      <c r="D1795" s="42">
        <v>5376</v>
      </c>
      <c r="M1795" s="81" t="s">
        <v>46</v>
      </c>
      <c r="N1795" s="81" t="s">
        <v>436</v>
      </c>
      <c r="O1795" s="81" t="s">
        <v>309</v>
      </c>
      <c r="P1795" s="81" t="s">
        <v>338</v>
      </c>
      <c r="Q1795" s="82">
        <v>200</v>
      </c>
    </row>
    <row r="1796" spans="1:17">
      <c r="A1796" s="41" t="s">
        <v>333</v>
      </c>
      <c r="B1796" s="41" t="s">
        <v>11</v>
      </c>
      <c r="C1796" s="41" t="s">
        <v>310</v>
      </c>
      <c r="D1796" s="42">
        <v>2033</v>
      </c>
      <c r="M1796" s="81" t="s">
        <v>46</v>
      </c>
      <c r="N1796" s="81" t="s">
        <v>436</v>
      </c>
      <c r="O1796" s="81" t="s">
        <v>310</v>
      </c>
      <c r="P1796" s="81" t="s">
        <v>330</v>
      </c>
      <c r="Q1796" s="82">
        <v>244</v>
      </c>
    </row>
    <row r="1797" spans="1:17">
      <c r="A1797" s="41" t="s">
        <v>333</v>
      </c>
      <c r="B1797" s="41" t="s">
        <v>11</v>
      </c>
      <c r="C1797" s="41" t="s">
        <v>311</v>
      </c>
      <c r="D1797" s="42">
        <v>105</v>
      </c>
      <c r="M1797" s="81" t="s">
        <v>46</v>
      </c>
      <c r="N1797" s="81" t="s">
        <v>436</v>
      </c>
      <c r="O1797" s="81" t="s">
        <v>310</v>
      </c>
      <c r="P1797" s="81" t="s">
        <v>331</v>
      </c>
      <c r="Q1797" s="82">
        <v>292</v>
      </c>
    </row>
    <row r="1798" spans="1:17">
      <c r="A1798" s="41" t="s">
        <v>333</v>
      </c>
      <c r="B1798" s="41" t="s">
        <v>21</v>
      </c>
      <c r="C1798" s="41" t="s">
        <v>329</v>
      </c>
      <c r="D1798" s="42">
        <v>2</v>
      </c>
      <c r="M1798" s="81" t="s">
        <v>46</v>
      </c>
      <c r="N1798" s="81" t="s">
        <v>436</v>
      </c>
      <c r="O1798" s="81" t="s">
        <v>310</v>
      </c>
      <c r="P1798" s="81" t="s">
        <v>332</v>
      </c>
      <c r="Q1798" s="82">
        <v>315</v>
      </c>
    </row>
    <row r="1799" spans="1:17">
      <c r="A1799" s="41" t="s">
        <v>333</v>
      </c>
      <c r="B1799" s="41" t="s">
        <v>21</v>
      </c>
      <c r="C1799" s="41" t="s">
        <v>309</v>
      </c>
      <c r="D1799" s="42">
        <v>467</v>
      </c>
      <c r="M1799" s="81" t="s">
        <v>46</v>
      </c>
      <c r="N1799" s="81" t="s">
        <v>436</v>
      </c>
      <c r="O1799" s="81" t="s">
        <v>310</v>
      </c>
      <c r="P1799" s="81" t="s">
        <v>333</v>
      </c>
      <c r="Q1799" s="82">
        <v>290</v>
      </c>
    </row>
    <row r="1800" spans="1:17">
      <c r="A1800" s="41" t="s">
        <v>333</v>
      </c>
      <c r="B1800" s="41" t="s">
        <v>21</v>
      </c>
      <c r="C1800" s="41" t="s">
        <v>310</v>
      </c>
      <c r="D1800" s="42">
        <v>171</v>
      </c>
      <c r="M1800" s="81" t="s">
        <v>46</v>
      </c>
      <c r="N1800" s="81" t="s">
        <v>436</v>
      </c>
      <c r="O1800" s="81" t="s">
        <v>310</v>
      </c>
      <c r="P1800" s="81" t="s">
        <v>334</v>
      </c>
      <c r="Q1800" s="82">
        <v>310</v>
      </c>
    </row>
    <row r="1801" spans="1:17">
      <c r="A1801" s="41" t="s">
        <v>333</v>
      </c>
      <c r="B1801" s="41" t="s">
        <v>21</v>
      </c>
      <c r="C1801" s="41" t="s">
        <v>311</v>
      </c>
      <c r="D1801" s="42">
        <v>5</v>
      </c>
      <c r="M1801" s="81" t="s">
        <v>46</v>
      </c>
      <c r="N1801" s="81" t="s">
        <v>436</v>
      </c>
      <c r="O1801" s="81" t="s">
        <v>310</v>
      </c>
      <c r="P1801" s="81" t="s">
        <v>336</v>
      </c>
      <c r="Q1801" s="82">
        <v>280</v>
      </c>
    </row>
    <row r="1802" spans="1:17">
      <c r="A1802" s="41" t="s">
        <v>333</v>
      </c>
      <c r="B1802" s="41" t="s">
        <v>55</v>
      </c>
      <c r="C1802" s="41" t="s">
        <v>309</v>
      </c>
      <c r="D1802" s="42">
        <v>214</v>
      </c>
      <c r="M1802" s="81" t="s">
        <v>46</v>
      </c>
      <c r="N1802" s="81" t="s">
        <v>436</v>
      </c>
      <c r="O1802" s="81" t="s">
        <v>310</v>
      </c>
      <c r="P1802" s="81" t="s">
        <v>337</v>
      </c>
      <c r="Q1802" s="82">
        <v>305</v>
      </c>
    </row>
    <row r="1803" spans="1:17">
      <c r="A1803" s="41" t="s">
        <v>333</v>
      </c>
      <c r="B1803" s="41" t="s">
        <v>55</v>
      </c>
      <c r="C1803" s="41" t="s">
        <v>310</v>
      </c>
      <c r="D1803" s="42">
        <v>99</v>
      </c>
      <c r="M1803" s="81" t="s">
        <v>46</v>
      </c>
      <c r="N1803" s="81" t="s">
        <v>436</v>
      </c>
      <c r="O1803" s="81" t="s">
        <v>310</v>
      </c>
      <c r="P1803" s="81" t="s">
        <v>338</v>
      </c>
      <c r="Q1803" s="82">
        <v>62</v>
      </c>
    </row>
    <row r="1804" spans="1:17">
      <c r="A1804" s="41" t="s">
        <v>333</v>
      </c>
      <c r="B1804" s="41" t="s">
        <v>55</v>
      </c>
      <c r="C1804" s="41" t="s">
        <v>311</v>
      </c>
      <c r="D1804" s="42">
        <v>4</v>
      </c>
      <c r="M1804" s="81" t="s">
        <v>46</v>
      </c>
      <c r="N1804" s="81" t="s">
        <v>436</v>
      </c>
      <c r="O1804" s="81" t="s">
        <v>311</v>
      </c>
      <c r="P1804" s="81" t="s">
        <v>330</v>
      </c>
      <c r="Q1804" s="82">
        <v>36</v>
      </c>
    </row>
    <row r="1805" spans="1:17">
      <c r="A1805" s="41" t="s">
        <v>333</v>
      </c>
      <c r="B1805" s="41" t="s">
        <v>43</v>
      </c>
      <c r="C1805" s="41" t="s">
        <v>329</v>
      </c>
      <c r="D1805" s="42">
        <v>1</v>
      </c>
      <c r="M1805" s="81" t="s">
        <v>46</v>
      </c>
      <c r="N1805" s="81" t="s">
        <v>436</v>
      </c>
      <c r="O1805" s="81" t="s">
        <v>311</v>
      </c>
      <c r="P1805" s="81" t="s">
        <v>331</v>
      </c>
      <c r="Q1805" s="82">
        <v>68</v>
      </c>
    </row>
    <row r="1806" spans="1:17">
      <c r="A1806" s="41" t="s">
        <v>333</v>
      </c>
      <c r="B1806" s="41" t="s">
        <v>43</v>
      </c>
      <c r="C1806" s="41" t="s">
        <v>309</v>
      </c>
      <c r="D1806" s="42">
        <v>783</v>
      </c>
      <c r="M1806" s="81" t="s">
        <v>46</v>
      </c>
      <c r="N1806" s="81" t="s">
        <v>436</v>
      </c>
      <c r="O1806" s="81" t="s">
        <v>311</v>
      </c>
      <c r="P1806" s="81" t="s">
        <v>332</v>
      </c>
      <c r="Q1806" s="82">
        <v>42</v>
      </c>
    </row>
    <row r="1807" spans="1:17">
      <c r="A1807" s="41" t="s">
        <v>333</v>
      </c>
      <c r="B1807" s="41" t="s">
        <v>43</v>
      </c>
      <c r="C1807" s="41" t="s">
        <v>310</v>
      </c>
      <c r="D1807" s="42">
        <v>257</v>
      </c>
      <c r="M1807" s="81" t="s">
        <v>46</v>
      </c>
      <c r="N1807" s="81" t="s">
        <v>436</v>
      </c>
      <c r="O1807" s="81" t="s">
        <v>311</v>
      </c>
      <c r="P1807" s="81" t="s">
        <v>333</v>
      </c>
      <c r="Q1807" s="82">
        <v>33</v>
      </c>
    </row>
    <row r="1808" spans="1:17">
      <c r="A1808" s="41" t="s">
        <v>333</v>
      </c>
      <c r="B1808" s="41" t="s">
        <v>43</v>
      </c>
      <c r="C1808" s="41" t="s">
        <v>311</v>
      </c>
      <c r="D1808" s="42">
        <v>13</v>
      </c>
      <c r="M1808" s="81" t="s">
        <v>46</v>
      </c>
      <c r="N1808" s="81" t="s">
        <v>436</v>
      </c>
      <c r="O1808" s="81" t="s">
        <v>311</v>
      </c>
      <c r="P1808" s="81" t="s">
        <v>334</v>
      </c>
      <c r="Q1808" s="82">
        <v>30</v>
      </c>
    </row>
    <row r="1809" spans="1:17">
      <c r="A1809" s="41" t="s">
        <v>333</v>
      </c>
      <c r="B1809" s="41" t="s">
        <v>316</v>
      </c>
      <c r="C1809" s="41" t="s">
        <v>329</v>
      </c>
      <c r="D1809" s="42">
        <v>2</v>
      </c>
      <c r="M1809" s="81" t="s">
        <v>46</v>
      </c>
      <c r="N1809" s="81" t="s">
        <v>436</v>
      </c>
      <c r="O1809" s="81" t="s">
        <v>311</v>
      </c>
      <c r="P1809" s="81" t="s">
        <v>336</v>
      </c>
      <c r="Q1809" s="82">
        <v>34</v>
      </c>
    </row>
    <row r="1810" spans="1:17">
      <c r="A1810" s="41" t="s">
        <v>333</v>
      </c>
      <c r="B1810" s="41" t="s">
        <v>316</v>
      </c>
      <c r="C1810" s="41" t="s">
        <v>309</v>
      </c>
      <c r="D1810" s="42">
        <v>2447</v>
      </c>
      <c r="M1810" s="81" t="s">
        <v>46</v>
      </c>
      <c r="N1810" s="81" t="s">
        <v>436</v>
      </c>
      <c r="O1810" s="81" t="s">
        <v>311</v>
      </c>
      <c r="P1810" s="81" t="s">
        <v>337</v>
      </c>
      <c r="Q1810" s="82">
        <v>35</v>
      </c>
    </row>
    <row r="1811" spans="1:17">
      <c r="A1811" s="41" t="s">
        <v>333</v>
      </c>
      <c r="B1811" s="41" t="s">
        <v>316</v>
      </c>
      <c r="C1811" s="41" t="s">
        <v>310</v>
      </c>
      <c r="D1811" s="42">
        <v>763</v>
      </c>
      <c r="M1811" s="81" t="s">
        <v>46</v>
      </c>
      <c r="N1811" s="81" t="s">
        <v>436</v>
      </c>
      <c r="O1811" s="81" t="s">
        <v>311</v>
      </c>
      <c r="P1811" s="81" t="s">
        <v>338</v>
      </c>
      <c r="Q1811" s="82">
        <v>5</v>
      </c>
    </row>
    <row r="1812" spans="1:17">
      <c r="A1812" s="41" t="s">
        <v>333</v>
      </c>
      <c r="B1812" s="41" t="s">
        <v>316</v>
      </c>
      <c r="C1812" s="41" t="s">
        <v>311</v>
      </c>
      <c r="D1812" s="42">
        <v>114</v>
      </c>
      <c r="M1812" s="81" t="s">
        <v>46</v>
      </c>
      <c r="N1812" s="81" t="s">
        <v>436</v>
      </c>
      <c r="O1812" s="81" t="s">
        <v>335</v>
      </c>
      <c r="P1812" s="81" t="s">
        <v>334</v>
      </c>
      <c r="Q1812" s="82">
        <v>16</v>
      </c>
    </row>
    <row r="1813" spans="1:17">
      <c r="A1813" s="41" t="s">
        <v>333</v>
      </c>
      <c r="B1813" s="41" t="s">
        <v>317</v>
      </c>
      <c r="C1813" s="41" t="s">
        <v>329</v>
      </c>
      <c r="D1813" s="42">
        <v>1</v>
      </c>
      <c r="M1813" s="81" t="s">
        <v>46</v>
      </c>
      <c r="N1813" s="81" t="s">
        <v>436</v>
      </c>
      <c r="O1813" s="81" t="s">
        <v>335</v>
      </c>
      <c r="P1813" s="81" t="s">
        <v>336</v>
      </c>
      <c r="Q1813" s="82">
        <v>7</v>
      </c>
    </row>
    <row r="1814" spans="1:17">
      <c r="A1814" s="41" t="s">
        <v>333</v>
      </c>
      <c r="B1814" s="41" t="s">
        <v>317</v>
      </c>
      <c r="C1814" s="41" t="s">
        <v>309</v>
      </c>
      <c r="D1814" s="42">
        <v>662</v>
      </c>
      <c r="M1814" s="81" t="s">
        <v>46</v>
      </c>
      <c r="N1814" s="81" t="s">
        <v>436</v>
      </c>
      <c r="O1814" s="81" t="s">
        <v>335</v>
      </c>
      <c r="P1814" s="81" t="s">
        <v>337</v>
      </c>
      <c r="Q1814" s="82">
        <v>7</v>
      </c>
    </row>
    <row r="1815" spans="1:17">
      <c r="A1815" s="41" t="s">
        <v>333</v>
      </c>
      <c r="B1815" s="41" t="s">
        <v>317</v>
      </c>
      <c r="C1815" s="41" t="s">
        <v>310</v>
      </c>
      <c r="D1815" s="42">
        <v>196</v>
      </c>
      <c r="M1815" s="81" t="s">
        <v>46</v>
      </c>
      <c r="N1815" s="81" t="s">
        <v>436</v>
      </c>
      <c r="O1815" s="81" t="s">
        <v>335</v>
      </c>
      <c r="P1815" s="81" t="s">
        <v>338</v>
      </c>
      <c r="Q1815" s="82">
        <v>2</v>
      </c>
    </row>
    <row r="1816" spans="1:17">
      <c r="A1816" s="41" t="s">
        <v>333</v>
      </c>
      <c r="B1816" s="41" t="s">
        <v>317</v>
      </c>
      <c r="C1816" s="41" t="s">
        <v>311</v>
      </c>
      <c r="D1816" s="42">
        <v>18</v>
      </c>
      <c r="M1816" s="81" t="s">
        <v>46</v>
      </c>
      <c r="N1816" s="81" t="s">
        <v>438</v>
      </c>
      <c r="O1816" s="81" t="s">
        <v>309</v>
      </c>
      <c r="P1816" s="81" t="s">
        <v>333</v>
      </c>
      <c r="Q1816" s="82">
        <v>1</v>
      </c>
    </row>
    <row r="1817" spans="1:17">
      <c r="A1817" s="41" t="s">
        <v>333</v>
      </c>
      <c r="B1817" s="41" t="s">
        <v>318</v>
      </c>
      <c r="C1817" s="41" t="s">
        <v>329</v>
      </c>
      <c r="D1817" s="42">
        <v>15</v>
      </c>
      <c r="M1817" s="81" t="s">
        <v>46</v>
      </c>
      <c r="N1817" s="81" t="s">
        <v>440</v>
      </c>
      <c r="O1817" s="81" t="s">
        <v>309</v>
      </c>
      <c r="P1817" s="81" t="s">
        <v>337</v>
      </c>
      <c r="Q1817" s="82">
        <v>1</v>
      </c>
    </row>
    <row r="1818" spans="1:17">
      <c r="A1818" s="41" t="s">
        <v>333</v>
      </c>
      <c r="B1818" s="41" t="s">
        <v>318</v>
      </c>
      <c r="C1818" s="41" t="s">
        <v>309</v>
      </c>
      <c r="D1818" s="42">
        <v>3573</v>
      </c>
      <c r="M1818" s="81" t="s">
        <v>46</v>
      </c>
      <c r="N1818" s="81" t="s">
        <v>440</v>
      </c>
      <c r="O1818" s="81" t="s">
        <v>310</v>
      </c>
      <c r="P1818" s="81" t="s">
        <v>330</v>
      </c>
      <c r="Q1818" s="82">
        <v>1</v>
      </c>
    </row>
    <row r="1819" spans="1:17">
      <c r="A1819" s="41" t="s">
        <v>333</v>
      </c>
      <c r="B1819" s="41" t="s">
        <v>318</v>
      </c>
      <c r="C1819" s="41" t="s">
        <v>310</v>
      </c>
      <c r="D1819" s="42">
        <v>1233</v>
      </c>
      <c r="M1819" s="81" t="s">
        <v>46</v>
      </c>
      <c r="N1819" s="81" t="s">
        <v>329</v>
      </c>
      <c r="O1819" s="81" t="s">
        <v>309</v>
      </c>
      <c r="P1819" s="81" t="s">
        <v>308</v>
      </c>
      <c r="Q1819" s="82">
        <v>181</v>
      </c>
    </row>
    <row r="1820" spans="1:17">
      <c r="A1820" s="41" t="s">
        <v>333</v>
      </c>
      <c r="B1820" s="41" t="s">
        <v>318</v>
      </c>
      <c r="C1820" s="41" t="s">
        <v>311</v>
      </c>
      <c r="D1820" s="42">
        <v>198</v>
      </c>
      <c r="M1820" s="81" t="s">
        <v>46</v>
      </c>
      <c r="N1820" s="81" t="s">
        <v>329</v>
      </c>
      <c r="O1820" s="81" t="s">
        <v>309</v>
      </c>
      <c r="P1820" s="81" t="s">
        <v>323</v>
      </c>
      <c r="Q1820" s="82">
        <v>884</v>
      </c>
    </row>
    <row r="1821" spans="1:17">
      <c r="A1821" s="41" t="s">
        <v>333</v>
      </c>
      <c r="B1821" s="41" t="s">
        <v>9</v>
      </c>
      <c r="C1821" s="41" t="s">
        <v>329</v>
      </c>
      <c r="D1821" s="42">
        <v>1</v>
      </c>
      <c r="M1821" s="81" t="s">
        <v>46</v>
      </c>
      <c r="N1821" s="81" t="s">
        <v>329</v>
      </c>
      <c r="O1821" s="81" t="s">
        <v>309</v>
      </c>
      <c r="P1821" s="81" t="s">
        <v>324</v>
      </c>
      <c r="Q1821" s="82">
        <v>756</v>
      </c>
    </row>
    <row r="1822" spans="1:17">
      <c r="A1822" s="41" t="s">
        <v>333</v>
      </c>
      <c r="B1822" s="41" t="s">
        <v>9</v>
      </c>
      <c r="C1822" s="41" t="s">
        <v>309</v>
      </c>
      <c r="D1822" s="42">
        <v>493</v>
      </c>
      <c r="M1822" s="81" t="s">
        <v>46</v>
      </c>
      <c r="N1822" s="81" t="s">
        <v>329</v>
      </c>
      <c r="O1822" s="81" t="s">
        <v>309</v>
      </c>
      <c r="P1822" s="81" t="s">
        <v>325</v>
      </c>
      <c r="Q1822" s="82">
        <v>695</v>
      </c>
    </row>
    <row r="1823" spans="1:17">
      <c r="A1823" s="41" t="s">
        <v>333</v>
      </c>
      <c r="B1823" s="41" t="s">
        <v>9</v>
      </c>
      <c r="C1823" s="41" t="s">
        <v>310</v>
      </c>
      <c r="D1823" s="42">
        <v>245</v>
      </c>
      <c r="M1823" s="81" t="s">
        <v>46</v>
      </c>
      <c r="N1823" s="81" t="s">
        <v>329</v>
      </c>
      <c r="O1823" s="81" t="s">
        <v>309</v>
      </c>
      <c r="P1823" s="81" t="s">
        <v>326</v>
      </c>
      <c r="Q1823" s="82">
        <v>808</v>
      </c>
    </row>
    <row r="1824" spans="1:17">
      <c r="A1824" s="41" t="s">
        <v>333</v>
      </c>
      <c r="B1824" s="41" t="s">
        <v>9</v>
      </c>
      <c r="C1824" s="41" t="s">
        <v>311</v>
      </c>
      <c r="D1824" s="42">
        <v>35</v>
      </c>
      <c r="M1824" s="81" t="s">
        <v>46</v>
      </c>
      <c r="N1824" s="81" t="s">
        <v>329</v>
      </c>
      <c r="O1824" s="81" t="s">
        <v>309</v>
      </c>
      <c r="P1824" s="81" t="s">
        <v>327</v>
      </c>
      <c r="Q1824" s="82">
        <v>682</v>
      </c>
    </row>
    <row r="1825" spans="1:17">
      <c r="A1825" s="41" t="s">
        <v>333</v>
      </c>
      <c r="B1825" s="41" t="s">
        <v>13</v>
      </c>
      <c r="C1825" s="41" t="s">
        <v>309</v>
      </c>
      <c r="D1825" s="42">
        <v>268</v>
      </c>
      <c r="M1825" s="81" t="s">
        <v>46</v>
      </c>
      <c r="N1825" s="81" t="s">
        <v>329</v>
      </c>
      <c r="O1825" s="81" t="s">
        <v>309</v>
      </c>
      <c r="P1825" s="81" t="s">
        <v>328</v>
      </c>
      <c r="Q1825" s="82">
        <v>548</v>
      </c>
    </row>
    <row r="1826" spans="1:17">
      <c r="A1826" s="41" t="s">
        <v>333</v>
      </c>
      <c r="B1826" s="41" t="s">
        <v>13</v>
      </c>
      <c r="C1826" s="41" t="s">
        <v>310</v>
      </c>
      <c r="D1826" s="42">
        <v>130</v>
      </c>
      <c r="M1826" s="81" t="s">
        <v>46</v>
      </c>
      <c r="N1826" s="81" t="s">
        <v>329</v>
      </c>
      <c r="O1826" s="81" t="s">
        <v>309</v>
      </c>
      <c r="P1826" s="81" t="s">
        <v>334</v>
      </c>
      <c r="Q1826" s="82">
        <v>21</v>
      </c>
    </row>
    <row r="1827" spans="1:17">
      <c r="A1827" s="41" t="s">
        <v>333</v>
      </c>
      <c r="B1827" s="41" t="s">
        <v>13</v>
      </c>
      <c r="C1827" s="41" t="s">
        <v>311</v>
      </c>
      <c r="D1827" s="42">
        <v>16</v>
      </c>
      <c r="M1827" s="81" t="s">
        <v>46</v>
      </c>
      <c r="N1827" s="81" t="s">
        <v>329</v>
      </c>
      <c r="O1827" s="81" t="s">
        <v>309</v>
      </c>
      <c r="P1827" s="81" t="s">
        <v>336</v>
      </c>
      <c r="Q1827" s="82">
        <v>1</v>
      </c>
    </row>
    <row r="1828" spans="1:17">
      <c r="A1828" s="41" t="s">
        <v>333</v>
      </c>
      <c r="B1828" s="41" t="s">
        <v>2</v>
      </c>
      <c r="C1828" s="41" t="s">
        <v>329</v>
      </c>
      <c r="D1828" s="42">
        <v>5</v>
      </c>
      <c r="M1828" s="81" t="s">
        <v>46</v>
      </c>
      <c r="N1828" s="81" t="s">
        <v>329</v>
      </c>
      <c r="O1828" s="81" t="s">
        <v>309</v>
      </c>
      <c r="P1828" s="81" t="s">
        <v>337</v>
      </c>
      <c r="Q1828" s="82">
        <v>1</v>
      </c>
    </row>
    <row r="1829" spans="1:17">
      <c r="A1829" s="41" t="s">
        <v>333</v>
      </c>
      <c r="B1829" s="41" t="s">
        <v>2</v>
      </c>
      <c r="C1829" s="41" t="s">
        <v>309</v>
      </c>
      <c r="D1829" s="42">
        <v>1226</v>
      </c>
      <c r="M1829" s="81" t="s">
        <v>46</v>
      </c>
      <c r="N1829" s="81" t="s">
        <v>329</v>
      </c>
      <c r="O1829" s="81" t="s">
        <v>310</v>
      </c>
      <c r="P1829" s="81" t="s">
        <v>308</v>
      </c>
      <c r="Q1829" s="82">
        <v>37</v>
      </c>
    </row>
    <row r="1830" spans="1:17">
      <c r="A1830" s="41" t="s">
        <v>333</v>
      </c>
      <c r="B1830" s="41" t="s">
        <v>2</v>
      </c>
      <c r="C1830" s="41" t="s">
        <v>310</v>
      </c>
      <c r="D1830" s="42">
        <v>405</v>
      </c>
      <c r="M1830" s="81" t="s">
        <v>46</v>
      </c>
      <c r="N1830" s="81" t="s">
        <v>329</v>
      </c>
      <c r="O1830" s="81" t="s">
        <v>310</v>
      </c>
      <c r="P1830" s="81" t="s">
        <v>323</v>
      </c>
      <c r="Q1830" s="82">
        <v>168</v>
      </c>
    </row>
    <row r="1831" spans="1:17">
      <c r="A1831" s="41" t="s">
        <v>333</v>
      </c>
      <c r="B1831" s="41" t="s">
        <v>2</v>
      </c>
      <c r="C1831" s="41" t="s">
        <v>311</v>
      </c>
      <c r="D1831" s="42">
        <v>45</v>
      </c>
      <c r="M1831" s="81" t="s">
        <v>46</v>
      </c>
      <c r="N1831" s="81" t="s">
        <v>329</v>
      </c>
      <c r="O1831" s="81" t="s">
        <v>310</v>
      </c>
      <c r="P1831" s="81" t="s">
        <v>324</v>
      </c>
      <c r="Q1831" s="82">
        <v>192</v>
      </c>
    </row>
    <row r="1832" spans="1:17">
      <c r="A1832" s="41" t="s">
        <v>333</v>
      </c>
      <c r="B1832" s="41" t="s">
        <v>31</v>
      </c>
      <c r="C1832" s="41" t="s">
        <v>329</v>
      </c>
      <c r="D1832" s="42">
        <v>1</v>
      </c>
      <c r="M1832" s="81" t="s">
        <v>46</v>
      </c>
      <c r="N1832" s="81" t="s">
        <v>329</v>
      </c>
      <c r="O1832" s="81" t="s">
        <v>310</v>
      </c>
      <c r="P1832" s="81" t="s">
        <v>325</v>
      </c>
      <c r="Q1832" s="82">
        <v>265</v>
      </c>
    </row>
    <row r="1833" spans="1:17">
      <c r="A1833" s="41" t="s">
        <v>333</v>
      </c>
      <c r="B1833" s="41" t="s">
        <v>31</v>
      </c>
      <c r="C1833" s="41" t="s">
        <v>309</v>
      </c>
      <c r="D1833" s="42">
        <v>189</v>
      </c>
      <c r="M1833" s="81" t="s">
        <v>46</v>
      </c>
      <c r="N1833" s="81" t="s">
        <v>329</v>
      </c>
      <c r="O1833" s="81" t="s">
        <v>310</v>
      </c>
      <c r="P1833" s="81" t="s">
        <v>326</v>
      </c>
      <c r="Q1833" s="82">
        <v>210</v>
      </c>
    </row>
    <row r="1834" spans="1:17">
      <c r="A1834" s="41" t="s">
        <v>333</v>
      </c>
      <c r="B1834" s="41" t="s">
        <v>31</v>
      </c>
      <c r="C1834" s="41" t="s">
        <v>310</v>
      </c>
      <c r="D1834" s="42">
        <v>71</v>
      </c>
      <c r="M1834" s="81" t="s">
        <v>46</v>
      </c>
      <c r="N1834" s="81" t="s">
        <v>329</v>
      </c>
      <c r="O1834" s="81" t="s">
        <v>310</v>
      </c>
      <c r="P1834" s="81" t="s">
        <v>327</v>
      </c>
      <c r="Q1834" s="82">
        <v>165</v>
      </c>
    </row>
    <row r="1835" spans="1:17">
      <c r="A1835" s="41" t="s">
        <v>333</v>
      </c>
      <c r="B1835" s="41" t="s">
        <v>31</v>
      </c>
      <c r="C1835" s="41" t="s">
        <v>311</v>
      </c>
      <c r="D1835" s="42">
        <v>14</v>
      </c>
      <c r="M1835" s="81" t="s">
        <v>46</v>
      </c>
      <c r="N1835" s="81" t="s">
        <v>329</v>
      </c>
      <c r="O1835" s="81" t="s">
        <v>310</v>
      </c>
      <c r="P1835" s="81" t="s">
        <v>328</v>
      </c>
      <c r="Q1835" s="82">
        <v>253</v>
      </c>
    </row>
    <row r="1836" spans="1:17">
      <c r="A1836" s="41" t="s">
        <v>333</v>
      </c>
      <c r="B1836" s="41" t="s">
        <v>37</v>
      </c>
      <c r="C1836" s="41" t="s">
        <v>309</v>
      </c>
      <c r="D1836" s="42">
        <v>189</v>
      </c>
      <c r="M1836" s="81" t="s">
        <v>46</v>
      </c>
      <c r="N1836" s="81" t="s">
        <v>329</v>
      </c>
      <c r="O1836" s="81" t="s">
        <v>310</v>
      </c>
      <c r="P1836" s="81" t="s">
        <v>334</v>
      </c>
      <c r="Q1836" s="82">
        <v>9</v>
      </c>
    </row>
    <row r="1837" spans="1:17">
      <c r="A1837" s="41" t="s">
        <v>333</v>
      </c>
      <c r="B1837" s="41" t="s">
        <v>37</v>
      </c>
      <c r="C1837" s="41" t="s">
        <v>310</v>
      </c>
      <c r="D1837" s="42">
        <v>101</v>
      </c>
      <c r="M1837" s="81" t="s">
        <v>46</v>
      </c>
      <c r="N1837" s="81" t="s">
        <v>329</v>
      </c>
      <c r="O1837" s="81" t="s">
        <v>311</v>
      </c>
      <c r="P1837" s="81" t="s">
        <v>308</v>
      </c>
      <c r="Q1837" s="82">
        <v>8</v>
      </c>
    </row>
    <row r="1838" spans="1:17">
      <c r="A1838" s="41" t="s">
        <v>333</v>
      </c>
      <c r="B1838" s="41" t="s">
        <v>37</v>
      </c>
      <c r="C1838" s="41" t="s">
        <v>311</v>
      </c>
      <c r="D1838" s="42">
        <v>14</v>
      </c>
      <c r="M1838" s="81" t="s">
        <v>46</v>
      </c>
      <c r="N1838" s="81" t="s">
        <v>329</v>
      </c>
      <c r="O1838" s="81" t="s">
        <v>311</v>
      </c>
      <c r="P1838" s="81" t="s">
        <v>323</v>
      </c>
      <c r="Q1838" s="82">
        <v>34</v>
      </c>
    </row>
    <row r="1839" spans="1:17">
      <c r="A1839" s="41" t="s">
        <v>333</v>
      </c>
      <c r="B1839" s="41" t="s">
        <v>39</v>
      </c>
      <c r="C1839" s="41" t="s">
        <v>329</v>
      </c>
      <c r="D1839" s="42">
        <v>3</v>
      </c>
      <c r="M1839" s="81" t="s">
        <v>46</v>
      </c>
      <c r="N1839" s="81" t="s">
        <v>329</v>
      </c>
      <c r="O1839" s="81" t="s">
        <v>311</v>
      </c>
      <c r="P1839" s="81" t="s">
        <v>324</v>
      </c>
      <c r="Q1839" s="82">
        <v>36</v>
      </c>
    </row>
    <row r="1840" spans="1:17">
      <c r="A1840" s="41" t="s">
        <v>333</v>
      </c>
      <c r="B1840" s="41" t="s">
        <v>39</v>
      </c>
      <c r="C1840" s="41" t="s">
        <v>309</v>
      </c>
      <c r="D1840" s="42">
        <v>798</v>
      </c>
      <c r="M1840" s="81" t="s">
        <v>46</v>
      </c>
      <c r="N1840" s="81" t="s">
        <v>329</v>
      </c>
      <c r="O1840" s="81" t="s">
        <v>311</v>
      </c>
      <c r="P1840" s="81" t="s">
        <v>325</v>
      </c>
      <c r="Q1840" s="82">
        <v>36</v>
      </c>
    </row>
    <row r="1841" spans="1:17">
      <c r="A1841" s="41" t="s">
        <v>333</v>
      </c>
      <c r="B1841" s="41" t="s">
        <v>39</v>
      </c>
      <c r="C1841" s="41" t="s">
        <v>310</v>
      </c>
      <c r="D1841" s="42">
        <v>390</v>
      </c>
      <c r="M1841" s="81" t="s">
        <v>46</v>
      </c>
      <c r="N1841" s="81" t="s">
        <v>329</v>
      </c>
      <c r="O1841" s="81" t="s">
        <v>311</v>
      </c>
      <c r="P1841" s="81" t="s">
        <v>326</v>
      </c>
      <c r="Q1841" s="82">
        <v>33</v>
      </c>
    </row>
    <row r="1842" spans="1:17">
      <c r="A1842" s="41" t="s">
        <v>333</v>
      </c>
      <c r="B1842" s="41" t="s">
        <v>39</v>
      </c>
      <c r="C1842" s="41" t="s">
        <v>311</v>
      </c>
      <c r="D1842" s="42">
        <v>22</v>
      </c>
      <c r="M1842" s="81" t="s">
        <v>46</v>
      </c>
      <c r="N1842" s="81" t="s">
        <v>329</v>
      </c>
      <c r="O1842" s="81" t="s">
        <v>311</v>
      </c>
      <c r="P1842" s="81" t="s">
        <v>327</v>
      </c>
      <c r="Q1842" s="82">
        <v>26</v>
      </c>
    </row>
    <row r="1843" spans="1:17">
      <c r="A1843" s="41" t="s">
        <v>333</v>
      </c>
      <c r="B1843" s="41" t="s">
        <v>32</v>
      </c>
      <c r="C1843" s="41" t="s">
        <v>329</v>
      </c>
      <c r="D1843" s="42">
        <v>57</v>
      </c>
      <c r="M1843" s="81" t="s">
        <v>46</v>
      </c>
      <c r="N1843" s="81" t="s">
        <v>329</v>
      </c>
      <c r="O1843" s="81" t="s">
        <v>311</v>
      </c>
      <c r="P1843" s="81" t="s">
        <v>328</v>
      </c>
      <c r="Q1843" s="82">
        <v>23</v>
      </c>
    </row>
    <row r="1844" spans="1:17">
      <c r="A1844" s="41" t="s">
        <v>333</v>
      </c>
      <c r="B1844" s="41" t="s">
        <v>32</v>
      </c>
      <c r="C1844" s="41" t="s">
        <v>309</v>
      </c>
      <c r="D1844" s="42">
        <v>12654</v>
      </c>
      <c r="M1844" s="81" t="s">
        <v>46</v>
      </c>
      <c r="N1844" s="81" t="s">
        <v>329</v>
      </c>
      <c r="O1844" s="81" t="s">
        <v>311</v>
      </c>
      <c r="P1844" s="81" t="s">
        <v>334</v>
      </c>
      <c r="Q1844" s="82">
        <v>4</v>
      </c>
    </row>
    <row r="1845" spans="1:17">
      <c r="A1845" s="41" t="s">
        <v>333</v>
      </c>
      <c r="B1845" s="41" t="s">
        <v>32</v>
      </c>
      <c r="C1845" s="41" t="s">
        <v>310</v>
      </c>
      <c r="D1845" s="42">
        <v>4702</v>
      </c>
      <c r="M1845" s="81" t="s">
        <v>46</v>
      </c>
      <c r="N1845" s="81" t="s">
        <v>329</v>
      </c>
      <c r="O1845" s="81" t="s">
        <v>311</v>
      </c>
      <c r="P1845" s="81" t="s">
        <v>336</v>
      </c>
      <c r="Q1845" s="82">
        <v>1</v>
      </c>
    </row>
    <row r="1846" spans="1:17">
      <c r="A1846" s="41" t="s">
        <v>333</v>
      </c>
      <c r="B1846" s="41" t="s">
        <v>32</v>
      </c>
      <c r="C1846" s="41" t="s">
        <v>311</v>
      </c>
      <c r="D1846" s="42">
        <v>526</v>
      </c>
      <c r="M1846" s="81" t="s">
        <v>46</v>
      </c>
      <c r="N1846" s="81" t="s">
        <v>329</v>
      </c>
      <c r="O1846" s="81" t="s">
        <v>311</v>
      </c>
      <c r="P1846" s="81" t="s">
        <v>337</v>
      </c>
      <c r="Q1846" s="82">
        <v>1</v>
      </c>
    </row>
    <row r="1847" spans="1:17">
      <c r="A1847" s="41" t="s">
        <v>333</v>
      </c>
      <c r="B1847" s="41" t="s">
        <v>35</v>
      </c>
      <c r="C1847" s="41" t="s">
        <v>329</v>
      </c>
      <c r="D1847" s="42">
        <v>6</v>
      </c>
      <c r="M1847" s="81" t="s">
        <v>46</v>
      </c>
      <c r="N1847" s="81" t="s">
        <v>329</v>
      </c>
      <c r="O1847" s="81" t="s">
        <v>335</v>
      </c>
      <c r="P1847" s="81" t="s">
        <v>334</v>
      </c>
      <c r="Q1847" s="82">
        <v>5</v>
      </c>
    </row>
    <row r="1848" spans="1:17">
      <c r="A1848" s="41" t="s">
        <v>333</v>
      </c>
      <c r="B1848" s="41" t="s">
        <v>35</v>
      </c>
      <c r="C1848" s="41" t="s">
        <v>309</v>
      </c>
      <c r="D1848" s="42">
        <v>1441</v>
      </c>
      <c r="M1848" s="81" t="s">
        <v>11</v>
      </c>
      <c r="N1848" s="81" t="s">
        <v>436</v>
      </c>
      <c r="O1848" s="81" t="s">
        <v>329</v>
      </c>
      <c r="P1848" s="81" t="s">
        <v>330</v>
      </c>
      <c r="Q1848" s="82">
        <v>5</v>
      </c>
    </row>
    <row r="1849" spans="1:17">
      <c r="A1849" s="41" t="s">
        <v>333</v>
      </c>
      <c r="B1849" s="41" t="s">
        <v>35</v>
      </c>
      <c r="C1849" s="41" t="s">
        <v>310</v>
      </c>
      <c r="D1849" s="42">
        <v>635</v>
      </c>
      <c r="M1849" s="81" t="s">
        <v>11</v>
      </c>
      <c r="N1849" s="81" t="s">
        <v>436</v>
      </c>
      <c r="O1849" s="81" t="s">
        <v>329</v>
      </c>
      <c r="P1849" s="81" t="s">
        <v>331</v>
      </c>
      <c r="Q1849" s="82">
        <v>13</v>
      </c>
    </row>
    <row r="1850" spans="1:17">
      <c r="A1850" s="41" t="s">
        <v>333</v>
      </c>
      <c r="B1850" s="41" t="s">
        <v>35</v>
      </c>
      <c r="C1850" s="41" t="s">
        <v>311</v>
      </c>
      <c r="D1850" s="42">
        <v>56</v>
      </c>
      <c r="M1850" s="81" t="s">
        <v>11</v>
      </c>
      <c r="N1850" s="81" t="s">
        <v>436</v>
      </c>
      <c r="O1850" s="81" t="s">
        <v>329</v>
      </c>
      <c r="P1850" s="81" t="s">
        <v>332</v>
      </c>
      <c r="Q1850" s="82">
        <v>19</v>
      </c>
    </row>
    <row r="1851" spans="1:17">
      <c r="A1851" s="41" t="s">
        <v>333</v>
      </c>
      <c r="B1851" s="41" t="s">
        <v>36</v>
      </c>
      <c r="C1851" s="41" t="s">
        <v>309</v>
      </c>
      <c r="D1851" s="42">
        <v>571</v>
      </c>
      <c r="M1851" s="81" t="s">
        <v>11</v>
      </c>
      <c r="N1851" s="81" t="s">
        <v>436</v>
      </c>
      <c r="O1851" s="81" t="s">
        <v>329</v>
      </c>
      <c r="P1851" s="81" t="s">
        <v>333</v>
      </c>
      <c r="Q1851" s="82">
        <v>11</v>
      </c>
    </row>
    <row r="1852" spans="1:17">
      <c r="A1852" s="41" t="s">
        <v>333</v>
      </c>
      <c r="B1852" s="41" t="s">
        <v>36</v>
      </c>
      <c r="C1852" s="41" t="s">
        <v>310</v>
      </c>
      <c r="D1852" s="42">
        <v>256</v>
      </c>
      <c r="M1852" s="81" t="s">
        <v>11</v>
      </c>
      <c r="N1852" s="81" t="s">
        <v>436</v>
      </c>
      <c r="O1852" s="81" t="s">
        <v>329</v>
      </c>
      <c r="P1852" s="81" t="s">
        <v>334</v>
      </c>
      <c r="Q1852" s="82">
        <v>4</v>
      </c>
    </row>
    <row r="1853" spans="1:17">
      <c r="A1853" s="41" t="s">
        <v>333</v>
      </c>
      <c r="B1853" s="41" t="s">
        <v>36</v>
      </c>
      <c r="C1853" s="41" t="s">
        <v>311</v>
      </c>
      <c r="D1853" s="42">
        <v>26</v>
      </c>
      <c r="M1853" s="81" t="s">
        <v>11</v>
      </c>
      <c r="N1853" s="81" t="s">
        <v>436</v>
      </c>
      <c r="O1853" s="81" t="s">
        <v>309</v>
      </c>
      <c r="P1853" s="81" t="s">
        <v>330</v>
      </c>
      <c r="Q1853" s="82">
        <v>4617</v>
      </c>
    </row>
    <row r="1854" spans="1:17">
      <c r="A1854" s="41" t="s">
        <v>333</v>
      </c>
      <c r="B1854" s="41" t="s">
        <v>319</v>
      </c>
      <c r="C1854" s="41" t="s">
        <v>329</v>
      </c>
      <c r="D1854" s="42">
        <v>1</v>
      </c>
      <c r="M1854" s="81" t="s">
        <v>11</v>
      </c>
      <c r="N1854" s="81" t="s">
        <v>436</v>
      </c>
      <c r="O1854" s="81" t="s">
        <v>309</v>
      </c>
      <c r="P1854" s="81" t="s">
        <v>331</v>
      </c>
      <c r="Q1854" s="82">
        <v>5838</v>
      </c>
    </row>
    <row r="1855" spans="1:17">
      <c r="A1855" s="41" t="s">
        <v>333</v>
      </c>
      <c r="B1855" s="41" t="s">
        <v>319</v>
      </c>
      <c r="C1855" s="41" t="s">
        <v>309</v>
      </c>
      <c r="D1855" s="42">
        <v>216</v>
      </c>
      <c r="M1855" s="81" t="s">
        <v>11</v>
      </c>
      <c r="N1855" s="81" t="s">
        <v>436</v>
      </c>
      <c r="O1855" s="81" t="s">
        <v>309</v>
      </c>
      <c r="P1855" s="81" t="s">
        <v>332</v>
      </c>
      <c r="Q1855" s="82">
        <v>6002</v>
      </c>
    </row>
    <row r="1856" spans="1:17">
      <c r="A1856" s="41" t="s">
        <v>333</v>
      </c>
      <c r="B1856" s="41" t="s">
        <v>319</v>
      </c>
      <c r="C1856" s="41" t="s">
        <v>310</v>
      </c>
      <c r="D1856" s="42">
        <v>99</v>
      </c>
      <c r="M1856" s="81" t="s">
        <v>11</v>
      </c>
      <c r="N1856" s="81" t="s">
        <v>436</v>
      </c>
      <c r="O1856" s="81" t="s">
        <v>309</v>
      </c>
      <c r="P1856" s="81" t="s">
        <v>333</v>
      </c>
      <c r="Q1856" s="82">
        <v>5370</v>
      </c>
    </row>
    <row r="1857" spans="1:17">
      <c r="A1857" s="41" t="s">
        <v>333</v>
      </c>
      <c r="B1857" s="41" t="s">
        <v>319</v>
      </c>
      <c r="C1857" s="41" t="s">
        <v>311</v>
      </c>
      <c r="D1857" s="42">
        <v>6</v>
      </c>
      <c r="M1857" s="81" t="s">
        <v>11</v>
      </c>
      <c r="N1857" s="81" t="s">
        <v>436</v>
      </c>
      <c r="O1857" s="81" t="s">
        <v>309</v>
      </c>
      <c r="P1857" s="81" t="s">
        <v>334</v>
      </c>
      <c r="Q1857" s="82">
        <v>4819</v>
      </c>
    </row>
    <row r="1858" spans="1:17">
      <c r="A1858" s="41" t="s">
        <v>333</v>
      </c>
      <c r="B1858" s="41" t="s">
        <v>320</v>
      </c>
      <c r="C1858" s="41" t="s">
        <v>329</v>
      </c>
      <c r="D1858" s="42">
        <v>1</v>
      </c>
      <c r="M1858" s="81" t="s">
        <v>11</v>
      </c>
      <c r="N1858" s="81" t="s">
        <v>436</v>
      </c>
      <c r="O1858" s="81" t="s">
        <v>309</v>
      </c>
      <c r="P1858" s="81" t="s">
        <v>336</v>
      </c>
      <c r="Q1858" s="82">
        <v>4580</v>
      </c>
    </row>
    <row r="1859" spans="1:17">
      <c r="A1859" s="41" t="s">
        <v>333</v>
      </c>
      <c r="B1859" s="41" t="s">
        <v>320</v>
      </c>
      <c r="C1859" s="41" t="s">
        <v>309</v>
      </c>
      <c r="D1859" s="42">
        <v>390</v>
      </c>
      <c r="M1859" s="81" t="s">
        <v>11</v>
      </c>
      <c r="N1859" s="81" t="s">
        <v>436</v>
      </c>
      <c r="O1859" s="81" t="s">
        <v>309</v>
      </c>
      <c r="P1859" s="81" t="s">
        <v>337</v>
      </c>
      <c r="Q1859" s="82">
        <v>5510</v>
      </c>
    </row>
    <row r="1860" spans="1:17">
      <c r="A1860" s="41" t="s">
        <v>333</v>
      </c>
      <c r="B1860" s="41" t="s">
        <v>320</v>
      </c>
      <c r="C1860" s="41" t="s">
        <v>310</v>
      </c>
      <c r="D1860" s="42">
        <v>167</v>
      </c>
      <c r="M1860" s="81" t="s">
        <v>11</v>
      </c>
      <c r="N1860" s="81" t="s">
        <v>436</v>
      </c>
      <c r="O1860" s="81" t="s">
        <v>309</v>
      </c>
      <c r="P1860" s="81" t="s">
        <v>338</v>
      </c>
      <c r="Q1860" s="82">
        <v>1272</v>
      </c>
    </row>
    <row r="1861" spans="1:17">
      <c r="A1861" s="41" t="s">
        <v>333</v>
      </c>
      <c r="B1861" s="41" t="s">
        <v>320</v>
      </c>
      <c r="C1861" s="41" t="s">
        <v>311</v>
      </c>
      <c r="D1861" s="42">
        <v>5</v>
      </c>
      <c r="M1861" s="81" t="s">
        <v>11</v>
      </c>
      <c r="N1861" s="81" t="s">
        <v>436</v>
      </c>
      <c r="O1861" s="81" t="s">
        <v>310</v>
      </c>
      <c r="P1861" s="81" t="s">
        <v>330</v>
      </c>
      <c r="Q1861" s="82">
        <v>1549</v>
      </c>
    </row>
    <row r="1862" spans="1:17">
      <c r="A1862" s="41" t="s">
        <v>333</v>
      </c>
      <c r="B1862" s="41" t="s">
        <v>321</v>
      </c>
      <c r="C1862" s="41" t="s">
        <v>329</v>
      </c>
      <c r="D1862" s="42">
        <v>2</v>
      </c>
      <c r="M1862" s="81" t="s">
        <v>11</v>
      </c>
      <c r="N1862" s="81" t="s">
        <v>436</v>
      </c>
      <c r="O1862" s="81" t="s">
        <v>310</v>
      </c>
      <c r="P1862" s="81" t="s">
        <v>331</v>
      </c>
      <c r="Q1862" s="82">
        <v>2055</v>
      </c>
    </row>
    <row r="1863" spans="1:17">
      <c r="A1863" s="41" t="s">
        <v>333</v>
      </c>
      <c r="B1863" s="41" t="s">
        <v>321</v>
      </c>
      <c r="C1863" s="41" t="s">
        <v>309</v>
      </c>
      <c r="D1863" s="42">
        <v>832</v>
      </c>
      <c r="M1863" s="81" t="s">
        <v>11</v>
      </c>
      <c r="N1863" s="81" t="s">
        <v>436</v>
      </c>
      <c r="O1863" s="81" t="s">
        <v>310</v>
      </c>
      <c r="P1863" s="81" t="s">
        <v>332</v>
      </c>
      <c r="Q1863" s="82">
        <v>2308</v>
      </c>
    </row>
    <row r="1864" spans="1:17">
      <c r="A1864" s="41" t="s">
        <v>333</v>
      </c>
      <c r="B1864" s="41" t="s">
        <v>321</v>
      </c>
      <c r="C1864" s="41" t="s">
        <v>310</v>
      </c>
      <c r="D1864" s="42">
        <v>341</v>
      </c>
      <c r="M1864" s="81" t="s">
        <v>11</v>
      </c>
      <c r="N1864" s="81" t="s">
        <v>436</v>
      </c>
      <c r="O1864" s="81" t="s">
        <v>310</v>
      </c>
      <c r="P1864" s="81" t="s">
        <v>333</v>
      </c>
      <c r="Q1864" s="82">
        <v>2033</v>
      </c>
    </row>
    <row r="1865" spans="1:17">
      <c r="A1865" s="41" t="s">
        <v>333</v>
      </c>
      <c r="B1865" s="41" t="s">
        <v>321</v>
      </c>
      <c r="C1865" s="41" t="s">
        <v>311</v>
      </c>
      <c r="D1865" s="42">
        <v>24</v>
      </c>
      <c r="M1865" s="81" t="s">
        <v>11</v>
      </c>
      <c r="N1865" s="81" t="s">
        <v>436</v>
      </c>
      <c r="O1865" s="81" t="s">
        <v>310</v>
      </c>
      <c r="P1865" s="81" t="s">
        <v>334</v>
      </c>
      <c r="Q1865" s="82">
        <v>1855</v>
      </c>
    </row>
    <row r="1866" spans="1:17">
      <c r="A1866" s="41" t="s">
        <v>333</v>
      </c>
      <c r="B1866" s="41" t="s">
        <v>28</v>
      </c>
      <c r="C1866" s="41" t="s">
        <v>309</v>
      </c>
      <c r="D1866" s="42">
        <v>257</v>
      </c>
      <c r="M1866" s="81" t="s">
        <v>11</v>
      </c>
      <c r="N1866" s="81" t="s">
        <v>436</v>
      </c>
      <c r="O1866" s="81" t="s">
        <v>310</v>
      </c>
      <c r="P1866" s="81" t="s">
        <v>336</v>
      </c>
      <c r="Q1866" s="82">
        <v>1793</v>
      </c>
    </row>
    <row r="1867" spans="1:17">
      <c r="A1867" s="41" t="s">
        <v>333</v>
      </c>
      <c r="B1867" s="41" t="s">
        <v>28</v>
      </c>
      <c r="C1867" s="41" t="s">
        <v>310</v>
      </c>
      <c r="D1867" s="42">
        <v>112</v>
      </c>
      <c r="M1867" s="81" t="s">
        <v>11</v>
      </c>
      <c r="N1867" s="81" t="s">
        <v>436</v>
      </c>
      <c r="O1867" s="81" t="s">
        <v>310</v>
      </c>
      <c r="P1867" s="81" t="s">
        <v>337</v>
      </c>
      <c r="Q1867" s="82">
        <v>2101</v>
      </c>
    </row>
    <row r="1868" spans="1:17">
      <c r="A1868" s="41" t="s">
        <v>333</v>
      </c>
      <c r="B1868" s="41" t="s">
        <v>28</v>
      </c>
      <c r="C1868" s="41" t="s">
        <v>311</v>
      </c>
      <c r="D1868" s="42">
        <v>9</v>
      </c>
      <c r="M1868" s="81" t="s">
        <v>11</v>
      </c>
      <c r="N1868" s="81" t="s">
        <v>436</v>
      </c>
      <c r="O1868" s="81" t="s">
        <v>310</v>
      </c>
      <c r="P1868" s="81" t="s">
        <v>338</v>
      </c>
      <c r="Q1868" s="82">
        <v>389</v>
      </c>
    </row>
    <row r="1869" spans="1:17">
      <c r="A1869" s="41" t="s">
        <v>333</v>
      </c>
      <c r="B1869" s="41" t="s">
        <v>17</v>
      </c>
      <c r="C1869" s="41" t="s">
        <v>309</v>
      </c>
      <c r="D1869" s="42">
        <v>77</v>
      </c>
      <c r="M1869" s="81" t="s">
        <v>11</v>
      </c>
      <c r="N1869" s="81" t="s">
        <v>436</v>
      </c>
      <c r="O1869" s="81" t="s">
        <v>311</v>
      </c>
      <c r="P1869" s="81" t="s">
        <v>330</v>
      </c>
      <c r="Q1869" s="82">
        <v>108</v>
      </c>
    </row>
    <row r="1870" spans="1:17">
      <c r="A1870" s="41" t="s">
        <v>333</v>
      </c>
      <c r="B1870" s="41" t="s">
        <v>17</v>
      </c>
      <c r="C1870" s="41" t="s">
        <v>310</v>
      </c>
      <c r="D1870" s="42">
        <v>32</v>
      </c>
      <c r="M1870" s="81" t="s">
        <v>11</v>
      </c>
      <c r="N1870" s="81" t="s">
        <v>436</v>
      </c>
      <c r="O1870" s="81" t="s">
        <v>311</v>
      </c>
      <c r="P1870" s="81" t="s">
        <v>331</v>
      </c>
      <c r="Q1870" s="82">
        <v>105</v>
      </c>
    </row>
    <row r="1871" spans="1:17">
      <c r="A1871" s="41" t="s">
        <v>333</v>
      </c>
      <c r="B1871" s="41" t="s">
        <v>17</v>
      </c>
      <c r="C1871" s="41" t="s">
        <v>311</v>
      </c>
      <c r="D1871" s="42">
        <v>5</v>
      </c>
      <c r="M1871" s="81" t="s">
        <v>11</v>
      </c>
      <c r="N1871" s="81" t="s">
        <v>436</v>
      </c>
      <c r="O1871" s="81" t="s">
        <v>311</v>
      </c>
      <c r="P1871" s="81" t="s">
        <v>332</v>
      </c>
      <c r="Q1871" s="82">
        <v>146</v>
      </c>
    </row>
    <row r="1872" spans="1:17">
      <c r="A1872" s="41" t="s">
        <v>333</v>
      </c>
      <c r="B1872" s="41" t="s">
        <v>34</v>
      </c>
      <c r="C1872" s="41" t="s">
        <v>309</v>
      </c>
      <c r="D1872" s="42">
        <v>66</v>
      </c>
      <c r="M1872" s="81" t="s">
        <v>11</v>
      </c>
      <c r="N1872" s="81" t="s">
        <v>436</v>
      </c>
      <c r="O1872" s="81" t="s">
        <v>311</v>
      </c>
      <c r="P1872" s="81" t="s">
        <v>333</v>
      </c>
      <c r="Q1872" s="82">
        <v>105</v>
      </c>
    </row>
    <row r="1873" spans="1:17">
      <c r="A1873" s="41" t="s">
        <v>333</v>
      </c>
      <c r="B1873" s="41" t="s">
        <v>34</v>
      </c>
      <c r="C1873" s="41" t="s">
        <v>310</v>
      </c>
      <c r="D1873" s="42">
        <v>31</v>
      </c>
      <c r="M1873" s="81" t="s">
        <v>11</v>
      </c>
      <c r="N1873" s="81" t="s">
        <v>436</v>
      </c>
      <c r="O1873" s="81" t="s">
        <v>311</v>
      </c>
      <c r="P1873" s="81" t="s">
        <v>334</v>
      </c>
      <c r="Q1873" s="82">
        <v>115</v>
      </c>
    </row>
    <row r="1874" spans="1:17">
      <c r="A1874" s="41" t="s">
        <v>333</v>
      </c>
      <c r="B1874" s="41" t="s">
        <v>34</v>
      </c>
      <c r="C1874" s="41" t="s">
        <v>311</v>
      </c>
      <c r="D1874" s="42">
        <v>3</v>
      </c>
      <c r="M1874" s="81" t="s">
        <v>11</v>
      </c>
      <c r="N1874" s="81" t="s">
        <v>436</v>
      </c>
      <c r="O1874" s="81" t="s">
        <v>311</v>
      </c>
      <c r="P1874" s="81" t="s">
        <v>336</v>
      </c>
      <c r="Q1874" s="82">
        <v>176</v>
      </c>
    </row>
    <row r="1875" spans="1:17">
      <c r="A1875" s="41" t="s">
        <v>333</v>
      </c>
      <c r="B1875" s="41" t="s">
        <v>322</v>
      </c>
      <c r="C1875" s="41" t="s">
        <v>329</v>
      </c>
      <c r="D1875" s="42">
        <v>9</v>
      </c>
      <c r="M1875" s="81" t="s">
        <v>11</v>
      </c>
      <c r="N1875" s="81" t="s">
        <v>436</v>
      </c>
      <c r="O1875" s="81" t="s">
        <v>311</v>
      </c>
      <c r="P1875" s="81" t="s">
        <v>337</v>
      </c>
      <c r="Q1875" s="82">
        <v>211</v>
      </c>
    </row>
    <row r="1876" spans="1:17">
      <c r="A1876" s="41" t="s">
        <v>333</v>
      </c>
      <c r="B1876" s="41" t="s">
        <v>322</v>
      </c>
      <c r="C1876" s="41" t="s">
        <v>309</v>
      </c>
      <c r="D1876" s="42">
        <v>546</v>
      </c>
      <c r="M1876" s="81" t="s">
        <v>11</v>
      </c>
      <c r="N1876" s="81" t="s">
        <v>436</v>
      </c>
      <c r="O1876" s="81" t="s">
        <v>311</v>
      </c>
      <c r="P1876" s="81" t="s">
        <v>338</v>
      </c>
      <c r="Q1876" s="82">
        <v>39</v>
      </c>
    </row>
    <row r="1877" spans="1:17">
      <c r="A1877" s="41" t="s">
        <v>333</v>
      </c>
      <c r="B1877" s="41" t="s">
        <v>322</v>
      </c>
      <c r="C1877" s="41" t="s">
        <v>310</v>
      </c>
      <c r="D1877" s="42">
        <v>170</v>
      </c>
      <c r="M1877" s="81" t="s">
        <v>11</v>
      </c>
      <c r="N1877" s="81" t="s">
        <v>436</v>
      </c>
      <c r="O1877" s="81" t="s">
        <v>335</v>
      </c>
      <c r="P1877" s="81" t="s">
        <v>334</v>
      </c>
      <c r="Q1877" s="82">
        <v>59</v>
      </c>
    </row>
    <row r="1878" spans="1:17">
      <c r="A1878" s="41" t="s">
        <v>333</v>
      </c>
      <c r="B1878" s="41" t="s">
        <v>322</v>
      </c>
      <c r="C1878" s="41" t="s">
        <v>311</v>
      </c>
      <c r="D1878" s="42">
        <v>26</v>
      </c>
      <c r="M1878" s="81" t="s">
        <v>11</v>
      </c>
      <c r="N1878" s="81" t="s">
        <v>436</v>
      </c>
      <c r="O1878" s="81" t="s">
        <v>335</v>
      </c>
      <c r="P1878" s="81" t="s">
        <v>336</v>
      </c>
      <c r="Q1878" s="82">
        <v>64</v>
      </c>
    </row>
    <row r="1879" spans="1:17">
      <c r="A1879" s="41" t="s">
        <v>334</v>
      </c>
      <c r="B1879" s="41" t="s">
        <v>6</v>
      </c>
      <c r="C1879" s="41" t="s">
        <v>329</v>
      </c>
      <c r="D1879" s="42">
        <v>2</v>
      </c>
      <c r="M1879" s="81" t="s">
        <v>11</v>
      </c>
      <c r="N1879" s="81" t="s">
        <v>436</v>
      </c>
      <c r="O1879" s="81" t="s">
        <v>335</v>
      </c>
      <c r="P1879" s="81" t="s">
        <v>337</v>
      </c>
      <c r="Q1879" s="82">
        <v>103</v>
      </c>
    </row>
    <row r="1880" spans="1:17">
      <c r="A1880" s="41" t="s">
        <v>334</v>
      </c>
      <c r="B1880" s="41" t="s">
        <v>6</v>
      </c>
      <c r="C1880" s="41" t="s">
        <v>309</v>
      </c>
      <c r="D1880" s="42">
        <v>622</v>
      </c>
      <c r="M1880" s="81" t="s">
        <v>11</v>
      </c>
      <c r="N1880" s="81" t="s">
        <v>436</v>
      </c>
      <c r="O1880" s="81" t="s">
        <v>335</v>
      </c>
      <c r="P1880" s="81" t="s">
        <v>338</v>
      </c>
      <c r="Q1880" s="82">
        <v>14</v>
      </c>
    </row>
    <row r="1881" spans="1:17">
      <c r="A1881" s="41" t="s">
        <v>334</v>
      </c>
      <c r="B1881" s="41" t="s">
        <v>6</v>
      </c>
      <c r="C1881" s="41" t="s">
        <v>310</v>
      </c>
      <c r="D1881" s="42">
        <v>255</v>
      </c>
      <c r="M1881" s="81" t="s">
        <v>11</v>
      </c>
      <c r="N1881" s="81" t="s">
        <v>437</v>
      </c>
      <c r="O1881" s="81" t="s">
        <v>309</v>
      </c>
      <c r="P1881" s="81" t="s">
        <v>331</v>
      </c>
      <c r="Q1881" s="82">
        <v>4</v>
      </c>
    </row>
    <row r="1882" spans="1:17">
      <c r="A1882" s="41" t="s">
        <v>334</v>
      </c>
      <c r="B1882" s="41" t="s">
        <v>6</v>
      </c>
      <c r="C1882" s="41" t="s">
        <v>311</v>
      </c>
      <c r="D1882" s="42">
        <v>26</v>
      </c>
      <c r="M1882" s="81" t="s">
        <v>11</v>
      </c>
      <c r="N1882" s="81" t="s">
        <v>437</v>
      </c>
      <c r="O1882" s="81" t="s">
        <v>309</v>
      </c>
      <c r="P1882" s="81" t="s">
        <v>332</v>
      </c>
      <c r="Q1882" s="82">
        <v>2</v>
      </c>
    </row>
    <row r="1883" spans="1:17">
      <c r="A1883" s="41" t="s">
        <v>334</v>
      </c>
      <c r="B1883" s="41" t="s">
        <v>6</v>
      </c>
      <c r="C1883" s="41" t="s">
        <v>335</v>
      </c>
      <c r="D1883" s="42">
        <v>15</v>
      </c>
      <c r="M1883" s="81" t="s">
        <v>11</v>
      </c>
      <c r="N1883" s="81" t="s">
        <v>437</v>
      </c>
      <c r="O1883" s="81" t="s">
        <v>309</v>
      </c>
      <c r="P1883" s="81" t="s">
        <v>333</v>
      </c>
      <c r="Q1883" s="82">
        <v>1</v>
      </c>
    </row>
    <row r="1884" spans="1:17">
      <c r="A1884" s="41" t="s">
        <v>334</v>
      </c>
      <c r="B1884" s="41" t="s">
        <v>14</v>
      </c>
      <c r="C1884" s="41" t="s">
        <v>329</v>
      </c>
      <c r="D1884" s="42">
        <v>1</v>
      </c>
      <c r="M1884" s="81" t="s">
        <v>11</v>
      </c>
      <c r="N1884" s="81" t="s">
        <v>437</v>
      </c>
      <c r="O1884" s="81" t="s">
        <v>310</v>
      </c>
      <c r="P1884" s="81" t="s">
        <v>330</v>
      </c>
      <c r="Q1884" s="82">
        <v>2</v>
      </c>
    </row>
    <row r="1885" spans="1:17">
      <c r="A1885" s="41" t="s">
        <v>334</v>
      </c>
      <c r="B1885" s="41" t="s">
        <v>14</v>
      </c>
      <c r="C1885" s="41" t="s">
        <v>309</v>
      </c>
      <c r="D1885" s="42">
        <v>1045</v>
      </c>
      <c r="M1885" s="81" t="s">
        <v>11</v>
      </c>
      <c r="N1885" s="81" t="s">
        <v>438</v>
      </c>
      <c r="O1885" s="81" t="s">
        <v>309</v>
      </c>
      <c r="P1885" s="81" t="s">
        <v>330</v>
      </c>
      <c r="Q1885" s="82">
        <v>1</v>
      </c>
    </row>
    <row r="1886" spans="1:17">
      <c r="A1886" s="41" t="s">
        <v>334</v>
      </c>
      <c r="B1886" s="41" t="s">
        <v>14</v>
      </c>
      <c r="C1886" s="41" t="s">
        <v>310</v>
      </c>
      <c r="D1886" s="42">
        <v>483</v>
      </c>
      <c r="M1886" s="81" t="s">
        <v>11</v>
      </c>
      <c r="N1886" s="81" t="s">
        <v>438</v>
      </c>
      <c r="O1886" s="81" t="s">
        <v>309</v>
      </c>
      <c r="P1886" s="81" t="s">
        <v>331</v>
      </c>
      <c r="Q1886" s="82">
        <v>1</v>
      </c>
    </row>
    <row r="1887" spans="1:17">
      <c r="A1887" s="41" t="s">
        <v>334</v>
      </c>
      <c r="B1887" s="41" t="s">
        <v>14</v>
      </c>
      <c r="C1887" s="41" t="s">
        <v>311</v>
      </c>
      <c r="D1887" s="42">
        <v>50</v>
      </c>
      <c r="M1887" s="81" t="s">
        <v>11</v>
      </c>
      <c r="N1887" s="81" t="s">
        <v>438</v>
      </c>
      <c r="O1887" s="81" t="s">
        <v>309</v>
      </c>
      <c r="P1887" s="81" t="s">
        <v>332</v>
      </c>
      <c r="Q1887" s="82">
        <v>4</v>
      </c>
    </row>
    <row r="1888" spans="1:17">
      <c r="A1888" s="41" t="s">
        <v>334</v>
      </c>
      <c r="B1888" s="41" t="s">
        <v>14</v>
      </c>
      <c r="C1888" s="41" t="s">
        <v>335</v>
      </c>
      <c r="D1888" s="42">
        <v>18</v>
      </c>
      <c r="M1888" s="81" t="s">
        <v>11</v>
      </c>
      <c r="N1888" s="81" t="s">
        <v>438</v>
      </c>
      <c r="O1888" s="81" t="s">
        <v>309</v>
      </c>
      <c r="P1888" s="81" t="s">
        <v>333</v>
      </c>
      <c r="Q1888" s="82">
        <v>4</v>
      </c>
    </row>
    <row r="1889" spans="1:17">
      <c r="A1889" s="41" t="s">
        <v>334</v>
      </c>
      <c r="B1889" s="41" t="s">
        <v>312</v>
      </c>
      <c r="C1889" s="41" t="s">
        <v>329</v>
      </c>
      <c r="D1889" s="42">
        <v>1</v>
      </c>
      <c r="M1889" s="81" t="s">
        <v>11</v>
      </c>
      <c r="N1889" s="81" t="s">
        <v>438</v>
      </c>
      <c r="O1889" s="81" t="s">
        <v>309</v>
      </c>
      <c r="P1889" s="81" t="s">
        <v>334</v>
      </c>
      <c r="Q1889" s="82">
        <v>7</v>
      </c>
    </row>
    <row r="1890" spans="1:17">
      <c r="A1890" s="41" t="s">
        <v>334</v>
      </c>
      <c r="B1890" s="41" t="s">
        <v>312</v>
      </c>
      <c r="C1890" s="41" t="s">
        <v>309</v>
      </c>
      <c r="D1890" s="42">
        <v>643</v>
      </c>
      <c r="M1890" s="81" t="s">
        <v>11</v>
      </c>
      <c r="N1890" s="81" t="s">
        <v>438</v>
      </c>
      <c r="O1890" s="81" t="s">
        <v>309</v>
      </c>
      <c r="P1890" s="81" t="s">
        <v>336</v>
      </c>
      <c r="Q1890" s="82">
        <v>3</v>
      </c>
    </row>
    <row r="1891" spans="1:17">
      <c r="A1891" s="41" t="s">
        <v>334</v>
      </c>
      <c r="B1891" s="41" t="s">
        <v>312</v>
      </c>
      <c r="C1891" s="41" t="s">
        <v>310</v>
      </c>
      <c r="D1891" s="42">
        <v>283</v>
      </c>
      <c r="M1891" s="81" t="s">
        <v>11</v>
      </c>
      <c r="N1891" s="81" t="s">
        <v>438</v>
      </c>
      <c r="O1891" s="81" t="s">
        <v>309</v>
      </c>
      <c r="P1891" s="81" t="s">
        <v>337</v>
      </c>
      <c r="Q1891" s="82">
        <v>3</v>
      </c>
    </row>
    <row r="1892" spans="1:17">
      <c r="A1892" s="41" t="s">
        <v>334</v>
      </c>
      <c r="B1892" s="41" t="s">
        <v>312</v>
      </c>
      <c r="C1892" s="41" t="s">
        <v>311</v>
      </c>
      <c r="D1892" s="42">
        <v>38</v>
      </c>
      <c r="M1892" s="81" t="s">
        <v>11</v>
      </c>
      <c r="N1892" s="81" t="s">
        <v>438</v>
      </c>
      <c r="O1892" s="81" t="s">
        <v>309</v>
      </c>
      <c r="P1892" s="81" t="s">
        <v>338</v>
      </c>
      <c r="Q1892" s="82">
        <v>3</v>
      </c>
    </row>
    <row r="1893" spans="1:17">
      <c r="A1893" s="41" t="s">
        <v>334</v>
      </c>
      <c r="B1893" s="41" t="s">
        <v>312</v>
      </c>
      <c r="C1893" s="41" t="s">
        <v>335</v>
      </c>
      <c r="D1893" s="42">
        <v>10</v>
      </c>
      <c r="M1893" s="81" t="s">
        <v>11</v>
      </c>
      <c r="N1893" s="81" t="s">
        <v>438</v>
      </c>
      <c r="O1893" s="81" t="s">
        <v>310</v>
      </c>
      <c r="P1893" s="81" t="s">
        <v>337</v>
      </c>
      <c r="Q1893" s="82">
        <v>2</v>
      </c>
    </row>
    <row r="1894" spans="1:17">
      <c r="A1894" s="41" t="s">
        <v>334</v>
      </c>
      <c r="B1894" s="41" t="s">
        <v>22</v>
      </c>
      <c r="C1894" s="41" t="s">
        <v>329</v>
      </c>
      <c r="D1894" s="42">
        <v>1</v>
      </c>
      <c r="M1894" s="81" t="s">
        <v>11</v>
      </c>
      <c r="N1894" s="81" t="s">
        <v>439</v>
      </c>
      <c r="O1894" s="81" t="s">
        <v>309</v>
      </c>
      <c r="P1894" s="81" t="s">
        <v>334</v>
      </c>
      <c r="Q1894" s="82">
        <v>2</v>
      </c>
    </row>
    <row r="1895" spans="1:17">
      <c r="A1895" s="41" t="s">
        <v>334</v>
      </c>
      <c r="B1895" s="41" t="s">
        <v>22</v>
      </c>
      <c r="C1895" s="41" t="s">
        <v>309</v>
      </c>
      <c r="D1895" s="42">
        <v>821</v>
      </c>
      <c r="M1895" s="81" t="s">
        <v>11</v>
      </c>
      <c r="N1895" s="81" t="s">
        <v>440</v>
      </c>
      <c r="O1895" s="81" t="s">
        <v>309</v>
      </c>
      <c r="P1895" s="81" t="s">
        <v>334</v>
      </c>
      <c r="Q1895" s="82">
        <v>4</v>
      </c>
    </row>
    <row r="1896" spans="1:17">
      <c r="A1896" s="41" t="s">
        <v>334</v>
      </c>
      <c r="B1896" s="41" t="s">
        <v>22</v>
      </c>
      <c r="C1896" s="41" t="s">
        <v>310</v>
      </c>
      <c r="D1896" s="42">
        <v>456</v>
      </c>
      <c r="M1896" s="81" t="s">
        <v>11</v>
      </c>
      <c r="N1896" s="81" t="s">
        <v>440</v>
      </c>
      <c r="O1896" s="81" t="s">
        <v>309</v>
      </c>
      <c r="P1896" s="81" t="s">
        <v>336</v>
      </c>
      <c r="Q1896" s="82">
        <v>2</v>
      </c>
    </row>
    <row r="1897" spans="1:17">
      <c r="A1897" s="41" t="s">
        <v>334</v>
      </c>
      <c r="B1897" s="41" t="s">
        <v>22</v>
      </c>
      <c r="C1897" s="41" t="s">
        <v>311</v>
      </c>
      <c r="D1897" s="42">
        <v>66</v>
      </c>
      <c r="M1897" s="81" t="s">
        <v>11</v>
      </c>
      <c r="N1897" s="81" t="s">
        <v>444</v>
      </c>
      <c r="O1897" s="81" t="s">
        <v>309</v>
      </c>
      <c r="P1897" s="81" t="s">
        <v>330</v>
      </c>
      <c r="Q1897" s="82">
        <v>1</v>
      </c>
    </row>
    <row r="1898" spans="1:17">
      <c r="A1898" s="41" t="s">
        <v>334</v>
      </c>
      <c r="B1898" s="41" t="s">
        <v>22</v>
      </c>
      <c r="C1898" s="41" t="s">
        <v>335</v>
      </c>
      <c r="D1898" s="42">
        <v>8</v>
      </c>
      <c r="M1898" s="81" t="s">
        <v>11</v>
      </c>
      <c r="N1898" s="81" t="s">
        <v>446</v>
      </c>
      <c r="O1898" s="81" t="s">
        <v>309</v>
      </c>
      <c r="P1898" s="81" t="s">
        <v>332</v>
      </c>
      <c r="Q1898" s="82">
        <v>2</v>
      </c>
    </row>
    <row r="1899" spans="1:17">
      <c r="A1899" s="41" t="s">
        <v>334</v>
      </c>
      <c r="B1899" s="41" t="s">
        <v>25</v>
      </c>
      <c r="C1899" s="41" t="s">
        <v>329</v>
      </c>
      <c r="D1899" s="42">
        <v>2</v>
      </c>
      <c r="M1899" s="81" t="s">
        <v>11</v>
      </c>
      <c r="N1899" s="81" t="s">
        <v>446</v>
      </c>
      <c r="O1899" s="81" t="s">
        <v>309</v>
      </c>
      <c r="P1899" s="81" t="s">
        <v>333</v>
      </c>
      <c r="Q1899" s="82">
        <v>1</v>
      </c>
    </row>
    <row r="1900" spans="1:17">
      <c r="A1900" s="41" t="s">
        <v>334</v>
      </c>
      <c r="B1900" s="41" t="s">
        <v>25</v>
      </c>
      <c r="C1900" s="41" t="s">
        <v>309</v>
      </c>
      <c r="D1900" s="42">
        <v>475</v>
      </c>
      <c r="M1900" s="81" t="s">
        <v>11</v>
      </c>
      <c r="N1900" s="81" t="s">
        <v>441</v>
      </c>
      <c r="O1900" s="81" t="s">
        <v>309</v>
      </c>
      <c r="P1900" s="81" t="s">
        <v>332</v>
      </c>
      <c r="Q1900" s="82">
        <v>2</v>
      </c>
    </row>
    <row r="1901" spans="1:17">
      <c r="A1901" s="41" t="s">
        <v>334</v>
      </c>
      <c r="B1901" s="41" t="s">
        <v>25</v>
      </c>
      <c r="C1901" s="41" t="s">
        <v>310</v>
      </c>
      <c r="D1901" s="42">
        <v>230</v>
      </c>
      <c r="M1901" s="81" t="s">
        <v>11</v>
      </c>
      <c r="N1901" s="81" t="s">
        <v>329</v>
      </c>
      <c r="O1901" s="81" t="s">
        <v>329</v>
      </c>
      <c r="P1901" s="81" t="s">
        <v>328</v>
      </c>
      <c r="Q1901" s="82">
        <v>1</v>
      </c>
    </row>
    <row r="1902" spans="1:17">
      <c r="A1902" s="41" t="s">
        <v>334</v>
      </c>
      <c r="B1902" s="41" t="s">
        <v>25</v>
      </c>
      <c r="C1902" s="41" t="s">
        <v>311</v>
      </c>
      <c r="D1902" s="42">
        <v>42</v>
      </c>
      <c r="M1902" s="81" t="s">
        <v>11</v>
      </c>
      <c r="N1902" s="81" t="s">
        <v>329</v>
      </c>
      <c r="O1902" s="81" t="s">
        <v>309</v>
      </c>
      <c r="P1902" s="81" t="s">
        <v>308</v>
      </c>
      <c r="Q1902" s="82">
        <v>1256</v>
      </c>
    </row>
    <row r="1903" spans="1:17">
      <c r="A1903" s="41" t="s">
        <v>334</v>
      </c>
      <c r="B1903" s="41" t="s">
        <v>25</v>
      </c>
      <c r="C1903" s="41" t="s">
        <v>335</v>
      </c>
      <c r="D1903" s="42">
        <v>8</v>
      </c>
      <c r="M1903" s="81" t="s">
        <v>11</v>
      </c>
      <c r="N1903" s="81" t="s">
        <v>329</v>
      </c>
      <c r="O1903" s="81" t="s">
        <v>309</v>
      </c>
      <c r="P1903" s="81" t="s">
        <v>323</v>
      </c>
      <c r="Q1903" s="82">
        <v>6502</v>
      </c>
    </row>
    <row r="1904" spans="1:17">
      <c r="A1904" s="41" t="s">
        <v>334</v>
      </c>
      <c r="B1904" s="41" t="s">
        <v>313</v>
      </c>
      <c r="C1904" s="41" t="s">
        <v>329</v>
      </c>
      <c r="D1904" s="42">
        <v>1</v>
      </c>
      <c r="M1904" s="81" t="s">
        <v>11</v>
      </c>
      <c r="N1904" s="81" t="s">
        <v>329</v>
      </c>
      <c r="O1904" s="81" t="s">
        <v>309</v>
      </c>
      <c r="P1904" s="81" t="s">
        <v>324</v>
      </c>
      <c r="Q1904" s="82">
        <v>5647</v>
      </c>
    </row>
    <row r="1905" spans="1:17">
      <c r="A1905" s="41" t="s">
        <v>334</v>
      </c>
      <c r="B1905" s="41" t="s">
        <v>313</v>
      </c>
      <c r="C1905" s="41" t="s">
        <v>309</v>
      </c>
      <c r="D1905" s="42">
        <v>382</v>
      </c>
      <c r="M1905" s="81" t="s">
        <v>11</v>
      </c>
      <c r="N1905" s="81" t="s">
        <v>329</v>
      </c>
      <c r="O1905" s="81" t="s">
        <v>309</v>
      </c>
      <c r="P1905" s="81" t="s">
        <v>325</v>
      </c>
      <c r="Q1905" s="82">
        <v>4717</v>
      </c>
    </row>
    <row r="1906" spans="1:17">
      <c r="A1906" s="41" t="s">
        <v>334</v>
      </c>
      <c r="B1906" s="41" t="s">
        <v>313</v>
      </c>
      <c r="C1906" s="41" t="s">
        <v>310</v>
      </c>
      <c r="D1906" s="42">
        <v>193</v>
      </c>
      <c r="M1906" s="81" t="s">
        <v>11</v>
      </c>
      <c r="N1906" s="81" t="s">
        <v>329</v>
      </c>
      <c r="O1906" s="81" t="s">
        <v>309</v>
      </c>
      <c r="P1906" s="81" t="s">
        <v>326</v>
      </c>
      <c r="Q1906" s="82">
        <v>5327</v>
      </c>
    </row>
    <row r="1907" spans="1:17">
      <c r="A1907" s="41" t="s">
        <v>334</v>
      </c>
      <c r="B1907" s="41" t="s">
        <v>313</v>
      </c>
      <c r="C1907" s="41" t="s">
        <v>311</v>
      </c>
      <c r="D1907" s="42">
        <v>18</v>
      </c>
      <c r="M1907" s="81" t="s">
        <v>11</v>
      </c>
      <c r="N1907" s="81" t="s">
        <v>329</v>
      </c>
      <c r="O1907" s="81" t="s">
        <v>309</v>
      </c>
      <c r="P1907" s="81" t="s">
        <v>327</v>
      </c>
      <c r="Q1907" s="82">
        <v>4301</v>
      </c>
    </row>
    <row r="1908" spans="1:17">
      <c r="A1908" s="41" t="s">
        <v>334</v>
      </c>
      <c r="B1908" s="41" t="s">
        <v>313</v>
      </c>
      <c r="C1908" s="41" t="s">
        <v>335</v>
      </c>
      <c r="D1908" s="42">
        <v>7</v>
      </c>
      <c r="M1908" s="81" t="s">
        <v>11</v>
      </c>
      <c r="N1908" s="81" t="s">
        <v>329</v>
      </c>
      <c r="O1908" s="81" t="s">
        <v>309</v>
      </c>
      <c r="P1908" s="81" t="s">
        <v>328</v>
      </c>
      <c r="Q1908" s="82">
        <v>3703</v>
      </c>
    </row>
    <row r="1909" spans="1:17">
      <c r="A1909" s="41" t="s">
        <v>334</v>
      </c>
      <c r="B1909" s="41" t="s">
        <v>33</v>
      </c>
      <c r="C1909" s="41" t="s">
        <v>309</v>
      </c>
      <c r="D1909" s="42">
        <v>1776</v>
      </c>
      <c r="M1909" s="81" t="s">
        <v>11</v>
      </c>
      <c r="N1909" s="81" t="s">
        <v>329</v>
      </c>
      <c r="O1909" s="81" t="s">
        <v>309</v>
      </c>
      <c r="P1909" s="81" t="s">
        <v>334</v>
      </c>
      <c r="Q1909" s="82">
        <v>135</v>
      </c>
    </row>
    <row r="1910" spans="1:17">
      <c r="A1910" s="41" t="s">
        <v>334</v>
      </c>
      <c r="B1910" s="41" t="s">
        <v>33</v>
      </c>
      <c r="C1910" s="41" t="s">
        <v>310</v>
      </c>
      <c r="D1910" s="42">
        <v>884</v>
      </c>
      <c r="M1910" s="81" t="s">
        <v>11</v>
      </c>
      <c r="N1910" s="81" t="s">
        <v>329</v>
      </c>
      <c r="O1910" s="81" t="s">
        <v>309</v>
      </c>
      <c r="P1910" s="81" t="s">
        <v>336</v>
      </c>
      <c r="Q1910" s="82">
        <v>8</v>
      </c>
    </row>
    <row r="1911" spans="1:17">
      <c r="A1911" s="41" t="s">
        <v>334</v>
      </c>
      <c r="B1911" s="41" t="s">
        <v>33</v>
      </c>
      <c r="C1911" s="41" t="s">
        <v>311</v>
      </c>
      <c r="D1911" s="42">
        <v>84</v>
      </c>
      <c r="M1911" s="81" t="s">
        <v>11</v>
      </c>
      <c r="N1911" s="81" t="s">
        <v>329</v>
      </c>
      <c r="O1911" s="81" t="s">
        <v>309</v>
      </c>
      <c r="P1911" s="81" t="s">
        <v>337</v>
      </c>
      <c r="Q1911" s="82">
        <v>7</v>
      </c>
    </row>
    <row r="1912" spans="1:17">
      <c r="A1912" s="41" t="s">
        <v>334</v>
      </c>
      <c r="B1912" s="41" t="s">
        <v>33</v>
      </c>
      <c r="C1912" s="41" t="s">
        <v>335</v>
      </c>
      <c r="D1912" s="42">
        <v>37</v>
      </c>
      <c r="M1912" s="81" t="s">
        <v>11</v>
      </c>
      <c r="N1912" s="81" t="s">
        <v>329</v>
      </c>
      <c r="O1912" s="81" t="s">
        <v>310</v>
      </c>
      <c r="P1912" s="81" t="s">
        <v>308</v>
      </c>
      <c r="Q1912" s="82">
        <v>252</v>
      </c>
    </row>
    <row r="1913" spans="1:17">
      <c r="A1913" s="41" t="s">
        <v>334</v>
      </c>
      <c r="B1913" s="41" t="s">
        <v>52</v>
      </c>
      <c r="C1913" s="41" t="s">
        <v>329</v>
      </c>
      <c r="D1913" s="42">
        <v>2</v>
      </c>
      <c r="M1913" s="81" t="s">
        <v>11</v>
      </c>
      <c r="N1913" s="81" t="s">
        <v>329</v>
      </c>
      <c r="O1913" s="81" t="s">
        <v>310</v>
      </c>
      <c r="P1913" s="81" t="s">
        <v>323</v>
      </c>
      <c r="Q1913" s="82">
        <v>1307</v>
      </c>
    </row>
    <row r="1914" spans="1:17">
      <c r="A1914" s="41" t="s">
        <v>334</v>
      </c>
      <c r="B1914" s="41" t="s">
        <v>52</v>
      </c>
      <c r="C1914" s="41" t="s">
        <v>309</v>
      </c>
      <c r="D1914" s="42">
        <v>2042</v>
      </c>
      <c r="M1914" s="81" t="s">
        <v>11</v>
      </c>
      <c r="N1914" s="81" t="s">
        <v>329</v>
      </c>
      <c r="O1914" s="81" t="s">
        <v>310</v>
      </c>
      <c r="P1914" s="81" t="s">
        <v>324</v>
      </c>
      <c r="Q1914" s="82">
        <v>1398</v>
      </c>
    </row>
    <row r="1915" spans="1:17">
      <c r="A1915" s="41" t="s">
        <v>334</v>
      </c>
      <c r="B1915" s="41" t="s">
        <v>52</v>
      </c>
      <c r="C1915" s="41" t="s">
        <v>310</v>
      </c>
      <c r="D1915" s="42">
        <v>1045</v>
      </c>
      <c r="M1915" s="81" t="s">
        <v>11</v>
      </c>
      <c r="N1915" s="81" t="s">
        <v>329</v>
      </c>
      <c r="O1915" s="81" t="s">
        <v>310</v>
      </c>
      <c r="P1915" s="81" t="s">
        <v>325</v>
      </c>
      <c r="Q1915" s="82">
        <v>1887</v>
      </c>
    </row>
    <row r="1916" spans="1:17">
      <c r="A1916" s="41" t="s">
        <v>334</v>
      </c>
      <c r="B1916" s="41" t="s">
        <v>52</v>
      </c>
      <c r="C1916" s="41" t="s">
        <v>311</v>
      </c>
      <c r="D1916" s="42">
        <v>120</v>
      </c>
      <c r="M1916" s="81" t="s">
        <v>11</v>
      </c>
      <c r="N1916" s="81" t="s">
        <v>329</v>
      </c>
      <c r="O1916" s="81" t="s">
        <v>310</v>
      </c>
      <c r="P1916" s="81" t="s">
        <v>326</v>
      </c>
      <c r="Q1916" s="82">
        <v>1540</v>
      </c>
    </row>
    <row r="1917" spans="1:17">
      <c r="A1917" s="41" t="s">
        <v>334</v>
      </c>
      <c r="B1917" s="41" t="s">
        <v>52</v>
      </c>
      <c r="C1917" s="41" t="s">
        <v>335</v>
      </c>
      <c r="D1917" s="42">
        <v>36</v>
      </c>
      <c r="M1917" s="81" t="s">
        <v>11</v>
      </c>
      <c r="N1917" s="81" t="s">
        <v>329</v>
      </c>
      <c r="O1917" s="81" t="s">
        <v>310</v>
      </c>
      <c r="P1917" s="81" t="s">
        <v>327</v>
      </c>
      <c r="Q1917" s="82">
        <v>1253</v>
      </c>
    </row>
    <row r="1918" spans="1:17">
      <c r="A1918" s="41" t="s">
        <v>334</v>
      </c>
      <c r="B1918" s="41" t="s">
        <v>26</v>
      </c>
      <c r="C1918" s="41" t="s">
        <v>309</v>
      </c>
      <c r="D1918" s="42">
        <v>119</v>
      </c>
      <c r="M1918" s="81" t="s">
        <v>11</v>
      </c>
      <c r="N1918" s="81" t="s">
        <v>329</v>
      </c>
      <c r="O1918" s="81" t="s">
        <v>310</v>
      </c>
      <c r="P1918" s="81" t="s">
        <v>328</v>
      </c>
      <c r="Q1918" s="82">
        <v>1562</v>
      </c>
    </row>
    <row r="1919" spans="1:17">
      <c r="A1919" s="41" t="s">
        <v>334</v>
      </c>
      <c r="B1919" s="41" t="s">
        <v>26</v>
      </c>
      <c r="C1919" s="41" t="s">
        <v>310</v>
      </c>
      <c r="D1919" s="42">
        <v>51</v>
      </c>
      <c r="M1919" s="81" t="s">
        <v>11</v>
      </c>
      <c r="N1919" s="81" t="s">
        <v>329</v>
      </c>
      <c r="O1919" s="81" t="s">
        <v>310</v>
      </c>
      <c r="P1919" s="81" t="s">
        <v>334</v>
      </c>
      <c r="Q1919" s="82">
        <v>74</v>
      </c>
    </row>
    <row r="1920" spans="1:17">
      <c r="A1920" s="41" t="s">
        <v>334</v>
      </c>
      <c r="B1920" s="41" t="s">
        <v>26</v>
      </c>
      <c r="C1920" s="41" t="s">
        <v>311</v>
      </c>
      <c r="D1920" s="42">
        <v>8</v>
      </c>
      <c r="M1920" s="81" t="s">
        <v>11</v>
      </c>
      <c r="N1920" s="81" t="s">
        <v>329</v>
      </c>
      <c r="O1920" s="81" t="s">
        <v>310</v>
      </c>
      <c r="P1920" s="81" t="s">
        <v>337</v>
      </c>
      <c r="Q1920" s="82">
        <v>1</v>
      </c>
    </row>
    <row r="1921" spans="1:17">
      <c r="A1921" s="41" t="s">
        <v>334</v>
      </c>
      <c r="B1921" s="41" t="s">
        <v>26</v>
      </c>
      <c r="C1921" s="41" t="s">
        <v>335</v>
      </c>
      <c r="D1921" s="42">
        <v>2</v>
      </c>
      <c r="M1921" s="81" t="s">
        <v>11</v>
      </c>
      <c r="N1921" s="81" t="s">
        <v>329</v>
      </c>
      <c r="O1921" s="81" t="s">
        <v>311</v>
      </c>
      <c r="P1921" s="81" t="s">
        <v>308</v>
      </c>
      <c r="Q1921" s="82">
        <v>33</v>
      </c>
    </row>
    <row r="1922" spans="1:17">
      <c r="A1922" s="41" t="s">
        <v>334</v>
      </c>
      <c r="B1922" s="41" t="s">
        <v>45</v>
      </c>
      <c r="C1922" s="41" t="s">
        <v>309</v>
      </c>
      <c r="D1922" s="42">
        <v>70</v>
      </c>
      <c r="M1922" s="81" t="s">
        <v>11</v>
      </c>
      <c r="N1922" s="81" t="s">
        <v>329</v>
      </c>
      <c r="O1922" s="81" t="s">
        <v>311</v>
      </c>
      <c r="P1922" s="81" t="s">
        <v>323</v>
      </c>
      <c r="Q1922" s="82">
        <v>188</v>
      </c>
    </row>
    <row r="1923" spans="1:17">
      <c r="A1923" s="41" t="s">
        <v>334</v>
      </c>
      <c r="B1923" s="41" t="s">
        <v>45</v>
      </c>
      <c r="C1923" s="41" t="s">
        <v>310</v>
      </c>
      <c r="D1923" s="42">
        <v>31</v>
      </c>
      <c r="M1923" s="81" t="s">
        <v>11</v>
      </c>
      <c r="N1923" s="81" t="s">
        <v>329</v>
      </c>
      <c r="O1923" s="81" t="s">
        <v>311</v>
      </c>
      <c r="P1923" s="81" t="s">
        <v>324</v>
      </c>
      <c r="Q1923" s="82">
        <v>216</v>
      </c>
    </row>
    <row r="1924" spans="1:17">
      <c r="A1924" s="41" t="s">
        <v>334</v>
      </c>
      <c r="B1924" s="41" t="s">
        <v>45</v>
      </c>
      <c r="C1924" s="41" t="s">
        <v>311</v>
      </c>
      <c r="D1924" s="42">
        <v>3</v>
      </c>
      <c r="M1924" s="81" t="s">
        <v>11</v>
      </c>
      <c r="N1924" s="81" t="s">
        <v>329</v>
      </c>
      <c r="O1924" s="81" t="s">
        <v>311</v>
      </c>
      <c r="P1924" s="81" t="s">
        <v>325</v>
      </c>
      <c r="Q1924" s="82">
        <v>185</v>
      </c>
    </row>
    <row r="1925" spans="1:17">
      <c r="A1925" s="41" t="s">
        <v>334</v>
      </c>
      <c r="B1925" s="41" t="s">
        <v>45</v>
      </c>
      <c r="C1925" s="41" t="s">
        <v>335</v>
      </c>
      <c r="D1925" s="42">
        <v>1</v>
      </c>
      <c r="M1925" s="81" t="s">
        <v>11</v>
      </c>
      <c r="N1925" s="81" t="s">
        <v>329</v>
      </c>
      <c r="O1925" s="81" t="s">
        <v>311</v>
      </c>
      <c r="P1925" s="81" t="s">
        <v>326</v>
      </c>
      <c r="Q1925" s="82">
        <v>132</v>
      </c>
    </row>
    <row r="1926" spans="1:17">
      <c r="A1926" s="41" t="s">
        <v>334</v>
      </c>
      <c r="B1926" s="41" t="s">
        <v>51</v>
      </c>
      <c r="C1926" s="41" t="s">
        <v>329</v>
      </c>
      <c r="D1926" s="42">
        <v>1</v>
      </c>
      <c r="M1926" s="81" t="s">
        <v>11</v>
      </c>
      <c r="N1926" s="81" t="s">
        <v>329</v>
      </c>
      <c r="O1926" s="81" t="s">
        <v>311</v>
      </c>
      <c r="P1926" s="81" t="s">
        <v>327</v>
      </c>
      <c r="Q1926" s="82">
        <v>79</v>
      </c>
    </row>
    <row r="1927" spans="1:17">
      <c r="A1927" s="41" t="s">
        <v>334</v>
      </c>
      <c r="B1927" s="41" t="s">
        <v>51</v>
      </c>
      <c r="C1927" s="41" t="s">
        <v>309</v>
      </c>
      <c r="D1927" s="42">
        <v>753</v>
      </c>
      <c r="M1927" s="81" t="s">
        <v>11</v>
      </c>
      <c r="N1927" s="81" t="s">
        <v>329</v>
      </c>
      <c r="O1927" s="81" t="s">
        <v>311</v>
      </c>
      <c r="P1927" s="81" t="s">
        <v>328</v>
      </c>
      <c r="Q1927" s="82">
        <v>71</v>
      </c>
    </row>
    <row r="1928" spans="1:17">
      <c r="A1928" s="41" t="s">
        <v>334</v>
      </c>
      <c r="B1928" s="41" t="s">
        <v>51</v>
      </c>
      <c r="C1928" s="41" t="s">
        <v>310</v>
      </c>
      <c r="D1928" s="42">
        <v>340</v>
      </c>
      <c r="M1928" s="81" t="s">
        <v>11</v>
      </c>
      <c r="N1928" s="81" t="s">
        <v>329</v>
      </c>
      <c r="O1928" s="81" t="s">
        <v>311</v>
      </c>
      <c r="P1928" s="81" t="s">
        <v>334</v>
      </c>
      <c r="Q1928" s="82">
        <v>18</v>
      </c>
    </row>
    <row r="1929" spans="1:17">
      <c r="A1929" s="41" t="s">
        <v>334</v>
      </c>
      <c r="B1929" s="41" t="s">
        <v>51</v>
      </c>
      <c r="C1929" s="41" t="s">
        <v>311</v>
      </c>
      <c r="D1929" s="42">
        <v>53</v>
      </c>
      <c r="M1929" s="81" t="s">
        <v>11</v>
      </c>
      <c r="N1929" s="81" t="s">
        <v>329</v>
      </c>
      <c r="O1929" s="81" t="s">
        <v>311</v>
      </c>
      <c r="P1929" s="81" t="s">
        <v>336</v>
      </c>
      <c r="Q1929" s="82">
        <v>1</v>
      </c>
    </row>
    <row r="1930" spans="1:17">
      <c r="A1930" s="41" t="s">
        <v>334</v>
      </c>
      <c r="B1930" s="41" t="s">
        <v>51</v>
      </c>
      <c r="C1930" s="41" t="s">
        <v>335</v>
      </c>
      <c r="D1930" s="42">
        <v>21</v>
      </c>
      <c r="M1930" s="81" t="s">
        <v>11</v>
      </c>
      <c r="N1930" s="81" t="s">
        <v>329</v>
      </c>
      <c r="O1930" s="81" t="s">
        <v>311</v>
      </c>
      <c r="P1930" s="81" t="s">
        <v>337</v>
      </c>
      <c r="Q1930" s="82">
        <v>1</v>
      </c>
    </row>
    <row r="1931" spans="1:17">
      <c r="A1931" s="41" t="s">
        <v>334</v>
      </c>
      <c r="B1931" s="41" t="s">
        <v>7</v>
      </c>
      <c r="C1931" s="41" t="s">
        <v>329</v>
      </c>
      <c r="D1931" s="42">
        <v>3</v>
      </c>
      <c r="M1931" s="81" t="s">
        <v>11</v>
      </c>
      <c r="N1931" s="81" t="s">
        <v>329</v>
      </c>
      <c r="O1931" s="81" t="s">
        <v>335</v>
      </c>
      <c r="P1931" s="81" t="s">
        <v>334</v>
      </c>
      <c r="Q1931" s="82">
        <v>23</v>
      </c>
    </row>
    <row r="1932" spans="1:17">
      <c r="A1932" s="41" t="s">
        <v>334</v>
      </c>
      <c r="B1932" s="41" t="s">
        <v>7</v>
      </c>
      <c r="C1932" s="41" t="s">
        <v>309</v>
      </c>
      <c r="D1932" s="42">
        <v>914</v>
      </c>
      <c r="M1932" s="81" t="s">
        <v>11</v>
      </c>
      <c r="N1932" s="81" t="s">
        <v>329</v>
      </c>
      <c r="O1932" s="81" t="s">
        <v>335</v>
      </c>
      <c r="P1932" s="81" t="s">
        <v>337</v>
      </c>
      <c r="Q1932" s="82">
        <v>1</v>
      </c>
    </row>
    <row r="1933" spans="1:17">
      <c r="A1933" s="41" t="s">
        <v>334</v>
      </c>
      <c r="B1933" s="41" t="s">
        <v>7</v>
      </c>
      <c r="C1933" s="41" t="s">
        <v>310</v>
      </c>
      <c r="D1933" s="42">
        <v>400</v>
      </c>
      <c r="M1933" s="81" t="s">
        <v>21</v>
      </c>
      <c r="N1933" s="81" t="s">
        <v>436</v>
      </c>
      <c r="O1933" s="81" t="s">
        <v>329</v>
      </c>
      <c r="P1933" s="81" t="s">
        <v>331</v>
      </c>
      <c r="Q1933" s="82">
        <v>3</v>
      </c>
    </row>
    <row r="1934" spans="1:17">
      <c r="A1934" s="41" t="s">
        <v>334</v>
      </c>
      <c r="B1934" s="41" t="s">
        <v>7</v>
      </c>
      <c r="C1934" s="41" t="s">
        <v>311</v>
      </c>
      <c r="D1934" s="42">
        <v>38</v>
      </c>
      <c r="M1934" s="81" t="s">
        <v>21</v>
      </c>
      <c r="N1934" s="81" t="s">
        <v>436</v>
      </c>
      <c r="O1934" s="81" t="s">
        <v>329</v>
      </c>
      <c r="P1934" s="81" t="s">
        <v>333</v>
      </c>
      <c r="Q1934" s="82">
        <v>2</v>
      </c>
    </row>
    <row r="1935" spans="1:17">
      <c r="A1935" s="41" t="s">
        <v>334</v>
      </c>
      <c r="B1935" s="41" t="s">
        <v>7</v>
      </c>
      <c r="C1935" s="41" t="s">
        <v>335</v>
      </c>
      <c r="D1935" s="42">
        <v>19</v>
      </c>
      <c r="M1935" s="81" t="s">
        <v>21</v>
      </c>
      <c r="N1935" s="81" t="s">
        <v>436</v>
      </c>
      <c r="O1935" s="81" t="s">
        <v>309</v>
      </c>
      <c r="P1935" s="81" t="s">
        <v>330</v>
      </c>
      <c r="Q1935" s="82">
        <v>332</v>
      </c>
    </row>
    <row r="1936" spans="1:17">
      <c r="A1936" s="41" t="s">
        <v>334</v>
      </c>
      <c r="B1936" s="41" t="s">
        <v>314</v>
      </c>
      <c r="C1936" s="41" t="s">
        <v>329</v>
      </c>
      <c r="D1936" s="42">
        <v>1</v>
      </c>
      <c r="M1936" s="81" t="s">
        <v>21</v>
      </c>
      <c r="N1936" s="81" t="s">
        <v>436</v>
      </c>
      <c r="O1936" s="81" t="s">
        <v>309</v>
      </c>
      <c r="P1936" s="81" t="s">
        <v>331</v>
      </c>
      <c r="Q1936" s="82">
        <v>475</v>
      </c>
    </row>
    <row r="1937" spans="1:17">
      <c r="A1937" s="41" t="s">
        <v>334</v>
      </c>
      <c r="B1937" s="41" t="s">
        <v>314</v>
      </c>
      <c r="C1937" s="41" t="s">
        <v>309</v>
      </c>
      <c r="D1937" s="42">
        <v>951</v>
      </c>
      <c r="M1937" s="81" t="s">
        <v>21</v>
      </c>
      <c r="N1937" s="81" t="s">
        <v>436</v>
      </c>
      <c r="O1937" s="81" t="s">
        <v>309</v>
      </c>
      <c r="P1937" s="81" t="s">
        <v>332</v>
      </c>
      <c r="Q1937" s="82">
        <v>484</v>
      </c>
    </row>
    <row r="1938" spans="1:17">
      <c r="A1938" s="41" t="s">
        <v>334</v>
      </c>
      <c r="B1938" s="41" t="s">
        <v>314</v>
      </c>
      <c r="C1938" s="41" t="s">
        <v>310</v>
      </c>
      <c r="D1938" s="42">
        <v>496</v>
      </c>
      <c r="M1938" s="81" t="s">
        <v>21</v>
      </c>
      <c r="N1938" s="81" t="s">
        <v>436</v>
      </c>
      <c r="O1938" s="81" t="s">
        <v>309</v>
      </c>
      <c r="P1938" s="81" t="s">
        <v>333</v>
      </c>
      <c r="Q1938" s="82">
        <v>467</v>
      </c>
    </row>
    <row r="1939" spans="1:17">
      <c r="A1939" s="41" t="s">
        <v>334</v>
      </c>
      <c r="B1939" s="41" t="s">
        <v>314</v>
      </c>
      <c r="C1939" s="41" t="s">
        <v>311</v>
      </c>
      <c r="D1939" s="42">
        <v>49</v>
      </c>
      <c r="M1939" s="81" t="s">
        <v>21</v>
      </c>
      <c r="N1939" s="81" t="s">
        <v>436</v>
      </c>
      <c r="O1939" s="81" t="s">
        <v>309</v>
      </c>
      <c r="P1939" s="81" t="s">
        <v>334</v>
      </c>
      <c r="Q1939" s="82">
        <v>374</v>
      </c>
    </row>
    <row r="1940" spans="1:17">
      <c r="A1940" s="41" t="s">
        <v>334</v>
      </c>
      <c r="B1940" s="41" t="s">
        <v>314</v>
      </c>
      <c r="C1940" s="41" t="s">
        <v>335</v>
      </c>
      <c r="D1940" s="42">
        <v>36</v>
      </c>
      <c r="M1940" s="81" t="s">
        <v>21</v>
      </c>
      <c r="N1940" s="81" t="s">
        <v>436</v>
      </c>
      <c r="O1940" s="81" t="s">
        <v>309</v>
      </c>
      <c r="P1940" s="81" t="s">
        <v>336</v>
      </c>
      <c r="Q1940" s="82">
        <v>373</v>
      </c>
    </row>
    <row r="1941" spans="1:17">
      <c r="A1941" s="41" t="s">
        <v>334</v>
      </c>
      <c r="B1941" s="41" t="s">
        <v>29</v>
      </c>
      <c r="C1941" s="41" t="s">
        <v>329</v>
      </c>
      <c r="D1941" s="42">
        <v>4</v>
      </c>
      <c r="M1941" s="81" t="s">
        <v>21</v>
      </c>
      <c r="N1941" s="81" t="s">
        <v>436</v>
      </c>
      <c r="O1941" s="81" t="s">
        <v>309</v>
      </c>
      <c r="P1941" s="81" t="s">
        <v>337</v>
      </c>
      <c r="Q1941" s="82">
        <v>436</v>
      </c>
    </row>
    <row r="1942" spans="1:17">
      <c r="A1942" s="41" t="s">
        <v>334</v>
      </c>
      <c r="B1942" s="41" t="s">
        <v>29</v>
      </c>
      <c r="C1942" s="41" t="s">
        <v>309</v>
      </c>
      <c r="D1942" s="42">
        <v>1569</v>
      </c>
      <c r="M1942" s="81" t="s">
        <v>21</v>
      </c>
      <c r="N1942" s="81" t="s">
        <v>436</v>
      </c>
      <c r="O1942" s="81" t="s">
        <v>309</v>
      </c>
      <c r="P1942" s="81" t="s">
        <v>338</v>
      </c>
      <c r="Q1942" s="82">
        <v>97</v>
      </c>
    </row>
    <row r="1943" spans="1:17">
      <c r="A1943" s="41" t="s">
        <v>334</v>
      </c>
      <c r="B1943" s="41" t="s">
        <v>29</v>
      </c>
      <c r="C1943" s="41" t="s">
        <v>310</v>
      </c>
      <c r="D1943" s="42">
        <v>606</v>
      </c>
      <c r="M1943" s="81" t="s">
        <v>21</v>
      </c>
      <c r="N1943" s="81" t="s">
        <v>436</v>
      </c>
      <c r="O1943" s="81" t="s">
        <v>310</v>
      </c>
      <c r="P1943" s="81" t="s">
        <v>330</v>
      </c>
      <c r="Q1943" s="82">
        <v>105</v>
      </c>
    </row>
    <row r="1944" spans="1:17">
      <c r="A1944" s="41" t="s">
        <v>334</v>
      </c>
      <c r="B1944" s="41" t="s">
        <v>29</v>
      </c>
      <c r="C1944" s="41" t="s">
        <v>311</v>
      </c>
      <c r="D1944" s="42">
        <v>76</v>
      </c>
      <c r="M1944" s="81" t="s">
        <v>21</v>
      </c>
      <c r="N1944" s="81" t="s">
        <v>436</v>
      </c>
      <c r="O1944" s="81" t="s">
        <v>310</v>
      </c>
      <c r="P1944" s="81" t="s">
        <v>331</v>
      </c>
      <c r="Q1944" s="82">
        <v>162</v>
      </c>
    </row>
    <row r="1945" spans="1:17">
      <c r="A1945" s="41" t="s">
        <v>334</v>
      </c>
      <c r="B1945" s="41" t="s">
        <v>29</v>
      </c>
      <c r="C1945" s="41" t="s">
        <v>335</v>
      </c>
      <c r="D1945" s="42">
        <v>30</v>
      </c>
      <c r="M1945" s="81" t="s">
        <v>21</v>
      </c>
      <c r="N1945" s="81" t="s">
        <v>436</v>
      </c>
      <c r="O1945" s="81" t="s">
        <v>310</v>
      </c>
      <c r="P1945" s="81" t="s">
        <v>332</v>
      </c>
      <c r="Q1945" s="82">
        <v>189</v>
      </c>
    </row>
    <row r="1946" spans="1:17">
      <c r="A1946" s="41" t="s">
        <v>334</v>
      </c>
      <c r="B1946" s="41" t="s">
        <v>44</v>
      </c>
      <c r="C1946" s="41" t="s">
        <v>329</v>
      </c>
      <c r="D1946" s="42">
        <v>1</v>
      </c>
      <c r="M1946" s="81" t="s">
        <v>21</v>
      </c>
      <c r="N1946" s="81" t="s">
        <v>436</v>
      </c>
      <c r="O1946" s="81" t="s">
        <v>310</v>
      </c>
      <c r="P1946" s="81" t="s">
        <v>333</v>
      </c>
      <c r="Q1946" s="82">
        <v>171</v>
      </c>
    </row>
    <row r="1947" spans="1:17">
      <c r="A1947" s="41" t="s">
        <v>334</v>
      </c>
      <c r="B1947" s="41" t="s">
        <v>44</v>
      </c>
      <c r="C1947" s="41" t="s">
        <v>309</v>
      </c>
      <c r="D1947" s="42">
        <v>1583</v>
      </c>
      <c r="M1947" s="81" t="s">
        <v>21</v>
      </c>
      <c r="N1947" s="81" t="s">
        <v>436</v>
      </c>
      <c r="O1947" s="81" t="s">
        <v>310</v>
      </c>
      <c r="P1947" s="81" t="s">
        <v>334</v>
      </c>
      <c r="Q1947" s="82">
        <v>173</v>
      </c>
    </row>
    <row r="1948" spans="1:17">
      <c r="A1948" s="41" t="s">
        <v>334</v>
      </c>
      <c r="B1948" s="41" t="s">
        <v>44</v>
      </c>
      <c r="C1948" s="41" t="s">
        <v>310</v>
      </c>
      <c r="D1948" s="42">
        <v>595</v>
      </c>
      <c r="M1948" s="81" t="s">
        <v>21</v>
      </c>
      <c r="N1948" s="81" t="s">
        <v>436</v>
      </c>
      <c r="O1948" s="81" t="s">
        <v>310</v>
      </c>
      <c r="P1948" s="81" t="s">
        <v>336</v>
      </c>
      <c r="Q1948" s="82">
        <v>166</v>
      </c>
    </row>
    <row r="1949" spans="1:17">
      <c r="A1949" s="41" t="s">
        <v>334</v>
      </c>
      <c r="B1949" s="41" t="s">
        <v>44</v>
      </c>
      <c r="C1949" s="41" t="s">
        <v>311</v>
      </c>
      <c r="D1949" s="42">
        <v>60</v>
      </c>
      <c r="M1949" s="81" t="s">
        <v>21</v>
      </c>
      <c r="N1949" s="81" t="s">
        <v>436</v>
      </c>
      <c r="O1949" s="81" t="s">
        <v>310</v>
      </c>
      <c r="P1949" s="81" t="s">
        <v>337</v>
      </c>
      <c r="Q1949" s="82">
        <v>165</v>
      </c>
    </row>
    <row r="1950" spans="1:17">
      <c r="A1950" s="41" t="s">
        <v>334</v>
      </c>
      <c r="B1950" s="41" t="s">
        <v>44</v>
      </c>
      <c r="C1950" s="41" t="s">
        <v>335</v>
      </c>
      <c r="D1950" s="42">
        <v>30</v>
      </c>
      <c r="M1950" s="81" t="s">
        <v>21</v>
      </c>
      <c r="N1950" s="81" t="s">
        <v>436</v>
      </c>
      <c r="O1950" s="81" t="s">
        <v>310</v>
      </c>
      <c r="P1950" s="81" t="s">
        <v>338</v>
      </c>
      <c r="Q1950" s="82">
        <v>34</v>
      </c>
    </row>
    <row r="1951" spans="1:17">
      <c r="A1951" s="41" t="s">
        <v>334</v>
      </c>
      <c r="B1951" s="41" t="s">
        <v>15</v>
      </c>
      <c r="C1951" s="41" t="s">
        <v>329</v>
      </c>
      <c r="D1951" s="42">
        <v>1</v>
      </c>
      <c r="M1951" s="81" t="s">
        <v>21</v>
      </c>
      <c r="N1951" s="81" t="s">
        <v>436</v>
      </c>
      <c r="O1951" s="81" t="s">
        <v>311</v>
      </c>
      <c r="P1951" s="81" t="s">
        <v>330</v>
      </c>
      <c r="Q1951" s="82">
        <v>6</v>
      </c>
    </row>
    <row r="1952" spans="1:17">
      <c r="A1952" s="41" t="s">
        <v>334</v>
      </c>
      <c r="B1952" s="41" t="s">
        <v>15</v>
      </c>
      <c r="C1952" s="41" t="s">
        <v>309</v>
      </c>
      <c r="D1952" s="42">
        <v>535</v>
      </c>
      <c r="M1952" s="81" t="s">
        <v>21</v>
      </c>
      <c r="N1952" s="81" t="s">
        <v>436</v>
      </c>
      <c r="O1952" s="81" t="s">
        <v>311</v>
      </c>
      <c r="P1952" s="81" t="s">
        <v>331</v>
      </c>
      <c r="Q1952" s="82">
        <v>13</v>
      </c>
    </row>
    <row r="1953" spans="1:17">
      <c r="A1953" s="41" t="s">
        <v>334</v>
      </c>
      <c r="B1953" s="41" t="s">
        <v>15</v>
      </c>
      <c r="C1953" s="41" t="s">
        <v>310</v>
      </c>
      <c r="D1953" s="42">
        <v>210</v>
      </c>
      <c r="M1953" s="81" t="s">
        <v>21</v>
      </c>
      <c r="N1953" s="81" t="s">
        <v>436</v>
      </c>
      <c r="O1953" s="81" t="s">
        <v>311</v>
      </c>
      <c r="P1953" s="81" t="s">
        <v>332</v>
      </c>
      <c r="Q1953" s="82">
        <v>4</v>
      </c>
    </row>
    <row r="1954" spans="1:17">
      <c r="A1954" s="41" t="s">
        <v>334</v>
      </c>
      <c r="B1954" s="41" t="s">
        <v>15</v>
      </c>
      <c r="C1954" s="41" t="s">
        <v>311</v>
      </c>
      <c r="D1954" s="42">
        <v>15</v>
      </c>
      <c r="M1954" s="81" t="s">
        <v>21</v>
      </c>
      <c r="N1954" s="81" t="s">
        <v>436</v>
      </c>
      <c r="O1954" s="81" t="s">
        <v>311</v>
      </c>
      <c r="P1954" s="81" t="s">
        <v>333</v>
      </c>
      <c r="Q1954" s="82">
        <v>5</v>
      </c>
    </row>
    <row r="1955" spans="1:17">
      <c r="A1955" s="41" t="s">
        <v>334</v>
      </c>
      <c r="B1955" s="41" t="s">
        <v>15</v>
      </c>
      <c r="C1955" s="41" t="s">
        <v>335</v>
      </c>
      <c r="D1955" s="42">
        <v>10</v>
      </c>
      <c r="M1955" s="81" t="s">
        <v>21</v>
      </c>
      <c r="N1955" s="81" t="s">
        <v>436</v>
      </c>
      <c r="O1955" s="81" t="s">
        <v>311</v>
      </c>
      <c r="P1955" s="81" t="s">
        <v>334</v>
      </c>
      <c r="Q1955" s="82">
        <v>18</v>
      </c>
    </row>
    <row r="1956" spans="1:17">
      <c r="A1956" s="41" t="s">
        <v>334</v>
      </c>
      <c r="B1956" s="41" t="s">
        <v>8</v>
      </c>
      <c r="C1956" s="41" t="s">
        <v>309</v>
      </c>
      <c r="D1956" s="42">
        <v>191</v>
      </c>
      <c r="M1956" s="81" t="s">
        <v>21</v>
      </c>
      <c r="N1956" s="81" t="s">
        <v>436</v>
      </c>
      <c r="O1956" s="81" t="s">
        <v>311</v>
      </c>
      <c r="P1956" s="81" t="s">
        <v>336</v>
      </c>
      <c r="Q1956" s="82">
        <v>13</v>
      </c>
    </row>
    <row r="1957" spans="1:17">
      <c r="A1957" s="41" t="s">
        <v>334</v>
      </c>
      <c r="B1957" s="41" t="s">
        <v>8</v>
      </c>
      <c r="C1957" s="41" t="s">
        <v>310</v>
      </c>
      <c r="D1957" s="42">
        <v>68</v>
      </c>
      <c r="M1957" s="81" t="s">
        <v>21</v>
      </c>
      <c r="N1957" s="81" t="s">
        <v>436</v>
      </c>
      <c r="O1957" s="81" t="s">
        <v>311</v>
      </c>
      <c r="P1957" s="81" t="s">
        <v>337</v>
      </c>
      <c r="Q1957" s="82">
        <v>16</v>
      </c>
    </row>
    <row r="1958" spans="1:17">
      <c r="A1958" s="41" t="s">
        <v>334</v>
      </c>
      <c r="B1958" s="41" t="s">
        <v>8</v>
      </c>
      <c r="C1958" s="41" t="s">
        <v>311</v>
      </c>
      <c r="D1958" s="42">
        <v>7</v>
      </c>
      <c r="M1958" s="81" t="s">
        <v>21</v>
      </c>
      <c r="N1958" s="81" t="s">
        <v>436</v>
      </c>
      <c r="O1958" s="81" t="s">
        <v>311</v>
      </c>
      <c r="P1958" s="81" t="s">
        <v>338</v>
      </c>
      <c r="Q1958" s="82">
        <v>1</v>
      </c>
    </row>
    <row r="1959" spans="1:17">
      <c r="A1959" s="41" t="s">
        <v>334</v>
      </c>
      <c r="B1959" s="41" t="s">
        <v>8</v>
      </c>
      <c r="C1959" s="41" t="s">
        <v>335</v>
      </c>
      <c r="D1959" s="42">
        <v>3</v>
      </c>
      <c r="M1959" s="81" t="s">
        <v>21</v>
      </c>
      <c r="N1959" s="81" t="s">
        <v>436</v>
      </c>
      <c r="O1959" s="81" t="s">
        <v>335</v>
      </c>
      <c r="P1959" s="81" t="s">
        <v>334</v>
      </c>
      <c r="Q1959" s="82">
        <v>3</v>
      </c>
    </row>
    <row r="1960" spans="1:17">
      <c r="A1960" s="41" t="s">
        <v>334</v>
      </c>
      <c r="B1960" s="41" t="s">
        <v>12</v>
      </c>
      <c r="C1960" s="41" t="s">
        <v>309</v>
      </c>
      <c r="D1960" s="42">
        <v>414</v>
      </c>
      <c r="M1960" s="81" t="s">
        <v>21</v>
      </c>
      <c r="N1960" s="81" t="s">
        <v>436</v>
      </c>
      <c r="O1960" s="81" t="s">
        <v>335</v>
      </c>
      <c r="P1960" s="81" t="s">
        <v>336</v>
      </c>
      <c r="Q1960" s="82">
        <v>4</v>
      </c>
    </row>
    <row r="1961" spans="1:17">
      <c r="A1961" s="41" t="s">
        <v>334</v>
      </c>
      <c r="B1961" s="41" t="s">
        <v>12</v>
      </c>
      <c r="C1961" s="41" t="s">
        <v>310</v>
      </c>
      <c r="D1961" s="42">
        <v>139</v>
      </c>
      <c r="M1961" s="81" t="s">
        <v>21</v>
      </c>
      <c r="N1961" s="81" t="s">
        <v>436</v>
      </c>
      <c r="O1961" s="81" t="s">
        <v>335</v>
      </c>
      <c r="P1961" s="81" t="s">
        <v>337</v>
      </c>
      <c r="Q1961" s="82">
        <v>4</v>
      </c>
    </row>
    <row r="1962" spans="1:17">
      <c r="A1962" s="41" t="s">
        <v>334</v>
      </c>
      <c r="B1962" s="41" t="s">
        <v>12</v>
      </c>
      <c r="C1962" s="41" t="s">
        <v>311</v>
      </c>
      <c r="D1962" s="42">
        <v>11</v>
      </c>
      <c r="M1962" s="81" t="s">
        <v>21</v>
      </c>
      <c r="N1962" s="81" t="s">
        <v>437</v>
      </c>
      <c r="O1962" s="81" t="s">
        <v>309</v>
      </c>
      <c r="P1962" s="81" t="s">
        <v>330</v>
      </c>
      <c r="Q1962" s="82">
        <v>1</v>
      </c>
    </row>
    <row r="1963" spans="1:17">
      <c r="A1963" s="41" t="s">
        <v>334</v>
      </c>
      <c r="B1963" s="41" t="s">
        <v>12</v>
      </c>
      <c r="C1963" s="41" t="s">
        <v>335</v>
      </c>
      <c r="D1963" s="42">
        <v>10</v>
      </c>
      <c r="M1963" s="81" t="s">
        <v>21</v>
      </c>
      <c r="N1963" s="81" t="s">
        <v>437</v>
      </c>
      <c r="O1963" s="81" t="s">
        <v>309</v>
      </c>
      <c r="P1963" s="81" t="s">
        <v>331</v>
      </c>
      <c r="Q1963" s="82">
        <v>2</v>
      </c>
    </row>
    <row r="1964" spans="1:17">
      <c r="A1964" s="41" t="s">
        <v>334</v>
      </c>
      <c r="B1964" s="41" t="s">
        <v>315</v>
      </c>
      <c r="C1964" s="41" t="s">
        <v>309</v>
      </c>
      <c r="D1964" s="42">
        <v>379</v>
      </c>
      <c r="M1964" s="81" t="s">
        <v>21</v>
      </c>
      <c r="N1964" s="81" t="s">
        <v>437</v>
      </c>
      <c r="O1964" s="81" t="s">
        <v>310</v>
      </c>
      <c r="P1964" s="81" t="s">
        <v>332</v>
      </c>
      <c r="Q1964" s="82">
        <v>1</v>
      </c>
    </row>
    <row r="1965" spans="1:17">
      <c r="A1965" s="41" t="s">
        <v>334</v>
      </c>
      <c r="B1965" s="41" t="s">
        <v>315</v>
      </c>
      <c r="C1965" s="41" t="s">
        <v>310</v>
      </c>
      <c r="D1965" s="42">
        <v>155</v>
      </c>
      <c r="M1965" s="81" t="s">
        <v>21</v>
      </c>
      <c r="N1965" s="81" t="s">
        <v>438</v>
      </c>
      <c r="O1965" s="81" t="s">
        <v>309</v>
      </c>
      <c r="P1965" s="81" t="s">
        <v>332</v>
      </c>
      <c r="Q1965" s="82">
        <v>2</v>
      </c>
    </row>
    <row r="1966" spans="1:17">
      <c r="A1966" s="41" t="s">
        <v>334</v>
      </c>
      <c r="B1966" s="41" t="s">
        <v>315</v>
      </c>
      <c r="C1966" s="41" t="s">
        <v>311</v>
      </c>
      <c r="D1966" s="42">
        <v>10</v>
      </c>
      <c r="M1966" s="81" t="s">
        <v>21</v>
      </c>
      <c r="N1966" s="81" t="s">
        <v>438</v>
      </c>
      <c r="O1966" s="81" t="s">
        <v>309</v>
      </c>
      <c r="P1966" s="81" t="s">
        <v>338</v>
      </c>
      <c r="Q1966" s="82">
        <v>1</v>
      </c>
    </row>
    <row r="1967" spans="1:17">
      <c r="A1967" s="41" t="s">
        <v>334</v>
      </c>
      <c r="B1967" s="41" t="s">
        <v>315</v>
      </c>
      <c r="C1967" s="41" t="s">
        <v>335</v>
      </c>
      <c r="D1967" s="42">
        <v>8</v>
      </c>
      <c r="M1967" s="81" t="s">
        <v>21</v>
      </c>
      <c r="N1967" s="81" t="s">
        <v>439</v>
      </c>
      <c r="O1967" s="81" t="s">
        <v>310</v>
      </c>
      <c r="P1967" s="81" t="s">
        <v>334</v>
      </c>
      <c r="Q1967" s="82">
        <v>1</v>
      </c>
    </row>
    <row r="1968" spans="1:17">
      <c r="A1968" s="41" t="s">
        <v>334</v>
      </c>
      <c r="B1968" s="41" t="s">
        <v>38</v>
      </c>
      <c r="C1968" s="41" t="s">
        <v>309</v>
      </c>
      <c r="D1968" s="42">
        <v>166</v>
      </c>
      <c r="M1968" s="81" t="s">
        <v>21</v>
      </c>
      <c r="N1968" s="81" t="s">
        <v>440</v>
      </c>
      <c r="O1968" s="81" t="s">
        <v>309</v>
      </c>
      <c r="P1968" s="81" t="s">
        <v>334</v>
      </c>
      <c r="Q1968" s="82">
        <v>2</v>
      </c>
    </row>
    <row r="1969" spans="1:17">
      <c r="A1969" s="41" t="s">
        <v>334</v>
      </c>
      <c r="B1969" s="41" t="s">
        <v>38</v>
      </c>
      <c r="C1969" s="41" t="s">
        <v>310</v>
      </c>
      <c r="D1969" s="42">
        <v>58</v>
      </c>
      <c r="M1969" s="81" t="s">
        <v>21</v>
      </c>
      <c r="N1969" s="81" t="s">
        <v>329</v>
      </c>
      <c r="O1969" s="81" t="s">
        <v>309</v>
      </c>
      <c r="P1969" s="81" t="s">
        <v>308</v>
      </c>
      <c r="Q1969" s="82">
        <v>93</v>
      </c>
    </row>
    <row r="1970" spans="1:17">
      <c r="A1970" s="41" t="s">
        <v>334</v>
      </c>
      <c r="B1970" s="41" t="s">
        <v>38</v>
      </c>
      <c r="C1970" s="41" t="s">
        <v>311</v>
      </c>
      <c r="D1970" s="42">
        <v>7</v>
      </c>
      <c r="M1970" s="81" t="s">
        <v>21</v>
      </c>
      <c r="N1970" s="81" t="s">
        <v>329</v>
      </c>
      <c r="O1970" s="81" t="s">
        <v>309</v>
      </c>
      <c r="P1970" s="81" t="s">
        <v>323</v>
      </c>
      <c r="Q1970" s="82">
        <v>627</v>
      </c>
    </row>
    <row r="1971" spans="1:17">
      <c r="A1971" s="41" t="s">
        <v>334</v>
      </c>
      <c r="B1971" s="41" t="s">
        <v>38</v>
      </c>
      <c r="C1971" s="41" t="s">
        <v>335</v>
      </c>
      <c r="D1971" s="42">
        <v>6</v>
      </c>
      <c r="M1971" s="81" t="s">
        <v>21</v>
      </c>
      <c r="N1971" s="81" t="s">
        <v>329</v>
      </c>
      <c r="O1971" s="81" t="s">
        <v>309</v>
      </c>
      <c r="P1971" s="81" t="s">
        <v>324</v>
      </c>
      <c r="Q1971" s="82">
        <v>470</v>
      </c>
    </row>
    <row r="1972" spans="1:17">
      <c r="A1972" s="41" t="s">
        <v>334</v>
      </c>
      <c r="B1972" s="41" t="s">
        <v>40</v>
      </c>
      <c r="C1972" s="41" t="s">
        <v>309</v>
      </c>
      <c r="D1972" s="42">
        <v>349</v>
      </c>
      <c r="M1972" s="81" t="s">
        <v>21</v>
      </c>
      <c r="N1972" s="81" t="s">
        <v>329</v>
      </c>
      <c r="O1972" s="81" t="s">
        <v>309</v>
      </c>
      <c r="P1972" s="81" t="s">
        <v>325</v>
      </c>
      <c r="Q1972" s="82">
        <v>439</v>
      </c>
    </row>
    <row r="1973" spans="1:17">
      <c r="A1973" s="41" t="s">
        <v>334</v>
      </c>
      <c r="B1973" s="41" t="s">
        <v>40</v>
      </c>
      <c r="C1973" s="41" t="s">
        <v>310</v>
      </c>
      <c r="D1973" s="42">
        <v>119</v>
      </c>
      <c r="M1973" s="81" t="s">
        <v>21</v>
      </c>
      <c r="N1973" s="81" t="s">
        <v>329</v>
      </c>
      <c r="O1973" s="81" t="s">
        <v>309</v>
      </c>
      <c r="P1973" s="81" t="s">
        <v>326</v>
      </c>
      <c r="Q1973" s="82">
        <v>461</v>
      </c>
    </row>
    <row r="1974" spans="1:17">
      <c r="A1974" s="41" t="s">
        <v>334</v>
      </c>
      <c r="B1974" s="41" t="s">
        <v>40</v>
      </c>
      <c r="C1974" s="41" t="s">
        <v>311</v>
      </c>
      <c r="D1974" s="42">
        <v>10</v>
      </c>
      <c r="M1974" s="81" t="s">
        <v>21</v>
      </c>
      <c r="N1974" s="81" t="s">
        <v>329</v>
      </c>
      <c r="O1974" s="81" t="s">
        <v>309</v>
      </c>
      <c r="P1974" s="81" t="s">
        <v>327</v>
      </c>
      <c r="Q1974" s="82">
        <v>432</v>
      </c>
    </row>
    <row r="1975" spans="1:17">
      <c r="A1975" s="41" t="s">
        <v>334</v>
      </c>
      <c r="B1975" s="41" t="s">
        <v>40</v>
      </c>
      <c r="C1975" s="41" t="s">
        <v>335</v>
      </c>
      <c r="D1975" s="42">
        <v>4</v>
      </c>
      <c r="M1975" s="81" t="s">
        <v>21</v>
      </c>
      <c r="N1975" s="81" t="s">
        <v>329</v>
      </c>
      <c r="O1975" s="81" t="s">
        <v>309</v>
      </c>
      <c r="P1975" s="81" t="s">
        <v>328</v>
      </c>
      <c r="Q1975" s="82">
        <v>350</v>
      </c>
    </row>
    <row r="1976" spans="1:17">
      <c r="A1976" s="41" t="s">
        <v>334</v>
      </c>
      <c r="B1976" s="41" t="s">
        <v>41</v>
      </c>
      <c r="C1976" s="41" t="s">
        <v>309</v>
      </c>
      <c r="D1976" s="42">
        <v>157</v>
      </c>
      <c r="M1976" s="81" t="s">
        <v>21</v>
      </c>
      <c r="N1976" s="81" t="s">
        <v>329</v>
      </c>
      <c r="O1976" s="81" t="s">
        <v>309</v>
      </c>
      <c r="P1976" s="81" t="s">
        <v>334</v>
      </c>
      <c r="Q1976" s="82">
        <v>13</v>
      </c>
    </row>
    <row r="1977" spans="1:17">
      <c r="A1977" s="41" t="s">
        <v>334</v>
      </c>
      <c r="B1977" s="41" t="s">
        <v>41</v>
      </c>
      <c r="C1977" s="41" t="s">
        <v>310</v>
      </c>
      <c r="D1977" s="42">
        <v>49</v>
      </c>
      <c r="M1977" s="81" t="s">
        <v>21</v>
      </c>
      <c r="N1977" s="81" t="s">
        <v>329</v>
      </c>
      <c r="O1977" s="81" t="s">
        <v>310</v>
      </c>
      <c r="P1977" s="81" t="s">
        <v>308</v>
      </c>
      <c r="Q1977" s="82">
        <v>24</v>
      </c>
    </row>
    <row r="1978" spans="1:17">
      <c r="A1978" s="41" t="s">
        <v>334</v>
      </c>
      <c r="B1978" s="41" t="s">
        <v>41</v>
      </c>
      <c r="C1978" s="41" t="s">
        <v>311</v>
      </c>
      <c r="D1978" s="42">
        <v>6</v>
      </c>
      <c r="M1978" s="81" t="s">
        <v>21</v>
      </c>
      <c r="N1978" s="81" t="s">
        <v>329</v>
      </c>
      <c r="O1978" s="81" t="s">
        <v>310</v>
      </c>
      <c r="P1978" s="81" t="s">
        <v>323</v>
      </c>
      <c r="Q1978" s="82">
        <v>122</v>
      </c>
    </row>
    <row r="1979" spans="1:17">
      <c r="A1979" s="41" t="s">
        <v>334</v>
      </c>
      <c r="B1979" s="41" t="s">
        <v>41</v>
      </c>
      <c r="C1979" s="41" t="s">
        <v>335</v>
      </c>
      <c r="D1979" s="42">
        <v>5</v>
      </c>
      <c r="M1979" s="81" t="s">
        <v>21</v>
      </c>
      <c r="N1979" s="81" t="s">
        <v>329</v>
      </c>
      <c r="O1979" s="81" t="s">
        <v>310</v>
      </c>
      <c r="P1979" s="81" t="s">
        <v>324</v>
      </c>
      <c r="Q1979" s="82">
        <v>127</v>
      </c>
    </row>
    <row r="1980" spans="1:17">
      <c r="A1980" s="41" t="s">
        <v>334</v>
      </c>
      <c r="B1980" s="41" t="s">
        <v>42</v>
      </c>
      <c r="C1980" s="41" t="s">
        <v>309</v>
      </c>
      <c r="D1980" s="42">
        <v>70</v>
      </c>
      <c r="M1980" s="81" t="s">
        <v>21</v>
      </c>
      <c r="N1980" s="81" t="s">
        <v>329</v>
      </c>
      <c r="O1980" s="81" t="s">
        <v>310</v>
      </c>
      <c r="P1980" s="81" t="s">
        <v>325</v>
      </c>
      <c r="Q1980" s="82">
        <v>166</v>
      </c>
    </row>
    <row r="1981" spans="1:17">
      <c r="A1981" s="41" t="s">
        <v>334</v>
      </c>
      <c r="B1981" s="41" t="s">
        <v>42</v>
      </c>
      <c r="C1981" s="41" t="s">
        <v>310</v>
      </c>
      <c r="D1981" s="42">
        <v>19</v>
      </c>
      <c r="M1981" s="81" t="s">
        <v>21</v>
      </c>
      <c r="N1981" s="81" t="s">
        <v>329</v>
      </c>
      <c r="O1981" s="81" t="s">
        <v>310</v>
      </c>
      <c r="P1981" s="81" t="s">
        <v>326</v>
      </c>
      <c r="Q1981" s="82">
        <v>135</v>
      </c>
    </row>
    <row r="1982" spans="1:17">
      <c r="A1982" s="41" t="s">
        <v>334</v>
      </c>
      <c r="B1982" s="41" t="s">
        <v>42</v>
      </c>
      <c r="C1982" s="41" t="s">
        <v>311</v>
      </c>
      <c r="D1982" s="42">
        <v>2</v>
      </c>
      <c r="M1982" s="81" t="s">
        <v>21</v>
      </c>
      <c r="N1982" s="81" t="s">
        <v>329</v>
      </c>
      <c r="O1982" s="81" t="s">
        <v>310</v>
      </c>
      <c r="P1982" s="81" t="s">
        <v>327</v>
      </c>
      <c r="Q1982" s="82">
        <v>98</v>
      </c>
    </row>
    <row r="1983" spans="1:17">
      <c r="A1983" s="41" t="s">
        <v>334</v>
      </c>
      <c r="B1983" s="41" t="s">
        <v>42</v>
      </c>
      <c r="C1983" s="41" t="s">
        <v>335</v>
      </c>
      <c r="D1983" s="42">
        <v>1</v>
      </c>
      <c r="M1983" s="81" t="s">
        <v>21</v>
      </c>
      <c r="N1983" s="81" t="s">
        <v>329</v>
      </c>
      <c r="O1983" s="81" t="s">
        <v>310</v>
      </c>
      <c r="P1983" s="81" t="s">
        <v>328</v>
      </c>
      <c r="Q1983" s="82">
        <v>121</v>
      </c>
    </row>
    <row r="1984" spans="1:17">
      <c r="A1984" s="41" t="s">
        <v>334</v>
      </c>
      <c r="B1984" s="41" t="s">
        <v>48</v>
      </c>
      <c r="C1984" s="41" t="s">
        <v>329</v>
      </c>
      <c r="D1984" s="42">
        <v>1</v>
      </c>
      <c r="M1984" s="81" t="s">
        <v>21</v>
      </c>
      <c r="N1984" s="81" t="s">
        <v>329</v>
      </c>
      <c r="O1984" s="81" t="s">
        <v>310</v>
      </c>
      <c r="P1984" s="81" t="s">
        <v>334</v>
      </c>
      <c r="Q1984" s="82">
        <v>7</v>
      </c>
    </row>
    <row r="1985" spans="1:17">
      <c r="A1985" s="41" t="s">
        <v>334</v>
      </c>
      <c r="B1985" s="41" t="s">
        <v>48</v>
      </c>
      <c r="C1985" s="41" t="s">
        <v>309</v>
      </c>
      <c r="D1985" s="42">
        <v>695</v>
      </c>
      <c r="M1985" s="81" t="s">
        <v>21</v>
      </c>
      <c r="N1985" s="81" t="s">
        <v>329</v>
      </c>
      <c r="O1985" s="81" t="s">
        <v>310</v>
      </c>
      <c r="P1985" s="81" t="s">
        <v>337</v>
      </c>
      <c r="Q1985" s="82">
        <v>1</v>
      </c>
    </row>
    <row r="1986" spans="1:17">
      <c r="A1986" s="41" t="s">
        <v>334</v>
      </c>
      <c r="B1986" s="41" t="s">
        <v>48</v>
      </c>
      <c r="C1986" s="41" t="s">
        <v>310</v>
      </c>
      <c r="D1986" s="42">
        <v>295</v>
      </c>
      <c r="M1986" s="81" t="s">
        <v>21</v>
      </c>
      <c r="N1986" s="81" t="s">
        <v>329</v>
      </c>
      <c r="O1986" s="81" t="s">
        <v>310</v>
      </c>
      <c r="P1986" s="81" t="s">
        <v>338</v>
      </c>
      <c r="Q1986" s="82">
        <v>2</v>
      </c>
    </row>
    <row r="1987" spans="1:17">
      <c r="A1987" s="41" t="s">
        <v>334</v>
      </c>
      <c r="B1987" s="41" t="s">
        <v>48</v>
      </c>
      <c r="C1987" s="41" t="s">
        <v>311</v>
      </c>
      <c r="D1987" s="42">
        <v>22</v>
      </c>
      <c r="M1987" s="81" t="s">
        <v>21</v>
      </c>
      <c r="N1987" s="81" t="s">
        <v>329</v>
      </c>
      <c r="O1987" s="81" t="s">
        <v>311</v>
      </c>
      <c r="P1987" s="81" t="s">
        <v>323</v>
      </c>
      <c r="Q1987" s="82">
        <v>11</v>
      </c>
    </row>
    <row r="1988" spans="1:17">
      <c r="A1988" s="41" t="s">
        <v>334</v>
      </c>
      <c r="B1988" s="41" t="s">
        <v>48</v>
      </c>
      <c r="C1988" s="41" t="s">
        <v>335</v>
      </c>
      <c r="D1988" s="42">
        <v>16</v>
      </c>
      <c r="M1988" s="81" t="s">
        <v>21</v>
      </c>
      <c r="N1988" s="81" t="s">
        <v>329</v>
      </c>
      <c r="O1988" s="81" t="s">
        <v>311</v>
      </c>
      <c r="P1988" s="81" t="s">
        <v>324</v>
      </c>
      <c r="Q1988" s="82">
        <v>8</v>
      </c>
    </row>
    <row r="1989" spans="1:17">
      <c r="A1989" s="41" t="s">
        <v>334</v>
      </c>
      <c r="B1989" s="41" t="s">
        <v>50</v>
      </c>
      <c r="C1989" s="41" t="s">
        <v>309</v>
      </c>
      <c r="D1989" s="42">
        <v>120</v>
      </c>
      <c r="M1989" s="81" t="s">
        <v>21</v>
      </c>
      <c r="N1989" s="81" t="s">
        <v>329</v>
      </c>
      <c r="O1989" s="81" t="s">
        <v>311</v>
      </c>
      <c r="P1989" s="81" t="s">
        <v>325</v>
      </c>
      <c r="Q1989" s="82">
        <v>3</v>
      </c>
    </row>
    <row r="1990" spans="1:17">
      <c r="A1990" s="41" t="s">
        <v>334</v>
      </c>
      <c r="B1990" s="41" t="s">
        <v>50</v>
      </c>
      <c r="C1990" s="41" t="s">
        <v>310</v>
      </c>
      <c r="D1990" s="42">
        <v>66</v>
      </c>
      <c r="M1990" s="81" t="s">
        <v>21</v>
      </c>
      <c r="N1990" s="81" t="s">
        <v>329</v>
      </c>
      <c r="O1990" s="81" t="s">
        <v>311</v>
      </c>
      <c r="P1990" s="81" t="s">
        <v>326</v>
      </c>
      <c r="Q1990" s="82">
        <v>9</v>
      </c>
    </row>
    <row r="1991" spans="1:17">
      <c r="A1991" s="41" t="s">
        <v>334</v>
      </c>
      <c r="B1991" s="41" t="s">
        <v>50</v>
      </c>
      <c r="C1991" s="41" t="s">
        <v>311</v>
      </c>
      <c r="D1991" s="42">
        <v>4</v>
      </c>
      <c r="M1991" s="81" t="s">
        <v>21</v>
      </c>
      <c r="N1991" s="81" t="s">
        <v>329</v>
      </c>
      <c r="O1991" s="81" t="s">
        <v>311</v>
      </c>
      <c r="P1991" s="81" t="s">
        <v>327</v>
      </c>
      <c r="Q1991" s="82">
        <v>3</v>
      </c>
    </row>
    <row r="1992" spans="1:17">
      <c r="A1992" s="41" t="s">
        <v>334</v>
      </c>
      <c r="B1992" s="41" t="s">
        <v>50</v>
      </c>
      <c r="C1992" s="41" t="s">
        <v>335</v>
      </c>
      <c r="D1992" s="42">
        <v>1</v>
      </c>
      <c r="M1992" s="81" t="s">
        <v>21</v>
      </c>
      <c r="N1992" s="81" t="s">
        <v>329</v>
      </c>
      <c r="O1992" s="81" t="s">
        <v>311</v>
      </c>
      <c r="P1992" s="81" t="s">
        <v>328</v>
      </c>
      <c r="Q1992" s="82">
        <v>7</v>
      </c>
    </row>
    <row r="1993" spans="1:17">
      <c r="A1993" s="41" t="s">
        <v>334</v>
      </c>
      <c r="B1993" s="41" t="s">
        <v>4</v>
      </c>
      <c r="C1993" s="41" t="s">
        <v>329</v>
      </c>
      <c r="D1993" s="42">
        <v>1</v>
      </c>
      <c r="M1993" s="81" t="s">
        <v>21</v>
      </c>
      <c r="N1993" s="81" t="s">
        <v>329</v>
      </c>
      <c r="O1993" s="81" t="s">
        <v>311</v>
      </c>
      <c r="P1993" s="81" t="s">
        <v>334</v>
      </c>
      <c r="Q1993" s="82">
        <v>1</v>
      </c>
    </row>
    <row r="1994" spans="1:17">
      <c r="A1994" s="41" t="s">
        <v>334</v>
      </c>
      <c r="B1994" s="41" t="s">
        <v>4</v>
      </c>
      <c r="C1994" s="41" t="s">
        <v>309</v>
      </c>
      <c r="D1994" s="42">
        <v>243</v>
      </c>
      <c r="M1994" s="81" t="s">
        <v>21</v>
      </c>
      <c r="N1994" s="81" t="s">
        <v>329</v>
      </c>
      <c r="O1994" s="81" t="s">
        <v>335</v>
      </c>
      <c r="P1994" s="81" t="s">
        <v>334</v>
      </c>
      <c r="Q1994" s="82">
        <v>2</v>
      </c>
    </row>
    <row r="1995" spans="1:17">
      <c r="A1995" s="41" t="s">
        <v>334</v>
      </c>
      <c r="B1995" s="41" t="s">
        <v>4</v>
      </c>
      <c r="C1995" s="41" t="s">
        <v>310</v>
      </c>
      <c r="D1995" s="42">
        <v>106</v>
      </c>
      <c r="M1995" s="81" t="s">
        <v>55</v>
      </c>
      <c r="N1995" s="81" t="s">
        <v>436</v>
      </c>
      <c r="O1995" s="81" t="s">
        <v>329</v>
      </c>
      <c r="P1995" s="81" t="s">
        <v>331</v>
      </c>
      <c r="Q1995" s="82">
        <v>6</v>
      </c>
    </row>
    <row r="1996" spans="1:17">
      <c r="A1996" s="41" t="s">
        <v>334</v>
      </c>
      <c r="B1996" s="41" t="s">
        <v>4</v>
      </c>
      <c r="C1996" s="41" t="s">
        <v>311</v>
      </c>
      <c r="D1996" s="42">
        <v>15</v>
      </c>
      <c r="M1996" s="81" t="s">
        <v>55</v>
      </c>
      <c r="N1996" s="81" t="s">
        <v>436</v>
      </c>
      <c r="O1996" s="81" t="s">
        <v>329</v>
      </c>
      <c r="P1996" s="81" t="s">
        <v>332</v>
      </c>
      <c r="Q1996" s="82">
        <v>1</v>
      </c>
    </row>
    <row r="1997" spans="1:17">
      <c r="A1997" s="41" t="s">
        <v>334</v>
      </c>
      <c r="B1997" s="41" t="s">
        <v>4</v>
      </c>
      <c r="C1997" s="41" t="s">
        <v>335</v>
      </c>
      <c r="D1997" s="42">
        <v>2</v>
      </c>
      <c r="M1997" s="81" t="s">
        <v>55</v>
      </c>
      <c r="N1997" s="81" t="s">
        <v>436</v>
      </c>
      <c r="O1997" s="81" t="s">
        <v>309</v>
      </c>
      <c r="P1997" s="81" t="s">
        <v>330</v>
      </c>
      <c r="Q1997" s="82">
        <v>172</v>
      </c>
    </row>
    <row r="1998" spans="1:17">
      <c r="A1998" s="41" t="s">
        <v>334</v>
      </c>
      <c r="B1998" s="41" t="s">
        <v>18</v>
      </c>
      <c r="C1998" s="41" t="s">
        <v>329</v>
      </c>
      <c r="D1998" s="42">
        <v>1</v>
      </c>
      <c r="M1998" s="81" t="s">
        <v>55</v>
      </c>
      <c r="N1998" s="81" t="s">
        <v>436</v>
      </c>
      <c r="O1998" s="81" t="s">
        <v>309</v>
      </c>
      <c r="P1998" s="81" t="s">
        <v>331</v>
      </c>
      <c r="Q1998" s="82">
        <v>227</v>
      </c>
    </row>
    <row r="1999" spans="1:17">
      <c r="A1999" s="41" t="s">
        <v>334</v>
      </c>
      <c r="B1999" s="41" t="s">
        <v>18</v>
      </c>
      <c r="C1999" s="41" t="s">
        <v>309</v>
      </c>
      <c r="D1999" s="42">
        <v>292</v>
      </c>
      <c r="M1999" s="81" t="s">
        <v>55</v>
      </c>
      <c r="N1999" s="81" t="s">
        <v>436</v>
      </c>
      <c r="O1999" s="81" t="s">
        <v>309</v>
      </c>
      <c r="P1999" s="81" t="s">
        <v>332</v>
      </c>
      <c r="Q1999" s="82">
        <v>241</v>
      </c>
    </row>
    <row r="2000" spans="1:17">
      <c r="A2000" s="41" t="s">
        <v>334</v>
      </c>
      <c r="B2000" s="41" t="s">
        <v>18</v>
      </c>
      <c r="C2000" s="41" t="s">
        <v>310</v>
      </c>
      <c r="D2000" s="42">
        <v>153</v>
      </c>
      <c r="M2000" s="81" t="s">
        <v>55</v>
      </c>
      <c r="N2000" s="81" t="s">
        <v>436</v>
      </c>
      <c r="O2000" s="81" t="s">
        <v>309</v>
      </c>
      <c r="P2000" s="81" t="s">
        <v>333</v>
      </c>
      <c r="Q2000" s="82">
        <v>214</v>
      </c>
    </row>
    <row r="2001" spans="1:17">
      <c r="A2001" s="41" t="s">
        <v>334</v>
      </c>
      <c r="B2001" s="41" t="s">
        <v>18</v>
      </c>
      <c r="C2001" s="41" t="s">
        <v>311</v>
      </c>
      <c r="D2001" s="42">
        <v>18</v>
      </c>
      <c r="M2001" s="81" t="s">
        <v>55</v>
      </c>
      <c r="N2001" s="81" t="s">
        <v>436</v>
      </c>
      <c r="O2001" s="81" t="s">
        <v>309</v>
      </c>
      <c r="P2001" s="81" t="s">
        <v>334</v>
      </c>
      <c r="Q2001" s="82">
        <v>205</v>
      </c>
    </row>
    <row r="2002" spans="1:17">
      <c r="A2002" s="41" t="s">
        <v>334</v>
      </c>
      <c r="B2002" s="41" t="s">
        <v>18</v>
      </c>
      <c r="C2002" s="41" t="s">
        <v>335</v>
      </c>
      <c r="D2002" s="42">
        <v>5</v>
      </c>
      <c r="M2002" s="81" t="s">
        <v>55</v>
      </c>
      <c r="N2002" s="81" t="s">
        <v>436</v>
      </c>
      <c r="O2002" s="81" t="s">
        <v>309</v>
      </c>
      <c r="P2002" s="81" t="s">
        <v>336</v>
      </c>
      <c r="Q2002" s="82">
        <v>212</v>
      </c>
    </row>
    <row r="2003" spans="1:17">
      <c r="A2003" s="41" t="s">
        <v>334</v>
      </c>
      <c r="B2003" s="41" t="s">
        <v>20</v>
      </c>
      <c r="C2003" s="41" t="s">
        <v>309</v>
      </c>
      <c r="D2003" s="42">
        <v>131</v>
      </c>
      <c r="M2003" s="81" t="s">
        <v>55</v>
      </c>
      <c r="N2003" s="81" t="s">
        <v>436</v>
      </c>
      <c r="O2003" s="81" t="s">
        <v>309</v>
      </c>
      <c r="P2003" s="81" t="s">
        <v>337</v>
      </c>
      <c r="Q2003" s="82">
        <v>195</v>
      </c>
    </row>
    <row r="2004" spans="1:17">
      <c r="A2004" s="41" t="s">
        <v>334</v>
      </c>
      <c r="B2004" s="41" t="s">
        <v>20</v>
      </c>
      <c r="C2004" s="41" t="s">
        <v>310</v>
      </c>
      <c r="D2004" s="42">
        <v>36</v>
      </c>
      <c r="M2004" s="81" t="s">
        <v>55</v>
      </c>
      <c r="N2004" s="81" t="s">
        <v>436</v>
      </c>
      <c r="O2004" s="81" t="s">
        <v>309</v>
      </c>
      <c r="P2004" s="81" t="s">
        <v>338</v>
      </c>
      <c r="Q2004" s="82">
        <v>47</v>
      </c>
    </row>
    <row r="2005" spans="1:17">
      <c r="A2005" s="41" t="s">
        <v>334</v>
      </c>
      <c r="B2005" s="41" t="s">
        <v>20</v>
      </c>
      <c r="C2005" s="41" t="s">
        <v>311</v>
      </c>
      <c r="D2005" s="42">
        <v>11</v>
      </c>
      <c r="M2005" s="81" t="s">
        <v>55</v>
      </c>
      <c r="N2005" s="81" t="s">
        <v>436</v>
      </c>
      <c r="O2005" s="81" t="s">
        <v>310</v>
      </c>
      <c r="P2005" s="81" t="s">
        <v>330</v>
      </c>
      <c r="Q2005" s="82">
        <v>59</v>
      </c>
    </row>
    <row r="2006" spans="1:17">
      <c r="A2006" s="41" t="s">
        <v>334</v>
      </c>
      <c r="B2006" s="41" t="s">
        <v>20</v>
      </c>
      <c r="C2006" s="41" t="s">
        <v>335</v>
      </c>
      <c r="D2006" s="42">
        <v>2</v>
      </c>
      <c r="M2006" s="81" t="s">
        <v>55</v>
      </c>
      <c r="N2006" s="81" t="s">
        <v>436</v>
      </c>
      <c r="O2006" s="81" t="s">
        <v>310</v>
      </c>
      <c r="P2006" s="81" t="s">
        <v>331</v>
      </c>
      <c r="Q2006" s="82">
        <v>81</v>
      </c>
    </row>
    <row r="2007" spans="1:17">
      <c r="A2007" s="41" t="s">
        <v>334</v>
      </c>
      <c r="B2007" s="41" t="s">
        <v>23</v>
      </c>
      <c r="C2007" s="41" t="s">
        <v>309</v>
      </c>
      <c r="D2007" s="42">
        <v>242</v>
      </c>
      <c r="M2007" s="81" t="s">
        <v>55</v>
      </c>
      <c r="N2007" s="81" t="s">
        <v>436</v>
      </c>
      <c r="O2007" s="81" t="s">
        <v>310</v>
      </c>
      <c r="P2007" s="81" t="s">
        <v>332</v>
      </c>
      <c r="Q2007" s="82">
        <v>77</v>
      </c>
    </row>
    <row r="2008" spans="1:17">
      <c r="A2008" s="41" t="s">
        <v>334</v>
      </c>
      <c r="B2008" s="41" t="s">
        <v>23</v>
      </c>
      <c r="C2008" s="41" t="s">
        <v>310</v>
      </c>
      <c r="D2008" s="42">
        <v>101</v>
      </c>
      <c r="M2008" s="81" t="s">
        <v>55</v>
      </c>
      <c r="N2008" s="81" t="s">
        <v>436</v>
      </c>
      <c r="O2008" s="81" t="s">
        <v>310</v>
      </c>
      <c r="P2008" s="81" t="s">
        <v>333</v>
      </c>
      <c r="Q2008" s="82">
        <v>98</v>
      </c>
    </row>
    <row r="2009" spans="1:17">
      <c r="A2009" s="41" t="s">
        <v>334</v>
      </c>
      <c r="B2009" s="41" t="s">
        <v>23</v>
      </c>
      <c r="C2009" s="41" t="s">
        <v>311</v>
      </c>
      <c r="D2009" s="42">
        <v>9</v>
      </c>
      <c r="M2009" s="81" t="s">
        <v>55</v>
      </c>
      <c r="N2009" s="81" t="s">
        <v>436</v>
      </c>
      <c r="O2009" s="81" t="s">
        <v>310</v>
      </c>
      <c r="P2009" s="81" t="s">
        <v>334</v>
      </c>
      <c r="Q2009" s="82">
        <v>87</v>
      </c>
    </row>
    <row r="2010" spans="1:17">
      <c r="A2010" s="41" t="s">
        <v>334</v>
      </c>
      <c r="B2010" s="41" t="s">
        <v>23</v>
      </c>
      <c r="C2010" s="41" t="s">
        <v>335</v>
      </c>
      <c r="D2010" s="42">
        <v>5</v>
      </c>
      <c r="M2010" s="81" t="s">
        <v>55</v>
      </c>
      <c r="N2010" s="81" t="s">
        <v>436</v>
      </c>
      <c r="O2010" s="81" t="s">
        <v>310</v>
      </c>
      <c r="P2010" s="81" t="s">
        <v>336</v>
      </c>
      <c r="Q2010" s="82">
        <v>68</v>
      </c>
    </row>
    <row r="2011" spans="1:17">
      <c r="A2011" s="41" t="s">
        <v>334</v>
      </c>
      <c r="B2011" s="41" t="s">
        <v>46</v>
      </c>
      <c r="C2011" s="41" t="s">
        <v>329</v>
      </c>
      <c r="D2011" s="42">
        <v>3</v>
      </c>
      <c r="M2011" s="81" t="s">
        <v>55</v>
      </c>
      <c r="N2011" s="81" t="s">
        <v>436</v>
      </c>
      <c r="O2011" s="81" t="s">
        <v>310</v>
      </c>
      <c r="P2011" s="81" t="s">
        <v>337</v>
      </c>
      <c r="Q2011" s="82">
        <v>92</v>
      </c>
    </row>
    <row r="2012" spans="1:17">
      <c r="A2012" s="41" t="s">
        <v>334</v>
      </c>
      <c r="B2012" s="41" t="s">
        <v>46</v>
      </c>
      <c r="C2012" s="41" t="s">
        <v>309</v>
      </c>
      <c r="D2012" s="42">
        <v>802</v>
      </c>
      <c r="M2012" s="81" t="s">
        <v>55</v>
      </c>
      <c r="N2012" s="81" t="s">
        <v>436</v>
      </c>
      <c r="O2012" s="81" t="s">
        <v>310</v>
      </c>
      <c r="P2012" s="81" t="s">
        <v>338</v>
      </c>
      <c r="Q2012" s="82">
        <v>20</v>
      </c>
    </row>
    <row r="2013" spans="1:17">
      <c r="A2013" s="41" t="s">
        <v>334</v>
      </c>
      <c r="B2013" s="41" t="s">
        <v>46</v>
      </c>
      <c r="C2013" s="41" t="s">
        <v>310</v>
      </c>
      <c r="D2013" s="42">
        <v>319</v>
      </c>
      <c r="M2013" s="81" t="s">
        <v>55</v>
      </c>
      <c r="N2013" s="81" t="s">
        <v>436</v>
      </c>
      <c r="O2013" s="81" t="s">
        <v>311</v>
      </c>
      <c r="P2013" s="81" t="s">
        <v>330</v>
      </c>
      <c r="Q2013" s="82">
        <v>3</v>
      </c>
    </row>
    <row r="2014" spans="1:17">
      <c r="A2014" s="41" t="s">
        <v>334</v>
      </c>
      <c r="B2014" s="41" t="s">
        <v>46</v>
      </c>
      <c r="C2014" s="41" t="s">
        <v>311</v>
      </c>
      <c r="D2014" s="42">
        <v>34</v>
      </c>
      <c r="M2014" s="81" t="s">
        <v>55</v>
      </c>
      <c r="N2014" s="81" t="s">
        <v>436</v>
      </c>
      <c r="O2014" s="81" t="s">
        <v>311</v>
      </c>
      <c r="P2014" s="81" t="s">
        <v>331</v>
      </c>
      <c r="Q2014" s="82">
        <v>5</v>
      </c>
    </row>
    <row r="2015" spans="1:17">
      <c r="A2015" s="41" t="s">
        <v>334</v>
      </c>
      <c r="B2015" s="41" t="s">
        <v>46</v>
      </c>
      <c r="C2015" s="41" t="s">
        <v>335</v>
      </c>
      <c r="D2015" s="42">
        <v>21</v>
      </c>
      <c r="M2015" s="81" t="s">
        <v>55</v>
      </c>
      <c r="N2015" s="81" t="s">
        <v>436</v>
      </c>
      <c r="O2015" s="81" t="s">
        <v>311</v>
      </c>
      <c r="P2015" s="81" t="s">
        <v>332</v>
      </c>
      <c r="Q2015" s="82">
        <v>3</v>
      </c>
    </row>
    <row r="2016" spans="1:17">
      <c r="A2016" s="41" t="s">
        <v>334</v>
      </c>
      <c r="B2016" s="41" t="s">
        <v>11</v>
      </c>
      <c r="C2016" s="41" t="s">
        <v>329</v>
      </c>
      <c r="D2016" s="42">
        <v>4</v>
      </c>
      <c r="M2016" s="81" t="s">
        <v>55</v>
      </c>
      <c r="N2016" s="81" t="s">
        <v>436</v>
      </c>
      <c r="O2016" s="81" t="s">
        <v>311</v>
      </c>
      <c r="P2016" s="81" t="s">
        <v>333</v>
      </c>
      <c r="Q2016" s="82">
        <v>4</v>
      </c>
    </row>
    <row r="2017" spans="1:17">
      <c r="A2017" s="41" t="s">
        <v>334</v>
      </c>
      <c r="B2017" s="41" t="s">
        <v>11</v>
      </c>
      <c r="C2017" s="41" t="s">
        <v>309</v>
      </c>
      <c r="D2017" s="42">
        <v>4967</v>
      </c>
      <c r="M2017" s="81" t="s">
        <v>55</v>
      </c>
      <c r="N2017" s="81" t="s">
        <v>436</v>
      </c>
      <c r="O2017" s="81" t="s">
        <v>311</v>
      </c>
      <c r="P2017" s="81" t="s">
        <v>334</v>
      </c>
      <c r="Q2017" s="82">
        <v>3</v>
      </c>
    </row>
    <row r="2018" spans="1:17">
      <c r="A2018" s="41" t="s">
        <v>334</v>
      </c>
      <c r="B2018" s="41" t="s">
        <v>11</v>
      </c>
      <c r="C2018" s="41" t="s">
        <v>310</v>
      </c>
      <c r="D2018" s="42">
        <v>1929</v>
      </c>
      <c r="M2018" s="81" t="s">
        <v>55</v>
      </c>
      <c r="N2018" s="81" t="s">
        <v>436</v>
      </c>
      <c r="O2018" s="81" t="s">
        <v>311</v>
      </c>
      <c r="P2018" s="81" t="s">
        <v>336</v>
      </c>
      <c r="Q2018" s="82">
        <v>4</v>
      </c>
    </row>
    <row r="2019" spans="1:17">
      <c r="A2019" s="41" t="s">
        <v>334</v>
      </c>
      <c r="B2019" s="41" t="s">
        <v>11</v>
      </c>
      <c r="C2019" s="41" t="s">
        <v>311</v>
      </c>
      <c r="D2019" s="42">
        <v>133</v>
      </c>
      <c r="M2019" s="81" t="s">
        <v>55</v>
      </c>
      <c r="N2019" s="81" t="s">
        <v>436</v>
      </c>
      <c r="O2019" s="81" t="s">
        <v>311</v>
      </c>
      <c r="P2019" s="81" t="s">
        <v>337</v>
      </c>
      <c r="Q2019" s="82">
        <v>10</v>
      </c>
    </row>
    <row r="2020" spans="1:17">
      <c r="A2020" s="41" t="s">
        <v>334</v>
      </c>
      <c r="B2020" s="41" t="s">
        <v>11</v>
      </c>
      <c r="C2020" s="41" t="s">
        <v>335</v>
      </c>
      <c r="D2020" s="42">
        <v>82</v>
      </c>
      <c r="M2020" s="81" t="s">
        <v>55</v>
      </c>
      <c r="N2020" s="81" t="s">
        <v>436</v>
      </c>
      <c r="O2020" s="81" t="s">
        <v>311</v>
      </c>
      <c r="P2020" s="81" t="s">
        <v>338</v>
      </c>
      <c r="Q2020" s="82">
        <v>2</v>
      </c>
    </row>
    <row r="2021" spans="1:17">
      <c r="A2021" s="41" t="s">
        <v>334</v>
      </c>
      <c r="B2021" s="41" t="s">
        <v>21</v>
      </c>
      <c r="C2021" s="41" t="s">
        <v>309</v>
      </c>
      <c r="D2021" s="42">
        <v>389</v>
      </c>
      <c r="M2021" s="81" t="s">
        <v>55</v>
      </c>
      <c r="N2021" s="81" t="s">
        <v>436</v>
      </c>
      <c r="O2021" s="81" t="s">
        <v>335</v>
      </c>
      <c r="P2021" s="81" t="s">
        <v>334</v>
      </c>
      <c r="Q2021" s="82">
        <v>2</v>
      </c>
    </row>
    <row r="2022" spans="1:17">
      <c r="A2022" s="41" t="s">
        <v>334</v>
      </c>
      <c r="B2022" s="41" t="s">
        <v>21</v>
      </c>
      <c r="C2022" s="41" t="s">
        <v>310</v>
      </c>
      <c r="D2022" s="42">
        <v>181</v>
      </c>
      <c r="M2022" s="81" t="s">
        <v>55</v>
      </c>
      <c r="N2022" s="81" t="s">
        <v>436</v>
      </c>
      <c r="O2022" s="81" t="s">
        <v>335</v>
      </c>
      <c r="P2022" s="81" t="s">
        <v>336</v>
      </c>
      <c r="Q2022" s="82">
        <v>2</v>
      </c>
    </row>
    <row r="2023" spans="1:17">
      <c r="A2023" s="41" t="s">
        <v>334</v>
      </c>
      <c r="B2023" s="41" t="s">
        <v>21</v>
      </c>
      <c r="C2023" s="41" t="s">
        <v>311</v>
      </c>
      <c r="D2023" s="42">
        <v>19</v>
      </c>
      <c r="M2023" s="81" t="s">
        <v>55</v>
      </c>
      <c r="N2023" s="81" t="s">
        <v>436</v>
      </c>
      <c r="O2023" s="81" t="s">
        <v>335</v>
      </c>
      <c r="P2023" s="81" t="s">
        <v>337</v>
      </c>
      <c r="Q2023" s="82">
        <v>6</v>
      </c>
    </row>
    <row r="2024" spans="1:17">
      <c r="A2024" s="41" t="s">
        <v>334</v>
      </c>
      <c r="B2024" s="41" t="s">
        <v>21</v>
      </c>
      <c r="C2024" s="41" t="s">
        <v>335</v>
      </c>
      <c r="D2024" s="42">
        <v>5</v>
      </c>
      <c r="M2024" s="81" t="s">
        <v>55</v>
      </c>
      <c r="N2024" s="81" t="s">
        <v>436</v>
      </c>
      <c r="O2024" s="81" t="s">
        <v>335</v>
      </c>
      <c r="P2024" s="81" t="s">
        <v>338</v>
      </c>
      <c r="Q2024" s="82">
        <v>1</v>
      </c>
    </row>
    <row r="2025" spans="1:17">
      <c r="A2025" s="41" t="s">
        <v>334</v>
      </c>
      <c r="B2025" s="41" t="s">
        <v>55</v>
      </c>
      <c r="C2025" s="41" t="s">
        <v>309</v>
      </c>
      <c r="D2025" s="42">
        <v>212</v>
      </c>
      <c r="M2025" s="81" t="s">
        <v>55</v>
      </c>
      <c r="N2025" s="81" t="s">
        <v>439</v>
      </c>
      <c r="O2025" s="81" t="s">
        <v>310</v>
      </c>
      <c r="P2025" s="81" t="s">
        <v>333</v>
      </c>
      <c r="Q2025" s="82">
        <v>1</v>
      </c>
    </row>
    <row r="2026" spans="1:17">
      <c r="A2026" s="41" t="s">
        <v>334</v>
      </c>
      <c r="B2026" s="41" t="s">
        <v>55</v>
      </c>
      <c r="C2026" s="41" t="s">
        <v>310</v>
      </c>
      <c r="D2026" s="42">
        <v>88</v>
      </c>
      <c r="M2026" s="81" t="s">
        <v>55</v>
      </c>
      <c r="N2026" s="81" t="s">
        <v>329</v>
      </c>
      <c r="O2026" s="81" t="s">
        <v>309</v>
      </c>
      <c r="P2026" s="81" t="s">
        <v>308</v>
      </c>
      <c r="Q2026" s="82">
        <v>84</v>
      </c>
    </row>
    <row r="2027" spans="1:17">
      <c r="A2027" s="41" t="s">
        <v>334</v>
      </c>
      <c r="B2027" s="41" t="s">
        <v>55</v>
      </c>
      <c r="C2027" s="41" t="s">
        <v>311</v>
      </c>
      <c r="D2027" s="42">
        <v>3</v>
      </c>
      <c r="M2027" s="81" t="s">
        <v>55</v>
      </c>
      <c r="N2027" s="81" t="s">
        <v>329</v>
      </c>
      <c r="O2027" s="81" t="s">
        <v>309</v>
      </c>
      <c r="P2027" s="81" t="s">
        <v>323</v>
      </c>
      <c r="Q2027" s="82">
        <v>288</v>
      </c>
    </row>
    <row r="2028" spans="1:17">
      <c r="A2028" s="41" t="s">
        <v>334</v>
      </c>
      <c r="B2028" s="41" t="s">
        <v>55</v>
      </c>
      <c r="C2028" s="41" t="s">
        <v>335</v>
      </c>
      <c r="D2028" s="42">
        <v>2</v>
      </c>
      <c r="M2028" s="81" t="s">
        <v>55</v>
      </c>
      <c r="N2028" s="81" t="s">
        <v>329</v>
      </c>
      <c r="O2028" s="81" t="s">
        <v>309</v>
      </c>
      <c r="P2028" s="81" t="s">
        <v>324</v>
      </c>
      <c r="Q2028" s="82">
        <v>258</v>
      </c>
    </row>
    <row r="2029" spans="1:17">
      <c r="A2029" s="41" t="s">
        <v>334</v>
      </c>
      <c r="B2029" s="41" t="s">
        <v>43</v>
      </c>
      <c r="C2029" s="41" t="s">
        <v>309</v>
      </c>
      <c r="D2029" s="42">
        <v>642</v>
      </c>
      <c r="M2029" s="81" t="s">
        <v>55</v>
      </c>
      <c r="N2029" s="81" t="s">
        <v>329</v>
      </c>
      <c r="O2029" s="81" t="s">
        <v>309</v>
      </c>
      <c r="P2029" s="81" t="s">
        <v>325</v>
      </c>
      <c r="Q2029" s="82">
        <v>214</v>
      </c>
    </row>
    <row r="2030" spans="1:17">
      <c r="A2030" s="41" t="s">
        <v>334</v>
      </c>
      <c r="B2030" s="41" t="s">
        <v>43</v>
      </c>
      <c r="C2030" s="41" t="s">
        <v>310</v>
      </c>
      <c r="D2030" s="42">
        <v>241</v>
      </c>
      <c r="M2030" s="81" t="s">
        <v>55</v>
      </c>
      <c r="N2030" s="81" t="s">
        <v>329</v>
      </c>
      <c r="O2030" s="81" t="s">
        <v>309</v>
      </c>
      <c r="P2030" s="81" t="s">
        <v>326</v>
      </c>
      <c r="Q2030" s="82">
        <v>215</v>
      </c>
    </row>
    <row r="2031" spans="1:17">
      <c r="A2031" s="41" t="s">
        <v>334</v>
      </c>
      <c r="B2031" s="41" t="s">
        <v>43</v>
      </c>
      <c r="C2031" s="41" t="s">
        <v>311</v>
      </c>
      <c r="D2031" s="42">
        <v>12</v>
      </c>
      <c r="M2031" s="81" t="s">
        <v>55</v>
      </c>
      <c r="N2031" s="81" t="s">
        <v>329</v>
      </c>
      <c r="O2031" s="81" t="s">
        <v>309</v>
      </c>
      <c r="P2031" s="81" t="s">
        <v>327</v>
      </c>
      <c r="Q2031" s="82">
        <v>254</v>
      </c>
    </row>
    <row r="2032" spans="1:17">
      <c r="A2032" s="41" t="s">
        <v>334</v>
      </c>
      <c r="B2032" s="41" t="s">
        <v>43</v>
      </c>
      <c r="C2032" s="41" t="s">
        <v>335</v>
      </c>
      <c r="D2032" s="42">
        <v>10</v>
      </c>
      <c r="M2032" s="81" t="s">
        <v>55</v>
      </c>
      <c r="N2032" s="81" t="s">
        <v>329</v>
      </c>
      <c r="O2032" s="81" t="s">
        <v>309</v>
      </c>
      <c r="P2032" s="81" t="s">
        <v>328</v>
      </c>
      <c r="Q2032" s="82">
        <v>155</v>
      </c>
    </row>
    <row r="2033" spans="1:17">
      <c r="A2033" s="41" t="s">
        <v>334</v>
      </c>
      <c r="B2033" s="41" t="s">
        <v>316</v>
      </c>
      <c r="C2033" s="41" t="s">
        <v>329</v>
      </c>
      <c r="D2033" s="42">
        <v>5</v>
      </c>
      <c r="M2033" s="81" t="s">
        <v>55</v>
      </c>
      <c r="N2033" s="81" t="s">
        <v>329</v>
      </c>
      <c r="O2033" s="81" t="s">
        <v>309</v>
      </c>
      <c r="P2033" s="81" t="s">
        <v>334</v>
      </c>
      <c r="Q2033" s="82">
        <v>7</v>
      </c>
    </row>
    <row r="2034" spans="1:17">
      <c r="A2034" s="41" t="s">
        <v>334</v>
      </c>
      <c r="B2034" s="41" t="s">
        <v>316</v>
      </c>
      <c r="C2034" s="41" t="s">
        <v>309</v>
      </c>
      <c r="D2034" s="42">
        <v>2167</v>
      </c>
      <c r="M2034" s="81" t="s">
        <v>55</v>
      </c>
      <c r="N2034" s="81" t="s">
        <v>329</v>
      </c>
      <c r="O2034" s="81" t="s">
        <v>310</v>
      </c>
      <c r="P2034" s="81" t="s">
        <v>308</v>
      </c>
      <c r="Q2034" s="82">
        <v>15</v>
      </c>
    </row>
    <row r="2035" spans="1:17">
      <c r="A2035" s="41" t="s">
        <v>334</v>
      </c>
      <c r="B2035" s="41" t="s">
        <v>316</v>
      </c>
      <c r="C2035" s="41" t="s">
        <v>310</v>
      </c>
      <c r="D2035" s="42">
        <v>717</v>
      </c>
      <c r="M2035" s="81" t="s">
        <v>55</v>
      </c>
      <c r="N2035" s="81" t="s">
        <v>329</v>
      </c>
      <c r="O2035" s="81" t="s">
        <v>310</v>
      </c>
      <c r="P2035" s="81" t="s">
        <v>323</v>
      </c>
      <c r="Q2035" s="82">
        <v>50</v>
      </c>
    </row>
    <row r="2036" spans="1:17">
      <c r="A2036" s="41" t="s">
        <v>334</v>
      </c>
      <c r="B2036" s="41" t="s">
        <v>316</v>
      </c>
      <c r="C2036" s="41" t="s">
        <v>311</v>
      </c>
      <c r="D2036" s="42">
        <v>143</v>
      </c>
      <c r="M2036" s="81" t="s">
        <v>55</v>
      </c>
      <c r="N2036" s="81" t="s">
        <v>329</v>
      </c>
      <c r="O2036" s="81" t="s">
        <v>310</v>
      </c>
      <c r="P2036" s="81" t="s">
        <v>324</v>
      </c>
      <c r="Q2036" s="82">
        <v>65</v>
      </c>
    </row>
    <row r="2037" spans="1:17">
      <c r="A2037" s="41" t="s">
        <v>334</v>
      </c>
      <c r="B2037" s="41" t="s">
        <v>316</v>
      </c>
      <c r="C2037" s="41" t="s">
        <v>335</v>
      </c>
      <c r="D2037" s="42">
        <v>42</v>
      </c>
      <c r="M2037" s="81" t="s">
        <v>55</v>
      </c>
      <c r="N2037" s="81" t="s">
        <v>329</v>
      </c>
      <c r="O2037" s="81" t="s">
        <v>310</v>
      </c>
      <c r="P2037" s="81" t="s">
        <v>325</v>
      </c>
      <c r="Q2037" s="82">
        <v>74</v>
      </c>
    </row>
    <row r="2038" spans="1:17">
      <c r="A2038" s="41" t="s">
        <v>334</v>
      </c>
      <c r="B2038" s="41" t="s">
        <v>317</v>
      </c>
      <c r="C2038" s="41" t="s">
        <v>329</v>
      </c>
      <c r="D2038" s="42">
        <v>1</v>
      </c>
      <c r="M2038" s="81" t="s">
        <v>55</v>
      </c>
      <c r="N2038" s="81" t="s">
        <v>329</v>
      </c>
      <c r="O2038" s="81" t="s">
        <v>310</v>
      </c>
      <c r="P2038" s="81" t="s">
        <v>326</v>
      </c>
      <c r="Q2038" s="82">
        <v>73</v>
      </c>
    </row>
    <row r="2039" spans="1:17">
      <c r="A2039" s="41" t="s">
        <v>334</v>
      </c>
      <c r="B2039" s="41" t="s">
        <v>317</v>
      </c>
      <c r="C2039" s="41" t="s">
        <v>309</v>
      </c>
      <c r="D2039" s="42">
        <v>510</v>
      </c>
      <c r="M2039" s="81" t="s">
        <v>55</v>
      </c>
      <c r="N2039" s="81" t="s">
        <v>329</v>
      </c>
      <c r="O2039" s="81" t="s">
        <v>310</v>
      </c>
      <c r="P2039" s="81" t="s">
        <v>327</v>
      </c>
      <c r="Q2039" s="82">
        <v>62</v>
      </c>
    </row>
    <row r="2040" spans="1:17">
      <c r="A2040" s="41" t="s">
        <v>334</v>
      </c>
      <c r="B2040" s="41" t="s">
        <v>317</v>
      </c>
      <c r="C2040" s="41" t="s">
        <v>310</v>
      </c>
      <c r="D2040" s="42">
        <v>168</v>
      </c>
      <c r="M2040" s="81" t="s">
        <v>55</v>
      </c>
      <c r="N2040" s="81" t="s">
        <v>329</v>
      </c>
      <c r="O2040" s="81" t="s">
        <v>310</v>
      </c>
      <c r="P2040" s="81" t="s">
        <v>328</v>
      </c>
      <c r="Q2040" s="82">
        <v>63</v>
      </c>
    </row>
    <row r="2041" spans="1:17">
      <c r="A2041" s="41" t="s">
        <v>334</v>
      </c>
      <c r="B2041" s="41" t="s">
        <v>317</v>
      </c>
      <c r="C2041" s="41" t="s">
        <v>311</v>
      </c>
      <c r="D2041" s="42">
        <v>21</v>
      </c>
      <c r="M2041" s="81" t="s">
        <v>55</v>
      </c>
      <c r="N2041" s="81" t="s">
        <v>329</v>
      </c>
      <c r="O2041" s="81" t="s">
        <v>310</v>
      </c>
      <c r="P2041" s="81" t="s">
        <v>334</v>
      </c>
      <c r="Q2041" s="82">
        <v>1</v>
      </c>
    </row>
    <row r="2042" spans="1:17">
      <c r="A2042" s="41" t="s">
        <v>334</v>
      </c>
      <c r="B2042" s="41" t="s">
        <v>317</v>
      </c>
      <c r="C2042" s="41" t="s">
        <v>335</v>
      </c>
      <c r="D2042" s="42">
        <v>10</v>
      </c>
      <c r="M2042" s="81" t="s">
        <v>55</v>
      </c>
      <c r="N2042" s="81" t="s">
        <v>329</v>
      </c>
      <c r="O2042" s="81" t="s">
        <v>311</v>
      </c>
      <c r="P2042" s="81" t="s">
        <v>308</v>
      </c>
      <c r="Q2042" s="82">
        <v>1</v>
      </c>
    </row>
    <row r="2043" spans="1:17">
      <c r="A2043" s="41" t="s">
        <v>334</v>
      </c>
      <c r="B2043" s="41" t="s">
        <v>318</v>
      </c>
      <c r="C2043" s="41" t="s">
        <v>329</v>
      </c>
      <c r="D2043" s="42">
        <v>5</v>
      </c>
      <c r="M2043" s="81" t="s">
        <v>55</v>
      </c>
      <c r="N2043" s="81" t="s">
        <v>329</v>
      </c>
      <c r="O2043" s="81" t="s">
        <v>311</v>
      </c>
      <c r="P2043" s="81" t="s">
        <v>323</v>
      </c>
      <c r="Q2043" s="82">
        <v>5</v>
      </c>
    </row>
    <row r="2044" spans="1:17">
      <c r="A2044" s="41" t="s">
        <v>334</v>
      </c>
      <c r="B2044" s="41" t="s">
        <v>318</v>
      </c>
      <c r="C2044" s="41" t="s">
        <v>309</v>
      </c>
      <c r="D2044" s="42">
        <v>3168</v>
      </c>
      <c r="M2044" s="81" t="s">
        <v>55</v>
      </c>
      <c r="N2044" s="81" t="s">
        <v>329</v>
      </c>
      <c r="O2044" s="81" t="s">
        <v>311</v>
      </c>
      <c r="P2044" s="81" t="s">
        <v>324</v>
      </c>
      <c r="Q2044" s="82">
        <v>4</v>
      </c>
    </row>
    <row r="2045" spans="1:17">
      <c r="A2045" s="41" t="s">
        <v>334</v>
      </c>
      <c r="B2045" s="41" t="s">
        <v>318</v>
      </c>
      <c r="C2045" s="41" t="s">
        <v>310</v>
      </c>
      <c r="D2045" s="42">
        <v>1109</v>
      </c>
      <c r="M2045" s="81" t="s">
        <v>55</v>
      </c>
      <c r="N2045" s="81" t="s">
        <v>329</v>
      </c>
      <c r="O2045" s="81" t="s">
        <v>311</v>
      </c>
      <c r="P2045" s="81" t="s">
        <v>325</v>
      </c>
      <c r="Q2045" s="82">
        <v>3</v>
      </c>
    </row>
    <row r="2046" spans="1:17">
      <c r="A2046" s="41" t="s">
        <v>334</v>
      </c>
      <c r="B2046" s="41" t="s">
        <v>318</v>
      </c>
      <c r="C2046" s="41" t="s">
        <v>311</v>
      </c>
      <c r="D2046" s="42">
        <v>165</v>
      </c>
      <c r="M2046" s="81" t="s">
        <v>55</v>
      </c>
      <c r="N2046" s="81" t="s">
        <v>329</v>
      </c>
      <c r="O2046" s="81" t="s">
        <v>311</v>
      </c>
      <c r="P2046" s="81" t="s">
        <v>326</v>
      </c>
      <c r="Q2046" s="82">
        <v>6</v>
      </c>
    </row>
    <row r="2047" spans="1:17">
      <c r="A2047" s="41" t="s">
        <v>334</v>
      </c>
      <c r="B2047" s="41" t="s">
        <v>318</v>
      </c>
      <c r="C2047" s="41" t="s">
        <v>335</v>
      </c>
      <c r="D2047" s="42">
        <v>64</v>
      </c>
      <c r="M2047" s="81" t="s">
        <v>55</v>
      </c>
      <c r="N2047" s="81" t="s">
        <v>329</v>
      </c>
      <c r="O2047" s="81" t="s">
        <v>311</v>
      </c>
      <c r="P2047" s="81" t="s">
        <v>327</v>
      </c>
      <c r="Q2047" s="82">
        <v>5</v>
      </c>
    </row>
    <row r="2048" spans="1:17">
      <c r="A2048" s="41" t="s">
        <v>334</v>
      </c>
      <c r="B2048" s="41" t="s">
        <v>9</v>
      </c>
      <c r="C2048" s="41" t="s">
        <v>329</v>
      </c>
      <c r="D2048" s="42">
        <v>1</v>
      </c>
      <c r="M2048" s="81" t="s">
        <v>55</v>
      </c>
      <c r="N2048" s="81" t="s">
        <v>329</v>
      </c>
      <c r="O2048" s="81" t="s">
        <v>311</v>
      </c>
      <c r="P2048" s="81" t="s">
        <v>328</v>
      </c>
      <c r="Q2048" s="82">
        <v>1</v>
      </c>
    </row>
    <row r="2049" spans="1:17">
      <c r="A2049" s="41" t="s">
        <v>334</v>
      </c>
      <c r="B2049" s="41" t="s">
        <v>9</v>
      </c>
      <c r="C2049" s="41" t="s">
        <v>309</v>
      </c>
      <c r="D2049" s="42">
        <v>510</v>
      </c>
      <c r="M2049" s="81" t="s">
        <v>43</v>
      </c>
      <c r="N2049" s="81" t="s">
        <v>436</v>
      </c>
      <c r="O2049" s="81" t="s">
        <v>329</v>
      </c>
      <c r="P2049" s="81" t="s">
        <v>330</v>
      </c>
      <c r="Q2049" s="82">
        <v>2</v>
      </c>
    </row>
    <row r="2050" spans="1:17">
      <c r="A2050" s="41" t="s">
        <v>334</v>
      </c>
      <c r="B2050" s="41" t="s">
        <v>9</v>
      </c>
      <c r="C2050" s="41" t="s">
        <v>310</v>
      </c>
      <c r="D2050" s="42">
        <v>233</v>
      </c>
      <c r="M2050" s="81" t="s">
        <v>43</v>
      </c>
      <c r="N2050" s="81" t="s">
        <v>436</v>
      </c>
      <c r="O2050" s="81" t="s">
        <v>329</v>
      </c>
      <c r="P2050" s="81" t="s">
        <v>331</v>
      </c>
      <c r="Q2050" s="82">
        <v>1</v>
      </c>
    </row>
    <row r="2051" spans="1:17">
      <c r="A2051" s="41" t="s">
        <v>334</v>
      </c>
      <c r="B2051" s="41" t="s">
        <v>9</v>
      </c>
      <c r="C2051" s="41" t="s">
        <v>311</v>
      </c>
      <c r="D2051" s="42">
        <v>25</v>
      </c>
      <c r="M2051" s="81" t="s">
        <v>43</v>
      </c>
      <c r="N2051" s="81" t="s">
        <v>436</v>
      </c>
      <c r="O2051" s="81" t="s">
        <v>329</v>
      </c>
      <c r="P2051" s="81" t="s">
        <v>332</v>
      </c>
      <c r="Q2051" s="82">
        <v>2</v>
      </c>
    </row>
    <row r="2052" spans="1:17">
      <c r="A2052" s="41" t="s">
        <v>334</v>
      </c>
      <c r="B2052" s="41" t="s">
        <v>9</v>
      </c>
      <c r="C2052" s="41" t="s">
        <v>335</v>
      </c>
      <c r="D2052" s="42">
        <v>12</v>
      </c>
      <c r="M2052" s="81" t="s">
        <v>43</v>
      </c>
      <c r="N2052" s="81" t="s">
        <v>436</v>
      </c>
      <c r="O2052" s="81" t="s">
        <v>329</v>
      </c>
      <c r="P2052" s="81" t="s">
        <v>333</v>
      </c>
      <c r="Q2052" s="82">
        <v>1</v>
      </c>
    </row>
    <row r="2053" spans="1:17">
      <c r="A2053" s="41" t="s">
        <v>334</v>
      </c>
      <c r="B2053" s="41" t="s">
        <v>13</v>
      </c>
      <c r="C2053" s="41" t="s">
        <v>329</v>
      </c>
      <c r="D2053" s="42">
        <v>3</v>
      </c>
      <c r="M2053" s="81" t="s">
        <v>43</v>
      </c>
      <c r="N2053" s="81" t="s">
        <v>436</v>
      </c>
      <c r="O2053" s="81" t="s">
        <v>309</v>
      </c>
      <c r="P2053" s="81" t="s">
        <v>330</v>
      </c>
      <c r="Q2053" s="82">
        <v>598</v>
      </c>
    </row>
    <row r="2054" spans="1:17">
      <c r="A2054" s="41" t="s">
        <v>334</v>
      </c>
      <c r="B2054" s="41" t="s">
        <v>13</v>
      </c>
      <c r="C2054" s="41" t="s">
        <v>309</v>
      </c>
      <c r="D2054" s="42">
        <v>338</v>
      </c>
      <c r="M2054" s="81" t="s">
        <v>43</v>
      </c>
      <c r="N2054" s="81" t="s">
        <v>436</v>
      </c>
      <c r="O2054" s="81" t="s">
        <v>309</v>
      </c>
      <c r="P2054" s="81" t="s">
        <v>331</v>
      </c>
      <c r="Q2054" s="82">
        <v>778</v>
      </c>
    </row>
    <row r="2055" spans="1:17">
      <c r="A2055" s="41" t="s">
        <v>334</v>
      </c>
      <c r="B2055" s="41" t="s">
        <v>13</v>
      </c>
      <c r="C2055" s="41" t="s">
        <v>310</v>
      </c>
      <c r="D2055" s="42">
        <v>143</v>
      </c>
      <c r="M2055" s="81" t="s">
        <v>43</v>
      </c>
      <c r="N2055" s="81" t="s">
        <v>436</v>
      </c>
      <c r="O2055" s="81" t="s">
        <v>309</v>
      </c>
      <c r="P2055" s="81" t="s">
        <v>332</v>
      </c>
      <c r="Q2055" s="82">
        <v>861</v>
      </c>
    </row>
    <row r="2056" spans="1:17">
      <c r="A2056" s="41" t="s">
        <v>334</v>
      </c>
      <c r="B2056" s="41" t="s">
        <v>13</v>
      </c>
      <c r="C2056" s="41" t="s">
        <v>311</v>
      </c>
      <c r="D2056" s="42">
        <v>18</v>
      </c>
      <c r="M2056" s="81" t="s">
        <v>43</v>
      </c>
      <c r="N2056" s="81" t="s">
        <v>436</v>
      </c>
      <c r="O2056" s="81" t="s">
        <v>309</v>
      </c>
      <c r="P2056" s="81" t="s">
        <v>333</v>
      </c>
      <c r="Q2056" s="82">
        <v>782</v>
      </c>
    </row>
    <row r="2057" spans="1:17">
      <c r="A2057" s="41" t="s">
        <v>334</v>
      </c>
      <c r="B2057" s="41" t="s">
        <v>13</v>
      </c>
      <c r="C2057" s="41" t="s">
        <v>335</v>
      </c>
      <c r="D2057" s="42">
        <v>5</v>
      </c>
      <c r="M2057" s="81" t="s">
        <v>43</v>
      </c>
      <c r="N2057" s="81" t="s">
        <v>436</v>
      </c>
      <c r="O2057" s="81" t="s">
        <v>309</v>
      </c>
      <c r="P2057" s="81" t="s">
        <v>334</v>
      </c>
      <c r="Q2057" s="82">
        <v>624</v>
      </c>
    </row>
    <row r="2058" spans="1:17">
      <c r="A2058" s="41" t="s">
        <v>334</v>
      </c>
      <c r="B2058" s="41" t="s">
        <v>2</v>
      </c>
      <c r="C2058" s="41" t="s">
        <v>329</v>
      </c>
      <c r="D2058" s="42">
        <v>1</v>
      </c>
      <c r="M2058" s="81" t="s">
        <v>43</v>
      </c>
      <c r="N2058" s="81" t="s">
        <v>436</v>
      </c>
      <c r="O2058" s="81" t="s">
        <v>309</v>
      </c>
      <c r="P2058" s="81" t="s">
        <v>336</v>
      </c>
      <c r="Q2058" s="82">
        <v>581</v>
      </c>
    </row>
    <row r="2059" spans="1:17">
      <c r="A2059" s="41" t="s">
        <v>334</v>
      </c>
      <c r="B2059" s="41" t="s">
        <v>2</v>
      </c>
      <c r="C2059" s="41" t="s">
        <v>309</v>
      </c>
      <c r="D2059" s="42">
        <v>953</v>
      </c>
      <c r="M2059" s="81" t="s">
        <v>43</v>
      </c>
      <c r="N2059" s="81" t="s">
        <v>436</v>
      </c>
      <c r="O2059" s="81" t="s">
        <v>309</v>
      </c>
      <c r="P2059" s="81" t="s">
        <v>337</v>
      </c>
      <c r="Q2059" s="82">
        <v>758</v>
      </c>
    </row>
    <row r="2060" spans="1:17">
      <c r="A2060" s="41" t="s">
        <v>334</v>
      </c>
      <c r="B2060" s="41" t="s">
        <v>2</v>
      </c>
      <c r="C2060" s="41" t="s">
        <v>310</v>
      </c>
      <c r="D2060" s="42">
        <v>384</v>
      </c>
      <c r="M2060" s="81" t="s">
        <v>43</v>
      </c>
      <c r="N2060" s="81" t="s">
        <v>436</v>
      </c>
      <c r="O2060" s="81" t="s">
        <v>309</v>
      </c>
      <c r="P2060" s="81" t="s">
        <v>338</v>
      </c>
      <c r="Q2060" s="82">
        <v>146</v>
      </c>
    </row>
    <row r="2061" spans="1:17">
      <c r="A2061" s="41" t="s">
        <v>334</v>
      </c>
      <c r="B2061" s="41" t="s">
        <v>2</v>
      </c>
      <c r="C2061" s="41" t="s">
        <v>311</v>
      </c>
      <c r="D2061" s="42">
        <v>39</v>
      </c>
      <c r="M2061" s="81" t="s">
        <v>43</v>
      </c>
      <c r="N2061" s="81" t="s">
        <v>436</v>
      </c>
      <c r="O2061" s="81" t="s">
        <v>310</v>
      </c>
      <c r="P2061" s="81" t="s">
        <v>330</v>
      </c>
      <c r="Q2061" s="82">
        <v>183</v>
      </c>
    </row>
    <row r="2062" spans="1:17">
      <c r="A2062" s="41" t="s">
        <v>334</v>
      </c>
      <c r="B2062" s="41" t="s">
        <v>2</v>
      </c>
      <c r="C2062" s="41" t="s">
        <v>335</v>
      </c>
      <c r="D2062" s="42">
        <v>21</v>
      </c>
      <c r="M2062" s="81" t="s">
        <v>43</v>
      </c>
      <c r="N2062" s="81" t="s">
        <v>436</v>
      </c>
      <c r="O2062" s="81" t="s">
        <v>310</v>
      </c>
      <c r="P2062" s="81" t="s">
        <v>331</v>
      </c>
      <c r="Q2062" s="82">
        <v>228</v>
      </c>
    </row>
    <row r="2063" spans="1:17">
      <c r="A2063" s="41" t="s">
        <v>334</v>
      </c>
      <c r="B2063" s="41" t="s">
        <v>31</v>
      </c>
      <c r="C2063" s="41" t="s">
        <v>329</v>
      </c>
      <c r="D2063" s="42">
        <v>1</v>
      </c>
      <c r="M2063" s="81" t="s">
        <v>43</v>
      </c>
      <c r="N2063" s="81" t="s">
        <v>436</v>
      </c>
      <c r="O2063" s="81" t="s">
        <v>310</v>
      </c>
      <c r="P2063" s="81" t="s">
        <v>332</v>
      </c>
      <c r="Q2063" s="82">
        <v>272</v>
      </c>
    </row>
    <row r="2064" spans="1:17">
      <c r="A2064" s="41" t="s">
        <v>334</v>
      </c>
      <c r="B2064" s="41" t="s">
        <v>31</v>
      </c>
      <c r="C2064" s="41" t="s">
        <v>309</v>
      </c>
      <c r="D2064" s="42">
        <v>178</v>
      </c>
      <c r="M2064" s="81" t="s">
        <v>43</v>
      </c>
      <c r="N2064" s="81" t="s">
        <v>436</v>
      </c>
      <c r="O2064" s="81" t="s">
        <v>310</v>
      </c>
      <c r="P2064" s="81" t="s">
        <v>333</v>
      </c>
      <c r="Q2064" s="82">
        <v>257</v>
      </c>
    </row>
    <row r="2065" spans="1:17">
      <c r="A2065" s="41" t="s">
        <v>334</v>
      </c>
      <c r="B2065" s="41" t="s">
        <v>31</v>
      </c>
      <c r="C2065" s="41" t="s">
        <v>310</v>
      </c>
      <c r="D2065" s="42">
        <v>66</v>
      </c>
      <c r="M2065" s="81" t="s">
        <v>43</v>
      </c>
      <c r="N2065" s="81" t="s">
        <v>436</v>
      </c>
      <c r="O2065" s="81" t="s">
        <v>310</v>
      </c>
      <c r="P2065" s="81" t="s">
        <v>334</v>
      </c>
      <c r="Q2065" s="82">
        <v>237</v>
      </c>
    </row>
    <row r="2066" spans="1:17">
      <c r="A2066" s="41" t="s">
        <v>334</v>
      </c>
      <c r="B2066" s="41" t="s">
        <v>31</v>
      </c>
      <c r="C2066" s="41" t="s">
        <v>311</v>
      </c>
      <c r="D2066" s="42">
        <v>6</v>
      </c>
      <c r="M2066" s="81" t="s">
        <v>43</v>
      </c>
      <c r="N2066" s="81" t="s">
        <v>436</v>
      </c>
      <c r="O2066" s="81" t="s">
        <v>310</v>
      </c>
      <c r="P2066" s="81" t="s">
        <v>336</v>
      </c>
      <c r="Q2066" s="82">
        <v>233</v>
      </c>
    </row>
    <row r="2067" spans="1:17">
      <c r="A2067" s="41" t="s">
        <v>334</v>
      </c>
      <c r="B2067" s="41" t="s">
        <v>31</v>
      </c>
      <c r="C2067" s="41" t="s">
        <v>335</v>
      </c>
      <c r="D2067" s="42">
        <v>3</v>
      </c>
      <c r="M2067" s="81" t="s">
        <v>43</v>
      </c>
      <c r="N2067" s="81" t="s">
        <v>436</v>
      </c>
      <c r="O2067" s="81" t="s">
        <v>310</v>
      </c>
      <c r="P2067" s="81" t="s">
        <v>337</v>
      </c>
      <c r="Q2067" s="82">
        <v>247</v>
      </c>
    </row>
    <row r="2068" spans="1:17">
      <c r="A2068" s="41" t="s">
        <v>334</v>
      </c>
      <c r="B2068" s="41" t="s">
        <v>37</v>
      </c>
      <c r="C2068" s="41" t="s">
        <v>309</v>
      </c>
      <c r="D2068" s="42">
        <v>202</v>
      </c>
      <c r="M2068" s="81" t="s">
        <v>43</v>
      </c>
      <c r="N2068" s="81" t="s">
        <v>436</v>
      </c>
      <c r="O2068" s="81" t="s">
        <v>310</v>
      </c>
      <c r="P2068" s="81" t="s">
        <v>338</v>
      </c>
      <c r="Q2068" s="82">
        <v>57</v>
      </c>
    </row>
    <row r="2069" spans="1:17">
      <c r="A2069" s="41" t="s">
        <v>334</v>
      </c>
      <c r="B2069" s="41" t="s">
        <v>37</v>
      </c>
      <c r="C2069" s="41" t="s">
        <v>310</v>
      </c>
      <c r="D2069" s="42">
        <v>87</v>
      </c>
      <c r="M2069" s="81" t="s">
        <v>43</v>
      </c>
      <c r="N2069" s="81" t="s">
        <v>436</v>
      </c>
      <c r="O2069" s="81" t="s">
        <v>311</v>
      </c>
      <c r="P2069" s="81" t="s">
        <v>330</v>
      </c>
      <c r="Q2069" s="82">
        <v>13</v>
      </c>
    </row>
    <row r="2070" spans="1:17">
      <c r="A2070" s="41" t="s">
        <v>334</v>
      </c>
      <c r="B2070" s="41" t="s">
        <v>37</v>
      </c>
      <c r="C2070" s="41" t="s">
        <v>311</v>
      </c>
      <c r="D2070" s="42">
        <v>17</v>
      </c>
      <c r="M2070" s="81" t="s">
        <v>43</v>
      </c>
      <c r="N2070" s="81" t="s">
        <v>436</v>
      </c>
      <c r="O2070" s="81" t="s">
        <v>311</v>
      </c>
      <c r="P2070" s="81" t="s">
        <v>331</v>
      </c>
      <c r="Q2070" s="82">
        <v>8</v>
      </c>
    </row>
    <row r="2071" spans="1:17">
      <c r="A2071" s="41" t="s">
        <v>334</v>
      </c>
      <c r="B2071" s="41" t="s">
        <v>37</v>
      </c>
      <c r="C2071" s="41" t="s">
        <v>335</v>
      </c>
      <c r="D2071" s="42">
        <v>5</v>
      </c>
      <c r="M2071" s="81" t="s">
        <v>43</v>
      </c>
      <c r="N2071" s="81" t="s">
        <v>436</v>
      </c>
      <c r="O2071" s="81" t="s">
        <v>311</v>
      </c>
      <c r="P2071" s="81" t="s">
        <v>332</v>
      </c>
      <c r="Q2071" s="82">
        <v>21</v>
      </c>
    </row>
    <row r="2072" spans="1:17">
      <c r="A2072" s="41" t="s">
        <v>334</v>
      </c>
      <c r="B2072" s="41" t="s">
        <v>39</v>
      </c>
      <c r="C2072" s="41" t="s">
        <v>329</v>
      </c>
      <c r="D2072" s="42">
        <v>1</v>
      </c>
      <c r="M2072" s="81" t="s">
        <v>43</v>
      </c>
      <c r="N2072" s="81" t="s">
        <v>436</v>
      </c>
      <c r="O2072" s="81" t="s">
        <v>311</v>
      </c>
      <c r="P2072" s="81" t="s">
        <v>333</v>
      </c>
      <c r="Q2072" s="82">
        <v>13</v>
      </c>
    </row>
    <row r="2073" spans="1:17">
      <c r="A2073" s="41" t="s">
        <v>334</v>
      </c>
      <c r="B2073" s="41" t="s">
        <v>39</v>
      </c>
      <c r="C2073" s="41" t="s">
        <v>309</v>
      </c>
      <c r="D2073" s="42">
        <v>754</v>
      </c>
      <c r="M2073" s="81" t="s">
        <v>43</v>
      </c>
      <c r="N2073" s="81" t="s">
        <v>436</v>
      </c>
      <c r="O2073" s="81" t="s">
        <v>311</v>
      </c>
      <c r="P2073" s="81" t="s">
        <v>334</v>
      </c>
      <c r="Q2073" s="82">
        <v>11</v>
      </c>
    </row>
    <row r="2074" spans="1:17">
      <c r="A2074" s="41" t="s">
        <v>334</v>
      </c>
      <c r="B2074" s="41" t="s">
        <v>39</v>
      </c>
      <c r="C2074" s="41" t="s">
        <v>310</v>
      </c>
      <c r="D2074" s="42">
        <v>291</v>
      </c>
      <c r="M2074" s="81" t="s">
        <v>43</v>
      </c>
      <c r="N2074" s="81" t="s">
        <v>436</v>
      </c>
      <c r="O2074" s="81" t="s">
        <v>311</v>
      </c>
      <c r="P2074" s="81" t="s">
        <v>336</v>
      </c>
      <c r="Q2074" s="82">
        <v>10</v>
      </c>
    </row>
    <row r="2075" spans="1:17">
      <c r="A2075" s="41" t="s">
        <v>334</v>
      </c>
      <c r="B2075" s="41" t="s">
        <v>39</v>
      </c>
      <c r="C2075" s="41" t="s">
        <v>311</v>
      </c>
      <c r="D2075" s="42">
        <v>38</v>
      </c>
      <c r="M2075" s="81" t="s">
        <v>43</v>
      </c>
      <c r="N2075" s="81" t="s">
        <v>436</v>
      </c>
      <c r="O2075" s="81" t="s">
        <v>311</v>
      </c>
      <c r="P2075" s="81" t="s">
        <v>337</v>
      </c>
      <c r="Q2075" s="82">
        <v>18</v>
      </c>
    </row>
    <row r="2076" spans="1:17">
      <c r="A2076" s="41" t="s">
        <v>334</v>
      </c>
      <c r="B2076" s="41" t="s">
        <v>39</v>
      </c>
      <c r="C2076" s="41" t="s">
        <v>335</v>
      </c>
      <c r="D2076" s="42">
        <v>10</v>
      </c>
      <c r="M2076" s="81" t="s">
        <v>43</v>
      </c>
      <c r="N2076" s="81" t="s">
        <v>436</v>
      </c>
      <c r="O2076" s="81" t="s">
        <v>311</v>
      </c>
      <c r="P2076" s="81" t="s">
        <v>338</v>
      </c>
      <c r="Q2076" s="82">
        <v>2</v>
      </c>
    </row>
    <row r="2077" spans="1:17">
      <c r="A2077" s="41" t="s">
        <v>334</v>
      </c>
      <c r="B2077" s="41" t="s">
        <v>32</v>
      </c>
      <c r="C2077" s="41" t="s">
        <v>329</v>
      </c>
      <c r="D2077" s="42">
        <v>26</v>
      </c>
      <c r="M2077" s="81" t="s">
        <v>43</v>
      </c>
      <c r="N2077" s="81" t="s">
        <v>436</v>
      </c>
      <c r="O2077" s="81" t="s">
        <v>335</v>
      </c>
      <c r="P2077" s="81" t="s">
        <v>334</v>
      </c>
      <c r="Q2077" s="82">
        <v>8</v>
      </c>
    </row>
    <row r="2078" spans="1:17">
      <c r="A2078" s="41" t="s">
        <v>334</v>
      </c>
      <c r="B2078" s="41" t="s">
        <v>32</v>
      </c>
      <c r="C2078" s="41" t="s">
        <v>309</v>
      </c>
      <c r="D2078" s="42">
        <v>10968</v>
      </c>
      <c r="M2078" s="81" t="s">
        <v>43</v>
      </c>
      <c r="N2078" s="81" t="s">
        <v>436</v>
      </c>
      <c r="O2078" s="81" t="s">
        <v>335</v>
      </c>
      <c r="P2078" s="81" t="s">
        <v>336</v>
      </c>
      <c r="Q2078" s="82">
        <v>9</v>
      </c>
    </row>
    <row r="2079" spans="1:17">
      <c r="A2079" s="41" t="s">
        <v>334</v>
      </c>
      <c r="B2079" s="41" t="s">
        <v>32</v>
      </c>
      <c r="C2079" s="41" t="s">
        <v>310</v>
      </c>
      <c r="D2079" s="42">
        <v>4285</v>
      </c>
      <c r="M2079" s="81" t="s">
        <v>43</v>
      </c>
      <c r="N2079" s="81" t="s">
        <v>436</v>
      </c>
      <c r="O2079" s="81" t="s">
        <v>335</v>
      </c>
      <c r="P2079" s="81" t="s">
        <v>337</v>
      </c>
      <c r="Q2079" s="82">
        <v>16</v>
      </c>
    </row>
    <row r="2080" spans="1:17">
      <c r="A2080" s="41" t="s">
        <v>334</v>
      </c>
      <c r="B2080" s="41" t="s">
        <v>32</v>
      </c>
      <c r="C2080" s="41" t="s">
        <v>311</v>
      </c>
      <c r="D2080" s="42">
        <v>605</v>
      </c>
      <c r="M2080" s="81" t="s">
        <v>43</v>
      </c>
      <c r="N2080" s="81" t="s">
        <v>436</v>
      </c>
      <c r="O2080" s="81" t="s">
        <v>335</v>
      </c>
      <c r="P2080" s="81" t="s">
        <v>338</v>
      </c>
      <c r="Q2080" s="82">
        <v>1</v>
      </c>
    </row>
    <row r="2081" spans="1:17">
      <c r="A2081" s="41" t="s">
        <v>334</v>
      </c>
      <c r="B2081" s="41" t="s">
        <v>32</v>
      </c>
      <c r="C2081" s="41" t="s">
        <v>335</v>
      </c>
      <c r="D2081" s="42">
        <v>236</v>
      </c>
      <c r="M2081" s="81" t="s">
        <v>43</v>
      </c>
      <c r="N2081" s="81" t="s">
        <v>437</v>
      </c>
      <c r="O2081" s="81" t="s">
        <v>309</v>
      </c>
      <c r="P2081" s="81" t="s">
        <v>330</v>
      </c>
      <c r="Q2081" s="82">
        <v>1</v>
      </c>
    </row>
    <row r="2082" spans="1:17">
      <c r="A2082" s="41" t="s">
        <v>334</v>
      </c>
      <c r="B2082" s="41" t="s">
        <v>35</v>
      </c>
      <c r="C2082" s="41" t="s">
        <v>329</v>
      </c>
      <c r="D2082" s="42">
        <v>1</v>
      </c>
      <c r="M2082" s="81" t="s">
        <v>43</v>
      </c>
      <c r="N2082" s="81" t="s">
        <v>437</v>
      </c>
      <c r="O2082" s="81" t="s">
        <v>309</v>
      </c>
      <c r="P2082" s="81" t="s">
        <v>332</v>
      </c>
      <c r="Q2082" s="82">
        <v>1</v>
      </c>
    </row>
    <row r="2083" spans="1:17">
      <c r="A2083" s="41" t="s">
        <v>334</v>
      </c>
      <c r="B2083" s="41" t="s">
        <v>35</v>
      </c>
      <c r="C2083" s="41" t="s">
        <v>309</v>
      </c>
      <c r="D2083" s="42">
        <v>1394</v>
      </c>
      <c r="M2083" s="81" t="s">
        <v>43</v>
      </c>
      <c r="N2083" s="81" t="s">
        <v>458</v>
      </c>
      <c r="O2083" s="81" t="s">
        <v>311</v>
      </c>
      <c r="P2083" s="81" t="s">
        <v>337</v>
      </c>
      <c r="Q2083" s="82">
        <v>1</v>
      </c>
    </row>
    <row r="2084" spans="1:17">
      <c r="A2084" s="41" t="s">
        <v>334</v>
      </c>
      <c r="B2084" s="41" t="s">
        <v>35</v>
      </c>
      <c r="C2084" s="41" t="s">
        <v>310</v>
      </c>
      <c r="D2084" s="42">
        <v>588</v>
      </c>
      <c r="M2084" s="81" t="s">
        <v>43</v>
      </c>
      <c r="N2084" s="81" t="s">
        <v>439</v>
      </c>
      <c r="O2084" s="81" t="s">
        <v>309</v>
      </c>
      <c r="P2084" s="81" t="s">
        <v>336</v>
      </c>
      <c r="Q2084" s="82">
        <v>1</v>
      </c>
    </row>
    <row r="2085" spans="1:17">
      <c r="A2085" s="41" t="s">
        <v>334</v>
      </c>
      <c r="B2085" s="41" t="s">
        <v>35</v>
      </c>
      <c r="C2085" s="41" t="s">
        <v>311</v>
      </c>
      <c r="D2085" s="42">
        <v>59</v>
      </c>
      <c r="M2085" s="81" t="s">
        <v>43</v>
      </c>
      <c r="N2085" s="81" t="s">
        <v>441</v>
      </c>
      <c r="O2085" s="81" t="s">
        <v>309</v>
      </c>
      <c r="P2085" s="81" t="s">
        <v>333</v>
      </c>
      <c r="Q2085" s="82">
        <v>1</v>
      </c>
    </row>
    <row r="2086" spans="1:17">
      <c r="A2086" s="41" t="s">
        <v>334</v>
      </c>
      <c r="B2086" s="41" t="s">
        <v>35</v>
      </c>
      <c r="C2086" s="41" t="s">
        <v>335</v>
      </c>
      <c r="D2086" s="42">
        <v>33</v>
      </c>
      <c r="M2086" s="81" t="s">
        <v>43</v>
      </c>
      <c r="N2086" s="81" t="s">
        <v>329</v>
      </c>
      <c r="O2086" s="81" t="s">
        <v>309</v>
      </c>
      <c r="P2086" s="81" t="s">
        <v>308</v>
      </c>
      <c r="Q2086" s="82">
        <v>138</v>
      </c>
    </row>
    <row r="2087" spans="1:17">
      <c r="A2087" s="41" t="s">
        <v>334</v>
      </c>
      <c r="B2087" s="41" t="s">
        <v>36</v>
      </c>
      <c r="C2087" s="41" t="s">
        <v>309</v>
      </c>
      <c r="D2087" s="42">
        <v>461</v>
      </c>
      <c r="M2087" s="81" t="s">
        <v>43</v>
      </c>
      <c r="N2087" s="81" t="s">
        <v>329</v>
      </c>
      <c r="O2087" s="81" t="s">
        <v>309</v>
      </c>
      <c r="P2087" s="81" t="s">
        <v>323</v>
      </c>
      <c r="Q2087" s="82">
        <v>871</v>
      </c>
    </row>
    <row r="2088" spans="1:17">
      <c r="A2088" s="41" t="s">
        <v>334</v>
      </c>
      <c r="B2088" s="41" t="s">
        <v>36</v>
      </c>
      <c r="C2088" s="41" t="s">
        <v>310</v>
      </c>
      <c r="D2088" s="42">
        <v>208</v>
      </c>
      <c r="M2088" s="81" t="s">
        <v>43</v>
      </c>
      <c r="N2088" s="81" t="s">
        <v>329</v>
      </c>
      <c r="O2088" s="81" t="s">
        <v>309</v>
      </c>
      <c r="P2088" s="81" t="s">
        <v>324</v>
      </c>
      <c r="Q2088" s="82">
        <v>722</v>
      </c>
    </row>
    <row r="2089" spans="1:17">
      <c r="A2089" s="41" t="s">
        <v>334</v>
      </c>
      <c r="B2089" s="41" t="s">
        <v>36</v>
      </c>
      <c r="C2089" s="41" t="s">
        <v>311</v>
      </c>
      <c r="D2089" s="42">
        <v>13</v>
      </c>
      <c r="M2089" s="81" t="s">
        <v>43</v>
      </c>
      <c r="N2089" s="81" t="s">
        <v>329</v>
      </c>
      <c r="O2089" s="81" t="s">
        <v>309</v>
      </c>
      <c r="P2089" s="81" t="s">
        <v>325</v>
      </c>
      <c r="Q2089" s="82">
        <v>627</v>
      </c>
    </row>
    <row r="2090" spans="1:17">
      <c r="A2090" s="41" t="s">
        <v>334</v>
      </c>
      <c r="B2090" s="41" t="s">
        <v>36</v>
      </c>
      <c r="C2090" s="41" t="s">
        <v>335</v>
      </c>
      <c r="D2090" s="42">
        <v>12</v>
      </c>
      <c r="M2090" s="81" t="s">
        <v>43</v>
      </c>
      <c r="N2090" s="81" t="s">
        <v>329</v>
      </c>
      <c r="O2090" s="81" t="s">
        <v>309</v>
      </c>
      <c r="P2090" s="81" t="s">
        <v>326</v>
      </c>
      <c r="Q2090" s="82">
        <v>646</v>
      </c>
    </row>
    <row r="2091" spans="1:17">
      <c r="A2091" s="41" t="s">
        <v>334</v>
      </c>
      <c r="B2091" s="41" t="s">
        <v>319</v>
      </c>
      <c r="C2091" s="41" t="s">
        <v>309</v>
      </c>
      <c r="D2091" s="42">
        <v>200</v>
      </c>
      <c r="M2091" s="81" t="s">
        <v>43</v>
      </c>
      <c r="N2091" s="81" t="s">
        <v>329</v>
      </c>
      <c r="O2091" s="81" t="s">
        <v>309</v>
      </c>
      <c r="P2091" s="81" t="s">
        <v>327</v>
      </c>
      <c r="Q2091" s="82">
        <v>524</v>
      </c>
    </row>
    <row r="2092" spans="1:17">
      <c r="A2092" s="41" t="s">
        <v>334</v>
      </c>
      <c r="B2092" s="41" t="s">
        <v>319</v>
      </c>
      <c r="C2092" s="41" t="s">
        <v>310</v>
      </c>
      <c r="D2092" s="42">
        <v>117</v>
      </c>
      <c r="M2092" s="81" t="s">
        <v>43</v>
      </c>
      <c r="N2092" s="81" t="s">
        <v>329</v>
      </c>
      <c r="O2092" s="81" t="s">
        <v>309</v>
      </c>
      <c r="P2092" s="81" t="s">
        <v>328</v>
      </c>
      <c r="Q2092" s="82">
        <v>527</v>
      </c>
    </row>
    <row r="2093" spans="1:17">
      <c r="A2093" s="41" t="s">
        <v>334</v>
      </c>
      <c r="B2093" s="41" t="s">
        <v>319</v>
      </c>
      <c r="C2093" s="41" t="s">
        <v>311</v>
      </c>
      <c r="D2093" s="42">
        <v>4</v>
      </c>
      <c r="M2093" s="81" t="s">
        <v>43</v>
      </c>
      <c r="N2093" s="81" t="s">
        <v>329</v>
      </c>
      <c r="O2093" s="81" t="s">
        <v>309</v>
      </c>
      <c r="P2093" s="81" t="s">
        <v>334</v>
      </c>
      <c r="Q2093" s="82">
        <v>18</v>
      </c>
    </row>
    <row r="2094" spans="1:17">
      <c r="A2094" s="41" t="s">
        <v>334</v>
      </c>
      <c r="B2094" s="41" t="s">
        <v>319</v>
      </c>
      <c r="C2094" s="41" t="s">
        <v>335</v>
      </c>
      <c r="D2094" s="42">
        <v>2</v>
      </c>
      <c r="M2094" s="81" t="s">
        <v>43</v>
      </c>
      <c r="N2094" s="81" t="s">
        <v>329</v>
      </c>
      <c r="O2094" s="81" t="s">
        <v>309</v>
      </c>
      <c r="P2094" s="81" t="s">
        <v>338</v>
      </c>
      <c r="Q2094" s="82">
        <v>1</v>
      </c>
    </row>
    <row r="2095" spans="1:17">
      <c r="A2095" s="41" t="s">
        <v>334</v>
      </c>
      <c r="B2095" s="41" t="s">
        <v>320</v>
      </c>
      <c r="C2095" s="41" t="s">
        <v>309</v>
      </c>
      <c r="D2095" s="42">
        <v>336</v>
      </c>
      <c r="M2095" s="81" t="s">
        <v>43</v>
      </c>
      <c r="N2095" s="81" t="s">
        <v>329</v>
      </c>
      <c r="O2095" s="81" t="s">
        <v>310</v>
      </c>
      <c r="P2095" s="81" t="s">
        <v>308</v>
      </c>
      <c r="Q2095" s="82">
        <v>22</v>
      </c>
    </row>
    <row r="2096" spans="1:17">
      <c r="A2096" s="41" t="s">
        <v>334</v>
      </c>
      <c r="B2096" s="41" t="s">
        <v>320</v>
      </c>
      <c r="C2096" s="41" t="s">
        <v>310</v>
      </c>
      <c r="D2096" s="42">
        <v>145</v>
      </c>
      <c r="M2096" s="81" t="s">
        <v>43</v>
      </c>
      <c r="N2096" s="81" t="s">
        <v>329</v>
      </c>
      <c r="O2096" s="81" t="s">
        <v>310</v>
      </c>
      <c r="P2096" s="81" t="s">
        <v>323</v>
      </c>
      <c r="Q2096" s="82">
        <v>180</v>
      </c>
    </row>
    <row r="2097" spans="1:17">
      <c r="A2097" s="41" t="s">
        <v>334</v>
      </c>
      <c r="B2097" s="41" t="s">
        <v>320</v>
      </c>
      <c r="C2097" s="41" t="s">
        <v>311</v>
      </c>
      <c r="D2097" s="42">
        <v>8</v>
      </c>
      <c r="M2097" s="81" t="s">
        <v>43</v>
      </c>
      <c r="N2097" s="81" t="s">
        <v>329</v>
      </c>
      <c r="O2097" s="81" t="s">
        <v>310</v>
      </c>
      <c r="P2097" s="81" t="s">
        <v>324</v>
      </c>
      <c r="Q2097" s="82">
        <v>183</v>
      </c>
    </row>
    <row r="2098" spans="1:17">
      <c r="A2098" s="41" t="s">
        <v>334</v>
      </c>
      <c r="B2098" s="41" t="s">
        <v>320</v>
      </c>
      <c r="C2098" s="41" t="s">
        <v>335</v>
      </c>
      <c r="D2098" s="42">
        <v>7</v>
      </c>
      <c r="M2098" s="81" t="s">
        <v>43</v>
      </c>
      <c r="N2098" s="81" t="s">
        <v>329</v>
      </c>
      <c r="O2098" s="81" t="s">
        <v>310</v>
      </c>
      <c r="P2098" s="81" t="s">
        <v>325</v>
      </c>
      <c r="Q2098" s="82">
        <v>243</v>
      </c>
    </row>
    <row r="2099" spans="1:17">
      <c r="A2099" s="41" t="s">
        <v>334</v>
      </c>
      <c r="B2099" s="41" t="s">
        <v>321</v>
      </c>
      <c r="C2099" s="41" t="s">
        <v>309</v>
      </c>
      <c r="D2099" s="42">
        <v>808</v>
      </c>
      <c r="M2099" s="81" t="s">
        <v>43</v>
      </c>
      <c r="N2099" s="81" t="s">
        <v>329</v>
      </c>
      <c r="O2099" s="81" t="s">
        <v>310</v>
      </c>
      <c r="P2099" s="81" t="s">
        <v>326</v>
      </c>
      <c r="Q2099" s="82">
        <v>187</v>
      </c>
    </row>
    <row r="2100" spans="1:17">
      <c r="A2100" s="41" t="s">
        <v>334</v>
      </c>
      <c r="B2100" s="41" t="s">
        <v>321</v>
      </c>
      <c r="C2100" s="41" t="s">
        <v>310</v>
      </c>
      <c r="D2100" s="42">
        <v>308</v>
      </c>
      <c r="M2100" s="81" t="s">
        <v>43</v>
      </c>
      <c r="N2100" s="81" t="s">
        <v>329</v>
      </c>
      <c r="O2100" s="81" t="s">
        <v>310</v>
      </c>
      <c r="P2100" s="81" t="s">
        <v>327</v>
      </c>
      <c r="Q2100" s="82">
        <v>137</v>
      </c>
    </row>
    <row r="2101" spans="1:17">
      <c r="A2101" s="41" t="s">
        <v>334</v>
      </c>
      <c r="B2101" s="41" t="s">
        <v>321</v>
      </c>
      <c r="C2101" s="41" t="s">
        <v>311</v>
      </c>
      <c r="D2101" s="42">
        <v>23</v>
      </c>
      <c r="M2101" s="81" t="s">
        <v>43</v>
      </c>
      <c r="N2101" s="81" t="s">
        <v>329</v>
      </c>
      <c r="O2101" s="81" t="s">
        <v>310</v>
      </c>
      <c r="P2101" s="81" t="s">
        <v>328</v>
      </c>
      <c r="Q2101" s="82">
        <v>180</v>
      </c>
    </row>
    <row r="2102" spans="1:17">
      <c r="A2102" s="41" t="s">
        <v>334</v>
      </c>
      <c r="B2102" s="41" t="s">
        <v>321</v>
      </c>
      <c r="C2102" s="41" t="s">
        <v>335</v>
      </c>
      <c r="D2102" s="42">
        <v>13</v>
      </c>
      <c r="M2102" s="81" t="s">
        <v>43</v>
      </c>
      <c r="N2102" s="81" t="s">
        <v>329</v>
      </c>
      <c r="O2102" s="81" t="s">
        <v>310</v>
      </c>
      <c r="P2102" s="81" t="s">
        <v>334</v>
      </c>
      <c r="Q2102" s="82">
        <v>4</v>
      </c>
    </row>
    <row r="2103" spans="1:17">
      <c r="A2103" s="41" t="s">
        <v>334</v>
      </c>
      <c r="B2103" s="41" t="s">
        <v>28</v>
      </c>
      <c r="C2103" s="41" t="s">
        <v>309</v>
      </c>
      <c r="D2103" s="42">
        <v>199</v>
      </c>
      <c r="M2103" s="81" t="s">
        <v>43</v>
      </c>
      <c r="N2103" s="81" t="s">
        <v>329</v>
      </c>
      <c r="O2103" s="81" t="s">
        <v>310</v>
      </c>
      <c r="P2103" s="81" t="s">
        <v>337</v>
      </c>
      <c r="Q2103" s="82">
        <v>2</v>
      </c>
    </row>
    <row r="2104" spans="1:17">
      <c r="A2104" s="41" t="s">
        <v>334</v>
      </c>
      <c r="B2104" s="41" t="s">
        <v>28</v>
      </c>
      <c r="C2104" s="41" t="s">
        <v>310</v>
      </c>
      <c r="D2104" s="42">
        <v>109</v>
      </c>
      <c r="M2104" s="81" t="s">
        <v>43</v>
      </c>
      <c r="N2104" s="81" t="s">
        <v>329</v>
      </c>
      <c r="O2104" s="81" t="s">
        <v>311</v>
      </c>
      <c r="P2104" s="81" t="s">
        <v>308</v>
      </c>
      <c r="Q2104" s="82">
        <v>7</v>
      </c>
    </row>
    <row r="2105" spans="1:17">
      <c r="A2105" s="41" t="s">
        <v>334</v>
      </c>
      <c r="B2105" s="41" t="s">
        <v>28</v>
      </c>
      <c r="C2105" s="41" t="s">
        <v>311</v>
      </c>
      <c r="D2105" s="42">
        <v>10</v>
      </c>
      <c r="M2105" s="81" t="s">
        <v>43</v>
      </c>
      <c r="N2105" s="81" t="s">
        <v>329</v>
      </c>
      <c r="O2105" s="81" t="s">
        <v>311</v>
      </c>
      <c r="P2105" s="81" t="s">
        <v>323</v>
      </c>
      <c r="Q2105" s="82">
        <v>29</v>
      </c>
    </row>
    <row r="2106" spans="1:17">
      <c r="A2106" s="41" t="s">
        <v>334</v>
      </c>
      <c r="B2106" s="41" t="s">
        <v>28</v>
      </c>
      <c r="C2106" s="41" t="s">
        <v>335</v>
      </c>
      <c r="D2106" s="42">
        <v>11</v>
      </c>
      <c r="M2106" s="81" t="s">
        <v>43</v>
      </c>
      <c r="N2106" s="81" t="s">
        <v>329</v>
      </c>
      <c r="O2106" s="81" t="s">
        <v>311</v>
      </c>
      <c r="P2106" s="81" t="s">
        <v>324</v>
      </c>
      <c r="Q2106" s="82">
        <v>20</v>
      </c>
    </row>
    <row r="2107" spans="1:17">
      <c r="A2107" s="41" t="s">
        <v>334</v>
      </c>
      <c r="B2107" s="41" t="s">
        <v>17</v>
      </c>
      <c r="C2107" s="41" t="s">
        <v>329</v>
      </c>
      <c r="D2107" s="42">
        <v>1</v>
      </c>
      <c r="M2107" s="81" t="s">
        <v>43</v>
      </c>
      <c r="N2107" s="81" t="s">
        <v>329</v>
      </c>
      <c r="O2107" s="81" t="s">
        <v>311</v>
      </c>
      <c r="P2107" s="81" t="s">
        <v>325</v>
      </c>
      <c r="Q2107" s="82">
        <v>23</v>
      </c>
    </row>
    <row r="2108" spans="1:17">
      <c r="A2108" s="41" t="s">
        <v>334</v>
      </c>
      <c r="B2108" s="41" t="s">
        <v>17</v>
      </c>
      <c r="C2108" s="41" t="s">
        <v>309</v>
      </c>
      <c r="D2108" s="42">
        <v>51</v>
      </c>
      <c r="M2108" s="81" t="s">
        <v>43</v>
      </c>
      <c r="N2108" s="81" t="s">
        <v>329</v>
      </c>
      <c r="O2108" s="81" t="s">
        <v>311</v>
      </c>
      <c r="P2108" s="81" t="s">
        <v>326</v>
      </c>
      <c r="Q2108" s="82">
        <v>17</v>
      </c>
    </row>
    <row r="2109" spans="1:17">
      <c r="A2109" s="41" t="s">
        <v>334</v>
      </c>
      <c r="B2109" s="41" t="s">
        <v>17</v>
      </c>
      <c r="C2109" s="41" t="s">
        <v>310</v>
      </c>
      <c r="D2109" s="42">
        <v>22</v>
      </c>
      <c r="M2109" s="81" t="s">
        <v>43</v>
      </c>
      <c r="N2109" s="81" t="s">
        <v>329</v>
      </c>
      <c r="O2109" s="81" t="s">
        <v>311</v>
      </c>
      <c r="P2109" s="81" t="s">
        <v>327</v>
      </c>
      <c r="Q2109" s="82">
        <v>9</v>
      </c>
    </row>
    <row r="2110" spans="1:17">
      <c r="A2110" s="41" t="s">
        <v>334</v>
      </c>
      <c r="B2110" s="41" t="s">
        <v>17</v>
      </c>
      <c r="C2110" s="41" t="s">
        <v>311</v>
      </c>
      <c r="D2110" s="42">
        <v>4</v>
      </c>
      <c r="M2110" s="81" t="s">
        <v>43</v>
      </c>
      <c r="N2110" s="81" t="s">
        <v>329</v>
      </c>
      <c r="O2110" s="81" t="s">
        <v>311</v>
      </c>
      <c r="P2110" s="81" t="s">
        <v>328</v>
      </c>
      <c r="Q2110" s="82">
        <v>6</v>
      </c>
    </row>
    <row r="2111" spans="1:17">
      <c r="A2111" s="41" t="s">
        <v>334</v>
      </c>
      <c r="B2111" s="41" t="s">
        <v>17</v>
      </c>
      <c r="C2111" s="41" t="s">
        <v>335</v>
      </c>
      <c r="D2111" s="42">
        <v>2</v>
      </c>
      <c r="M2111" s="81" t="s">
        <v>43</v>
      </c>
      <c r="N2111" s="81" t="s">
        <v>329</v>
      </c>
      <c r="O2111" s="81" t="s">
        <v>311</v>
      </c>
      <c r="P2111" s="81" t="s">
        <v>334</v>
      </c>
      <c r="Q2111" s="82">
        <v>1</v>
      </c>
    </row>
    <row r="2112" spans="1:17">
      <c r="A2112" s="41" t="s">
        <v>334</v>
      </c>
      <c r="B2112" s="41" t="s">
        <v>34</v>
      </c>
      <c r="C2112" s="41" t="s">
        <v>309</v>
      </c>
      <c r="D2112" s="42">
        <v>56</v>
      </c>
      <c r="M2112" s="81" t="s">
        <v>43</v>
      </c>
      <c r="N2112" s="81" t="s">
        <v>329</v>
      </c>
      <c r="O2112" s="81" t="s">
        <v>335</v>
      </c>
      <c r="P2112" s="81" t="s">
        <v>334</v>
      </c>
      <c r="Q2112" s="82">
        <v>2</v>
      </c>
    </row>
    <row r="2113" spans="1:17">
      <c r="A2113" s="41" t="s">
        <v>334</v>
      </c>
      <c r="B2113" s="41" t="s">
        <v>34</v>
      </c>
      <c r="C2113" s="41" t="s">
        <v>310</v>
      </c>
      <c r="D2113" s="42">
        <v>24</v>
      </c>
      <c r="M2113" s="81" t="s">
        <v>316</v>
      </c>
      <c r="N2113" s="81" t="s">
        <v>436</v>
      </c>
      <c r="O2113" s="81" t="s">
        <v>329</v>
      </c>
      <c r="P2113" s="81" t="s">
        <v>331</v>
      </c>
      <c r="Q2113" s="82">
        <v>3</v>
      </c>
    </row>
    <row r="2114" spans="1:17">
      <c r="A2114" s="41" t="s">
        <v>334</v>
      </c>
      <c r="B2114" s="41" t="s">
        <v>34</v>
      </c>
      <c r="C2114" s="41" t="s">
        <v>311</v>
      </c>
      <c r="D2114" s="42">
        <v>5</v>
      </c>
      <c r="M2114" s="81" t="s">
        <v>316</v>
      </c>
      <c r="N2114" s="81" t="s">
        <v>436</v>
      </c>
      <c r="O2114" s="81" t="s">
        <v>329</v>
      </c>
      <c r="P2114" s="81" t="s">
        <v>332</v>
      </c>
      <c r="Q2114" s="82">
        <v>5</v>
      </c>
    </row>
    <row r="2115" spans="1:17">
      <c r="A2115" s="41" t="s">
        <v>334</v>
      </c>
      <c r="B2115" s="41" t="s">
        <v>34</v>
      </c>
      <c r="C2115" s="41" t="s">
        <v>335</v>
      </c>
      <c r="D2115" s="42">
        <v>1</v>
      </c>
      <c r="M2115" s="81" t="s">
        <v>316</v>
      </c>
      <c r="N2115" s="81" t="s">
        <v>436</v>
      </c>
      <c r="O2115" s="81" t="s">
        <v>329</v>
      </c>
      <c r="P2115" s="81" t="s">
        <v>333</v>
      </c>
      <c r="Q2115" s="82">
        <v>2</v>
      </c>
    </row>
    <row r="2116" spans="1:17">
      <c r="A2116" s="41" t="s">
        <v>334</v>
      </c>
      <c r="B2116" s="41" t="s">
        <v>322</v>
      </c>
      <c r="C2116" s="41" t="s">
        <v>329</v>
      </c>
      <c r="D2116" s="42">
        <v>2</v>
      </c>
      <c r="M2116" s="81" t="s">
        <v>316</v>
      </c>
      <c r="N2116" s="81" t="s">
        <v>436</v>
      </c>
      <c r="O2116" s="81" t="s">
        <v>329</v>
      </c>
      <c r="P2116" s="81" t="s">
        <v>334</v>
      </c>
      <c r="Q2116" s="82">
        <v>5</v>
      </c>
    </row>
    <row r="2117" spans="1:17">
      <c r="A2117" s="41" t="s">
        <v>334</v>
      </c>
      <c r="B2117" s="41" t="s">
        <v>322</v>
      </c>
      <c r="C2117" s="41" t="s">
        <v>309</v>
      </c>
      <c r="D2117" s="42">
        <v>1195</v>
      </c>
      <c r="M2117" s="81" t="s">
        <v>316</v>
      </c>
      <c r="N2117" s="81" t="s">
        <v>436</v>
      </c>
      <c r="O2117" s="81" t="s">
        <v>309</v>
      </c>
      <c r="P2117" s="81" t="s">
        <v>330</v>
      </c>
      <c r="Q2117" s="82">
        <v>2455</v>
      </c>
    </row>
    <row r="2118" spans="1:17">
      <c r="A2118" s="41" t="s">
        <v>334</v>
      </c>
      <c r="B2118" s="41" t="s">
        <v>322</v>
      </c>
      <c r="C2118" s="41" t="s">
        <v>310</v>
      </c>
      <c r="D2118" s="42">
        <v>467</v>
      </c>
      <c r="M2118" s="81" t="s">
        <v>316</v>
      </c>
      <c r="N2118" s="81" t="s">
        <v>436</v>
      </c>
      <c r="O2118" s="81" t="s">
        <v>309</v>
      </c>
      <c r="P2118" s="81" t="s">
        <v>331</v>
      </c>
      <c r="Q2118" s="82">
        <v>2969</v>
      </c>
    </row>
    <row r="2119" spans="1:17">
      <c r="A2119" s="41" t="s">
        <v>334</v>
      </c>
      <c r="B2119" s="41" t="s">
        <v>322</v>
      </c>
      <c r="C2119" s="41" t="s">
        <v>311</v>
      </c>
      <c r="D2119" s="42">
        <v>133</v>
      </c>
      <c r="M2119" s="81" t="s">
        <v>316</v>
      </c>
      <c r="N2119" s="81" t="s">
        <v>436</v>
      </c>
      <c r="O2119" s="81" t="s">
        <v>309</v>
      </c>
      <c r="P2119" s="81" t="s">
        <v>332</v>
      </c>
      <c r="Q2119" s="82">
        <v>2487</v>
      </c>
    </row>
    <row r="2120" spans="1:17">
      <c r="A2120" s="41" t="s">
        <v>334</v>
      </c>
      <c r="B2120" s="41" t="s">
        <v>322</v>
      </c>
      <c r="C2120" s="41" t="s">
        <v>335</v>
      </c>
      <c r="D2120" s="42">
        <v>635</v>
      </c>
      <c r="M2120" s="81" t="s">
        <v>316</v>
      </c>
      <c r="N2120" s="81" t="s">
        <v>436</v>
      </c>
      <c r="O2120" s="81" t="s">
        <v>309</v>
      </c>
      <c r="P2120" s="81" t="s">
        <v>333</v>
      </c>
      <c r="Q2120" s="82">
        <v>2434</v>
      </c>
    </row>
    <row r="2121" spans="1:17">
      <c r="A2121" s="41" t="s">
        <v>336</v>
      </c>
      <c r="B2121" s="41" t="s">
        <v>6</v>
      </c>
      <c r="C2121" s="41" t="s">
        <v>309</v>
      </c>
      <c r="D2121" s="42">
        <v>515</v>
      </c>
      <c r="M2121" s="81" t="s">
        <v>316</v>
      </c>
      <c r="N2121" s="81" t="s">
        <v>436</v>
      </c>
      <c r="O2121" s="81" t="s">
        <v>309</v>
      </c>
      <c r="P2121" s="81" t="s">
        <v>334</v>
      </c>
      <c r="Q2121" s="82">
        <v>2087</v>
      </c>
    </row>
    <row r="2122" spans="1:17">
      <c r="A2122" s="41" t="s">
        <v>336</v>
      </c>
      <c r="B2122" s="41" t="s">
        <v>6</v>
      </c>
      <c r="C2122" s="41" t="s">
        <v>310</v>
      </c>
      <c r="D2122" s="42">
        <v>226</v>
      </c>
      <c r="M2122" s="81" t="s">
        <v>316</v>
      </c>
      <c r="N2122" s="81" t="s">
        <v>436</v>
      </c>
      <c r="O2122" s="81" t="s">
        <v>309</v>
      </c>
      <c r="P2122" s="81" t="s">
        <v>336</v>
      </c>
      <c r="Q2122" s="82">
        <v>2158</v>
      </c>
    </row>
    <row r="2123" spans="1:17">
      <c r="A2123" s="41" t="s">
        <v>336</v>
      </c>
      <c r="B2123" s="41" t="s">
        <v>6</v>
      </c>
      <c r="C2123" s="41" t="s">
        <v>311</v>
      </c>
      <c r="D2123" s="42">
        <v>23</v>
      </c>
      <c r="M2123" s="81" t="s">
        <v>316</v>
      </c>
      <c r="N2123" s="81" t="s">
        <v>436</v>
      </c>
      <c r="O2123" s="81" t="s">
        <v>309</v>
      </c>
      <c r="P2123" s="81" t="s">
        <v>337</v>
      </c>
      <c r="Q2123" s="82">
        <v>2430</v>
      </c>
    </row>
    <row r="2124" spans="1:17">
      <c r="A2124" s="41" t="s">
        <v>336</v>
      </c>
      <c r="B2124" s="41" t="s">
        <v>6</v>
      </c>
      <c r="C2124" s="41" t="s">
        <v>335</v>
      </c>
      <c r="D2124" s="42">
        <v>5</v>
      </c>
      <c r="M2124" s="81" t="s">
        <v>316</v>
      </c>
      <c r="N2124" s="81" t="s">
        <v>436</v>
      </c>
      <c r="O2124" s="81" t="s">
        <v>309</v>
      </c>
      <c r="P2124" s="81" t="s">
        <v>338</v>
      </c>
      <c r="Q2124" s="82">
        <v>598</v>
      </c>
    </row>
    <row r="2125" spans="1:17">
      <c r="A2125" s="41" t="s">
        <v>336</v>
      </c>
      <c r="B2125" s="41" t="s">
        <v>14</v>
      </c>
      <c r="C2125" s="41" t="s">
        <v>309</v>
      </c>
      <c r="D2125" s="42">
        <v>875</v>
      </c>
      <c r="M2125" s="81" t="s">
        <v>316</v>
      </c>
      <c r="N2125" s="81" t="s">
        <v>436</v>
      </c>
      <c r="O2125" s="81" t="s">
        <v>310</v>
      </c>
      <c r="P2125" s="81" t="s">
        <v>330</v>
      </c>
      <c r="Q2125" s="82">
        <v>584</v>
      </c>
    </row>
    <row r="2126" spans="1:17">
      <c r="A2126" s="41" t="s">
        <v>336</v>
      </c>
      <c r="B2126" s="41" t="s">
        <v>14</v>
      </c>
      <c r="C2126" s="41" t="s">
        <v>310</v>
      </c>
      <c r="D2126" s="42">
        <v>466</v>
      </c>
      <c r="M2126" s="81" t="s">
        <v>316</v>
      </c>
      <c r="N2126" s="81" t="s">
        <v>436</v>
      </c>
      <c r="O2126" s="81" t="s">
        <v>310</v>
      </c>
      <c r="P2126" s="81" t="s">
        <v>331</v>
      </c>
      <c r="Q2126" s="82">
        <v>775</v>
      </c>
    </row>
    <row r="2127" spans="1:17">
      <c r="A2127" s="41" t="s">
        <v>336</v>
      </c>
      <c r="B2127" s="41" t="s">
        <v>14</v>
      </c>
      <c r="C2127" s="41" t="s">
        <v>311</v>
      </c>
      <c r="D2127" s="42">
        <v>63</v>
      </c>
      <c r="M2127" s="81" t="s">
        <v>316</v>
      </c>
      <c r="N2127" s="81" t="s">
        <v>436</v>
      </c>
      <c r="O2127" s="81" t="s">
        <v>310</v>
      </c>
      <c r="P2127" s="81" t="s">
        <v>332</v>
      </c>
      <c r="Q2127" s="82">
        <v>799</v>
      </c>
    </row>
    <row r="2128" spans="1:17">
      <c r="A2128" s="41" t="s">
        <v>336</v>
      </c>
      <c r="B2128" s="41" t="s">
        <v>14</v>
      </c>
      <c r="C2128" s="41" t="s">
        <v>335</v>
      </c>
      <c r="D2128" s="42">
        <v>16</v>
      </c>
      <c r="M2128" s="81" t="s">
        <v>316</v>
      </c>
      <c r="N2128" s="81" t="s">
        <v>436</v>
      </c>
      <c r="O2128" s="81" t="s">
        <v>310</v>
      </c>
      <c r="P2128" s="81" t="s">
        <v>333</v>
      </c>
      <c r="Q2128" s="82">
        <v>759</v>
      </c>
    </row>
    <row r="2129" spans="1:17">
      <c r="A2129" s="41" t="s">
        <v>336</v>
      </c>
      <c r="B2129" s="41" t="s">
        <v>312</v>
      </c>
      <c r="C2129" s="41" t="s">
        <v>309</v>
      </c>
      <c r="D2129" s="42">
        <v>498</v>
      </c>
      <c r="M2129" s="81" t="s">
        <v>316</v>
      </c>
      <c r="N2129" s="81" t="s">
        <v>436</v>
      </c>
      <c r="O2129" s="81" t="s">
        <v>310</v>
      </c>
      <c r="P2129" s="81" t="s">
        <v>334</v>
      </c>
      <c r="Q2129" s="82">
        <v>691</v>
      </c>
    </row>
    <row r="2130" spans="1:17">
      <c r="A2130" s="41" t="s">
        <v>336</v>
      </c>
      <c r="B2130" s="41" t="s">
        <v>312</v>
      </c>
      <c r="C2130" s="41" t="s">
        <v>310</v>
      </c>
      <c r="D2130" s="42">
        <v>288</v>
      </c>
      <c r="M2130" s="81" t="s">
        <v>316</v>
      </c>
      <c r="N2130" s="81" t="s">
        <v>436</v>
      </c>
      <c r="O2130" s="81" t="s">
        <v>310</v>
      </c>
      <c r="P2130" s="81" t="s">
        <v>336</v>
      </c>
      <c r="Q2130" s="82">
        <v>646</v>
      </c>
    </row>
    <row r="2131" spans="1:17">
      <c r="A2131" s="41" t="s">
        <v>336</v>
      </c>
      <c r="B2131" s="41" t="s">
        <v>312</v>
      </c>
      <c r="C2131" s="41" t="s">
        <v>311</v>
      </c>
      <c r="D2131" s="42">
        <v>27</v>
      </c>
      <c r="M2131" s="81" t="s">
        <v>316</v>
      </c>
      <c r="N2131" s="81" t="s">
        <v>436</v>
      </c>
      <c r="O2131" s="81" t="s">
        <v>310</v>
      </c>
      <c r="P2131" s="81" t="s">
        <v>337</v>
      </c>
      <c r="Q2131" s="82">
        <v>681</v>
      </c>
    </row>
    <row r="2132" spans="1:17">
      <c r="A2132" s="41" t="s">
        <v>336</v>
      </c>
      <c r="B2132" s="41" t="s">
        <v>312</v>
      </c>
      <c r="C2132" s="41" t="s">
        <v>335</v>
      </c>
      <c r="D2132" s="42">
        <v>9</v>
      </c>
      <c r="M2132" s="81" t="s">
        <v>316</v>
      </c>
      <c r="N2132" s="81" t="s">
        <v>436</v>
      </c>
      <c r="O2132" s="81" t="s">
        <v>310</v>
      </c>
      <c r="P2132" s="81" t="s">
        <v>338</v>
      </c>
      <c r="Q2132" s="82">
        <v>127</v>
      </c>
    </row>
    <row r="2133" spans="1:17">
      <c r="A2133" s="41" t="s">
        <v>336</v>
      </c>
      <c r="B2133" s="41" t="s">
        <v>22</v>
      </c>
      <c r="C2133" s="41" t="s">
        <v>309</v>
      </c>
      <c r="D2133" s="42">
        <v>756</v>
      </c>
      <c r="M2133" s="81" t="s">
        <v>316</v>
      </c>
      <c r="N2133" s="81" t="s">
        <v>436</v>
      </c>
      <c r="O2133" s="81" t="s">
        <v>311</v>
      </c>
      <c r="P2133" s="81" t="s">
        <v>330</v>
      </c>
      <c r="Q2133" s="82">
        <v>63</v>
      </c>
    </row>
    <row r="2134" spans="1:17">
      <c r="A2134" s="41" t="s">
        <v>336</v>
      </c>
      <c r="B2134" s="41" t="s">
        <v>22</v>
      </c>
      <c r="C2134" s="41" t="s">
        <v>310</v>
      </c>
      <c r="D2134" s="42">
        <v>368</v>
      </c>
      <c r="M2134" s="81" t="s">
        <v>316</v>
      </c>
      <c r="N2134" s="81" t="s">
        <v>436</v>
      </c>
      <c r="O2134" s="81" t="s">
        <v>311</v>
      </c>
      <c r="P2134" s="81" t="s">
        <v>331</v>
      </c>
      <c r="Q2134" s="82">
        <v>68</v>
      </c>
    </row>
    <row r="2135" spans="1:17">
      <c r="A2135" s="41" t="s">
        <v>336</v>
      </c>
      <c r="B2135" s="41" t="s">
        <v>22</v>
      </c>
      <c r="C2135" s="41" t="s">
        <v>311</v>
      </c>
      <c r="D2135" s="42">
        <v>61</v>
      </c>
      <c r="M2135" s="81" t="s">
        <v>316</v>
      </c>
      <c r="N2135" s="81" t="s">
        <v>436</v>
      </c>
      <c r="O2135" s="81" t="s">
        <v>311</v>
      </c>
      <c r="P2135" s="81" t="s">
        <v>332</v>
      </c>
      <c r="Q2135" s="82">
        <v>118</v>
      </c>
    </row>
    <row r="2136" spans="1:17">
      <c r="A2136" s="41" t="s">
        <v>336</v>
      </c>
      <c r="B2136" s="41" t="s">
        <v>22</v>
      </c>
      <c r="C2136" s="41" t="s">
        <v>335</v>
      </c>
      <c r="D2136" s="42">
        <v>9</v>
      </c>
      <c r="M2136" s="81" t="s">
        <v>316</v>
      </c>
      <c r="N2136" s="81" t="s">
        <v>436</v>
      </c>
      <c r="O2136" s="81" t="s">
        <v>311</v>
      </c>
      <c r="P2136" s="81" t="s">
        <v>333</v>
      </c>
      <c r="Q2136" s="82">
        <v>112</v>
      </c>
    </row>
    <row r="2137" spans="1:17">
      <c r="A2137" s="41" t="s">
        <v>336</v>
      </c>
      <c r="B2137" s="41" t="s">
        <v>25</v>
      </c>
      <c r="C2137" s="41" t="s">
        <v>309</v>
      </c>
      <c r="D2137" s="42">
        <v>350</v>
      </c>
      <c r="M2137" s="81" t="s">
        <v>316</v>
      </c>
      <c r="N2137" s="81" t="s">
        <v>436</v>
      </c>
      <c r="O2137" s="81" t="s">
        <v>311</v>
      </c>
      <c r="P2137" s="81" t="s">
        <v>334</v>
      </c>
      <c r="Q2137" s="82">
        <v>135</v>
      </c>
    </row>
    <row r="2138" spans="1:17">
      <c r="A2138" s="41" t="s">
        <v>336</v>
      </c>
      <c r="B2138" s="41" t="s">
        <v>25</v>
      </c>
      <c r="C2138" s="41" t="s">
        <v>310</v>
      </c>
      <c r="D2138" s="42">
        <v>214</v>
      </c>
      <c r="M2138" s="81" t="s">
        <v>316</v>
      </c>
      <c r="N2138" s="81" t="s">
        <v>436</v>
      </c>
      <c r="O2138" s="81" t="s">
        <v>311</v>
      </c>
      <c r="P2138" s="81" t="s">
        <v>336</v>
      </c>
      <c r="Q2138" s="82">
        <v>158</v>
      </c>
    </row>
    <row r="2139" spans="1:17">
      <c r="A2139" s="41" t="s">
        <v>336</v>
      </c>
      <c r="B2139" s="41" t="s">
        <v>25</v>
      </c>
      <c r="C2139" s="41" t="s">
        <v>311</v>
      </c>
      <c r="D2139" s="42">
        <v>59</v>
      </c>
      <c r="M2139" s="81" t="s">
        <v>316</v>
      </c>
      <c r="N2139" s="81" t="s">
        <v>436</v>
      </c>
      <c r="O2139" s="81" t="s">
        <v>311</v>
      </c>
      <c r="P2139" s="81" t="s">
        <v>337</v>
      </c>
      <c r="Q2139" s="82">
        <v>145</v>
      </c>
    </row>
    <row r="2140" spans="1:17">
      <c r="A2140" s="41" t="s">
        <v>336</v>
      </c>
      <c r="B2140" s="41" t="s">
        <v>25</v>
      </c>
      <c r="C2140" s="41" t="s">
        <v>335</v>
      </c>
      <c r="D2140" s="42">
        <v>5</v>
      </c>
      <c r="M2140" s="81" t="s">
        <v>316</v>
      </c>
      <c r="N2140" s="81" t="s">
        <v>436</v>
      </c>
      <c r="O2140" s="81" t="s">
        <v>311</v>
      </c>
      <c r="P2140" s="81" t="s">
        <v>338</v>
      </c>
      <c r="Q2140" s="82">
        <v>17</v>
      </c>
    </row>
    <row r="2141" spans="1:17">
      <c r="A2141" s="41" t="s">
        <v>336</v>
      </c>
      <c r="B2141" s="41" t="s">
        <v>313</v>
      </c>
      <c r="C2141" s="41" t="s">
        <v>309</v>
      </c>
      <c r="D2141" s="42">
        <v>373</v>
      </c>
      <c r="M2141" s="81" t="s">
        <v>316</v>
      </c>
      <c r="N2141" s="81" t="s">
        <v>436</v>
      </c>
      <c r="O2141" s="81" t="s">
        <v>335</v>
      </c>
      <c r="P2141" s="81" t="s">
        <v>334</v>
      </c>
      <c r="Q2141" s="82">
        <v>32</v>
      </c>
    </row>
    <row r="2142" spans="1:17">
      <c r="A2142" s="41" t="s">
        <v>336</v>
      </c>
      <c r="B2142" s="41" t="s">
        <v>313</v>
      </c>
      <c r="C2142" s="41" t="s">
        <v>310</v>
      </c>
      <c r="D2142" s="42">
        <v>201</v>
      </c>
      <c r="M2142" s="81" t="s">
        <v>316</v>
      </c>
      <c r="N2142" s="81" t="s">
        <v>436</v>
      </c>
      <c r="O2142" s="81" t="s">
        <v>335</v>
      </c>
      <c r="P2142" s="81" t="s">
        <v>336</v>
      </c>
      <c r="Q2142" s="82">
        <v>26</v>
      </c>
    </row>
    <row r="2143" spans="1:17">
      <c r="A2143" s="41" t="s">
        <v>336</v>
      </c>
      <c r="B2143" s="41" t="s">
        <v>313</v>
      </c>
      <c r="C2143" s="41" t="s">
        <v>311</v>
      </c>
      <c r="D2143" s="42">
        <v>22</v>
      </c>
      <c r="M2143" s="81" t="s">
        <v>316</v>
      </c>
      <c r="N2143" s="81" t="s">
        <v>436</v>
      </c>
      <c r="O2143" s="81" t="s">
        <v>335</v>
      </c>
      <c r="P2143" s="81" t="s">
        <v>337</v>
      </c>
      <c r="Q2143" s="82">
        <v>48</v>
      </c>
    </row>
    <row r="2144" spans="1:17">
      <c r="A2144" s="41" t="s">
        <v>336</v>
      </c>
      <c r="B2144" s="41" t="s">
        <v>313</v>
      </c>
      <c r="C2144" s="41" t="s">
        <v>335</v>
      </c>
      <c r="D2144" s="42">
        <v>3</v>
      </c>
      <c r="M2144" s="81" t="s">
        <v>316</v>
      </c>
      <c r="N2144" s="81" t="s">
        <v>436</v>
      </c>
      <c r="O2144" s="81" t="s">
        <v>335</v>
      </c>
      <c r="P2144" s="81" t="s">
        <v>338</v>
      </c>
      <c r="Q2144" s="82">
        <v>7</v>
      </c>
    </row>
    <row r="2145" spans="1:17">
      <c r="A2145" s="41" t="s">
        <v>336</v>
      </c>
      <c r="B2145" s="41" t="s">
        <v>33</v>
      </c>
      <c r="C2145" s="41" t="s">
        <v>309</v>
      </c>
      <c r="D2145" s="42">
        <v>1615</v>
      </c>
      <c r="M2145" s="81" t="s">
        <v>316</v>
      </c>
      <c r="N2145" s="81" t="s">
        <v>437</v>
      </c>
      <c r="O2145" s="81" t="s">
        <v>309</v>
      </c>
      <c r="P2145" s="81" t="s">
        <v>331</v>
      </c>
      <c r="Q2145" s="82">
        <v>1</v>
      </c>
    </row>
    <row r="2146" spans="1:17">
      <c r="A2146" s="41" t="s">
        <v>336</v>
      </c>
      <c r="B2146" s="41" t="s">
        <v>33</v>
      </c>
      <c r="C2146" s="41" t="s">
        <v>310</v>
      </c>
      <c r="D2146" s="42">
        <v>868</v>
      </c>
      <c r="M2146" s="81" t="s">
        <v>316</v>
      </c>
      <c r="N2146" s="81" t="s">
        <v>438</v>
      </c>
      <c r="O2146" s="81" t="s">
        <v>309</v>
      </c>
      <c r="P2146" s="81" t="s">
        <v>330</v>
      </c>
      <c r="Q2146" s="82">
        <v>4</v>
      </c>
    </row>
    <row r="2147" spans="1:17">
      <c r="A2147" s="41" t="s">
        <v>336</v>
      </c>
      <c r="B2147" s="41" t="s">
        <v>33</v>
      </c>
      <c r="C2147" s="41" t="s">
        <v>311</v>
      </c>
      <c r="D2147" s="42">
        <v>108</v>
      </c>
      <c r="M2147" s="81" t="s">
        <v>316</v>
      </c>
      <c r="N2147" s="81" t="s">
        <v>438</v>
      </c>
      <c r="O2147" s="81" t="s">
        <v>309</v>
      </c>
      <c r="P2147" s="81" t="s">
        <v>331</v>
      </c>
      <c r="Q2147" s="82">
        <v>3</v>
      </c>
    </row>
    <row r="2148" spans="1:17">
      <c r="A2148" s="41" t="s">
        <v>336</v>
      </c>
      <c r="B2148" s="41" t="s">
        <v>33</v>
      </c>
      <c r="C2148" s="41" t="s">
        <v>335</v>
      </c>
      <c r="D2148" s="42">
        <v>20</v>
      </c>
      <c r="M2148" s="81" t="s">
        <v>316</v>
      </c>
      <c r="N2148" s="81" t="s">
        <v>438</v>
      </c>
      <c r="O2148" s="81" t="s">
        <v>309</v>
      </c>
      <c r="P2148" s="81" t="s">
        <v>332</v>
      </c>
      <c r="Q2148" s="82">
        <v>6</v>
      </c>
    </row>
    <row r="2149" spans="1:17">
      <c r="A2149" s="41" t="s">
        <v>336</v>
      </c>
      <c r="B2149" s="41" t="s">
        <v>52</v>
      </c>
      <c r="C2149" s="41" t="s">
        <v>309</v>
      </c>
      <c r="D2149" s="42">
        <v>1805</v>
      </c>
      <c r="M2149" s="81" t="s">
        <v>316</v>
      </c>
      <c r="N2149" s="81" t="s">
        <v>438</v>
      </c>
      <c r="O2149" s="81" t="s">
        <v>309</v>
      </c>
      <c r="P2149" s="81" t="s">
        <v>333</v>
      </c>
      <c r="Q2149" s="82">
        <v>9</v>
      </c>
    </row>
    <row r="2150" spans="1:17">
      <c r="A2150" s="41" t="s">
        <v>336</v>
      </c>
      <c r="B2150" s="41" t="s">
        <v>52</v>
      </c>
      <c r="C2150" s="41" t="s">
        <v>310</v>
      </c>
      <c r="D2150" s="42">
        <v>1020</v>
      </c>
      <c r="M2150" s="81" t="s">
        <v>316</v>
      </c>
      <c r="N2150" s="81" t="s">
        <v>438</v>
      </c>
      <c r="O2150" s="81" t="s">
        <v>309</v>
      </c>
      <c r="P2150" s="81" t="s">
        <v>334</v>
      </c>
      <c r="Q2150" s="82">
        <v>17</v>
      </c>
    </row>
    <row r="2151" spans="1:17">
      <c r="A2151" s="41" t="s">
        <v>336</v>
      </c>
      <c r="B2151" s="41" t="s">
        <v>52</v>
      </c>
      <c r="C2151" s="41" t="s">
        <v>311</v>
      </c>
      <c r="D2151" s="42">
        <v>135</v>
      </c>
      <c r="M2151" s="81" t="s">
        <v>316</v>
      </c>
      <c r="N2151" s="81" t="s">
        <v>438</v>
      </c>
      <c r="O2151" s="81" t="s">
        <v>309</v>
      </c>
      <c r="P2151" s="81" t="s">
        <v>336</v>
      </c>
      <c r="Q2151" s="82">
        <v>9</v>
      </c>
    </row>
    <row r="2152" spans="1:17">
      <c r="A2152" s="41" t="s">
        <v>336</v>
      </c>
      <c r="B2152" s="41" t="s">
        <v>52</v>
      </c>
      <c r="C2152" s="41" t="s">
        <v>335</v>
      </c>
      <c r="D2152" s="42">
        <v>34</v>
      </c>
      <c r="M2152" s="81" t="s">
        <v>316</v>
      </c>
      <c r="N2152" s="81" t="s">
        <v>438</v>
      </c>
      <c r="O2152" s="81" t="s">
        <v>309</v>
      </c>
      <c r="P2152" s="81" t="s">
        <v>337</v>
      </c>
      <c r="Q2152" s="82">
        <v>4</v>
      </c>
    </row>
    <row r="2153" spans="1:17">
      <c r="A2153" s="41" t="s">
        <v>336</v>
      </c>
      <c r="B2153" s="41" t="s">
        <v>26</v>
      </c>
      <c r="C2153" s="41" t="s">
        <v>309</v>
      </c>
      <c r="D2153" s="42">
        <v>96</v>
      </c>
      <c r="M2153" s="81" t="s">
        <v>316</v>
      </c>
      <c r="N2153" s="81" t="s">
        <v>438</v>
      </c>
      <c r="O2153" s="81" t="s">
        <v>309</v>
      </c>
      <c r="P2153" s="81" t="s">
        <v>338</v>
      </c>
      <c r="Q2153" s="82">
        <v>2</v>
      </c>
    </row>
    <row r="2154" spans="1:17">
      <c r="A2154" s="41" t="s">
        <v>336</v>
      </c>
      <c r="B2154" s="41" t="s">
        <v>26</v>
      </c>
      <c r="C2154" s="41" t="s">
        <v>310</v>
      </c>
      <c r="D2154" s="42">
        <v>42</v>
      </c>
      <c r="M2154" s="81" t="s">
        <v>316</v>
      </c>
      <c r="N2154" s="81" t="s">
        <v>438</v>
      </c>
      <c r="O2154" s="81" t="s">
        <v>310</v>
      </c>
      <c r="P2154" s="81" t="s">
        <v>333</v>
      </c>
      <c r="Q2154" s="82">
        <v>3</v>
      </c>
    </row>
    <row r="2155" spans="1:17">
      <c r="A2155" s="41" t="s">
        <v>336</v>
      </c>
      <c r="B2155" s="41" t="s">
        <v>26</v>
      </c>
      <c r="C2155" s="41" t="s">
        <v>311</v>
      </c>
      <c r="D2155" s="42">
        <v>10</v>
      </c>
      <c r="M2155" s="81" t="s">
        <v>316</v>
      </c>
      <c r="N2155" s="81" t="s">
        <v>438</v>
      </c>
      <c r="O2155" s="81" t="s">
        <v>310</v>
      </c>
      <c r="P2155" s="81" t="s">
        <v>334</v>
      </c>
      <c r="Q2155" s="82">
        <v>1</v>
      </c>
    </row>
    <row r="2156" spans="1:17">
      <c r="A2156" s="41" t="s">
        <v>336</v>
      </c>
      <c r="B2156" s="41" t="s">
        <v>26</v>
      </c>
      <c r="C2156" s="41" t="s">
        <v>335</v>
      </c>
      <c r="D2156" s="42">
        <v>2</v>
      </c>
      <c r="M2156" s="81" t="s">
        <v>316</v>
      </c>
      <c r="N2156" s="81" t="s">
        <v>438</v>
      </c>
      <c r="O2156" s="81" t="s">
        <v>310</v>
      </c>
      <c r="P2156" s="81" t="s">
        <v>337</v>
      </c>
      <c r="Q2156" s="82">
        <v>1</v>
      </c>
    </row>
    <row r="2157" spans="1:17">
      <c r="A2157" s="41" t="s">
        <v>336</v>
      </c>
      <c r="B2157" s="41" t="s">
        <v>45</v>
      </c>
      <c r="C2157" s="41" t="s">
        <v>309</v>
      </c>
      <c r="D2157" s="42">
        <v>45</v>
      </c>
      <c r="M2157" s="81" t="s">
        <v>316</v>
      </c>
      <c r="N2157" s="81" t="s">
        <v>438</v>
      </c>
      <c r="O2157" s="81" t="s">
        <v>310</v>
      </c>
      <c r="P2157" s="81" t="s">
        <v>338</v>
      </c>
      <c r="Q2157" s="82">
        <v>1</v>
      </c>
    </row>
    <row r="2158" spans="1:17">
      <c r="A2158" s="41" t="s">
        <v>336</v>
      </c>
      <c r="B2158" s="41" t="s">
        <v>45</v>
      </c>
      <c r="C2158" s="41" t="s">
        <v>310</v>
      </c>
      <c r="D2158" s="42">
        <v>29</v>
      </c>
      <c r="M2158" s="81" t="s">
        <v>316</v>
      </c>
      <c r="N2158" s="81" t="s">
        <v>438</v>
      </c>
      <c r="O2158" s="81" t="s">
        <v>311</v>
      </c>
      <c r="P2158" s="81" t="s">
        <v>331</v>
      </c>
      <c r="Q2158" s="82">
        <v>1</v>
      </c>
    </row>
    <row r="2159" spans="1:17">
      <c r="A2159" s="41" t="s">
        <v>336</v>
      </c>
      <c r="B2159" s="41" t="s">
        <v>45</v>
      </c>
      <c r="C2159" s="41" t="s">
        <v>311</v>
      </c>
      <c r="D2159" s="42">
        <v>10</v>
      </c>
      <c r="M2159" s="81" t="s">
        <v>316</v>
      </c>
      <c r="N2159" s="81" t="s">
        <v>438</v>
      </c>
      <c r="O2159" s="81" t="s">
        <v>311</v>
      </c>
      <c r="P2159" s="81" t="s">
        <v>332</v>
      </c>
      <c r="Q2159" s="82">
        <v>2</v>
      </c>
    </row>
    <row r="2160" spans="1:17">
      <c r="A2160" s="41" t="s">
        <v>336</v>
      </c>
      <c r="B2160" s="41" t="s">
        <v>45</v>
      </c>
      <c r="C2160" s="41" t="s">
        <v>335</v>
      </c>
      <c r="D2160" s="42">
        <v>2</v>
      </c>
      <c r="M2160" s="81" t="s">
        <v>316</v>
      </c>
      <c r="N2160" s="81" t="s">
        <v>438</v>
      </c>
      <c r="O2160" s="81" t="s">
        <v>311</v>
      </c>
      <c r="P2160" s="81" t="s">
        <v>333</v>
      </c>
      <c r="Q2160" s="82">
        <v>2</v>
      </c>
    </row>
    <row r="2161" spans="1:17">
      <c r="A2161" s="41" t="s">
        <v>336</v>
      </c>
      <c r="B2161" s="41" t="s">
        <v>51</v>
      </c>
      <c r="C2161" s="41" t="s">
        <v>309</v>
      </c>
      <c r="D2161" s="42">
        <v>698</v>
      </c>
      <c r="M2161" s="81" t="s">
        <v>316</v>
      </c>
      <c r="N2161" s="81" t="s">
        <v>438</v>
      </c>
      <c r="O2161" s="81" t="s">
        <v>335</v>
      </c>
      <c r="P2161" s="81" t="s">
        <v>334</v>
      </c>
      <c r="Q2161" s="82">
        <v>1</v>
      </c>
    </row>
    <row r="2162" spans="1:17">
      <c r="A2162" s="41" t="s">
        <v>336</v>
      </c>
      <c r="B2162" s="41" t="s">
        <v>51</v>
      </c>
      <c r="C2162" s="41" t="s">
        <v>310</v>
      </c>
      <c r="D2162" s="42">
        <v>338</v>
      </c>
      <c r="M2162" s="81" t="s">
        <v>316</v>
      </c>
      <c r="N2162" s="81" t="s">
        <v>439</v>
      </c>
      <c r="O2162" s="81" t="s">
        <v>309</v>
      </c>
      <c r="P2162" s="81" t="s">
        <v>334</v>
      </c>
      <c r="Q2162" s="82">
        <v>1</v>
      </c>
    </row>
    <row r="2163" spans="1:17">
      <c r="A2163" s="41" t="s">
        <v>336</v>
      </c>
      <c r="B2163" s="41" t="s">
        <v>51</v>
      </c>
      <c r="C2163" s="41" t="s">
        <v>311</v>
      </c>
      <c r="D2163" s="42">
        <v>49</v>
      </c>
      <c r="M2163" s="81" t="s">
        <v>316</v>
      </c>
      <c r="N2163" s="81" t="s">
        <v>439</v>
      </c>
      <c r="O2163" s="81" t="s">
        <v>309</v>
      </c>
      <c r="P2163" s="81" t="s">
        <v>336</v>
      </c>
      <c r="Q2163" s="82">
        <v>2</v>
      </c>
    </row>
    <row r="2164" spans="1:17">
      <c r="A2164" s="41" t="s">
        <v>336</v>
      </c>
      <c r="B2164" s="41" t="s">
        <v>51</v>
      </c>
      <c r="C2164" s="41" t="s">
        <v>335</v>
      </c>
      <c r="D2164" s="42">
        <v>7</v>
      </c>
      <c r="M2164" s="81" t="s">
        <v>316</v>
      </c>
      <c r="N2164" s="81" t="s">
        <v>439</v>
      </c>
      <c r="O2164" s="81" t="s">
        <v>309</v>
      </c>
      <c r="P2164" s="81" t="s">
        <v>337</v>
      </c>
      <c r="Q2164" s="82">
        <v>1</v>
      </c>
    </row>
    <row r="2165" spans="1:17">
      <c r="A2165" s="41" t="s">
        <v>336</v>
      </c>
      <c r="B2165" s="41" t="s">
        <v>7</v>
      </c>
      <c r="C2165" s="41" t="s">
        <v>309</v>
      </c>
      <c r="D2165" s="42">
        <v>915</v>
      </c>
      <c r="M2165" s="81" t="s">
        <v>316</v>
      </c>
      <c r="N2165" s="81" t="s">
        <v>439</v>
      </c>
      <c r="O2165" s="81" t="s">
        <v>310</v>
      </c>
      <c r="P2165" s="81" t="s">
        <v>332</v>
      </c>
      <c r="Q2165" s="82">
        <v>1</v>
      </c>
    </row>
    <row r="2166" spans="1:17">
      <c r="A2166" s="41" t="s">
        <v>336</v>
      </c>
      <c r="B2166" s="41" t="s">
        <v>7</v>
      </c>
      <c r="C2166" s="41" t="s">
        <v>310</v>
      </c>
      <c r="D2166" s="42">
        <v>356</v>
      </c>
      <c r="M2166" s="81" t="s">
        <v>316</v>
      </c>
      <c r="N2166" s="81" t="s">
        <v>439</v>
      </c>
      <c r="O2166" s="81" t="s">
        <v>310</v>
      </c>
      <c r="P2166" s="81" t="s">
        <v>333</v>
      </c>
      <c r="Q2166" s="82">
        <v>1</v>
      </c>
    </row>
    <row r="2167" spans="1:17">
      <c r="A2167" s="41" t="s">
        <v>336</v>
      </c>
      <c r="B2167" s="41" t="s">
        <v>7</v>
      </c>
      <c r="C2167" s="41" t="s">
        <v>311</v>
      </c>
      <c r="D2167" s="42">
        <v>40</v>
      </c>
      <c r="M2167" s="81" t="s">
        <v>316</v>
      </c>
      <c r="N2167" s="81" t="s">
        <v>440</v>
      </c>
      <c r="O2167" s="81" t="s">
        <v>309</v>
      </c>
      <c r="P2167" s="81" t="s">
        <v>333</v>
      </c>
      <c r="Q2167" s="82">
        <v>4</v>
      </c>
    </row>
    <row r="2168" spans="1:17">
      <c r="A2168" s="41" t="s">
        <v>336</v>
      </c>
      <c r="B2168" s="41" t="s">
        <v>7</v>
      </c>
      <c r="C2168" s="41" t="s">
        <v>335</v>
      </c>
      <c r="D2168" s="42">
        <v>27</v>
      </c>
      <c r="M2168" s="81" t="s">
        <v>316</v>
      </c>
      <c r="N2168" s="81" t="s">
        <v>440</v>
      </c>
      <c r="O2168" s="81" t="s">
        <v>309</v>
      </c>
      <c r="P2168" s="81" t="s">
        <v>334</v>
      </c>
      <c r="Q2168" s="82">
        <v>3</v>
      </c>
    </row>
    <row r="2169" spans="1:17">
      <c r="A2169" s="41" t="s">
        <v>336</v>
      </c>
      <c r="B2169" s="41" t="s">
        <v>314</v>
      </c>
      <c r="C2169" s="41" t="s">
        <v>309</v>
      </c>
      <c r="D2169" s="42">
        <v>883</v>
      </c>
      <c r="M2169" s="81" t="s">
        <v>316</v>
      </c>
      <c r="N2169" s="81" t="s">
        <v>440</v>
      </c>
      <c r="O2169" s="81" t="s">
        <v>309</v>
      </c>
      <c r="P2169" s="81" t="s">
        <v>336</v>
      </c>
      <c r="Q2169" s="82">
        <v>3</v>
      </c>
    </row>
    <row r="2170" spans="1:17">
      <c r="A2170" s="41" t="s">
        <v>336</v>
      </c>
      <c r="B2170" s="41" t="s">
        <v>314</v>
      </c>
      <c r="C2170" s="41" t="s">
        <v>310</v>
      </c>
      <c r="D2170" s="42">
        <v>414</v>
      </c>
      <c r="M2170" s="81" t="s">
        <v>316</v>
      </c>
      <c r="N2170" s="81" t="s">
        <v>440</v>
      </c>
      <c r="O2170" s="81" t="s">
        <v>309</v>
      </c>
      <c r="P2170" s="81" t="s">
        <v>337</v>
      </c>
      <c r="Q2170" s="82">
        <v>3</v>
      </c>
    </row>
    <row r="2171" spans="1:17">
      <c r="A2171" s="41" t="s">
        <v>336</v>
      </c>
      <c r="B2171" s="41" t="s">
        <v>314</v>
      </c>
      <c r="C2171" s="41" t="s">
        <v>311</v>
      </c>
      <c r="D2171" s="42">
        <v>59</v>
      </c>
      <c r="M2171" s="81" t="s">
        <v>316</v>
      </c>
      <c r="N2171" s="81" t="s">
        <v>440</v>
      </c>
      <c r="O2171" s="81" t="s">
        <v>310</v>
      </c>
      <c r="P2171" s="81" t="s">
        <v>331</v>
      </c>
      <c r="Q2171" s="82">
        <v>1</v>
      </c>
    </row>
    <row r="2172" spans="1:17">
      <c r="A2172" s="41" t="s">
        <v>336</v>
      </c>
      <c r="B2172" s="41" t="s">
        <v>314</v>
      </c>
      <c r="C2172" s="41" t="s">
        <v>335</v>
      </c>
      <c r="D2172" s="42">
        <v>11</v>
      </c>
      <c r="M2172" s="81" t="s">
        <v>316</v>
      </c>
      <c r="N2172" s="81" t="s">
        <v>440</v>
      </c>
      <c r="O2172" s="81" t="s">
        <v>310</v>
      </c>
      <c r="P2172" s="81" t="s">
        <v>337</v>
      </c>
      <c r="Q2172" s="82">
        <v>1</v>
      </c>
    </row>
    <row r="2173" spans="1:17">
      <c r="A2173" s="41" t="s">
        <v>336</v>
      </c>
      <c r="B2173" s="41" t="s">
        <v>29</v>
      </c>
      <c r="C2173" s="41" t="s">
        <v>309</v>
      </c>
      <c r="D2173" s="42">
        <v>1459</v>
      </c>
      <c r="M2173" s="81" t="s">
        <v>316</v>
      </c>
      <c r="N2173" s="81" t="s">
        <v>440</v>
      </c>
      <c r="O2173" s="81" t="s">
        <v>311</v>
      </c>
      <c r="P2173" s="81" t="s">
        <v>337</v>
      </c>
      <c r="Q2173" s="82">
        <v>2</v>
      </c>
    </row>
    <row r="2174" spans="1:17">
      <c r="A2174" s="41" t="s">
        <v>336</v>
      </c>
      <c r="B2174" s="41" t="s">
        <v>29</v>
      </c>
      <c r="C2174" s="41" t="s">
        <v>310</v>
      </c>
      <c r="D2174" s="42">
        <v>677</v>
      </c>
      <c r="M2174" s="81" t="s">
        <v>316</v>
      </c>
      <c r="N2174" s="81" t="s">
        <v>440</v>
      </c>
      <c r="O2174" s="81" t="s">
        <v>335</v>
      </c>
      <c r="P2174" s="81" t="s">
        <v>337</v>
      </c>
      <c r="Q2174" s="82">
        <v>1</v>
      </c>
    </row>
    <row r="2175" spans="1:17">
      <c r="A2175" s="41" t="s">
        <v>336</v>
      </c>
      <c r="B2175" s="41" t="s">
        <v>29</v>
      </c>
      <c r="C2175" s="41" t="s">
        <v>311</v>
      </c>
      <c r="D2175" s="42">
        <v>68</v>
      </c>
      <c r="M2175" s="81" t="s">
        <v>316</v>
      </c>
      <c r="N2175" s="81" t="s">
        <v>446</v>
      </c>
      <c r="O2175" s="81" t="s">
        <v>309</v>
      </c>
      <c r="P2175" s="81" t="s">
        <v>331</v>
      </c>
      <c r="Q2175" s="82">
        <v>2</v>
      </c>
    </row>
    <row r="2176" spans="1:17">
      <c r="A2176" s="41" t="s">
        <v>336</v>
      </c>
      <c r="B2176" s="41" t="s">
        <v>29</v>
      </c>
      <c r="C2176" s="41" t="s">
        <v>335</v>
      </c>
      <c r="D2176" s="42">
        <v>23</v>
      </c>
      <c r="M2176" s="81" t="s">
        <v>316</v>
      </c>
      <c r="N2176" s="81" t="s">
        <v>446</v>
      </c>
      <c r="O2176" s="81" t="s">
        <v>309</v>
      </c>
      <c r="P2176" s="81" t="s">
        <v>334</v>
      </c>
      <c r="Q2176" s="82">
        <v>2</v>
      </c>
    </row>
    <row r="2177" spans="1:17">
      <c r="A2177" s="41" t="s">
        <v>336</v>
      </c>
      <c r="B2177" s="41" t="s">
        <v>44</v>
      </c>
      <c r="C2177" s="41" t="s">
        <v>309</v>
      </c>
      <c r="D2177" s="42">
        <v>1358</v>
      </c>
      <c r="M2177" s="81" t="s">
        <v>316</v>
      </c>
      <c r="N2177" s="81" t="s">
        <v>441</v>
      </c>
      <c r="O2177" s="81" t="s">
        <v>309</v>
      </c>
      <c r="P2177" s="81" t="s">
        <v>334</v>
      </c>
      <c r="Q2177" s="82">
        <v>1</v>
      </c>
    </row>
    <row r="2178" spans="1:17">
      <c r="A2178" s="41" t="s">
        <v>336</v>
      </c>
      <c r="B2178" s="41" t="s">
        <v>44</v>
      </c>
      <c r="C2178" s="41" t="s">
        <v>310</v>
      </c>
      <c r="D2178" s="42">
        <v>586</v>
      </c>
      <c r="M2178" s="81" t="s">
        <v>316</v>
      </c>
      <c r="N2178" s="81" t="s">
        <v>459</v>
      </c>
      <c r="O2178" s="81" t="s">
        <v>311</v>
      </c>
      <c r="P2178" s="81" t="s">
        <v>332</v>
      </c>
      <c r="Q2178" s="82">
        <v>1</v>
      </c>
    </row>
    <row r="2179" spans="1:17">
      <c r="A2179" s="41" t="s">
        <v>336</v>
      </c>
      <c r="B2179" s="41" t="s">
        <v>44</v>
      </c>
      <c r="C2179" s="41" t="s">
        <v>311</v>
      </c>
      <c r="D2179" s="42">
        <v>89</v>
      </c>
      <c r="M2179" s="81" t="s">
        <v>316</v>
      </c>
      <c r="N2179" s="81" t="s">
        <v>454</v>
      </c>
      <c r="O2179" s="81" t="s">
        <v>309</v>
      </c>
      <c r="P2179" s="81" t="s">
        <v>332</v>
      </c>
      <c r="Q2179" s="82">
        <v>1</v>
      </c>
    </row>
    <row r="2180" spans="1:17">
      <c r="A2180" s="41" t="s">
        <v>336</v>
      </c>
      <c r="B2180" s="41" t="s">
        <v>44</v>
      </c>
      <c r="C2180" s="41" t="s">
        <v>335</v>
      </c>
      <c r="D2180" s="42">
        <v>29</v>
      </c>
      <c r="M2180" s="81" t="s">
        <v>316</v>
      </c>
      <c r="N2180" s="81" t="s">
        <v>329</v>
      </c>
      <c r="O2180" s="81" t="s">
        <v>309</v>
      </c>
      <c r="P2180" s="81" t="s">
        <v>308</v>
      </c>
      <c r="Q2180" s="82">
        <v>506</v>
      </c>
    </row>
    <row r="2181" spans="1:17">
      <c r="A2181" s="41" t="s">
        <v>336</v>
      </c>
      <c r="B2181" s="41" t="s">
        <v>15</v>
      </c>
      <c r="C2181" s="41" t="s">
        <v>309</v>
      </c>
      <c r="D2181" s="42">
        <v>481</v>
      </c>
      <c r="M2181" s="81" t="s">
        <v>316</v>
      </c>
      <c r="N2181" s="81" t="s">
        <v>329</v>
      </c>
      <c r="O2181" s="81" t="s">
        <v>309</v>
      </c>
      <c r="P2181" s="81" t="s">
        <v>323</v>
      </c>
      <c r="Q2181" s="82">
        <v>2331</v>
      </c>
    </row>
    <row r="2182" spans="1:17">
      <c r="A2182" s="41" t="s">
        <v>336</v>
      </c>
      <c r="B2182" s="41" t="s">
        <v>15</v>
      </c>
      <c r="C2182" s="41" t="s">
        <v>310</v>
      </c>
      <c r="D2182" s="42">
        <v>186</v>
      </c>
      <c r="M2182" s="81" t="s">
        <v>316</v>
      </c>
      <c r="N2182" s="81" t="s">
        <v>329</v>
      </c>
      <c r="O2182" s="81" t="s">
        <v>309</v>
      </c>
      <c r="P2182" s="81" t="s">
        <v>324</v>
      </c>
      <c r="Q2182" s="82">
        <v>2098</v>
      </c>
    </row>
    <row r="2183" spans="1:17">
      <c r="A2183" s="41" t="s">
        <v>336</v>
      </c>
      <c r="B2183" s="41" t="s">
        <v>15</v>
      </c>
      <c r="C2183" s="41" t="s">
        <v>311</v>
      </c>
      <c r="D2183" s="42">
        <v>28</v>
      </c>
      <c r="M2183" s="81" t="s">
        <v>316</v>
      </c>
      <c r="N2183" s="81" t="s">
        <v>329</v>
      </c>
      <c r="O2183" s="81" t="s">
        <v>309</v>
      </c>
      <c r="P2183" s="81" t="s">
        <v>325</v>
      </c>
      <c r="Q2183" s="82">
        <v>1787</v>
      </c>
    </row>
    <row r="2184" spans="1:17">
      <c r="A2184" s="41" t="s">
        <v>336</v>
      </c>
      <c r="B2184" s="41" t="s">
        <v>15</v>
      </c>
      <c r="C2184" s="41" t="s">
        <v>335</v>
      </c>
      <c r="D2184" s="42">
        <v>6</v>
      </c>
      <c r="M2184" s="81" t="s">
        <v>316</v>
      </c>
      <c r="N2184" s="81" t="s">
        <v>329</v>
      </c>
      <c r="O2184" s="81" t="s">
        <v>309</v>
      </c>
      <c r="P2184" s="81" t="s">
        <v>326</v>
      </c>
      <c r="Q2184" s="82">
        <v>2094</v>
      </c>
    </row>
    <row r="2185" spans="1:17">
      <c r="A2185" s="41" t="s">
        <v>336</v>
      </c>
      <c r="B2185" s="41" t="s">
        <v>8</v>
      </c>
      <c r="C2185" s="41" t="s">
        <v>309</v>
      </c>
      <c r="D2185" s="42">
        <v>177</v>
      </c>
      <c r="M2185" s="81" t="s">
        <v>316</v>
      </c>
      <c r="N2185" s="81" t="s">
        <v>329</v>
      </c>
      <c r="O2185" s="81" t="s">
        <v>309</v>
      </c>
      <c r="P2185" s="81" t="s">
        <v>327</v>
      </c>
      <c r="Q2185" s="82">
        <v>1735</v>
      </c>
    </row>
    <row r="2186" spans="1:17">
      <c r="A2186" s="41" t="s">
        <v>336</v>
      </c>
      <c r="B2186" s="41" t="s">
        <v>8</v>
      </c>
      <c r="C2186" s="41" t="s">
        <v>310</v>
      </c>
      <c r="D2186" s="42">
        <v>54</v>
      </c>
      <c r="M2186" s="81" t="s">
        <v>316</v>
      </c>
      <c r="N2186" s="81" t="s">
        <v>329</v>
      </c>
      <c r="O2186" s="81" t="s">
        <v>309</v>
      </c>
      <c r="P2186" s="81" t="s">
        <v>328</v>
      </c>
      <c r="Q2186" s="82">
        <v>1519</v>
      </c>
    </row>
    <row r="2187" spans="1:17">
      <c r="A2187" s="41" t="s">
        <v>336</v>
      </c>
      <c r="B2187" s="41" t="s">
        <v>8</v>
      </c>
      <c r="C2187" s="41" t="s">
        <v>311</v>
      </c>
      <c r="D2187" s="42">
        <v>9</v>
      </c>
      <c r="M2187" s="81" t="s">
        <v>316</v>
      </c>
      <c r="N2187" s="81" t="s">
        <v>329</v>
      </c>
      <c r="O2187" s="81" t="s">
        <v>309</v>
      </c>
      <c r="P2187" s="81" t="s">
        <v>334</v>
      </c>
      <c r="Q2187" s="82">
        <v>56</v>
      </c>
    </row>
    <row r="2188" spans="1:17">
      <c r="A2188" s="41" t="s">
        <v>336</v>
      </c>
      <c r="B2188" s="41" t="s">
        <v>12</v>
      </c>
      <c r="C2188" s="41" t="s">
        <v>309</v>
      </c>
      <c r="D2188" s="42">
        <v>320</v>
      </c>
      <c r="M2188" s="81" t="s">
        <v>316</v>
      </c>
      <c r="N2188" s="81" t="s">
        <v>329</v>
      </c>
      <c r="O2188" s="81" t="s">
        <v>309</v>
      </c>
      <c r="P2188" s="81" t="s">
        <v>336</v>
      </c>
      <c r="Q2188" s="82">
        <v>2</v>
      </c>
    </row>
    <row r="2189" spans="1:17">
      <c r="A2189" s="41" t="s">
        <v>336</v>
      </c>
      <c r="B2189" s="41" t="s">
        <v>12</v>
      </c>
      <c r="C2189" s="41" t="s">
        <v>310</v>
      </c>
      <c r="D2189" s="42">
        <v>128</v>
      </c>
      <c r="M2189" s="81" t="s">
        <v>316</v>
      </c>
      <c r="N2189" s="81" t="s">
        <v>329</v>
      </c>
      <c r="O2189" s="81" t="s">
        <v>309</v>
      </c>
      <c r="P2189" s="81" t="s">
        <v>337</v>
      </c>
      <c r="Q2189" s="82">
        <v>5</v>
      </c>
    </row>
    <row r="2190" spans="1:17">
      <c r="A2190" s="41" t="s">
        <v>336</v>
      </c>
      <c r="B2190" s="41" t="s">
        <v>12</v>
      </c>
      <c r="C2190" s="41" t="s">
        <v>311</v>
      </c>
      <c r="D2190" s="42">
        <v>17</v>
      </c>
      <c r="M2190" s="81" t="s">
        <v>316</v>
      </c>
      <c r="N2190" s="81" t="s">
        <v>329</v>
      </c>
      <c r="O2190" s="81" t="s">
        <v>309</v>
      </c>
      <c r="P2190" s="81" t="s">
        <v>338</v>
      </c>
      <c r="Q2190" s="82">
        <v>1</v>
      </c>
    </row>
    <row r="2191" spans="1:17">
      <c r="A2191" s="41" t="s">
        <v>336</v>
      </c>
      <c r="B2191" s="41" t="s">
        <v>12</v>
      </c>
      <c r="C2191" s="41" t="s">
        <v>335</v>
      </c>
      <c r="D2191" s="42">
        <v>2</v>
      </c>
      <c r="M2191" s="81" t="s">
        <v>316</v>
      </c>
      <c r="N2191" s="81" t="s">
        <v>329</v>
      </c>
      <c r="O2191" s="81" t="s">
        <v>310</v>
      </c>
      <c r="P2191" s="81" t="s">
        <v>308</v>
      </c>
      <c r="Q2191" s="82">
        <v>80</v>
      </c>
    </row>
    <row r="2192" spans="1:17">
      <c r="A2192" s="41" t="s">
        <v>336</v>
      </c>
      <c r="B2192" s="41" t="s">
        <v>315</v>
      </c>
      <c r="C2192" s="41" t="s">
        <v>309</v>
      </c>
      <c r="D2192" s="42">
        <v>338</v>
      </c>
      <c r="M2192" s="81" t="s">
        <v>316</v>
      </c>
      <c r="N2192" s="81" t="s">
        <v>329</v>
      </c>
      <c r="O2192" s="81" t="s">
        <v>310</v>
      </c>
      <c r="P2192" s="81" t="s">
        <v>323</v>
      </c>
      <c r="Q2192" s="82">
        <v>454</v>
      </c>
    </row>
    <row r="2193" spans="1:17">
      <c r="A2193" s="41" t="s">
        <v>336</v>
      </c>
      <c r="B2193" s="41" t="s">
        <v>315</v>
      </c>
      <c r="C2193" s="41" t="s">
        <v>310</v>
      </c>
      <c r="D2193" s="42">
        <v>148</v>
      </c>
      <c r="M2193" s="81" t="s">
        <v>316</v>
      </c>
      <c r="N2193" s="81" t="s">
        <v>329</v>
      </c>
      <c r="O2193" s="81" t="s">
        <v>310</v>
      </c>
      <c r="P2193" s="81" t="s">
        <v>324</v>
      </c>
      <c r="Q2193" s="82">
        <v>469</v>
      </c>
    </row>
    <row r="2194" spans="1:17">
      <c r="A2194" s="41" t="s">
        <v>336</v>
      </c>
      <c r="B2194" s="41" t="s">
        <v>315</v>
      </c>
      <c r="C2194" s="41" t="s">
        <v>311</v>
      </c>
      <c r="D2194" s="42">
        <v>12</v>
      </c>
      <c r="M2194" s="81" t="s">
        <v>316</v>
      </c>
      <c r="N2194" s="81" t="s">
        <v>329</v>
      </c>
      <c r="O2194" s="81" t="s">
        <v>310</v>
      </c>
      <c r="P2194" s="81" t="s">
        <v>325</v>
      </c>
      <c r="Q2194" s="82">
        <v>716</v>
      </c>
    </row>
    <row r="2195" spans="1:17">
      <c r="A2195" s="41" t="s">
        <v>336</v>
      </c>
      <c r="B2195" s="41" t="s">
        <v>315</v>
      </c>
      <c r="C2195" s="41" t="s">
        <v>335</v>
      </c>
      <c r="D2195" s="42">
        <v>8</v>
      </c>
      <c r="M2195" s="81" t="s">
        <v>316</v>
      </c>
      <c r="N2195" s="81" t="s">
        <v>329</v>
      </c>
      <c r="O2195" s="81" t="s">
        <v>310</v>
      </c>
      <c r="P2195" s="81" t="s">
        <v>326</v>
      </c>
      <c r="Q2195" s="82">
        <v>549</v>
      </c>
    </row>
    <row r="2196" spans="1:17">
      <c r="A2196" s="41" t="s">
        <v>336</v>
      </c>
      <c r="B2196" s="41" t="s">
        <v>38</v>
      </c>
      <c r="C2196" s="41" t="s">
        <v>309</v>
      </c>
      <c r="D2196" s="42">
        <v>132</v>
      </c>
      <c r="M2196" s="81" t="s">
        <v>316</v>
      </c>
      <c r="N2196" s="81" t="s">
        <v>329</v>
      </c>
      <c r="O2196" s="81" t="s">
        <v>310</v>
      </c>
      <c r="P2196" s="81" t="s">
        <v>327</v>
      </c>
      <c r="Q2196" s="82">
        <v>466</v>
      </c>
    </row>
    <row r="2197" spans="1:17">
      <c r="A2197" s="41" t="s">
        <v>336</v>
      </c>
      <c r="B2197" s="41" t="s">
        <v>38</v>
      </c>
      <c r="C2197" s="41" t="s">
        <v>310</v>
      </c>
      <c r="D2197" s="42">
        <v>35</v>
      </c>
      <c r="M2197" s="81" t="s">
        <v>316</v>
      </c>
      <c r="N2197" s="81" t="s">
        <v>329</v>
      </c>
      <c r="O2197" s="81" t="s">
        <v>310</v>
      </c>
      <c r="P2197" s="81" t="s">
        <v>328</v>
      </c>
      <c r="Q2197" s="82">
        <v>623</v>
      </c>
    </row>
    <row r="2198" spans="1:17">
      <c r="A2198" s="41" t="s">
        <v>336</v>
      </c>
      <c r="B2198" s="41" t="s">
        <v>38</v>
      </c>
      <c r="C2198" s="41" t="s">
        <v>311</v>
      </c>
      <c r="D2198" s="42">
        <v>6</v>
      </c>
      <c r="M2198" s="81" t="s">
        <v>316</v>
      </c>
      <c r="N2198" s="81" t="s">
        <v>329</v>
      </c>
      <c r="O2198" s="81" t="s">
        <v>310</v>
      </c>
      <c r="P2198" s="81" t="s">
        <v>334</v>
      </c>
      <c r="Q2198" s="82">
        <v>25</v>
      </c>
    </row>
    <row r="2199" spans="1:17">
      <c r="A2199" s="41" t="s">
        <v>336</v>
      </c>
      <c r="B2199" s="41" t="s">
        <v>38</v>
      </c>
      <c r="C2199" s="41" t="s">
        <v>335</v>
      </c>
      <c r="D2199" s="42">
        <v>1</v>
      </c>
      <c r="M2199" s="81" t="s">
        <v>316</v>
      </c>
      <c r="N2199" s="81" t="s">
        <v>329</v>
      </c>
      <c r="O2199" s="81" t="s">
        <v>311</v>
      </c>
      <c r="P2199" s="81" t="s">
        <v>308</v>
      </c>
      <c r="Q2199" s="82">
        <v>12</v>
      </c>
    </row>
    <row r="2200" spans="1:17">
      <c r="A2200" s="41" t="s">
        <v>336</v>
      </c>
      <c r="B2200" s="41" t="s">
        <v>40</v>
      </c>
      <c r="C2200" s="41" t="s">
        <v>309</v>
      </c>
      <c r="D2200" s="42">
        <v>257</v>
      </c>
      <c r="M2200" s="81" t="s">
        <v>316</v>
      </c>
      <c r="N2200" s="81" t="s">
        <v>329</v>
      </c>
      <c r="O2200" s="81" t="s">
        <v>311</v>
      </c>
      <c r="P2200" s="81" t="s">
        <v>323</v>
      </c>
      <c r="Q2200" s="82">
        <v>112</v>
      </c>
    </row>
    <row r="2201" spans="1:17">
      <c r="A2201" s="41" t="s">
        <v>336</v>
      </c>
      <c r="B2201" s="41" t="s">
        <v>40</v>
      </c>
      <c r="C2201" s="41" t="s">
        <v>310</v>
      </c>
      <c r="D2201" s="42">
        <v>114</v>
      </c>
      <c r="M2201" s="81" t="s">
        <v>316</v>
      </c>
      <c r="N2201" s="81" t="s">
        <v>329</v>
      </c>
      <c r="O2201" s="81" t="s">
        <v>311</v>
      </c>
      <c r="P2201" s="81" t="s">
        <v>324</v>
      </c>
      <c r="Q2201" s="82">
        <v>80</v>
      </c>
    </row>
    <row r="2202" spans="1:17">
      <c r="A2202" s="41" t="s">
        <v>336</v>
      </c>
      <c r="B2202" s="41" t="s">
        <v>40</v>
      </c>
      <c r="C2202" s="41" t="s">
        <v>311</v>
      </c>
      <c r="D2202" s="42">
        <v>5</v>
      </c>
      <c r="M2202" s="81" t="s">
        <v>316</v>
      </c>
      <c r="N2202" s="81" t="s">
        <v>329</v>
      </c>
      <c r="O2202" s="81" t="s">
        <v>311</v>
      </c>
      <c r="P2202" s="81" t="s">
        <v>325</v>
      </c>
      <c r="Q2202" s="82">
        <v>92</v>
      </c>
    </row>
    <row r="2203" spans="1:17">
      <c r="A2203" s="41" t="s">
        <v>336</v>
      </c>
      <c r="B2203" s="41" t="s">
        <v>40</v>
      </c>
      <c r="C2203" s="41" t="s">
        <v>335</v>
      </c>
      <c r="D2203" s="42">
        <v>3</v>
      </c>
      <c r="M2203" s="81" t="s">
        <v>316</v>
      </c>
      <c r="N2203" s="81" t="s">
        <v>329</v>
      </c>
      <c r="O2203" s="81" t="s">
        <v>311</v>
      </c>
      <c r="P2203" s="81" t="s">
        <v>326</v>
      </c>
      <c r="Q2203" s="82">
        <v>80</v>
      </c>
    </row>
    <row r="2204" spans="1:17">
      <c r="A2204" s="41" t="s">
        <v>336</v>
      </c>
      <c r="B2204" s="41" t="s">
        <v>41</v>
      </c>
      <c r="C2204" s="41" t="s">
        <v>309</v>
      </c>
      <c r="D2204" s="42">
        <v>139</v>
      </c>
      <c r="M2204" s="81" t="s">
        <v>316</v>
      </c>
      <c r="N2204" s="81" t="s">
        <v>329</v>
      </c>
      <c r="O2204" s="81" t="s">
        <v>311</v>
      </c>
      <c r="P2204" s="81" t="s">
        <v>327</v>
      </c>
      <c r="Q2204" s="82">
        <v>55</v>
      </c>
    </row>
    <row r="2205" spans="1:17">
      <c r="A2205" s="41" t="s">
        <v>336</v>
      </c>
      <c r="B2205" s="41" t="s">
        <v>41</v>
      </c>
      <c r="C2205" s="41" t="s">
        <v>310</v>
      </c>
      <c r="D2205" s="42">
        <v>48</v>
      </c>
      <c r="M2205" s="81" t="s">
        <v>316</v>
      </c>
      <c r="N2205" s="81" t="s">
        <v>329</v>
      </c>
      <c r="O2205" s="81" t="s">
        <v>311</v>
      </c>
      <c r="P2205" s="81" t="s">
        <v>328</v>
      </c>
      <c r="Q2205" s="82">
        <v>52</v>
      </c>
    </row>
    <row r="2206" spans="1:17">
      <c r="A2206" s="41" t="s">
        <v>336</v>
      </c>
      <c r="B2206" s="41" t="s">
        <v>41</v>
      </c>
      <c r="C2206" s="41" t="s">
        <v>311</v>
      </c>
      <c r="D2206" s="42">
        <v>8</v>
      </c>
      <c r="M2206" s="81" t="s">
        <v>316</v>
      </c>
      <c r="N2206" s="81" t="s">
        <v>329</v>
      </c>
      <c r="O2206" s="81" t="s">
        <v>311</v>
      </c>
      <c r="P2206" s="81" t="s">
        <v>334</v>
      </c>
      <c r="Q2206" s="82">
        <v>8</v>
      </c>
    </row>
    <row r="2207" spans="1:17">
      <c r="A2207" s="41" t="s">
        <v>336</v>
      </c>
      <c r="B2207" s="41" t="s">
        <v>41</v>
      </c>
      <c r="C2207" s="41" t="s">
        <v>335</v>
      </c>
      <c r="D2207" s="42">
        <v>5</v>
      </c>
      <c r="M2207" s="81" t="s">
        <v>316</v>
      </c>
      <c r="N2207" s="81" t="s">
        <v>329</v>
      </c>
      <c r="O2207" s="81" t="s">
        <v>335</v>
      </c>
      <c r="P2207" s="81" t="s">
        <v>334</v>
      </c>
      <c r="Q2207" s="82">
        <v>9</v>
      </c>
    </row>
    <row r="2208" spans="1:17">
      <c r="A2208" s="41" t="s">
        <v>336</v>
      </c>
      <c r="B2208" s="41" t="s">
        <v>42</v>
      </c>
      <c r="C2208" s="41" t="s">
        <v>309</v>
      </c>
      <c r="D2208" s="42">
        <v>61</v>
      </c>
      <c r="M2208" s="81" t="s">
        <v>317</v>
      </c>
      <c r="N2208" s="81" t="s">
        <v>436</v>
      </c>
      <c r="O2208" s="81" t="s">
        <v>329</v>
      </c>
      <c r="P2208" s="81" t="s">
        <v>331</v>
      </c>
      <c r="Q2208" s="82">
        <v>1</v>
      </c>
    </row>
    <row r="2209" spans="1:17">
      <c r="A2209" s="41" t="s">
        <v>336</v>
      </c>
      <c r="B2209" s="41" t="s">
        <v>42</v>
      </c>
      <c r="C2209" s="41" t="s">
        <v>310</v>
      </c>
      <c r="D2209" s="42">
        <v>15</v>
      </c>
      <c r="M2209" s="81" t="s">
        <v>317</v>
      </c>
      <c r="N2209" s="81" t="s">
        <v>436</v>
      </c>
      <c r="O2209" s="81" t="s">
        <v>329</v>
      </c>
      <c r="P2209" s="81" t="s">
        <v>332</v>
      </c>
      <c r="Q2209" s="82">
        <v>2</v>
      </c>
    </row>
    <row r="2210" spans="1:17">
      <c r="A2210" s="41" t="s">
        <v>336</v>
      </c>
      <c r="B2210" s="41" t="s">
        <v>42</v>
      </c>
      <c r="C2210" s="41" t="s">
        <v>311</v>
      </c>
      <c r="D2210" s="42">
        <v>2</v>
      </c>
      <c r="M2210" s="81" t="s">
        <v>317</v>
      </c>
      <c r="N2210" s="81" t="s">
        <v>436</v>
      </c>
      <c r="O2210" s="81" t="s">
        <v>329</v>
      </c>
      <c r="P2210" s="81" t="s">
        <v>333</v>
      </c>
      <c r="Q2210" s="82">
        <v>1</v>
      </c>
    </row>
    <row r="2211" spans="1:17">
      <c r="A2211" s="41" t="s">
        <v>336</v>
      </c>
      <c r="B2211" s="41" t="s">
        <v>42</v>
      </c>
      <c r="C2211" s="41" t="s">
        <v>335</v>
      </c>
      <c r="D2211" s="42">
        <v>2</v>
      </c>
      <c r="M2211" s="81" t="s">
        <v>317</v>
      </c>
      <c r="N2211" s="81" t="s">
        <v>436</v>
      </c>
      <c r="O2211" s="81" t="s">
        <v>329</v>
      </c>
      <c r="P2211" s="81" t="s">
        <v>334</v>
      </c>
      <c r="Q2211" s="82">
        <v>1</v>
      </c>
    </row>
    <row r="2212" spans="1:17">
      <c r="A2212" s="41" t="s">
        <v>336</v>
      </c>
      <c r="B2212" s="41" t="s">
        <v>48</v>
      </c>
      <c r="C2212" s="41" t="s">
        <v>309</v>
      </c>
      <c r="D2212" s="42">
        <v>570</v>
      </c>
      <c r="M2212" s="81" t="s">
        <v>317</v>
      </c>
      <c r="N2212" s="81" t="s">
        <v>436</v>
      </c>
      <c r="O2212" s="81" t="s">
        <v>309</v>
      </c>
      <c r="P2212" s="81" t="s">
        <v>330</v>
      </c>
      <c r="Q2212" s="82">
        <v>605</v>
      </c>
    </row>
    <row r="2213" spans="1:17">
      <c r="A2213" s="41" t="s">
        <v>336</v>
      </c>
      <c r="B2213" s="41" t="s">
        <v>48</v>
      </c>
      <c r="C2213" s="41" t="s">
        <v>310</v>
      </c>
      <c r="D2213" s="42">
        <v>245</v>
      </c>
      <c r="M2213" s="81" t="s">
        <v>317</v>
      </c>
      <c r="N2213" s="81" t="s">
        <v>436</v>
      </c>
      <c r="O2213" s="81" t="s">
        <v>309</v>
      </c>
      <c r="P2213" s="81" t="s">
        <v>331</v>
      </c>
      <c r="Q2213" s="82">
        <v>663</v>
      </c>
    </row>
    <row r="2214" spans="1:17">
      <c r="A2214" s="41" t="s">
        <v>336</v>
      </c>
      <c r="B2214" s="41" t="s">
        <v>48</v>
      </c>
      <c r="C2214" s="41" t="s">
        <v>311</v>
      </c>
      <c r="D2214" s="42">
        <v>18</v>
      </c>
      <c r="M2214" s="81" t="s">
        <v>317</v>
      </c>
      <c r="N2214" s="81" t="s">
        <v>436</v>
      </c>
      <c r="O2214" s="81" t="s">
        <v>309</v>
      </c>
      <c r="P2214" s="81" t="s">
        <v>332</v>
      </c>
      <c r="Q2214" s="82">
        <v>628</v>
      </c>
    </row>
    <row r="2215" spans="1:17">
      <c r="A2215" s="41" t="s">
        <v>336</v>
      </c>
      <c r="B2215" s="41" t="s">
        <v>48</v>
      </c>
      <c r="C2215" s="41" t="s">
        <v>335</v>
      </c>
      <c r="D2215" s="42">
        <v>5</v>
      </c>
      <c r="M2215" s="81" t="s">
        <v>317</v>
      </c>
      <c r="N2215" s="81" t="s">
        <v>436</v>
      </c>
      <c r="O2215" s="81" t="s">
        <v>309</v>
      </c>
      <c r="P2215" s="81" t="s">
        <v>333</v>
      </c>
      <c r="Q2215" s="82">
        <v>662</v>
      </c>
    </row>
    <row r="2216" spans="1:17">
      <c r="A2216" s="41" t="s">
        <v>336</v>
      </c>
      <c r="B2216" s="41" t="s">
        <v>50</v>
      </c>
      <c r="C2216" s="41" t="s">
        <v>309</v>
      </c>
      <c r="D2216" s="42">
        <v>163</v>
      </c>
      <c r="M2216" s="81" t="s">
        <v>317</v>
      </c>
      <c r="N2216" s="81" t="s">
        <v>436</v>
      </c>
      <c r="O2216" s="81" t="s">
        <v>309</v>
      </c>
      <c r="P2216" s="81" t="s">
        <v>334</v>
      </c>
      <c r="Q2216" s="82">
        <v>496</v>
      </c>
    </row>
    <row r="2217" spans="1:17">
      <c r="A2217" s="41" t="s">
        <v>336</v>
      </c>
      <c r="B2217" s="41" t="s">
        <v>50</v>
      </c>
      <c r="C2217" s="41" t="s">
        <v>310</v>
      </c>
      <c r="D2217" s="42">
        <v>56</v>
      </c>
      <c r="M2217" s="81" t="s">
        <v>317</v>
      </c>
      <c r="N2217" s="81" t="s">
        <v>436</v>
      </c>
      <c r="O2217" s="81" t="s">
        <v>309</v>
      </c>
      <c r="P2217" s="81" t="s">
        <v>336</v>
      </c>
      <c r="Q2217" s="82">
        <v>608</v>
      </c>
    </row>
    <row r="2218" spans="1:17">
      <c r="A2218" s="41" t="s">
        <v>336</v>
      </c>
      <c r="B2218" s="41" t="s">
        <v>50</v>
      </c>
      <c r="C2218" s="41" t="s">
        <v>311</v>
      </c>
      <c r="D2218" s="42">
        <v>3</v>
      </c>
      <c r="M2218" s="81" t="s">
        <v>317</v>
      </c>
      <c r="N2218" s="81" t="s">
        <v>436</v>
      </c>
      <c r="O2218" s="81" t="s">
        <v>309</v>
      </c>
      <c r="P2218" s="81" t="s">
        <v>337</v>
      </c>
      <c r="Q2218" s="82">
        <v>860</v>
      </c>
    </row>
    <row r="2219" spans="1:17">
      <c r="A2219" s="41" t="s">
        <v>336</v>
      </c>
      <c r="B2219" s="41" t="s">
        <v>50</v>
      </c>
      <c r="C2219" s="41" t="s">
        <v>335</v>
      </c>
      <c r="D2219" s="42">
        <v>2</v>
      </c>
      <c r="M2219" s="81" t="s">
        <v>317</v>
      </c>
      <c r="N2219" s="81" t="s">
        <v>436</v>
      </c>
      <c r="O2219" s="81" t="s">
        <v>309</v>
      </c>
      <c r="P2219" s="81" t="s">
        <v>338</v>
      </c>
      <c r="Q2219" s="82">
        <v>203</v>
      </c>
    </row>
    <row r="2220" spans="1:17">
      <c r="A2220" s="41" t="s">
        <v>336</v>
      </c>
      <c r="B2220" s="41" t="s">
        <v>4</v>
      </c>
      <c r="C2220" s="41" t="s">
        <v>309</v>
      </c>
      <c r="D2220" s="42">
        <v>191</v>
      </c>
      <c r="M2220" s="81" t="s">
        <v>317</v>
      </c>
      <c r="N2220" s="81" t="s">
        <v>436</v>
      </c>
      <c r="O2220" s="81" t="s">
        <v>310</v>
      </c>
      <c r="P2220" s="81" t="s">
        <v>330</v>
      </c>
      <c r="Q2220" s="82">
        <v>128</v>
      </c>
    </row>
    <row r="2221" spans="1:17">
      <c r="A2221" s="41" t="s">
        <v>336</v>
      </c>
      <c r="B2221" s="41" t="s">
        <v>4</v>
      </c>
      <c r="C2221" s="41" t="s">
        <v>310</v>
      </c>
      <c r="D2221" s="42">
        <v>98</v>
      </c>
      <c r="M2221" s="81" t="s">
        <v>317</v>
      </c>
      <c r="N2221" s="81" t="s">
        <v>436</v>
      </c>
      <c r="O2221" s="81" t="s">
        <v>310</v>
      </c>
      <c r="P2221" s="81" t="s">
        <v>331</v>
      </c>
      <c r="Q2221" s="82">
        <v>185</v>
      </c>
    </row>
    <row r="2222" spans="1:17">
      <c r="A2222" s="41" t="s">
        <v>336</v>
      </c>
      <c r="B2222" s="41" t="s">
        <v>4</v>
      </c>
      <c r="C2222" s="41" t="s">
        <v>311</v>
      </c>
      <c r="D2222" s="42">
        <v>15</v>
      </c>
      <c r="M2222" s="81" t="s">
        <v>317</v>
      </c>
      <c r="N2222" s="81" t="s">
        <v>436</v>
      </c>
      <c r="O2222" s="81" t="s">
        <v>310</v>
      </c>
      <c r="P2222" s="81" t="s">
        <v>332</v>
      </c>
      <c r="Q2222" s="82">
        <v>203</v>
      </c>
    </row>
    <row r="2223" spans="1:17">
      <c r="A2223" s="41" t="s">
        <v>336</v>
      </c>
      <c r="B2223" s="41" t="s">
        <v>4</v>
      </c>
      <c r="C2223" s="41" t="s">
        <v>335</v>
      </c>
      <c r="D2223" s="42">
        <v>1</v>
      </c>
      <c r="M2223" s="81" t="s">
        <v>317</v>
      </c>
      <c r="N2223" s="81" t="s">
        <v>436</v>
      </c>
      <c r="O2223" s="81" t="s">
        <v>310</v>
      </c>
      <c r="P2223" s="81" t="s">
        <v>333</v>
      </c>
      <c r="Q2223" s="82">
        <v>196</v>
      </c>
    </row>
    <row r="2224" spans="1:17">
      <c r="A2224" s="41" t="s">
        <v>336</v>
      </c>
      <c r="B2224" s="41" t="s">
        <v>18</v>
      </c>
      <c r="C2224" s="41" t="s">
        <v>309</v>
      </c>
      <c r="D2224" s="42">
        <v>292</v>
      </c>
      <c r="M2224" s="81" t="s">
        <v>317</v>
      </c>
      <c r="N2224" s="81" t="s">
        <v>436</v>
      </c>
      <c r="O2224" s="81" t="s">
        <v>310</v>
      </c>
      <c r="P2224" s="81" t="s">
        <v>334</v>
      </c>
      <c r="Q2224" s="82">
        <v>161</v>
      </c>
    </row>
    <row r="2225" spans="1:17">
      <c r="A2225" s="41" t="s">
        <v>336</v>
      </c>
      <c r="B2225" s="41" t="s">
        <v>18</v>
      </c>
      <c r="C2225" s="41" t="s">
        <v>310</v>
      </c>
      <c r="D2225" s="42">
        <v>132</v>
      </c>
      <c r="M2225" s="81" t="s">
        <v>317</v>
      </c>
      <c r="N2225" s="81" t="s">
        <v>436</v>
      </c>
      <c r="O2225" s="81" t="s">
        <v>310</v>
      </c>
      <c r="P2225" s="81" t="s">
        <v>336</v>
      </c>
      <c r="Q2225" s="82">
        <v>163</v>
      </c>
    </row>
    <row r="2226" spans="1:17">
      <c r="A2226" s="41" t="s">
        <v>336</v>
      </c>
      <c r="B2226" s="41" t="s">
        <v>18</v>
      </c>
      <c r="C2226" s="41" t="s">
        <v>311</v>
      </c>
      <c r="D2226" s="42">
        <v>30</v>
      </c>
      <c r="M2226" s="81" t="s">
        <v>317</v>
      </c>
      <c r="N2226" s="81" t="s">
        <v>436</v>
      </c>
      <c r="O2226" s="81" t="s">
        <v>310</v>
      </c>
      <c r="P2226" s="81" t="s">
        <v>337</v>
      </c>
      <c r="Q2226" s="82">
        <v>213</v>
      </c>
    </row>
    <row r="2227" spans="1:17">
      <c r="A2227" s="41" t="s">
        <v>336</v>
      </c>
      <c r="B2227" s="41" t="s">
        <v>18</v>
      </c>
      <c r="C2227" s="41" t="s">
        <v>335</v>
      </c>
      <c r="D2227" s="42">
        <v>7</v>
      </c>
      <c r="M2227" s="81" t="s">
        <v>317</v>
      </c>
      <c r="N2227" s="81" t="s">
        <v>436</v>
      </c>
      <c r="O2227" s="81" t="s">
        <v>310</v>
      </c>
      <c r="P2227" s="81" t="s">
        <v>338</v>
      </c>
      <c r="Q2227" s="82">
        <v>39</v>
      </c>
    </row>
    <row r="2228" spans="1:17">
      <c r="A2228" s="41" t="s">
        <v>336</v>
      </c>
      <c r="B2228" s="41" t="s">
        <v>20</v>
      </c>
      <c r="C2228" s="41" t="s">
        <v>309</v>
      </c>
      <c r="D2228" s="42">
        <v>106</v>
      </c>
      <c r="M2228" s="81" t="s">
        <v>317</v>
      </c>
      <c r="N2228" s="81" t="s">
        <v>436</v>
      </c>
      <c r="O2228" s="81" t="s">
        <v>311</v>
      </c>
      <c r="P2228" s="81" t="s">
        <v>330</v>
      </c>
      <c r="Q2228" s="82">
        <v>16</v>
      </c>
    </row>
    <row r="2229" spans="1:17">
      <c r="A2229" s="41" t="s">
        <v>336</v>
      </c>
      <c r="B2229" s="41" t="s">
        <v>20</v>
      </c>
      <c r="C2229" s="41" t="s">
        <v>310</v>
      </c>
      <c r="D2229" s="42">
        <v>57</v>
      </c>
      <c r="M2229" s="81" t="s">
        <v>317</v>
      </c>
      <c r="N2229" s="81" t="s">
        <v>436</v>
      </c>
      <c r="O2229" s="81" t="s">
        <v>311</v>
      </c>
      <c r="P2229" s="81" t="s">
        <v>331</v>
      </c>
      <c r="Q2229" s="82">
        <v>21</v>
      </c>
    </row>
    <row r="2230" spans="1:17">
      <c r="A2230" s="41" t="s">
        <v>336</v>
      </c>
      <c r="B2230" s="41" t="s">
        <v>20</v>
      </c>
      <c r="C2230" s="41" t="s">
        <v>311</v>
      </c>
      <c r="D2230" s="42">
        <v>16</v>
      </c>
      <c r="M2230" s="81" t="s">
        <v>317</v>
      </c>
      <c r="N2230" s="81" t="s">
        <v>436</v>
      </c>
      <c r="O2230" s="81" t="s">
        <v>311</v>
      </c>
      <c r="P2230" s="81" t="s">
        <v>332</v>
      </c>
      <c r="Q2230" s="82">
        <v>32</v>
      </c>
    </row>
    <row r="2231" spans="1:17">
      <c r="A2231" s="41" t="s">
        <v>336</v>
      </c>
      <c r="B2231" s="41" t="s">
        <v>20</v>
      </c>
      <c r="C2231" s="41" t="s">
        <v>335</v>
      </c>
      <c r="D2231" s="42">
        <v>1</v>
      </c>
      <c r="M2231" s="81" t="s">
        <v>317</v>
      </c>
      <c r="N2231" s="81" t="s">
        <v>436</v>
      </c>
      <c r="O2231" s="81" t="s">
        <v>311</v>
      </c>
      <c r="P2231" s="81" t="s">
        <v>333</v>
      </c>
      <c r="Q2231" s="82">
        <v>18</v>
      </c>
    </row>
    <row r="2232" spans="1:17">
      <c r="A2232" s="41" t="s">
        <v>336</v>
      </c>
      <c r="B2232" s="41" t="s">
        <v>23</v>
      </c>
      <c r="C2232" s="41" t="s">
        <v>309</v>
      </c>
      <c r="D2232" s="42">
        <v>275</v>
      </c>
      <c r="M2232" s="81" t="s">
        <v>317</v>
      </c>
      <c r="N2232" s="81" t="s">
        <v>436</v>
      </c>
      <c r="O2232" s="81" t="s">
        <v>311</v>
      </c>
      <c r="P2232" s="81" t="s">
        <v>334</v>
      </c>
      <c r="Q2232" s="82">
        <v>20</v>
      </c>
    </row>
    <row r="2233" spans="1:17">
      <c r="A2233" s="41" t="s">
        <v>336</v>
      </c>
      <c r="B2233" s="41" t="s">
        <v>23</v>
      </c>
      <c r="C2233" s="41" t="s">
        <v>310</v>
      </c>
      <c r="D2233" s="42">
        <v>87</v>
      </c>
      <c r="M2233" s="81" t="s">
        <v>317</v>
      </c>
      <c r="N2233" s="81" t="s">
        <v>436</v>
      </c>
      <c r="O2233" s="81" t="s">
        <v>311</v>
      </c>
      <c r="P2233" s="81" t="s">
        <v>336</v>
      </c>
      <c r="Q2233" s="82">
        <v>26</v>
      </c>
    </row>
    <row r="2234" spans="1:17">
      <c r="A2234" s="41" t="s">
        <v>336</v>
      </c>
      <c r="B2234" s="41" t="s">
        <v>23</v>
      </c>
      <c r="C2234" s="41" t="s">
        <v>311</v>
      </c>
      <c r="D2234" s="42">
        <v>14</v>
      </c>
      <c r="M2234" s="81" t="s">
        <v>317</v>
      </c>
      <c r="N2234" s="81" t="s">
        <v>436</v>
      </c>
      <c r="O2234" s="81" t="s">
        <v>311</v>
      </c>
      <c r="P2234" s="81" t="s">
        <v>337</v>
      </c>
      <c r="Q2234" s="82">
        <v>46</v>
      </c>
    </row>
    <row r="2235" spans="1:17">
      <c r="A2235" s="41" t="s">
        <v>336</v>
      </c>
      <c r="B2235" s="41" t="s">
        <v>23</v>
      </c>
      <c r="C2235" s="41" t="s">
        <v>335</v>
      </c>
      <c r="D2235" s="42">
        <v>5</v>
      </c>
      <c r="M2235" s="81" t="s">
        <v>317</v>
      </c>
      <c r="N2235" s="81" t="s">
        <v>436</v>
      </c>
      <c r="O2235" s="81" t="s">
        <v>311</v>
      </c>
      <c r="P2235" s="81" t="s">
        <v>338</v>
      </c>
      <c r="Q2235" s="82">
        <v>3</v>
      </c>
    </row>
    <row r="2236" spans="1:17">
      <c r="A2236" s="41" t="s">
        <v>336</v>
      </c>
      <c r="B2236" s="41" t="s">
        <v>46</v>
      </c>
      <c r="C2236" s="41" t="s">
        <v>309</v>
      </c>
      <c r="D2236" s="42">
        <v>747</v>
      </c>
      <c r="M2236" s="81" t="s">
        <v>317</v>
      </c>
      <c r="N2236" s="81" t="s">
        <v>436</v>
      </c>
      <c r="O2236" s="81" t="s">
        <v>335</v>
      </c>
      <c r="P2236" s="81" t="s">
        <v>334</v>
      </c>
      <c r="Q2236" s="82">
        <v>7</v>
      </c>
    </row>
    <row r="2237" spans="1:17">
      <c r="A2237" s="41" t="s">
        <v>336</v>
      </c>
      <c r="B2237" s="41" t="s">
        <v>46</v>
      </c>
      <c r="C2237" s="41" t="s">
        <v>310</v>
      </c>
      <c r="D2237" s="42">
        <v>280</v>
      </c>
      <c r="M2237" s="81" t="s">
        <v>317</v>
      </c>
      <c r="N2237" s="81" t="s">
        <v>436</v>
      </c>
      <c r="O2237" s="81" t="s">
        <v>335</v>
      </c>
      <c r="P2237" s="81" t="s">
        <v>336</v>
      </c>
      <c r="Q2237" s="82">
        <v>14</v>
      </c>
    </row>
    <row r="2238" spans="1:17">
      <c r="A2238" s="41" t="s">
        <v>336</v>
      </c>
      <c r="B2238" s="41" t="s">
        <v>46</v>
      </c>
      <c r="C2238" s="41" t="s">
        <v>311</v>
      </c>
      <c r="D2238" s="42">
        <v>35</v>
      </c>
      <c r="M2238" s="81" t="s">
        <v>317</v>
      </c>
      <c r="N2238" s="81" t="s">
        <v>436</v>
      </c>
      <c r="O2238" s="81" t="s">
        <v>335</v>
      </c>
      <c r="P2238" s="81" t="s">
        <v>337</v>
      </c>
      <c r="Q2238" s="82">
        <v>17</v>
      </c>
    </row>
    <row r="2239" spans="1:17">
      <c r="A2239" s="41" t="s">
        <v>336</v>
      </c>
      <c r="B2239" s="41" t="s">
        <v>46</v>
      </c>
      <c r="C2239" s="41" t="s">
        <v>335</v>
      </c>
      <c r="D2239" s="42">
        <v>7</v>
      </c>
      <c r="M2239" s="81" t="s">
        <v>317</v>
      </c>
      <c r="N2239" s="81" t="s">
        <v>436</v>
      </c>
      <c r="O2239" s="81" t="s">
        <v>335</v>
      </c>
      <c r="P2239" s="81" t="s">
        <v>338</v>
      </c>
      <c r="Q2239" s="82">
        <v>2</v>
      </c>
    </row>
    <row r="2240" spans="1:17">
      <c r="A2240" s="41" t="s">
        <v>336</v>
      </c>
      <c r="B2240" s="41" t="s">
        <v>11</v>
      </c>
      <c r="C2240" s="41" t="s">
        <v>309</v>
      </c>
      <c r="D2240" s="42">
        <v>4593</v>
      </c>
      <c r="M2240" s="81" t="s">
        <v>317</v>
      </c>
      <c r="N2240" s="81" t="s">
        <v>442</v>
      </c>
      <c r="O2240" s="81" t="s">
        <v>309</v>
      </c>
      <c r="P2240" s="81" t="s">
        <v>332</v>
      </c>
      <c r="Q2240" s="82">
        <v>1</v>
      </c>
    </row>
    <row r="2241" spans="1:17">
      <c r="A2241" s="41" t="s">
        <v>336</v>
      </c>
      <c r="B2241" s="41" t="s">
        <v>11</v>
      </c>
      <c r="C2241" s="41" t="s">
        <v>310</v>
      </c>
      <c r="D2241" s="42">
        <v>1793</v>
      </c>
      <c r="M2241" s="81" t="s">
        <v>317</v>
      </c>
      <c r="N2241" s="81" t="s">
        <v>438</v>
      </c>
      <c r="O2241" s="81" t="s">
        <v>310</v>
      </c>
      <c r="P2241" s="81" t="s">
        <v>331</v>
      </c>
      <c r="Q2241" s="82">
        <v>1</v>
      </c>
    </row>
    <row r="2242" spans="1:17">
      <c r="A2242" s="41" t="s">
        <v>336</v>
      </c>
      <c r="B2242" s="41" t="s">
        <v>11</v>
      </c>
      <c r="C2242" s="41" t="s">
        <v>311</v>
      </c>
      <c r="D2242" s="42">
        <v>177</v>
      </c>
      <c r="M2242" s="81" t="s">
        <v>317</v>
      </c>
      <c r="N2242" s="81" t="s">
        <v>439</v>
      </c>
      <c r="O2242" s="81" t="s">
        <v>309</v>
      </c>
      <c r="P2242" s="81" t="s">
        <v>332</v>
      </c>
      <c r="Q2242" s="82">
        <v>1</v>
      </c>
    </row>
    <row r="2243" spans="1:17">
      <c r="A2243" s="41" t="s">
        <v>336</v>
      </c>
      <c r="B2243" s="41" t="s">
        <v>11</v>
      </c>
      <c r="C2243" s="41" t="s">
        <v>335</v>
      </c>
      <c r="D2243" s="42">
        <v>64</v>
      </c>
      <c r="M2243" s="81" t="s">
        <v>317</v>
      </c>
      <c r="N2243" s="81" t="s">
        <v>439</v>
      </c>
      <c r="O2243" s="81" t="s">
        <v>309</v>
      </c>
      <c r="P2243" s="81" t="s">
        <v>338</v>
      </c>
      <c r="Q2243" s="82">
        <v>1</v>
      </c>
    </row>
    <row r="2244" spans="1:17">
      <c r="A2244" s="41" t="s">
        <v>336</v>
      </c>
      <c r="B2244" s="41" t="s">
        <v>21</v>
      </c>
      <c r="C2244" s="41" t="s">
        <v>309</v>
      </c>
      <c r="D2244" s="42">
        <v>373</v>
      </c>
      <c r="M2244" s="81" t="s">
        <v>317</v>
      </c>
      <c r="N2244" s="81" t="s">
        <v>440</v>
      </c>
      <c r="O2244" s="81" t="s">
        <v>309</v>
      </c>
      <c r="P2244" s="81" t="s">
        <v>336</v>
      </c>
      <c r="Q2244" s="82">
        <v>1</v>
      </c>
    </row>
    <row r="2245" spans="1:17">
      <c r="A2245" s="41" t="s">
        <v>336</v>
      </c>
      <c r="B2245" s="41" t="s">
        <v>21</v>
      </c>
      <c r="C2245" s="41" t="s">
        <v>310</v>
      </c>
      <c r="D2245" s="42">
        <v>166</v>
      </c>
      <c r="M2245" s="81" t="s">
        <v>317</v>
      </c>
      <c r="N2245" s="81" t="s">
        <v>329</v>
      </c>
      <c r="O2245" s="81" t="s">
        <v>309</v>
      </c>
      <c r="P2245" s="81" t="s">
        <v>308</v>
      </c>
      <c r="Q2245" s="82">
        <v>104</v>
      </c>
    </row>
    <row r="2246" spans="1:17">
      <c r="A2246" s="41" t="s">
        <v>336</v>
      </c>
      <c r="B2246" s="41" t="s">
        <v>21</v>
      </c>
      <c r="C2246" s="41" t="s">
        <v>311</v>
      </c>
      <c r="D2246" s="42">
        <v>13</v>
      </c>
      <c r="M2246" s="81" t="s">
        <v>317</v>
      </c>
      <c r="N2246" s="81" t="s">
        <v>329</v>
      </c>
      <c r="O2246" s="81" t="s">
        <v>309</v>
      </c>
      <c r="P2246" s="81" t="s">
        <v>323</v>
      </c>
      <c r="Q2246" s="82">
        <v>519</v>
      </c>
    </row>
    <row r="2247" spans="1:17">
      <c r="A2247" s="41" t="s">
        <v>336</v>
      </c>
      <c r="B2247" s="41" t="s">
        <v>21</v>
      </c>
      <c r="C2247" s="41" t="s">
        <v>335</v>
      </c>
      <c r="D2247" s="42">
        <v>4</v>
      </c>
      <c r="M2247" s="81" t="s">
        <v>317</v>
      </c>
      <c r="N2247" s="81" t="s">
        <v>329</v>
      </c>
      <c r="O2247" s="81" t="s">
        <v>309</v>
      </c>
      <c r="P2247" s="81" t="s">
        <v>324</v>
      </c>
      <c r="Q2247" s="82">
        <v>559</v>
      </c>
    </row>
    <row r="2248" spans="1:17">
      <c r="A2248" s="41" t="s">
        <v>336</v>
      </c>
      <c r="B2248" s="41" t="s">
        <v>55</v>
      </c>
      <c r="C2248" s="41" t="s">
        <v>309</v>
      </c>
      <c r="D2248" s="42">
        <v>212</v>
      </c>
      <c r="M2248" s="81" t="s">
        <v>317</v>
      </c>
      <c r="N2248" s="81" t="s">
        <v>329</v>
      </c>
      <c r="O2248" s="81" t="s">
        <v>309</v>
      </c>
      <c r="P2248" s="81" t="s">
        <v>325</v>
      </c>
      <c r="Q2248" s="82">
        <v>456</v>
      </c>
    </row>
    <row r="2249" spans="1:17">
      <c r="A2249" s="41" t="s">
        <v>336</v>
      </c>
      <c r="B2249" s="41" t="s">
        <v>55</v>
      </c>
      <c r="C2249" s="41" t="s">
        <v>310</v>
      </c>
      <c r="D2249" s="42">
        <v>68</v>
      </c>
      <c r="M2249" s="81" t="s">
        <v>317</v>
      </c>
      <c r="N2249" s="81" t="s">
        <v>329</v>
      </c>
      <c r="O2249" s="81" t="s">
        <v>309</v>
      </c>
      <c r="P2249" s="81" t="s">
        <v>326</v>
      </c>
      <c r="Q2249" s="82">
        <v>539</v>
      </c>
    </row>
    <row r="2250" spans="1:17">
      <c r="A2250" s="41" t="s">
        <v>336</v>
      </c>
      <c r="B2250" s="41" t="s">
        <v>55</v>
      </c>
      <c r="C2250" s="41" t="s">
        <v>311</v>
      </c>
      <c r="D2250" s="42">
        <v>4</v>
      </c>
      <c r="M2250" s="81" t="s">
        <v>317</v>
      </c>
      <c r="N2250" s="81" t="s">
        <v>329</v>
      </c>
      <c r="O2250" s="81" t="s">
        <v>309</v>
      </c>
      <c r="P2250" s="81" t="s">
        <v>327</v>
      </c>
      <c r="Q2250" s="82">
        <v>500</v>
      </c>
    </row>
    <row r="2251" spans="1:17">
      <c r="A2251" s="41" t="s">
        <v>336</v>
      </c>
      <c r="B2251" s="41" t="s">
        <v>55</v>
      </c>
      <c r="C2251" s="41" t="s">
        <v>335</v>
      </c>
      <c r="D2251" s="42">
        <v>2</v>
      </c>
      <c r="M2251" s="81" t="s">
        <v>317</v>
      </c>
      <c r="N2251" s="81" t="s">
        <v>329</v>
      </c>
      <c r="O2251" s="81" t="s">
        <v>309</v>
      </c>
      <c r="P2251" s="81" t="s">
        <v>328</v>
      </c>
      <c r="Q2251" s="82">
        <v>447</v>
      </c>
    </row>
    <row r="2252" spans="1:17">
      <c r="A2252" s="41" t="s">
        <v>336</v>
      </c>
      <c r="B2252" s="41" t="s">
        <v>43</v>
      </c>
      <c r="C2252" s="41" t="s">
        <v>309</v>
      </c>
      <c r="D2252" s="42">
        <v>582</v>
      </c>
      <c r="M2252" s="81" t="s">
        <v>317</v>
      </c>
      <c r="N2252" s="81" t="s">
        <v>329</v>
      </c>
      <c r="O2252" s="81" t="s">
        <v>309</v>
      </c>
      <c r="P2252" s="81" t="s">
        <v>334</v>
      </c>
      <c r="Q2252" s="82">
        <v>14</v>
      </c>
    </row>
    <row r="2253" spans="1:17">
      <c r="A2253" s="41" t="s">
        <v>336</v>
      </c>
      <c r="B2253" s="41" t="s">
        <v>43</v>
      </c>
      <c r="C2253" s="41" t="s">
        <v>310</v>
      </c>
      <c r="D2253" s="42">
        <v>233</v>
      </c>
      <c r="M2253" s="81" t="s">
        <v>317</v>
      </c>
      <c r="N2253" s="81" t="s">
        <v>329</v>
      </c>
      <c r="O2253" s="81" t="s">
        <v>310</v>
      </c>
      <c r="P2253" s="81" t="s">
        <v>308</v>
      </c>
      <c r="Q2253" s="82">
        <v>21</v>
      </c>
    </row>
    <row r="2254" spans="1:17">
      <c r="A2254" s="41" t="s">
        <v>336</v>
      </c>
      <c r="B2254" s="41" t="s">
        <v>43</v>
      </c>
      <c r="C2254" s="41" t="s">
        <v>311</v>
      </c>
      <c r="D2254" s="42">
        <v>10</v>
      </c>
      <c r="M2254" s="81" t="s">
        <v>317</v>
      </c>
      <c r="N2254" s="81" t="s">
        <v>329</v>
      </c>
      <c r="O2254" s="81" t="s">
        <v>310</v>
      </c>
      <c r="P2254" s="81" t="s">
        <v>323</v>
      </c>
      <c r="Q2254" s="82">
        <v>130</v>
      </c>
    </row>
    <row r="2255" spans="1:17">
      <c r="A2255" s="41" t="s">
        <v>336</v>
      </c>
      <c r="B2255" s="41" t="s">
        <v>43</v>
      </c>
      <c r="C2255" s="41" t="s">
        <v>335</v>
      </c>
      <c r="D2255" s="42">
        <v>9</v>
      </c>
      <c r="M2255" s="81" t="s">
        <v>317</v>
      </c>
      <c r="N2255" s="81" t="s">
        <v>329</v>
      </c>
      <c r="O2255" s="81" t="s">
        <v>310</v>
      </c>
      <c r="P2255" s="81" t="s">
        <v>324</v>
      </c>
      <c r="Q2255" s="82">
        <v>137</v>
      </c>
    </row>
    <row r="2256" spans="1:17">
      <c r="A2256" s="41" t="s">
        <v>336</v>
      </c>
      <c r="B2256" s="41" t="s">
        <v>316</v>
      </c>
      <c r="C2256" s="41" t="s">
        <v>309</v>
      </c>
      <c r="D2256" s="42">
        <v>2174</v>
      </c>
      <c r="M2256" s="81" t="s">
        <v>317</v>
      </c>
      <c r="N2256" s="81" t="s">
        <v>329</v>
      </c>
      <c r="O2256" s="81" t="s">
        <v>310</v>
      </c>
      <c r="P2256" s="81" t="s">
        <v>325</v>
      </c>
      <c r="Q2256" s="82">
        <v>167</v>
      </c>
    </row>
    <row r="2257" spans="1:17">
      <c r="A2257" s="41" t="s">
        <v>336</v>
      </c>
      <c r="B2257" s="41" t="s">
        <v>316</v>
      </c>
      <c r="C2257" s="41" t="s">
        <v>310</v>
      </c>
      <c r="D2257" s="42">
        <v>646</v>
      </c>
      <c r="M2257" s="81" t="s">
        <v>317</v>
      </c>
      <c r="N2257" s="81" t="s">
        <v>329</v>
      </c>
      <c r="O2257" s="81" t="s">
        <v>310</v>
      </c>
      <c r="P2257" s="81" t="s">
        <v>326</v>
      </c>
      <c r="Q2257" s="82">
        <v>151</v>
      </c>
    </row>
    <row r="2258" spans="1:17">
      <c r="A2258" s="41" t="s">
        <v>336</v>
      </c>
      <c r="B2258" s="41" t="s">
        <v>316</v>
      </c>
      <c r="C2258" s="41" t="s">
        <v>311</v>
      </c>
      <c r="D2258" s="42">
        <v>158</v>
      </c>
      <c r="M2258" s="81" t="s">
        <v>317</v>
      </c>
      <c r="N2258" s="81" t="s">
        <v>329</v>
      </c>
      <c r="O2258" s="81" t="s">
        <v>310</v>
      </c>
      <c r="P2258" s="81" t="s">
        <v>327</v>
      </c>
      <c r="Q2258" s="82">
        <v>129</v>
      </c>
    </row>
    <row r="2259" spans="1:17">
      <c r="A2259" s="41" t="s">
        <v>336</v>
      </c>
      <c r="B2259" s="41" t="s">
        <v>316</v>
      </c>
      <c r="C2259" s="41" t="s">
        <v>335</v>
      </c>
      <c r="D2259" s="42">
        <v>26</v>
      </c>
      <c r="M2259" s="81" t="s">
        <v>317</v>
      </c>
      <c r="N2259" s="81" t="s">
        <v>329</v>
      </c>
      <c r="O2259" s="81" t="s">
        <v>310</v>
      </c>
      <c r="P2259" s="81" t="s">
        <v>328</v>
      </c>
      <c r="Q2259" s="82">
        <v>133</v>
      </c>
    </row>
    <row r="2260" spans="1:17">
      <c r="A2260" s="41" t="s">
        <v>336</v>
      </c>
      <c r="B2260" s="41" t="s">
        <v>317</v>
      </c>
      <c r="C2260" s="41" t="s">
        <v>309</v>
      </c>
      <c r="D2260" s="42">
        <v>609</v>
      </c>
      <c r="M2260" s="81" t="s">
        <v>317</v>
      </c>
      <c r="N2260" s="81" t="s">
        <v>329</v>
      </c>
      <c r="O2260" s="81" t="s">
        <v>310</v>
      </c>
      <c r="P2260" s="81" t="s">
        <v>334</v>
      </c>
      <c r="Q2260" s="82">
        <v>7</v>
      </c>
    </row>
    <row r="2261" spans="1:17">
      <c r="A2261" s="41" t="s">
        <v>336</v>
      </c>
      <c r="B2261" s="41" t="s">
        <v>317</v>
      </c>
      <c r="C2261" s="41" t="s">
        <v>310</v>
      </c>
      <c r="D2261" s="42">
        <v>163</v>
      </c>
      <c r="M2261" s="81" t="s">
        <v>317</v>
      </c>
      <c r="N2261" s="81" t="s">
        <v>329</v>
      </c>
      <c r="O2261" s="81" t="s">
        <v>311</v>
      </c>
      <c r="P2261" s="81" t="s">
        <v>308</v>
      </c>
      <c r="Q2261" s="82">
        <v>3</v>
      </c>
    </row>
    <row r="2262" spans="1:17">
      <c r="A2262" s="41" t="s">
        <v>336</v>
      </c>
      <c r="B2262" s="41" t="s">
        <v>317</v>
      </c>
      <c r="C2262" s="41" t="s">
        <v>311</v>
      </c>
      <c r="D2262" s="42">
        <v>26</v>
      </c>
      <c r="M2262" s="81" t="s">
        <v>317</v>
      </c>
      <c r="N2262" s="81" t="s">
        <v>329</v>
      </c>
      <c r="O2262" s="81" t="s">
        <v>311</v>
      </c>
      <c r="P2262" s="81" t="s">
        <v>323</v>
      </c>
      <c r="Q2262" s="82">
        <v>13</v>
      </c>
    </row>
    <row r="2263" spans="1:17">
      <c r="A2263" s="41" t="s">
        <v>336</v>
      </c>
      <c r="B2263" s="41" t="s">
        <v>317</v>
      </c>
      <c r="C2263" s="41" t="s">
        <v>335</v>
      </c>
      <c r="D2263" s="42">
        <v>14</v>
      </c>
      <c r="M2263" s="81" t="s">
        <v>317</v>
      </c>
      <c r="N2263" s="81" t="s">
        <v>329</v>
      </c>
      <c r="O2263" s="81" t="s">
        <v>311</v>
      </c>
      <c r="P2263" s="81" t="s">
        <v>324</v>
      </c>
      <c r="Q2263" s="82">
        <v>17</v>
      </c>
    </row>
    <row r="2264" spans="1:17">
      <c r="A2264" s="41" t="s">
        <v>336</v>
      </c>
      <c r="B2264" s="41" t="s">
        <v>318</v>
      </c>
      <c r="C2264" s="41" t="s">
        <v>309</v>
      </c>
      <c r="D2264" s="42">
        <v>3247</v>
      </c>
      <c r="M2264" s="81" t="s">
        <v>317</v>
      </c>
      <c r="N2264" s="81" t="s">
        <v>329</v>
      </c>
      <c r="O2264" s="81" t="s">
        <v>311</v>
      </c>
      <c r="P2264" s="81" t="s">
        <v>325</v>
      </c>
      <c r="Q2264" s="82">
        <v>26</v>
      </c>
    </row>
    <row r="2265" spans="1:17">
      <c r="A2265" s="41" t="s">
        <v>336</v>
      </c>
      <c r="B2265" s="41" t="s">
        <v>318</v>
      </c>
      <c r="C2265" s="41" t="s">
        <v>310</v>
      </c>
      <c r="D2265" s="42">
        <v>1005</v>
      </c>
      <c r="M2265" s="81" t="s">
        <v>317</v>
      </c>
      <c r="N2265" s="81" t="s">
        <v>329</v>
      </c>
      <c r="O2265" s="81" t="s">
        <v>311</v>
      </c>
      <c r="P2265" s="81" t="s">
        <v>326</v>
      </c>
      <c r="Q2265" s="82">
        <v>20</v>
      </c>
    </row>
    <row r="2266" spans="1:17">
      <c r="A2266" s="41" t="s">
        <v>336</v>
      </c>
      <c r="B2266" s="41" t="s">
        <v>318</v>
      </c>
      <c r="C2266" s="41" t="s">
        <v>311</v>
      </c>
      <c r="D2266" s="42">
        <v>237</v>
      </c>
      <c r="M2266" s="81" t="s">
        <v>317</v>
      </c>
      <c r="N2266" s="81" t="s">
        <v>329</v>
      </c>
      <c r="O2266" s="81" t="s">
        <v>311</v>
      </c>
      <c r="P2266" s="81" t="s">
        <v>327</v>
      </c>
      <c r="Q2266" s="82">
        <v>21</v>
      </c>
    </row>
    <row r="2267" spans="1:17">
      <c r="A2267" s="41" t="s">
        <v>336</v>
      </c>
      <c r="B2267" s="41" t="s">
        <v>318</v>
      </c>
      <c r="C2267" s="41" t="s">
        <v>335</v>
      </c>
      <c r="D2267" s="42">
        <v>34</v>
      </c>
      <c r="M2267" s="81" t="s">
        <v>317</v>
      </c>
      <c r="N2267" s="81" t="s">
        <v>329</v>
      </c>
      <c r="O2267" s="81" t="s">
        <v>311</v>
      </c>
      <c r="P2267" s="81" t="s">
        <v>328</v>
      </c>
      <c r="Q2267" s="82">
        <v>17</v>
      </c>
    </row>
    <row r="2268" spans="1:17">
      <c r="A2268" s="41" t="s">
        <v>336</v>
      </c>
      <c r="B2268" s="41" t="s">
        <v>9</v>
      </c>
      <c r="C2268" s="41" t="s">
        <v>309</v>
      </c>
      <c r="D2268" s="42">
        <v>437</v>
      </c>
      <c r="M2268" s="81" t="s">
        <v>317</v>
      </c>
      <c r="N2268" s="81" t="s">
        <v>329</v>
      </c>
      <c r="O2268" s="81" t="s">
        <v>311</v>
      </c>
      <c r="P2268" s="81" t="s">
        <v>334</v>
      </c>
      <c r="Q2268" s="82">
        <v>1</v>
      </c>
    </row>
    <row r="2269" spans="1:17">
      <c r="A2269" s="41" t="s">
        <v>336</v>
      </c>
      <c r="B2269" s="41" t="s">
        <v>9</v>
      </c>
      <c r="C2269" s="41" t="s">
        <v>310</v>
      </c>
      <c r="D2269" s="42">
        <v>211</v>
      </c>
      <c r="M2269" s="81" t="s">
        <v>317</v>
      </c>
      <c r="N2269" s="81" t="s">
        <v>329</v>
      </c>
      <c r="O2269" s="81" t="s">
        <v>311</v>
      </c>
      <c r="P2269" s="81" t="s">
        <v>338</v>
      </c>
      <c r="Q2269" s="82">
        <v>1</v>
      </c>
    </row>
    <row r="2270" spans="1:17">
      <c r="A2270" s="41" t="s">
        <v>336</v>
      </c>
      <c r="B2270" s="41" t="s">
        <v>9</v>
      </c>
      <c r="C2270" s="41" t="s">
        <v>311</v>
      </c>
      <c r="D2270" s="42">
        <v>22</v>
      </c>
      <c r="M2270" s="81" t="s">
        <v>317</v>
      </c>
      <c r="N2270" s="81" t="s">
        <v>329</v>
      </c>
      <c r="O2270" s="81" t="s">
        <v>335</v>
      </c>
      <c r="P2270" s="81" t="s">
        <v>334</v>
      </c>
      <c r="Q2270" s="82">
        <v>3</v>
      </c>
    </row>
    <row r="2271" spans="1:17">
      <c r="A2271" s="41" t="s">
        <v>336</v>
      </c>
      <c r="B2271" s="41" t="s">
        <v>9</v>
      </c>
      <c r="C2271" s="41" t="s">
        <v>335</v>
      </c>
      <c r="D2271" s="42">
        <v>5</v>
      </c>
      <c r="M2271" s="81" t="s">
        <v>318</v>
      </c>
      <c r="N2271" s="81" t="s">
        <v>436</v>
      </c>
      <c r="O2271" s="81" t="s">
        <v>329</v>
      </c>
      <c r="P2271" s="81" t="s">
        <v>330</v>
      </c>
      <c r="Q2271" s="82">
        <v>4</v>
      </c>
    </row>
    <row r="2272" spans="1:17">
      <c r="A2272" s="41" t="s">
        <v>336</v>
      </c>
      <c r="B2272" s="41" t="s">
        <v>13</v>
      </c>
      <c r="C2272" s="41" t="s">
        <v>309</v>
      </c>
      <c r="D2272" s="42">
        <v>300</v>
      </c>
      <c r="M2272" s="81" t="s">
        <v>318</v>
      </c>
      <c r="N2272" s="81" t="s">
        <v>436</v>
      </c>
      <c r="O2272" s="81" t="s">
        <v>329</v>
      </c>
      <c r="P2272" s="81" t="s">
        <v>331</v>
      </c>
      <c r="Q2272" s="82">
        <v>6</v>
      </c>
    </row>
    <row r="2273" spans="1:17">
      <c r="A2273" s="41" t="s">
        <v>336</v>
      </c>
      <c r="B2273" s="41" t="s">
        <v>13</v>
      </c>
      <c r="C2273" s="41" t="s">
        <v>310</v>
      </c>
      <c r="D2273" s="42">
        <v>123</v>
      </c>
      <c r="M2273" s="81" t="s">
        <v>318</v>
      </c>
      <c r="N2273" s="81" t="s">
        <v>436</v>
      </c>
      <c r="O2273" s="81" t="s">
        <v>329</v>
      </c>
      <c r="P2273" s="81" t="s">
        <v>332</v>
      </c>
      <c r="Q2273" s="82">
        <v>14</v>
      </c>
    </row>
    <row r="2274" spans="1:17">
      <c r="A2274" s="41" t="s">
        <v>336</v>
      </c>
      <c r="B2274" s="41" t="s">
        <v>13</v>
      </c>
      <c r="C2274" s="41" t="s">
        <v>311</v>
      </c>
      <c r="D2274" s="42">
        <v>8</v>
      </c>
      <c r="M2274" s="81" t="s">
        <v>318</v>
      </c>
      <c r="N2274" s="81" t="s">
        <v>436</v>
      </c>
      <c r="O2274" s="81" t="s">
        <v>329</v>
      </c>
      <c r="P2274" s="81" t="s">
        <v>333</v>
      </c>
      <c r="Q2274" s="82">
        <v>15</v>
      </c>
    </row>
    <row r="2275" spans="1:17">
      <c r="A2275" s="41" t="s">
        <v>336</v>
      </c>
      <c r="B2275" s="41" t="s">
        <v>13</v>
      </c>
      <c r="C2275" s="41" t="s">
        <v>335</v>
      </c>
      <c r="D2275" s="42">
        <v>4</v>
      </c>
      <c r="M2275" s="81" t="s">
        <v>318</v>
      </c>
      <c r="N2275" s="81" t="s">
        <v>436</v>
      </c>
      <c r="O2275" s="81" t="s">
        <v>329</v>
      </c>
      <c r="P2275" s="81" t="s">
        <v>334</v>
      </c>
      <c r="Q2275" s="82">
        <v>5</v>
      </c>
    </row>
    <row r="2276" spans="1:17">
      <c r="A2276" s="41" t="s">
        <v>336</v>
      </c>
      <c r="B2276" s="41" t="s">
        <v>2</v>
      </c>
      <c r="C2276" s="41" t="s">
        <v>309</v>
      </c>
      <c r="D2276" s="42">
        <v>820</v>
      </c>
      <c r="M2276" s="81" t="s">
        <v>318</v>
      </c>
      <c r="N2276" s="81" t="s">
        <v>436</v>
      </c>
      <c r="O2276" s="81" t="s">
        <v>309</v>
      </c>
      <c r="P2276" s="81" t="s">
        <v>330</v>
      </c>
      <c r="Q2276" s="82">
        <v>3386</v>
      </c>
    </row>
    <row r="2277" spans="1:17">
      <c r="A2277" s="41" t="s">
        <v>336</v>
      </c>
      <c r="B2277" s="41" t="s">
        <v>2</v>
      </c>
      <c r="C2277" s="41" t="s">
        <v>310</v>
      </c>
      <c r="D2277" s="42">
        <v>369</v>
      </c>
      <c r="M2277" s="81" t="s">
        <v>318</v>
      </c>
      <c r="N2277" s="81" t="s">
        <v>436</v>
      </c>
      <c r="O2277" s="81" t="s">
        <v>309</v>
      </c>
      <c r="P2277" s="81" t="s">
        <v>331</v>
      </c>
      <c r="Q2277" s="82">
        <v>3782</v>
      </c>
    </row>
    <row r="2278" spans="1:17">
      <c r="A2278" s="41" t="s">
        <v>336</v>
      </c>
      <c r="B2278" s="41" t="s">
        <v>2</v>
      </c>
      <c r="C2278" s="41" t="s">
        <v>311</v>
      </c>
      <c r="D2278" s="42">
        <v>42</v>
      </c>
      <c r="M2278" s="81" t="s">
        <v>318</v>
      </c>
      <c r="N2278" s="81" t="s">
        <v>436</v>
      </c>
      <c r="O2278" s="81" t="s">
        <v>309</v>
      </c>
      <c r="P2278" s="81" t="s">
        <v>332</v>
      </c>
      <c r="Q2278" s="82">
        <v>4023</v>
      </c>
    </row>
    <row r="2279" spans="1:17">
      <c r="A2279" s="41" t="s">
        <v>336</v>
      </c>
      <c r="B2279" s="41" t="s">
        <v>2</v>
      </c>
      <c r="C2279" s="41" t="s">
        <v>335</v>
      </c>
      <c r="D2279" s="42">
        <v>12</v>
      </c>
      <c r="M2279" s="81" t="s">
        <v>318</v>
      </c>
      <c r="N2279" s="81" t="s">
        <v>436</v>
      </c>
      <c r="O2279" s="81" t="s">
        <v>309</v>
      </c>
      <c r="P2279" s="81" t="s">
        <v>333</v>
      </c>
      <c r="Q2279" s="82">
        <v>3566</v>
      </c>
    </row>
    <row r="2280" spans="1:17">
      <c r="A2280" s="41" t="s">
        <v>336</v>
      </c>
      <c r="B2280" s="41" t="s">
        <v>31</v>
      </c>
      <c r="C2280" s="41" t="s">
        <v>309</v>
      </c>
      <c r="D2280" s="42">
        <v>133</v>
      </c>
      <c r="M2280" s="81" t="s">
        <v>318</v>
      </c>
      <c r="N2280" s="81" t="s">
        <v>436</v>
      </c>
      <c r="O2280" s="81" t="s">
        <v>309</v>
      </c>
      <c r="P2280" s="81" t="s">
        <v>334</v>
      </c>
      <c r="Q2280" s="82">
        <v>3069</v>
      </c>
    </row>
    <row r="2281" spans="1:17">
      <c r="A2281" s="41" t="s">
        <v>336</v>
      </c>
      <c r="B2281" s="41" t="s">
        <v>31</v>
      </c>
      <c r="C2281" s="41" t="s">
        <v>310</v>
      </c>
      <c r="D2281" s="42">
        <v>64</v>
      </c>
      <c r="M2281" s="81" t="s">
        <v>318</v>
      </c>
      <c r="N2281" s="81" t="s">
        <v>436</v>
      </c>
      <c r="O2281" s="81" t="s">
        <v>309</v>
      </c>
      <c r="P2281" s="81" t="s">
        <v>336</v>
      </c>
      <c r="Q2281" s="82">
        <v>3241</v>
      </c>
    </row>
    <row r="2282" spans="1:17">
      <c r="A2282" s="41" t="s">
        <v>336</v>
      </c>
      <c r="B2282" s="41" t="s">
        <v>31</v>
      </c>
      <c r="C2282" s="41" t="s">
        <v>311</v>
      </c>
      <c r="D2282" s="42">
        <v>8</v>
      </c>
      <c r="M2282" s="81" t="s">
        <v>318</v>
      </c>
      <c r="N2282" s="81" t="s">
        <v>436</v>
      </c>
      <c r="O2282" s="81" t="s">
        <v>309</v>
      </c>
      <c r="P2282" s="81" t="s">
        <v>337</v>
      </c>
      <c r="Q2282" s="82">
        <v>3560</v>
      </c>
    </row>
    <row r="2283" spans="1:17">
      <c r="A2283" s="41" t="s">
        <v>336</v>
      </c>
      <c r="B2283" s="41" t="s">
        <v>31</v>
      </c>
      <c r="C2283" s="41" t="s">
        <v>335</v>
      </c>
      <c r="D2283" s="42">
        <v>1</v>
      </c>
      <c r="M2283" s="81" t="s">
        <v>318</v>
      </c>
      <c r="N2283" s="81" t="s">
        <v>436</v>
      </c>
      <c r="O2283" s="81" t="s">
        <v>309</v>
      </c>
      <c r="P2283" s="81" t="s">
        <v>338</v>
      </c>
      <c r="Q2283" s="82">
        <v>884</v>
      </c>
    </row>
    <row r="2284" spans="1:17">
      <c r="A2284" s="41" t="s">
        <v>336</v>
      </c>
      <c r="B2284" s="41" t="s">
        <v>37</v>
      </c>
      <c r="C2284" s="41" t="s">
        <v>309</v>
      </c>
      <c r="D2284" s="42">
        <v>142</v>
      </c>
      <c r="M2284" s="81" t="s">
        <v>318</v>
      </c>
      <c r="N2284" s="81" t="s">
        <v>436</v>
      </c>
      <c r="O2284" s="81" t="s">
        <v>310</v>
      </c>
      <c r="P2284" s="81" t="s">
        <v>330</v>
      </c>
      <c r="Q2284" s="82">
        <v>875</v>
      </c>
    </row>
    <row r="2285" spans="1:17">
      <c r="A2285" s="41" t="s">
        <v>336</v>
      </c>
      <c r="B2285" s="41" t="s">
        <v>37</v>
      </c>
      <c r="C2285" s="41" t="s">
        <v>310</v>
      </c>
      <c r="D2285" s="42">
        <v>71</v>
      </c>
      <c r="M2285" s="81" t="s">
        <v>318</v>
      </c>
      <c r="N2285" s="81" t="s">
        <v>436</v>
      </c>
      <c r="O2285" s="81" t="s">
        <v>310</v>
      </c>
      <c r="P2285" s="81" t="s">
        <v>331</v>
      </c>
      <c r="Q2285" s="82">
        <v>1179</v>
      </c>
    </row>
    <row r="2286" spans="1:17">
      <c r="A2286" s="41" t="s">
        <v>336</v>
      </c>
      <c r="B2286" s="41" t="s">
        <v>37</v>
      </c>
      <c r="C2286" s="41" t="s">
        <v>311</v>
      </c>
      <c r="D2286" s="42">
        <v>7</v>
      </c>
      <c r="M2286" s="81" t="s">
        <v>318</v>
      </c>
      <c r="N2286" s="81" t="s">
        <v>436</v>
      </c>
      <c r="O2286" s="81" t="s">
        <v>310</v>
      </c>
      <c r="P2286" s="81" t="s">
        <v>332</v>
      </c>
      <c r="Q2286" s="82">
        <v>1341</v>
      </c>
    </row>
    <row r="2287" spans="1:17">
      <c r="A2287" s="41" t="s">
        <v>336</v>
      </c>
      <c r="B2287" s="41" t="s">
        <v>37</v>
      </c>
      <c r="C2287" s="41" t="s">
        <v>335</v>
      </c>
      <c r="D2287" s="42">
        <v>2</v>
      </c>
      <c r="M2287" s="81" t="s">
        <v>318</v>
      </c>
      <c r="N2287" s="81" t="s">
        <v>436</v>
      </c>
      <c r="O2287" s="81" t="s">
        <v>310</v>
      </c>
      <c r="P2287" s="81" t="s">
        <v>333</v>
      </c>
      <c r="Q2287" s="82">
        <v>1233</v>
      </c>
    </row>
    <row r="2288" spans="1:17">
      <c r="A2288" s="41" t="s">
        <v>336</v>
      </c>
      <c r="B2288" s="41" t="s">
        <v>39</v>
      </c>
      <c r="C2288" s="41" t="s">
        <v>309</v>
      </c>
      <c r="D2288" s="42">
        <v>577</v>
      </c>
      <c r="M2288" s="81" t="s">
        <v>318</v>
      </c>
      <c r="N2288" s="81" t="s">
        <v>436</v>
      </c>
      <c r="O2288" s="81" t="s">
        <v>310</v>
      </c>
      <c r="P2288" s="81" t="s">
        <v>334</v>
      </c>
      <c r="Q2288" s="82">
        <v>1066</v>
      </c>
    </row>
    <row r="2289" spans="1:17">
      <c r="A2289" s="41" t="s">
        <v>336</v>
      </c>
      <c r="B2289" s="41" t="s">
        <v>39</v>
      </c>
      <c r="C2289" s="41" t="s">
        <v>310</v>
      </c>
      <c r="D2289" s="42">
        <v>275</v>
      </c>
      <c r="M2289" s="81" t="s">
        <v>318</v>
      </c>
      <c r="N2289" s="81" t="s">
        <v>436</v>
      </c>
      <c r="O2289" s="81" t="s">
        <v>310</v>
      </c>
      <c r="P2289" s="81" t="s">
        <v>336</v>
      </c>
      <c r="Q2289" s="82">
        <v>1004</v>
      </c>
    </row>
    <row r="2290" spans="1:17">
      <c r="A2290" s="41" t="s">
        <v>336</v>
      </c>
      <c r="B2290" s="41" t="s">
        <v>39</v>
      </c>
      <c r="C2290" s="41" t="s">
        <v>311</v>
      </c>
      <c r="D2290" s="42">
        <v>30</v>
      </c>
      <c r="M2290" s="81" t="s">
        <v>318</v>
      </c>
      <c r="N2290" s="81" t="s">
        <v>436</v>
      </c>
      <c r="O2290" s="81" t="s">
        <v>310</v>
      </c>
      <c r="P2290" s="81" t="s">
        <v>337</v>
      </c>
      <c r="Q2290" s="82">
        <v>1025</v>
      </c>
    </row>
    <row r="2291" spans="1:17">
      <c r="A2291" s="41" t="s">
        <v>336</v>
      </c>
      <c r="B2291" s="41" t="s">
        <v>39</v>
      </c>
      <c r="C2291" s="41" t="s">
        <v>335</v>
      </c>
      <c r="D2291" s="42">
        <v>8</v>
      </c>
      <c r="M2291" s="81" t="s">
        <v>318</v>
      </c>
      <c r="N2291" s="81" t="s">
        <v>436</v>
      </c>
      <c r="O2291" s="81" t="s">
        <v>310</v>
      </c>
      <c r="P2291" s="81" t="s">
        <v>338</v>
      </c>
      <c r="Q2291" s="82">
        <v>212</v>
      </c>
    </row>
    <row r="2292" spans="1:17">
      <c r="A2292" s="41" t="s">
        <v>336</v>
      </c>
      <c r="B2292" s="41" t="s">
        <v>32</v>
      </c>
      <c r="C2292" s="41" t="s">
        <v>309</v>
      </c>
      <c r="D2292" s="42">
        <v>9954</v>
      </c>
      <c r="M2292" s="81" t="s">
        <v>318</v>
      </c>
      <c r="N2292" s="81" t="s">
        <v>436</v>
      </c>
      <c r="O2292" s="81" t="s">
        <v>311</v>
      </c>
      <c r="P2292" s="81" t="s">
        <v>330</v>
      </c>
      <c r="Q2292" s="82">
        <v>106</v>
      </c>
    </row>
    <row r="2293" spans="1:17">
      <c r="A2293" s="41" t="s">
        <v>336</v>
      </c>
      <c r="B2293" s="41" t="s">
        <v>32</v>
      </c>
      <c r="C2293" s="41" t="s">
        <v>310</v>
      </c>
      <c r="D2293" s="42">
        <v>3765</v>
      </c>
      <c r="M2293" s="81" t="s">
        <v>318</v>
      </c>
      <c r="N2293" s="81" t="s">
        <v>436</v>
      </c>
      <c r="O2293" s="81" t="s">
        <v>311</v>
      </c>
      <c r="P2293" s="81" t="s">
        <v>331</v>
      </c>
      <c r="Q2293" s="82">
        <v>152</v>
      </c>
    </row>
    <row r="2294" spans="1:17">
      <c r="A2294" s="41" t="s">
        <v>336</v>
      </c>
      <c r="B2294" s="41" t="s">
        <v>32</v>
      </c>
      <c r="C2294" s="41" t="s">
        <v>311</v>
      </c>
      <c r="D2294" s="42">
        <v>542</v>
      </c>
      <c r="M2294" s="81" t="s">
        <v>318</v>
      </c>
      <c r="N2294" s="81" t="s">
        <v>436</v>
      </c>
      <c r="O2294" s="81" t="s">
        <v>311</v>
      </c>
      <c r="P2294" s="81" t="s">
        <v>332</v>
      </c>
      <c r="Q2294" s="82">
        <v>244</v>
      </c>
    </row>
    <row r="2295" spans="1:17">
      <c r="A2295" s="41" t="s">
        <v>336</v>
      </c>
      <c r="B2295" s="41" t="s">
        <v>32</v>
      </c>
      <c r="C2295" s="41" t="s">
        <v>335</v>
      </c>
      <c r="D2295" s="42">
        <v>145</v>
      </c>
      <c r="M2295" s="81" t="s">
        <v>318</v>
      </c>
      <c r="N2295" s="81" t="s">
        <v>436</v>
      </c>
      <c r="O2295" s="81" t="s">
        <v>311</v>
      </c>
      <c r="P2295" s="81" t="s">
        <v>333</v>
      </c>
      <c r="Q2295" s="82">
        <v>195</v>
      </c>
    </row>
    <row r="2296" spans="1:17">
      <c r="A2296" s="41" t="s">
        <v>336</v>
      </c>
      <c r="B2296" s="41" t="s">
        <v>35</v>
      </c>
      <c r="C2296" s="41" t="s">
        <v>309</v>
      </c>
      <c r="D2296" s="42">
        <v>1066</v>
      </c>
      <c r="M2296" s="81" t="s">
        <v>318</v>
      </c>
      <c r="N2296" s="81" t="s">
        <v>436</v>
      </c>
      <c r="O2296" s="81" t="s">
        <v>311</v>
      </c>
      <c r="P2296" s="81" t="s">
        <v>334</v>
      </c>
      <c r="Q2296" s="82">
        <v>155</v>
      </c>
    </row>
    <row r="2297" spans="1:17">
      <c r="A2297" s="41" t="s">
        <v>336</v>
      </c>
      <c r="B2297" s="41" t="s">
        <v>35</v>
      </c>
      <c r="C2297" s="41" t="s">
        <v>310</v>
      </c>
      <c r="D2297" s="42">
        <v>527</v>
      </c>
      <c r="M2297" s="81" t="s">
        <v>318</v>
      </c>
      <c r="N2297" s="81" t="s">
        <v>436</v>
      </c>
      <c r="O2297" s="81" t="s">
        <v>311</v>
      </c>
      <c r="P2297" s="81" t="s">
        <v>336</v>
      </c>
      <c r="Q2297" s="82">
        <v>237</v>
      </c>
    </row>
    <row r="2298" spans="1:17">
      <c r="A2298" s="41" t="s">
        <v>336</v>
      </c>
      <c r="B2298" s="41" t="s">
        <v>35</v>
      </c>
      <c r="C2298" s="41" t="s">
        <v>311</v>
      </c>
      <c r="D2298" s="42">
        <v>66</v>
      </c>
      <c r="M2298" s="81" t="s">
        <v>318</v>
      </c>
      <c r="N2298" s="81" t="s">
        <v>436</v>
      </c>
      <c r="O2298" s="81" t="s">
        <v>311</v>
      </c>
      <c r="P2298" s="81" t="s">
        <v>337</v>
      </c>
      <c r="Q2298" s="82">
        <v>272</v>
      </c>
    </row>
    <row r="2299" spans="1:17">
      <c r="A2299" s="41" t="s">
        <v>336</v>
      </c>
      <c r="B2299" s="41" t="s">
        <v>35</v>
      </c>
      <c r="C2299" s="41" t="s">
        <v>335</v>
      </c>
      <c r="D2299" s="42">
        <v>12</v>
      </c>
      <c r="M2299" s="81" t="s">
        <v>318</v>
      </c>
      <c r="N2299" s="81" t="s">
        <v>436</v>
      </c>
      <c r="O2299" s="81" t="s">
        <v>311</v>
      </c>
      <c r="P2299" s="81" t="s">
        <v>338</v>
      </c>
      <c r="Q2299" s="82">
        <v>66</v>
      </c>
    </row>
    <row r="2300" spans="1:17">
      <c r="A2300" s="41" t="s">
        <v>336</v>
      </c>
      <c r="B2300" s="41" t="s">
        <v>36</v>
      </c>
      <c r="C2300" s="41" t="s">
        <v>309</v>
      </c>
      <c r="D2300" s="42">
        <v>399</v>
      </c>
      <c r="M2300" s="81" t="s">
        <v>318</v>
      </c>
      <c r="N2300" s="81" t="s">
        <v>436</v>
      </c>
      <c r="O2300" s="81" t="s">
        <v>335</v>
      </c>
      <c r="P2300" s="81" t="s">
        <v>334</v>
      </c>
      <c r="Q2300" s="82">
        <v>49</v>
      </c>
    </row>
    <row r="2301" spans="1:17">
      <c r="A2301" s="41" t="s">
        <v>336</v>
      </c>
      <c r="B2301" s="41" t="s">
        <v>36</v>
      </c>
      <c r="C2301" s="41" t="s">
        <v>310</v>
      </c>
      <c r="D2301" s="42">
        <v>207</v>
      </c>
      <c r="M2301" s="81" t="s">
        <v>318</v>
      </c>
      <c r="N2301" s="81" t="s">
        <v>436</v>
      </c>
      <c r="O2301" s="81" t="s">
        <v>335</v>
      </c>
      <c r="P2301" s="81" t="s">
        <v>336</v>
      </c>
      <c r="Q2301" s="82">
        <v>34</v>
      </c>
    </row>
    <row r="2302" spans="1:17">
      <c r="A2302" s="41" t="s">
        <v>336</v>
      </c>
      <c r="B2302" s="41" t="s">
        <v>36</v>
      </c>
      <c r="C2302" s="41" t="s">
        <v>311</v>
      </c>
      <c r="D2302" s="42">
        <v>17</v>
      </c>
      <c r="M2302" s="81" t="s">
        <v>318</v>
      </c>
      <c r="N2302" s="81" t="s">
        <v>436</v>
      </c>
      <c r="O2302" s="81" t="s">
        <v>335</v>
      </c>
      <c r="P2302" s="81" t="s">
        <v>337</v>
      </c>
      <c r="Q2302" s="82">
        <v>68</v>
      </c>
    </row>
    <row r="2303" spans="1:17">
      <c r="A2303" s="41" t="s">
        <v>336</v>
      </c>
      <c r="B2303" s="41" t="s">
        <v>36</v>
      </c>
      <c r="C2303" s="41" t="s">
        <v>335</v>
      </c>
      <c r="D2303" s="42">
        <v>12</v>
      </c>
      <c r="M2303" s="81" t="s">
        <v>318</v>
      </c>
      <c r="N2303" s="81" t="s">
        <v>436</v>
      </c>
      <c r="O2303" s="81" t="s">
        <v>335</v>
      </c>
      <c r="P2303" s="81" t="s">
        <v>338</v>
      </c>
      <c r="Q2303" s="82">
        <v>12</v>
      </c>
    </row>
    <row r="2304" spans="1:17">
      <c r="A2304" s="41" t="s">
        <v>336</v>
      </c>
      <c r="B2304" s="41" t="s">
        <v>319</v>
      </c>
      <c r="C2304" s="41" t="s">
        <v>309</v>
      </c>
      <c r="D2304" s="42">
        <v>204</v>
      </c>
      <c r="M2304" s="81" t="s">
        <v>318</v>
      </c>
      <c r="N2304" s="81" t="s">
        <v>437</v>
      </c>
      <c r="O2304" s="81" t="s">
        <v>309</v>
      </c>
      <c r="P2304" s="81" t="s">
        <v>331</v>
      </c>
      <c r="Q2304" s="82">
        <v>2</v>
      </c>
    </row>
    <row r="2305" spans="1:17">
      <c r="A2305" s="41" t="s">
        <v>336</v>
      </c>
      <c r="B2305" s="41" t="s">
        <v>319</v>
      </c>
      <c r="C2305" s="41" t="s">
        <v>310</v>
      </c>
      <c r="D2305" s="42">
        <v>95</v>
      </c>
      <c r="M2305" s="81" t="s">
        <v>318</v>
      </c>
      <c r="N2305" s="81" t="s">
        <v>437</v>
      </c>
      <c r="O2305" s="81" t="s">
        <v>309</v>
      </c>
      <c r="P2305" s="81" t="s">
        <v>332</v>
      </c>
      <c r="Q2305" s="82">
        <v>1</v>
      </c>
    </row>
    <row r="2306" spans="1:17">
      <c r="A2306" s="41" t="s">
        <v>336</v>
      </c>
      <c r="B2306" s="41" t="s">
        <v>319</v>
      </c>
      <c r="C2306" s="41" t="s">
        <v>311</v>
      </c>
      <c r="D2306" s="42">
        <v>9</v>
      </c>
      <c r="M2306" s="81" t="s">
        <v>318</v>
      </c>
      <c r="N2306" s="81" t="s">
        <v>437</v>
      </c>
      <c r="O2306" s="81" t="s">
        <v>310</v>
      </c>
      <c r="P2306" s="81" t="s">
        <v>331</v>
      </c>
      <c r="Q2306" s="82">
        <v>1</v>
      </c>
    </row>
    <row r="2307" spans="1:17">
      <c r="A2307" s="41" t="s">
        <v>336</v>
      </c>
      <c r="B2307" s="41" t="s">
        <v>319</v>
      </c>
      <c r="C2307" s="41" t="s">
        <v>335</v>
      </c>
      <c r="D2307" s="42">
        <v>1</v>
      </c>
      <c r="M2307" s="81" t="s">
        <v>318</v>
      </c>
      <c r="N2307" s="81" t="s">
        <v>438</v>
      </c>
      <c r="O2307" s="81" t="s">
        <v>309</v>
      </c>
      <c r="P2307" s="81" t="s">
        <v>330</v>
      </c>
      <c r="Q2307" s="82">
        <v>3</v>
      </c>
    </row>
    <row r="2308" spans="1:17">
      <c r="A2308" s="41" t="s">
        <v>336</v>
      </c>
      <c r="B2308" s="41" t="s">
        <v>320</v>
      </c>
      <c r="C2308" s="41" t="s">
        <v>309</v>
      </c>
      <c r="D2308" s="42">
        <v>303</v>
      </c>
      <c r="M2308" s="81" t="s">
        <v>318</v>
      </c>
      <c r="N2308" s="81" t="s">
        <v>438</v>
      </c>
      <c r="O2308" s="81" t="s">
        <v>309</v>
      </c>
      <c r="P2308" s="81" t="s">
        <v>331</v>
      </c>
      <c r="Q2308" s="82">
        <v>1</v>
      </c>
    </row>
    <row r="2309" spans="1:17">
      <c r="A2309" s="41" t="s">
        <v>336</v>
      </c>
      <c r="B2309" s="41" t="s">
        <v>320</v>
      </c>
      <c r="C2309" s="41" t="s">
        <v>310</v>
      </c>
      <c r="D2309" s="42">
        <v>119</v>
      </c>
      <c r="M2309" s="81" t="s">
        <v>318</v>
      </c>
      <c r="N2309" s="81" t="s">
        <v>438</v>
      </c>
      <c r="O2309" s="81" t="s">
        <v>309</v>
      </c>
      <c r="P2309" s="81" t="s">
        <v>332</v>
      </c>
      <c r="Q2309" s="82">
        <v>6</v>
      </c>
    </row>
    <row r="2310" spans="1:17">
      <c r="A2310" s="41" t="s">
        <v>336</v>
      </c>
      <c r="B2310" s="41" t="s">
        <v>320</v>
      </c>
      <c r="C2310" s="41" t="s">
        <v>311</v>
      </c>
      <c r="D2310" s="42">
        <v>10</v>
      </c>
      <c r="M2310" s="81" t="s">
        <v>318</v>
      </c>
      <c r="N2310" s="81" t="s">
        <v>438</v>
      </c>
      <c r="O2310" s="81" t="s">
        <v>309</v>
      </c>
      <c r="P2310" s="81" t="s">
        <v>333</v>
      </c>
      <c r="Q2310" s="82">
        <v>5</v>
      </c>
    </row>
    <row r="2311" spans="1:17">
      <c r="A2311" s="41" t="s">
        <v>336</v>
      </c>
      <c r="B2311" s="41" t="s">
        <v>320</v>
      </c>
      <c r="C2311" s="41" t="s">
        <v>335</v>
      </c>
      <c r="D2311" s="42">
        <v>4</v>
      </c>
      <c r="M2311" s="81" t="s">
        <v>318</v>
      </c>
      <c r="N2311" s="81" t="s">
        <v>438</v>
      </c>
      <c r="O2311" s="81" t="s">
        <v>309</v>
      </c>
      <c r="P2311" s="81" t="s">
        <v>334</v>
      </c>
      <c r="Q2311" s="82">
        <v>1</v>
      </c>
    </row>
    <row r="2312" spans="1:17">
      <c r="A2312" s="41" t="s">
        <v>336</v>
      </c>
      <c r="B2312" s="41" t="s">
        <v>321</v>
      </c>
      <c r="C2312" s="41" t="s">
        <v>309</v>
      </c>
      <c r="D2312" s="42">
        <v>642</v>
      </c>
      <c r="M2312" s="81" t="s">
        <v>318</v>
      </c>
      <c r="N2312" s="81" t="s">
        <v>438</v>
      </c>
      <c r="O2312" s="81" t="s">
        <v>309</v>
      </c>
      <c r="P2312" s="81" t="s">
        <v>336</v>
      </c>
      <c r="Q2312" s="82">
        <v>3</v>
      </c>
    </row>
    <row r="2313" spans="1:17">
      <c r="A2313" s="41" t="s">
        <v>336</v>
      </c>
      <c r="B2313" s="41" t="s">
        <v>321</v>
      </c>
      <c r="C2313" s="41" t="s">
        <v>310</v>
      </c>
      <c r="D2313" s="42">
        <v>316</v>
      </c>
      <c r="M2313" s="81" t="s">
        <v>318</v>
      </c>
      <c r="N2313" s="81" t="s">
        <v>438</v>
      </c>
      <c r="O2313" s="81" t="s">
        <v>309</v>
      </c>
      <c r="P2313" s="81" t="s">
        <v>337</v>
      </c>
      <c r="Q2313" s="82">
        <v>6</v>
      </c>
    </row>
    <row r="2314" spans="1:17">
      <c r="A2314" s="41" t="s">
        <v>336</v>
      </c>
      <c r="B2314" s="41" t="s">
        <v>321</v>
      </c>
      <c r="C2314" s="41" t="s">
        <v>311</v>
      </c>
      <c r="D2314" s="42">
        <v>39</v>
      </c>
      <c r="M2314" s="81" t="s">
        <v>318</v>
      </c>
      <c r="N2314" s="81" t="s">
        <v>438</v>
      </c>
      <c r="O2314" s="81" t="s">
        <v>310</v>
      </c>
      <c r="P2314" s="81" t="s">
        <v>332</v>
      </c>
      <c r="Q2314" s="82">
        <v>1</v>
      </c>
    </row>
    <row r="2315" spans="1:17">
      <c r="A2315" s="41" t="s">
        <v>336</v>
      </c>
      <c r="B2315" s="41" t="s">
        <v>321</v>
      </c>
      <c r="C2315" s="41" t="s">
        <v>335</v>
      </c>
      <c r="D2315" s="42">
        <v>12</v>
      </c>
      <c r="M2315" s="81" t="s">
        <v>318</v>
      </c>
      <c r="N2315" s="81" t="s">
        <v>438</v>
      </c>
      <c r="O2315" s="81" t="s">
        <v>311</v>
      </c>
      <c r="P2315" s="81" t="s">
        <v>333</v>
      </c>
      <c r="Q2315" s="82">
        <v>1</v>
      </c>
    </row>
    <row r="2316" spans="1:17">
      <c r="A2316" s="41" t="s">
        <v>336</v>
      </c>
      <c r="B2316" s="41" t="s">
        <v>28</v>
      </c>
      <c r="C2316" s="41" t="s">
        <v>309</v>
      </c>
      <c r="D2316" s="42">
        <v>266</v>
      </c>
      <c r="M2316" s="81" t="s">
        <v>318</v>
      </c>
      <c r="N2316" s="81" t="s">
        <v>439</v>
      </c>
      <c r="O2316" s="81" t="s">
        <v>309</v>
      </c>
      <c r="P2316" s="81" t="s">
        <v>333</v>
      </c>
      <c r="Q2316" s="82">
        <v>1</v>
      </c>
    </row>
    <row r="2317" spans="1:17">
      <c r="A2317" s="41" t="s">
        <v>336</v>
      </c>
      <c r="B2317" s="41" t="s">
        <v>28</v>
      </c>
      <c r="C2317" s="41" t="s">
        <v>310</v>
      </c>
      <c r="D2317" s="42">
        <v>106</v>
      </c>
      <c r="M2317" s="81" t="s">
        <v>318</v>
      </c>
      <c r="N2317" s="81" t="s">
        <v>439</v>
      </c>
      <c r="O2317" s="81" t="s">
        <v>309</v>
      </c>
      <c r="P2317" s="81" t="s">
        <v>334</v>
      </c>
      <c r="Q2317" s="82">
        <v>1</v>
      </c>
    </row>
    <row r="2318" spans="1:17">
      <c r="A2318" s="41" t="s">
        <v>336</v>
      </c>
      <c r="B2318" s="41" t="s">
        <v>28</v>
      </c>
      <c r="C2318" s="41" t="s">
        <v>311</v>
      </c>
      <c r="D2318" s="42">
        <v>5</v>
      </c>
      <c r="M2318" s="81" t="s">
        <v>318</v>
      </c>
      <c r="N2318" s="81" t="s">
        <v>440</v>
      </c>
      <c r="O2318" s="81" t="s">
        <v>309</v>
      </c>
      <c r="P2318" s="81" t="s">
        <v>336</v>
      </c>
      <c r="Q2318" s="82">
        <v>1</v>
      </c>
    </row>
    <row r="2319" spans="1:17">
      <c r="A2319" s="41" t="s">
        <v>336</v>
      </c>
      <c r="B2319" s="41" t="s">
        <v>28</v>
      </c>
      <c r="C2319" s="41" t="s">
        <v>335</v>
      </c>
      <c r="D2319" s="42">
        <v>3</v>
      </c>
      <c r="M2319" s="81" t="s">
        <v>318</v>
      </c>
      <c r="N2319" s="81" t="s">
        <v>440</v>
      </c>
      <c r="O2319" s="81" t="s">
        <v>309</v>
      </c>
      <c r="P2319" s="81" t="s">
        <v>337</v>
      </c>
      <c r="Q2319" s="82">
        <v>1</v>
      </c>
    </row>
    <row r="2320" spans="1:17">
      <c r="A2320" s="41" t="s">
        <v>336</v>
      </c>
      <c r="B2320" s="41" t="s">
        <v>17</v>
      </c>
      <c r="C2320" s="41" t="s">
        <v>309</v>
      </c>
      <c r="D2320" s="42">
        <v>49</v>
      </c>
      <c r="M2320" s="81" t="s">
        <v>318</v>
      </c>
      <c r="N2320" s="81" t="s">
        <v>440</v>
      </c>
      <c r="O2320" s="81" t="s">
        <v>309</v>
      </c>
      <c r="P2320" s="81" t="s">
        <v>338</v>
      </c>
      <c r="Q2320" s="82">
        <v>1</v>
      </c>
    </row>
    <row r="2321" spans="1:17">
      <c r="A2321" s="41" t="s">
        <v>336</v>
      </c>
      <c r="B2321" s="41" t="s">
        <v>17</v>
      </c>
      <c r="C2321" s="41" t="s">
        <v>310</v>
      </c>
      <c r="D2321" s="42">
        <v>44</v>
      </c>
      <c r="M2321" s="81" t="s">
        <v>318</v>
      </c>
      <c r="N2321" s="81" t="s">
        <v>446</v>
      </c>
      <c r="O2321" s="81" t="s">
        <v>309</v>
      </c>
      <c r="P2321" s="81" t="s">
        <v>331</v>
      </c>
      <c r="Q2321" s="82">
        <v>2</v>
      </c>
    </row>
    <row r="2322" spans="1:17">
      <c r="A2322" s="41" t="s">
        <v>336</v>
      </c>
      <c r="B2322" s="41" t="s">
        <v>17</v>
      </c>
      <c r="C2322" s="41" t="s">
        <v>311</v>
      </c>
      <c r="D2322" s="42">
        <v>4</v>
      </c>
      <c r="M2322" s="81" t="s">
        <v>318</v>
      </c>
      <c r="N2322" s="81" t="s">
        <v>446</v>
      </c>
      <c r="O2322" s="81" t="s">
        <v>309</v>
      </c>
      <c r="P2322" s="81" t="s">
        <v>333</v>
      </c>
      <c r="Q2322" s="82">
        <v>1</v>
      </c>
    </row>
    <row r="2323" spans="1:17">
      <c r="A2323" s="41" t="s">
        <v>336</v>
      </c>
      <c r="B2323" s="41" t="s">
        <v>34</v>
      </c>
      <c r="C2323" s="41" t="s">
        <v>309</v>
      </c>
      <c r="D2323" s="42">
        <v>60</v>
      </c>
      <c r="M2323" s="81" t="s">
        <v>318</v>
      </c>
      <c r="N2323" s="81" t="s">
        <v>446</v>
      </c>
      <c r="O2323" s="81" t="s">
        <v>309</v>
      </c>
      <c r="P2323" s="81" t="s">
        <v>334</v>
      </c>
      <c r="Q2323" s="82">
        <v>2</v>
      </c>
    </row>
    <row r="2324" spans="1:17">
      <c r="A2324" s="41" t="s">
        <v>336</v>
      </c>
      <c r="B2324" s="41" t="s">
        <v>34</v>
      </c>
      <c r="C2324" s="41" t="s">
        <v>310</v>
      </c>
      <c r="D2324" s="42">
        <v>25</v>
      </c>
      <c r="M2324" s="81" t="s">
        <v>318</v>
      </c>
      <c r="N2324" s="81" t="s">
        <v>441</v>
      </c>
      <c r="O2324" s="81" t="s">
        <v>309</v>
      </c>
      <c r="P2324" s="81" t="s">
        <v>332</v>
      </c>
      <c r="Q2324" s="82">
        <v>1</v>
      </c>
    </row>
    <row r="2325" spans="1:17">
      <c r="A2325" s="41" t="s">
        <v>336</v>
      </c>
      <c r="B2325" s="41" t="s">
        <v>34</v>
      </c>
      <c r="C2325" s="41" t="s">
        <v>311</v>
      </c>
      <c r="D2325" s="42">
        <v>2</v>
      </c>
      <c r="M2325" s="81" t="s">
        <v>318</v>
      </c>
      <c r="N2325" s="81" t="s">
        <v>441</v>
      </c>
      <c r="O2325" s="81" t="s">
        <v>311</v>
      </c>
      <c r="P2325" s="81" t="s">
        <v>333</v>
      </c>
      <c r="Q2325" s="82">
        <v>2</v>
      </c>
    </row>
    <row r="2326" spans="1:17">
      <c r="A2326" s="41" t="s">
        <v>336</v>
      </c>
      <c r="B2326" s="41" t="s">
        <v>322</v>
      </c>
      <c r="C2326" s="41" t="s">
        <v>309</v>
      </c>
      <c r="D2326" s="42">
        <v>2177</v>
      </c>
      <c r="M2326" s="81" t="s">
        <v>318</v>
      </c>
      <c r="N2326" s="81" t="s">
        <v>449</v>
      </c>
      <c r="O2326" s="81" t="s">
        <v>309</v>
      </c>
      <c r="P2326" s="81" t="s">
        <v>332</v>
      </c>
      <c r="Q2326" s="82">
        <v>1</v>
      </c>
    </row>
    <row r="2327" spans="1:17">
      <c r="A2327" s="41" t="s">
        <v>336</v>
      </c>
      <c r="B2327" s="41" t="s">
        <v>322</v>
      </c>
      <c r="C2327" s="41" t="s">
        <v>310</v>
      </c>
      <c r="D2327" s="42">
        <v>688</v>
      </c>
      <c r="M2327" s="81" t="s">
        <v>318</v>
      </c>
      <c r="N2327" s="81" t="s">
        <v>329</v>
      </c>
      <c r="O2327" s="81" t="s">
        <v>329</v>
      </c>
      <c r="P2327" s="81" t="s">
        <v>328</v>
      </c>
      <c r="Q2327" s="82">
        <v>1</v>
      </c>
    </row>
    <row r="2328" spans="1:17">
      <c r="A2328" s="41" t="s">
        <v>336</v>
      </c>
      <c r="B2328" s="41" t="s">
        <v>322</v>
      </c>
      <c r="C2328" s="41" t="s">
        <v>311</v>
      </c>
      <c r="D2328" s="42">
        <v>186</v>
      </c>
      <c r="M2328" s="81" t="s">
        <v>318</v>
      </c>
      <c r="N2328" s="81" t="s">
        <v>329</v>
      </c>
      <c r="O2328" s="81" t="s">
        <v>309</v>
      </c>
      <c r="P2328" s="81" t="s">
        <v>308</v>
      </c>
      <c r="Q2328" s="82">
        <v>596</v>
      </c>
    </row>
    <row r="2329" spans="1:17">
      <c r="A2329" s="41" t="s">
        <v>336</v>
      </c>
      <c r="B2329" s="41" t="s">
        <v>322</v>
      </c>
      <c r="C2329" s="41" t="s">
        <v>335</v>
      </c>
      <c r="D2329" s="42">
        <v>756</v>
      </c>
      <c r="M2329" s="81" t="s">
        <v>318</v>
      </c>
      <c r="N2329" s="81" t="s">
        <v>329</v>
      </c>
      <c r="O2329" s="81" t="s">
        <v>309</v>
      </c>
      <c r="P2329" s="81" t="s">
        <v>323</v>
      </c>
      <c r="Q2329" s="82">
        <v>3351</v>
      </c>
    </row>
    <row r="2330" spans="1:17">
      <c r="A2330" s="41" t="s">
        <v>337</v>
      </c>
      <c r="B2330" s="41" t="s">
        <v>6</v>
      </c>
      <c r="C2330" s="41" t="s">
        <v>309</v>
      </c>
      <c r="D2330" s="42">
        <v>580</v>
      </c>
      <c r="M2330" s="81" t="s">
        <v>318</v>
      </c>
      <c r="N2330" s="81" t="s">
        <v>329</v>
      </c>
      <c r="O2330" s="81" t="s">
        <v>309</v>
      </c>
      <c r="P2330" s="81" t="s">
        <v>324</v>
      </c>
      <c r="Q2330" s="82">
        <v>2901</v>
      </c>
    </row>
    <row r="2331" spans="1:17">
      <c r="A2331" s="41" t="s">
        <v>337</v>
      </c>
      <c r="B2331" s="41" t="s">
        <v>6</v>
      </c>
      <c r="C2331" s="41" t="s">
        <v>310</v>
      </c>
      <c r="D2331" s="42">
        <v>251</v>
      </c>
      <c r="M2331" s="81" t="s">
        <v>318</v>
      </c>
      <c r="N2331" s="81" t="s">
        <v>329</v>
      </c>
      <c r="O2331" s="81" t="s">
        <v>309</v>
      </c>
      <c r="P2331" s="81" t="s">
        <v>325</v>
      </c>
      <c r="Q2331" s="82">
        <v>2597</v>
      </c>
    </row>
    <row r="2332" spans="1:17">
      <c r="A2332" s="41" t="s">
        <v>337</v>
      </c>
      <c r="B2332" s="41" t="s">
        <v>6</v>
      </c>
      <c r="C2332" s="41" t="s">
        <v>311</v>
      </c>
      <c r="D2332" s="42">
        <v>33</v>
      </c>
      <c r="M2332" s="81" t="s">
        <v>318</v>
      </c>
      <c r="N2332" s="81" t="s">
        <v>329</v>
      </c>
      <c r="O2332" s="81" t="s">
        <v>309</v>
      </c>
      <c r="P2332" s="81" t="s">
        <v>326</v>
      </c>
      <c r="Q2332" s="82">
        <v>2994</v>
      </c>
    </row>
    <row r="2333" spans="1:17">
      <c r="A2333" s="41" t="s">
        <v>337</v>
      </c>
      <c r="B2333" s="41" t="s">
        <v>6</v>
      </c>
      <c r="C2333" s="41" t="s">
        <v>335</v>
      </c>
      <c r="D2333" s="42">
        <v>11</v>
      </c>
      <c r="M2333" s="81" t="s">
        <v>318</v>
      </c>
      <c r="N2333" s="81" t="s">
        <v>329</v>
      </c>
      <c r="O2333" s="81" t="s">
        <v>309</v>
      </c>
      <c r="P2333" s="81" t="s">
        <v>327</v>
      </c>
      <c r="Q2333" s="82">
        <v>2460</v>
      </c>
    </row>
    <row r="2334" spans="1:17">
      <c r="A2334" s="41" t="s">
        <v>337</v>
      </c>
      <c r="B2334" s="41" t="s">
        <v>14</v>
      </c>
      <c r="C2334" s="41" t="s">
        <v>309</v>
      </c>
      <c r="D2334" s="42">
        <v>1094</v>
      </c>
      <c r="M2334" s="81" t="s">
        <v>318</v>
      </c>
      <c r="N2334" s="81" t="s">
        <v>329</v>
      </c>
      <c r="O2334" s="81" t="s">
        <v>309</v>
      </c>
      <c r="P2334" s="81" t="s">
        <v>328</v>
      </c>
      <c r="Q2334" s="82">
        <v>2358</v>
      </c>
    </row>
    <row r="2335" spans="1:17">
      <c r="A2335" s="41" t="s">
        <v>337</v>
      </c>
      <c r="B2335" s="41" t="s">
        <v>14</v>
      </c>
      <c r="C2335" s="41" t="s">
        <v>310</v>
      </c>
      <c r="D2335" s="42">
        <v>531</v>
      </c>
      <c r="M2335" s="81" t="s">
        <v>318</v>
      </c>
      <c r="N2335" s="81" t="s">
        <v>329</v>
      </c>
      <c r="O2335" s="81" t="s">
        <v>309</v>
      </c>
      <c r="P2335" s="81" t="s">
        <v>334</v>
      </c>
      <c r="Q2335" s="82">
        <v>95</v>
      </c>
    </row>
    <row r="2336" spans="1:17">
      <c r="A2336" s="41" t="s">
        <v>337</v>
      </c>
      <c r="B2336" s="41" t="s">
        <v>14</v>
      </c>
      <c r="C2336" s="41" t="s">
        <v>311</v>
      </c>
      <c r="D2336" s="42">
        <v>68</v>
      </c>
      <c r="M2336" s="81" t="s">
        <v>318</v>
      </c>
      <c r="N2336" s="81" t="s">
        <v>329</v>
      </c>
      <c r="O2336" s="81" t="s">
        <v>309</v>
      </c>
      <c r="P2336" s="81" t="s">
        <v>336</v>
      </c>
      <c r="Q2336" s="82">
        <v>2</v>
      </c>
    </row>
    <row r="2337" spans="1:17">
      <c r="A2337" s="41" t="s">
        <v>337</v>
      </c>
      <c r="B2337" s="41" t="s">
        <v>14</v>
      </c>
      <c r="C2337" s="41" t="s">
        <v>335</v>
      </c>
      <c r="D2337" s="42">
        <v>22</v>
      </c>
      <c r="M2337" s="81" t="s">
        <v>318</v>
      </c>
      <c r="N2337" s="81" t="s">
        <v>329</v>
      </c>
      <c r="O2337" s="81" t="s">
        <v>309</v>
      </c>
      <c r="P2337" s="81" t="s">
        <v>337</v>
      </c>
      <c r="Q2337" s="82">
        <v>6</v>
      </c>
    </row>
    <row r="2338" spans="1:17">
      <c r="A2338" s="41" t="s">
        <v>337</v>
      </c>
      <c r="B2338" s="41" t="s">
        <v>312</v>
      </c>
      <c r="C2338" s="41" t="s">
        <v>309</v>
      </c>
      <c r="D2338" s="42">
        <v>583</v>
      </c>
      <c r="M2338" s="81" t="s">
        <v>318</v>
      </c>
      <c r="N2338" s="81" t="s">
        <v>329</v>
      </c>
      <c r="O2338" s="81" t="s">
        <v>309</v>
      </c>
      <c r="P2338" s="81" t="s">
        <v>338</v>
      </c>
      <c r="Q2338" s="82">
        <v>1</v>
      </c>
    </row>
    <row r="2339" spans="1:17">
      <c r="A2339" s="41" t="s">
        <v>337</v>
      </c>
      <c r="B2339" s="41" t="s">
        <v>312</v>
      </c>
      <c r="C2339" s="41" t="s">
        <v>310</v>
      </c>
      <c r="D2339" s="42">
        <v>266</v>
      </c>
      <c r="M2339" s="81" t="s">
        <v>318</v>
      </c>
      <c r="N2339" s="81" t="s">
        <v>329</v>
      </c>
      <c r="O2339" s="81" t="s">
        <v>310</v>
      </c>
      <c r="P2339" s="81" t="s">
        <v>308</v>
      </c>
      <c r="Q2339" s="82">
        <v>129</v>
      </c>
    </row>
    <row r="2340" spans="1:17">
      <c r="A2340" s="41" t="s">
        <v>337</v>
      </c>
      <c r="B2340" s="41" t="s">
        <v>312</v>
      </c>
      <c r="C2340" s="41" t="s">
        <v>311</v>
      </c>
      <c r="D2340" s="42">
        <v>26</v>
      </c>
      <c r="M2340" s="81" t="s">
        <v>318</v>
      </c>
      <c r="N2340" s="81" t="s">
        <v>329</v>
      </c>
      <c r="O2340" s="81" t="s">
        <v>310</v>
      </c>
      <c r="P2340" s="81" t="s">
        <v>323</v>
      </c>
      <c r="Q2340" s="82">
        <v>732</v>
      </c>
    </row>
    <row r="2341" spans="1:17">
      <c r="A2341" s="41" t="s">
        <v>337</v>
      </c>
      <c r="B2341" s="41" t="s">
        <v>312</v>
      </c>
      <c r="C2341" s="41" t="s">
        <v>335</v>
      </c>
      <c r="D2341" s="42">
        <v>7</v>
      </c>
      <c r="M2341" s="81" t="s">
        <v>318</v>
      </c>
      <c r="N2341" s="81" t="s">
        <v>329</v>
      </c>
      <c r="O2341" s="81" t="s">
        <v>310</v>
      </c>
      <c r="P2341" s="81" t="s">
        <v>324</v>
      </c>
      <c r="Q2341" s="82">
        <v>698</v>
      </c>
    </row>
    <row r="2342" spans="1:17">
      <c r="A2342" s="41" t="s">
        <v>337</v>
      </c>
      <c r="B2342" s="41" t="s">
        <v>22</v>
      </c>
      <c r="C2342" s="41" t="s">
        <v>309</v>
      </c>
      <c r="D2342" s="42">
        <v>881</v>
      </c>
      <c r="M2342" s="81" t="s">
        <v>318</v>
      </c>
      <c r="N2342" s="81" t="s">
        <v>329</v>
      </c>
      <c r="O2342" s="81" t="s">
        <v>310</v>
      </c>
      <c r="P2342" s="81" t="s">
        <v>325</v>
      </c>
      <c r="Q2342" s="82">
        <v>966</v>
      </c>
    </row>
    <row r="2343" spans="1:17">
      <c r="A2343" s="41" t="s">
        <v>337</v>
      </c>
      <c r="B2343" s="41" t="s">
        <v>22</v>
      </c>
      <c r="C2343" s="41" t="s">
        <v>310</v>
      </c>
      <c r="D2343" s="42">
        <v>464</v>
      </c>
      <c r="M2343" s="81" t="s">
        <v>318</v>
      </c>
      <c r="N2343" s="81" t="s">
        <v>329</v>
      </c>
      <c r="O2343" s="81" t="s">
        <v>310</v>
      </c>
      <c r="P2343" s="81" t="s">
        <v>326</v>
      </c>
      <c r="Q2343" s="82">
        <v>813</v>
      </c>
    </row>
    <row r="2344" spans="1:17">
      <c r="A2344" s="41" t="s">
        <v>337</v>
      </c>
      <c r="B2344" s="41" t="s">
        <v>22</v>
      </c>
      <c r="C2344" s="41" t="s">
        <v>311</v>
      </c>
      <c r="D2344" s="42">
        <v>62</v>
      </c>
      <c r="M2344" s="81" t="s">
        <v>318</v>
      </c>
      <c r="N2344" s="81" t="s">
        <v>329</v>
      </c>
      <c r="O2344" s="81" t="s">
        <v>310</v>
      </c>
      <c r="P2344" s="81" t="s">
        <v>327</v>
      </c>
      <c r="Q2344" s="82">
        <v>644</v>
      </c>
    </row>
    <row r="2345" spans="1:17">
      <c r="A2345" s="41" t="s">
        <v>337</v>
      </c>
      <c r="B2345" s="41" t="s">
        <v>22</v>
      </c>
      <c r="C2345" s="41" t="s">
        <v>335</v>
      </c>
      <c r="D2345" s="42">
        <v>14</v>
      </c>
      <c r="M2345" s="81" t="s">
        <v>318</v>
      </c>
      <c r="N2345" s="81" t="s">
        <v>329</v>
      </c>
      <c r="O2345" s="81" t="s">
        <v>310</v>
      </c>
      <c r="P2345" s="81" t="s">
        <v>328</v>
      </c>
      <c r="Q2345" s="82">
        <v>939</v>
      </c>
    </row>
    <row r="2346" spans="1:17">
      <c r="A2346" s="41" t="s">
        <v>337</v>
      </c>
      <c r="B2346" s="41" t="s">
        <v>25</v>
      </c>
      <c r="C2346" s="41" t="s">
        <v>309</v>
      </c>
      <c r="D2346" s="42">
        <v>383</v>
      </c>
      <c r="M2346" s="81" t="s">
        <v>318</v>
      </c>
      <c r="N2346" s="81" t="s">
        <v>329</v>
      </c>
      <c r="O2346" s="81" t="s">
        <v>310</v>
      </c>
      <c r="P2346" s="81" t="s">
        <v>334</v>
      </c>
      <c r="Q2346" s="82">
        <v>43</v>
      </c>
    </row>
    <row r="2347" spans="1:17">
      <c r="A2347" s="41" t="s">
        <v>337</v>
      </c>
      <c r="B2347" s="41" t="s">
        <v>25</v>
      </c>
      <c r="C2347" s="41" t="s">
        <v>310</v>
      </c>
      <c r="D2347" s="42">
        <v>194</v>
      </c>
      <c r="M2347" s="81" t="s">
        <v>318</v>
      </c>
      <c r="N2347" s="81" t="s">
        <v>329</v>
      </c>
      <c r="O2347" s="81" t="s">
        <v>310</v>
      </c>
      <c r="P2347" s="81" t="s">
        <v>336</v>
      </c>
      <c r="Q2347" s="82">
        <v>1</v>
      </c>
    </row>
    <row r="2348" spans="1:17">
      <c r="A2348" s="41" t="s">
        <v>337</v>
      </c>
      <c r="B2348" s="41" t="s">
        <v>25</v>
      </c>
      <c r="C2348" s="41" t="s">
        <v>311</v>
      </c>
      <c r="D2348" s="42">
        <v>53</v>
      </c>
      <c r="M2348" s="81" t="s">
        <v>318</v>
      </c>
      <c r="N2348" s="81" t="s">
        <v>329</v>
      </c>
      <c r="O2348" s="81" t="s">
        <v>310</v>
      </c>
      <c r="P2348" s="81" t="s">
        <v>337</v>
      </c>
      <c r="Q2348" s="82">
        <v>3</v>
      </c>
    </row>
    <row r="2349" spans="1:17">
      <c r="A2349" s="41" t="s">
        <v>337</v>
      </c>
      <c r="B2349" s="41" t="s">
        <v>25</v>
      </c>
      <c r="C2349" s="41" t="s">
        <v>335</v>
      </c>
      <c r="D2349" s="42">
        <v>5</v>
      </c>
      <c r="M2349" s="81" t="s">
        <v>318</v>
      </c>
      <c r="N2349" s="81" t="s">
        <v>329</v>
      </c>
      <c r="O2349" s="81" t="s">
        <v>311</v>
      </c>
      <c r="P2349" s="81" t="s">
        <v>308</v>
      </c>
      <c r="Q2349" s="82">
        <v>22</v>
      </c>
    </row>
    <row r="2350" spans="1:17">
      <c r="A2350" s="41" t="s">
        <v>337</v>
      </c>
      <c r="B2350" s="41" t="s">
        <v>313</v>
      </c>
      <c r="C2350" s="41" t="s">
        <v>309</v>
      </c>
      <c r="D2350" s="42">
        <v>491</v>
      </c>
      <c r="M2350" s="81" t="s">
        <v>318</v>
      </c>
      <c r="N2350" s="81" t="s">
        <v>329</v>
      </c>
      <c r="O2350" s="81" t="s">
        <v>311</v>
      </c>
      <c r="P2350" s="81" t="s">
        <v>323</v>
      </c>
      <c r="Q2350" s="82">
        <v>129</v>
      </c>
    </row>
    <row r="2351" spans="1:17">
      <c r="A2351" s="41" t="s">
        <v>337</v>
      </c>
      <c r="B2351" s="41" t="s">
        <v>313</v>
      </c>
      <c r="C2351" s="41" t="s">
        <v>310</v>
      </c>
      <c r="D2351" s="42">
        <v>201</v>
      </c>
      <c r="M2351" s="81" t="s">
        <v>318</v>
      </c>
      <c r="N2351" s="81" t="s">
        <v>329</v>
      </c>
      <c r="O2351" s="81" t="s">
        <v>311</v>
      </c>
      <c r="P2351" s="81" t="s">
        <v>324</v>
      </c>
      <c r="Q2351" s="82">
        <v>119</v>
      </c>
    </row>
    <row r="2352" spans="1:17">
      <c r="A2352" s="41" t="s">
        <v>337</v>
      </c>
      <c r="B2352" s="41" t="s">
        <v>313</v>
      </c>
      <c r="C2352" s="41" t="s">
        <v>311</v>
      </c>
      <c r="D2352" s="42">
        <v>28</v>
      </c>
      <c r="M2352" s="81" t="s">
        <v>318</v>
      </c>
      <c r="N2352" s="81" t="s">
        <v>329</v>
      </c>
      <c r="O2352" s="81" t="s">
        <v>311</v>
      </c>
      <c r="P2352" s="81" t="s">
        <v>325</v>
      </c>
      <c r="Q2352" s="82">
        <v>110</v>
      </c>
    </row>
    <row r="2353" spans="1:17">
      <c r="A2353" s="41" t="s">
        <v>337</v>
      </c>
      <c r="B2353" s="41" t="s">
        <v>313</v>
      </c>
      <c r="C2353" s="41" t="s">
        <v>335</v>
      </c>
      <c r="D2353" s="42">
        <v>4</v>
      </c>
      <c r="M2353" s="81" t="s">
        <v>318</v>
      </c>
      <c r="N2353" s="81" t="s">
        <v>329</v>
      </c>
      <c r="O2353" s="81" t="s">
        <v>311</v>
      </c>
      <c r="P2353" s="81" t="s">
        <v>326</v>
      </c>
      <c r="Q2353" s="82">
        <v>111</v>
      </c>
    </row>
    <row r="2354" spans="1:17">
      <c r="A2354" s="41" t="s">
        <v>337</v>
      </c>
      <c r="B2354" s="41" t="s">
        <v>33</v>
      </c>
      <c r="C2354" s="41" t="s">
        <v>309</v>
      </c>
      <c r="D2354" s="42">
        <v>2167</v>
      </c>
      <c r="M2354" s="81" t="s">
        <v>318</v>
      </c>
      <c r="N2354" s="81" t="s">
        <v>329</v>
      </c>
      <c r="O2354" s="81" t="s">
        <v>311</v>
      </c>
      <c r="P2354" s="81" t="s">
        <v>327</v>
      </c>
      <c r="Q2354" s="82">
        <v>83</v>
      </c>
    </row>
    <row r="2355" spans="1:17">
      <c r="A2355" s="41" t="s">
        <v>337</v>
      </c>
      <c r="B2355" s="41" t="s">
        <v>33</v>
      </c>
      <c r="C2355" s="41" t="s">
        <v>310</v>
      </c>
      <c r="D2355" s="42">
        <v>904</v>
      </c>
      <c r="M2355" s="81" t="s">
        <v>318</v>
      </c>
      <c r="N2355" s="81" t="s">
        <v>329</v>
      </c>
      <c r="O2355" s="81" t="s">
        <v>311</v>
      </c>
      <c r="P2355" s="81" t="s">
        <v>328</v>
      </c>
      <c r="Q2355" s="82">
        <v>97</v>
      </c>
    </row>
    <row r="2356" spans="1:17">
      <c r="A2356" s="41" t="s">
        <v>337</v>
      </c>
      <c r="B2356" s="41" t="s">
        <v>33</v>
      </c>
      <c r="C2356" s="41" t="s">
        <v>311</v>
      </c>
      <c r="D2356" s="42">
        <v>137</v>
      </c>
      <c r="M2356" s="81" t="s">
        <v>318</v>
      </c>
      <c r="N2356" s="81" t="s">
        <v>329</v>
      </c>
      <c r="O2356" s="81" t="s">
        <v>311</v>
      </c>
      <c r="P2356" s="81" t="s">
        <v>334</v>
      </c>
      <c r="Q2356" s="82">
        <v>10</v>
      </c>
    </row>
    <row r="2357" spans="1:17">
      <c r="A2357" s="41" t="s">
        <v>337</v>
      </c>
      <c r="B2357" s="41" t="s">
        <v>33</v>
      </c>
      <c r="C2357" s="41" t="s">
        <v>335</v>
      </c>
      <c r="D2357" s="42">
        <v>29</v>
      </c>
      <c r="M2357" s="81" t="s">
        <v>318</v>
      </c>
      <c r="N2357" s="81" t="s">
        <v>329</v>
      </c>
      <c r="O2357" s="81" t="s">
        <v>311</v>
      </c>
      <c r="P2357" s="81" t="s">
        <v>337</v>
      </c>
      <c r="Q2357" s="82">
        <v>1</v>
      </c>
    </row>
    <row r="2358" spans="1:17">
      <c r="A2358" s="41" t="s">
        <v>337</v>
      </c>
      <c r="B2358" s="41" t="s">
        <v>52</v>
      </c>
      <c r="C2358" s="41" t="s">
        <v>309</v>
      </c>
      <c r="D2358" s="42">
        <v>2272</v>
      </c>
      <c r="M2358" s="81" t="s">
        <v>318</v>
      </c>
      <c r="N2358" s="81" t="s">
        <v>329</v>
      </c>
      <c r="O2358" s="81" t="s">
        <v>335</v>
      </c>
      <c r="P2358" s="81" t="s">
        <v>334</v>
      </c>
      <c r="Q2358" s="82">
        <v>15</v>
      </c>
    </row>
    <row r="2359" spans="1:17">
      <c r="A2359" s="41" t="s">
        <v>337</v>
      </c>
      <c r="B2359" s="41" t="s">
        <v>52</v>
      </c>
      <c r="C2359" s="41" t="s">
        <v>310</v>
      </c>
      <c r="D2359" s="42">
        <v>997</v>
      </c>
      <c r="M2359" s="81" t="s">
        <v>9</v>
      </c>
      <c r="N2359" s="81" t="s">
        <v>436</v>
      </c>
      <c r="O2359" s="81" t="s">
        <v>329</v>
      </c>
      <c r="P2359" s="81" t="s">
        <v>330</v>
      </c>
      <c r="Q2359" s="82">
        <v>2</v>
      </c>
    </row>
    <row r="2360" spans="1:17">
      <c r="A2360" s="41" t="s">
        <v>337</v>
      </c>
      <c r="B2360" s="41" t="s">
        <v>52</v>
      </c>
      <c r="C2360" s="41" t="s">
        <v>311</v>
      </c>
      <c r="D2360" s="42">
        <v>183</v>
      </c>
      <c r="M2360" s="81" t="s">
        <v>9</v>
      </c>
      <c r="N2360" s="81" t="s">
        <v>436</v>
      </c>
      <c r="O2360" s="81" t="s">
        <v>329</v>
      </c>
      <c r="P2360" s="81" t="s">
        <v>331</v>
      </c>
      <c r="Q2360" s="82">
        <v>4</v>
      </c>
    </row>
    <row r="2361" spans="1:17">
      <c r="A2361" s="41" t="s">
        <v>337</v>
      </c>
      <c r="B2361" s="41" t="s">
        <v>52</v>
      </c>
      <c r="C2361" s="41" t="s">
        <v>335</v>
      </c>
      <c r="D2361" s="42">
        <v>33</v>
      </c>
      <c r="M2361" s="81" t="s">
        <v>9</v>
      </c>
      <c r="N2361" s="81" t="s">
        <v>436</v>
      </c>
      <c r="O2361" s="81" t="s">
        <v>329</v>
      </c>
      <c r="P2361" s="81" t="s">
        <v>333</v>
      </c>
      <c r="Q2361" s="82">
        <v>1</v>
      </c>
    </row>
    <row r="2362" spans="1:17">
      <c r="A2362" s="41" t="s">
        <v>337</v>
      </c>
      <c r="B2362" s="41" t="s">
        <v>26</v>
      </c>
      <c r="C2362" s="41" t="s">
        <v>309</v>
      </c>
      <c r="D2362" s="42">
        <v>99</v>
      </c>
      <c r="M2362" s="81" t="s">
        <v>9</v>
      </c>
      <c r="N2362" s="81" t="s">
        <v>436</v>
      </c>
      <c r="O2362" s="81" t="s">
        <v>329</v>
      </c>
      <c r="P2362" s="81" t="s">
        <v>334</v>
      </c>
      <c r="Q2362" s="82">
        <v>1</v>
      </c>
    </row>
    <row r="2363" spans="1:17">
      <c r="A2363" s="41" t="s">
        <v>337</v>
      </c>
      <c r="B2363" s="41" t="s">
        <v>26</v>
      </c>
      <c r="C2363" s="41" t="s">
        <v>310</v>
      </c>
      <c r="D2363" s="42">
        <v>53</v>
      </c>
      <c r="M2363" s="81" t="s">
        <v>9</v>
      </c>
      <c r="N2363" s="81" t="s">
        <v>436</v>
      </c>
      <c r="O2363" s="81" t="s">
        <v>309</v>
      </c>
      <c r="P2363" s="81" t="s">
        <v>330</v>
      </c>
      <c r="Q2363" s="82">
        <v>654</v>
      </c>
    </row>
    <row r="2364" spans="1:17">
      <c r="A2364" s="41" t="s">
        <v>337</v>
      </c>
      <c r="B2364" s="41" t="s">
        <v>26</v>
      </c>
      <c r="C2364" s="41" t="s">
        <v>311</v>
      </c>
      <c r="D2364" s="42">
        <v>16</v>
      </c>
      <c r="M2364" s="81" t="s">
        <v>9</v>
      </c>
      <c r="N2364" s="81" t="s">
        <v>436</v>
      </c>
      <c r="O2364" s="81" t="s">
        <v>309</v>
      </c>
      <c r="P2364" s="81" t="s">
        <v>331</v>
      </c>
      <c r="Q2364" s="82">
        <v>629</v>
      </c>
    </row>
    <row r="2365" spans="1:17">
      <c r="A2365" s="41" t="s">
        <v>337</v>
      </c>
      <c r="B2365" s="41" t="s">
        <v>26</v>
      </c>
      <c r="C2365" s="41" t="s">
        <v>335</v>
      </c>
      <c r="D2365" s="42">
        <v>1</v>
      </c>
      <c r="M2365" s="81" t="s">
        <v>9</v>
      </c>
      <c r="N2365" s="81" t="s">
        <v>436</v>
      </c>
      <c r="O2365" s="81" t="s">
        <v>309</v>
      </c>
      <c r="P2365" s="81" t="s">
        <v>332</v>
      </c>
      <c r="Q2365" s="82">
        <v>730</v>
      </c>
    </row>
    <row r="2366" spans="1:17">
      <c r="A2366" s="41" t="s">
        <v>337</v>
      </c>
      <c r="B2366" s="41" t="s">
        <v>45</v>
      </c>
      <c r="C2366" s="41" t="s">
        <v>309</v>
      </c>
      <c r="D2366" s="42">
        <v>46</v>
      </c>
      <c r="M2366" s="81" t="s">
        <v>9</v>
      </c>
      <c r="N2366" s="81" t="s">
        <v>436</v>
      </c>
      <c r="O2366" s="81" t="s">
        <v>309</v>
      </c>
      <c r="P2366" s="81" t="s">
        <v>333</v>
      </c>
      <c r="Q2366" s="82">
        <v>493</v>
      </c>
    </row>
    <row r="2367" spans="1:17">
      <c r="A2367" s="41" t="s">
        <v>337</v>
      </c>
      <c r="B2367" s="41" t="s">
        <v>45</v>
      </c>
      <c r="C2367" s="41" t="s">
        <v>310</v>
      </c>
      <c r="D2367" s="42">
        <v>27</v>
      </c>
      <c r="M2367" s="81" t="s">
        <v>9</v>
      </c>
      <c r="N2367" s="81" t="s">
        <v>436</v>
      </c>
      <c r="O2367" s="81" t="s">
        <v>309</v>
      </c>
      <c r="P2367" s="81" t="s">
        <v>334</v>
      </c>
      <c r="Q2367" s="82">
        <v>492</v>
      </c>
    </row>
    <row r="2368" spans="1:17">
      <c r="A2368" s="41" t="s">
        <v>337</v>
      </c>
      <c r="B2368" s="41" t="s">
        <v>45</v>
      </c>
      <c r="C2368" s="41" t="s">
        <v>311</v>
      </c>
      <c r="D2368" s="42">
        <v>1</v>
      </c>
      <c r="M2368" s="81" t="s">
        <v>9</v>
      </c>
      <c r="N2368" s="81" t="s">
        <v>436</v>
      </c>
      <c r="O2368" s="81" t="s">
        <v>309</v>
      </c>
      <c r="P2368" s="81" t="s">
        <v>336</v>
      </c>
      <c r="Q2368" s="82">
        <v>437</v>
      </c>
    </row>
    <row r="2369" spans="1:17">
      <c r="A2369" s="41" t="s">
        <v>337</v>
      </c>
      <c r="B2369" s="41" t="s">
        <v>45</v>
      </c>
      <c r="C2369" s="41" t="s">
        <v>335</v>
      </c>
      <c r="D2369" s="42">
        <v>1</v>
      </c>
      <c r="M2369" s="81" t="s">
        <v>9</v>
      </c>
      <c r="N2369" s="81" t="s">
        <v>436</v>
      </c>
      <c r="O2369" s="81" t="s">
        <v>309</v>
      </c>
      <c r="P2369" s="81" t="s">
        <v>337</v>
      </c>
      <c r="Q2369" s="82">
        <v>568</v>
      </c>
    </row>
    <row r="2370" spans="1:17">
      <c r="A2370" s="41" t="s">
        <v>337</v>
      </c>
      <c r="B2370" s="41" t="s">
        <v>51</v>
      </c>
      <c r="C2370" s="41" t="s">
        <v>309</v>
      </c>
      <c r="D2370" s="42">
        <v>832</v>
      </c>
      <c r="M2370" s="81" t="s">
        <v>9</v>
      </c>
      <c r="N2370" s="81" t="s">
        <v>436</v>
      </c>
      <c r="O2370" s="81" t="s">
        <v>309</v>
      </c>
      <c r="P2370" s="81" t="s">
        <v>338</v>
      </c>
      <c r="Q2370" s="82">
        <v>105</v>
      </c>
    </row>
    <row r="2371" spans="1:17">
      <c r="A2371" s="41" t="s">
        <v>337</v>
      </c>
      <c r="B2371" s="41" t="s">
        <v>51</v>
      </c>
      <c r="C2371" s="41" t="s">
        <v>310</v>
      </c>
      <c r="D2371" s="42">
        <v>363</v>
      </c>
      <c r="M2371" s="81" t="s">
        <v>9</v>
      </c>
      <c r="N2371" s="81" t="s">
        <v>436</v>
      </c>
      <c r="O2371" s="81" t="s">
        <v>310</v>
      </c>
      <c r="P2371" s="81" t="s">
        <v>330</v>
      </c>
      <c r="Q2371" s="82">
        <v>227</v>
      </c>
    </row>
    <row r="2372" spans="1:17">
      <c r="A2372" s="41" t="s">
        <v>337</v>
      </c>
      <c r="B2372" s="41" t="s">
        <v>51</v>
      </c>
      <c r="C2372" s="41" t="s">
        <v>311</v>
      </c>
      <c r="D2372" s="42">
        <v>56</v>
      </c>
      <c r="M2372" s="81" t="s">
        <v>9</v>
      </c>
      <c r="N2372" s="81" t="s">
        <v>436</v>
      </c>
      <c r="O2372" s="81" t="s">
        <v>310</v>
      </c>
      <c r="P2372" s="81" t="s">
        <v>331</v>
      </c>
      <c r="Q2372" s="82">
        <v>253</v>
      </c>
    </row>
    <row r="2373" spans="1:17">
      <c r="A2373" s="41" t="s">
        <v>337</v>
      </c>
      <c r="B2373" s="41" t="s">
        <v>51</v>
      </c>
      <c r="C2373" s="41" t="s">
        <v>335</v>
      </c>
      <c r="D2373" s="42">
        <v>13</v>
      </c>
      <c r="M2373" s="81" t="s">
        <v>9</v>
      </c>
      <c r="N2373" s="81" t="s">
        <v>436</v>
      </c>
      <c r="O2373" s="81" t="s">
        <v>310</v>
      </c>
      <c r="P2373" s="81" t="s">
        <v>332</v>
      </c>
      <c r="Q2373" s="82">
        <v>268</v>
      </c>
    </row>
    <row r="2374" spans="1:17">
      <c r="A2374" s="41" t="s">
        <v>337</v>
      </c>
      <c r="B2374" s="41" t="s">
        <v>7</v>
      </c>
      <c r="C2374" s="41" t="s">
        <v>309</v>
      </c>
      <c r="D2374" s="42">
        <v>1026</v>
      </c>
      <c r="M2374" s="81" t="s">
        <v>9</v>
      </c>
      <c r="N2374" s="81" t="s">
        <v>436</v>
      </c>
      <c r="O2374" s="81" t="s">
        <v>310</v>
      </c>
      <c r="P2374" s="81" t="s">
        <v>333</v>
      </c>
      <c r="Q2374" s="82">
        <v>245</v>
      </c>
    </row>
    <row r="2375" spans="1:17">
      <c r="A2375" s="41" t="s">
        <v>337</v>
      </c>
      <c r="B2375" s="41" t="s">
        <v>7</v>
      </c>
      <c r="C2375" s="41" t="s">
        <v>310</v>
      </c>
      <c r="D2375" s="42">
        <v>363</v>
      </c>
      <c r="M2375" s="81" t="s">
        <v>9</v>
      </c>
      <c r="N2375" s="81" t="s">
        <v>436</v>
      </c>
      <c r="O2375" s="81" t="s">
        <v>310</v>
      </c>
      <c r="P2375" s="81" t="s">
        <v>334</v>
      </c>
      <c r="Q2375" s="82">
        <v>221</v>
      </c>
    </row>
    <row r="2376" spans="1:17">
      <c r="A2376" s="41" t="s">
        <v>337</v>
      </c>
      <c r="B2376" s="41" t="s">
        <v>7</v>
      </c>
      <c r="C2376" s="41" t="s">
        <v>311</v>
      </c>
      <c r="D2376" s="42">
        <v>57</v>
      </c>
      <c r="M2376" s="81" t="s">
        <v>9</v>
      </c>
      <c r="N2376" s="81" t="s">
        <v>436</v>
      </c>
      <c r="O2376" s="81" t="s">
        <v>310</v>
      </c>
      <c r="P2376" s="81" t="s">
        <v>336</v>
      </c>
      <c r="Q2376" s="82">
        <v>211</v>
      </c>
    </row>
    <row r="2377" spans="1:17">
      <c r="A2377" s="41" t="s">
        <v>337</v>
      </c>
      <c r="B2377" s="41" t="s">
        <v>7</v>
      </c>
      <c r="C2377" s="41" t="s">
        <v>335</v>
      </c>
      <c r="D2377" s="42">
        <v>28</v>
      </c>
      <c r="M2377" s="81" t="s">
        <v>9</v>
      </c>
      <c r="N2377" s="81" t="s">
        <v>436</v>
      </c>
      <c r="O2377" s="81" t="s">
        <v>310</v>
      </c>
      <c r="P2377" s="81" t="s">
        <v>337</v>
      </c>
      <c r="Q2377" s="82">
        <v>215</v>
      </c>
    </row>
    <row r="2378" spans="1:17">
      <c r="A2378" s="41" t="s">
        <v>337</v>
      </c>
      <c r="B2378" s="41" t="s">
        <v>314</v>
      </c>
      <c r="C2378" s="41" t="s">
        <v>309</v>
      </c>
      <c r="D2378" s="42">
        <v>1134</v>
      </c>
      <c r="M2378" s="81" t="s">
        <v>9</v>
      </c>
      <c r="N2378" s="81" t="s">
        <v>436</v>
      </c>
      <c r="O2378" s="81" t="s">
        <v>310</v>
      </c>
      <c r="P2378" s="81" t="s">
        <v>338</v>
      </c>
      <c r="Q2378" s="82">
        <v>41</v>
      </c>
    </row>
    <row r="2379" spans="1:17">
      <c r="A2379" s="41" t="s">
        <v>337</v>
      </c>
      <c r="B2379" s="41" t="s">
        <v>314</v>
      </c>
      <c r="C2379" s="41" t="s">
        <v>310</v>
      </c>
      <c r="D2379" s="42">
        <v>447</v>
      </c>
      <c r="M2379" s="81" t="s">
        <v>9</v>
      </c>
      <c r="N2379" s="81" t="s">
        <v>436</v>
      </c>
      <c r="O2379" s="81" t="s">
        <v>311</v>
      </c>
      <c r="P2379" s="81" t="s">
        <v>330</v>
      </c>
      <c r="Q2379" s="82">
        <v>22</v>
      </c>
    </row>
    <row r="2380" spans="1:17">
      <c r="A2380" s="41" t="s">
        <v>337</v>
      </c>
      <c r="B2380" s="41" t="s">
        <v>314</v>
      </c>
      <c r="C2380" s="41" t="s">
        <v>311</v>
      </c>
      <c r="D2380" s="42">
        <v>72</v>
      </c>
      <c r="M2380" s="81" t="s">
        <v>9</v>
      </c>
      <c r="N2380" s="81" t="s">
        <v>436</v>
      </c>
      <c r="O2380" s="81" t="s">
        <v>311</v>
      </c>
      <c r="P2380" s="81" t="s">
        <v>331</v>
      </c>
      <c r="Q2380" s="82">
        <v>28</v>
      </c>
    </row>
    <row r="2381" spans="1:17">
      <c r="A2381" s="41" t="s">
        <v>337</v>
      </c>
      <c r="B2381" s="41" t="s">
        <v>314</v>
      </c>
      <c r="C2381" s="41" t="s">
        <v>335</v>
      </c>
      <c r="D2381" s="42">
        <v>21</v>
      </c>
      <c r="M2381" s="81" t="s">
        <v>9</v>
      </c>
      <c r="N2381" s="81" t="s">
        <v>436</v>
      </c>
      <c r="O2381" s="81" t="s">
        <v>311</v>
      </c>
      <c r="P2381" s="81" t="s">
        <v>332</v>
      </c>
      <c r="Q2381" s="82">
        <v>30</v>
      </c>
    </row>
    <row r="2382" spans="1:17">
      <c r="A2382" s="41" t="s">
        <v>337</v>
      </c>
      <c r="B2382" s="41" t="s">
        <v>29</v>
      </c>
      <c r="C2382" s="41" t="s">
        <v>309</v>
      </c>
      <c r="D2382" s="42">
        <v>1782</v>
      </c>
      <c r="M2382" s="81" t="s">
        <v>9</v>
      </c>
      <c r="N2382" s="81" t="s">
        <v>436</v>
      </c>
      <c r="O2382" s="81" t="s">
        <v>311</v>
      </c>
      <c r="P2382" s="81" t="s">
        <v>333</v>
      </c>
      <c r="Q2382" s="82">
        <v>35</v>
      </c>
    </row>
    <row r="2383" spans="1:17">
      <c r="A2383" s="41" t="s">
        <v>337</v>
      </c>
      <c r="B2383" s="41" t="s">
        <v>29</v>
      </c>
      <c r="C2383" s="41" t="s">
        <v>310</v>
      </c>
      <c r="D2383" s="42">
        <v>672</v>
      </c>
      <c r="M2383" s="81" t="s">
        <v>9</v>
      </c>
      <c r="N2383" s="81" t="s">
        <v>436</v>
      </c>
      <c r="O2383" s="81" t="s">
        <v>311</v>
      </c>
      <c r="P2383" s="81" t="s">
        <v>334</v>
      </c>
      <c r="Q2383" s="82">
        <v>24</v>
      </c>
    </row>
    <row r="2384" spans="1:17">
      <c r="A2384" s="41" t="s">
        <v>337</v>
      </c>
      <c r="B2384" s="41" t="s">
        <v>29</v>
      </c>
      <c r="C2384" s="41" t="s">
        <v>311</v>
      </c>
      <c r="D2384" s="42">
        <v>107</v>
      </c>
      <c r="M2384" s="81" t="s">
        <v>9</v>
      </c>
      <c r="N2384" s="81" t="s">
        <v>436</v>
      </c>
      <c r="O2384" s="81" t="s">
        <v>311</v>
      </c>
      <c r="P2384" s="81" t="s">
        <v>336</v>
      </c>
      <c r="Q2384" s="82">
        <v>22</v>
      </c>
    </row>
    <row r="2385" spans="1:17">
      <c r="A2385" s="41" t="s">
        <v>337</v>
      </c>
      <c r="B2385" s="41" t="s">
        <v>29</v>
      </c>
      <c r="C2385" s="41" t="s">
        <v>335</v>
      </c>
      <c r="D2385" s="42">
        <v>45</v>
      </c>
      <c r="M2385" s="81" t="s">
        <v>9</v>
      </c>
      <c r="N2385" s="81" t="s">
        <v>436</v>
      </c>
      <c r="O2385" s="81" t="s">
        <v>311</v>
      </c>
      <c r="P2385" s="81" t="s">
        <v>337</v>
      </c>
      <c r="Q2385" s="82">
        <v>23</v>
      </c>
    </row>
    <row r="2386" spans="1:17">
      <c r="A2386" s="41" t="s">
        <v>337</v>
      </c>
      <c r="B2386" s="41" t="s">
        <v>44</v>
      </c>
      <c r="C2386" s="41" t="s">
        <v>309</v>
      </c>
      <c r="D2386" s="42">
        <v>1536</v>
      </c>
      <c r="M2386" s="81" t="s">
        <v>9</v>
      </c>
      <c r="N2386" s="81" t="s">
        <v>436</v>
      </c>
      <c r="O2386" s="81" t="s">
        <v>311</v>
      </c>
      <c r="P2386" s="81" t="s">
        <v>338</v>
      </c>
      <c r="Q2386" s="82">
        <v>1</v>
      </c>
    </row>
    <row r="2387" spans="1:17">
      <c r="A2387" s="41" t="s">
        <v>337</v>
      </c>
      <c r="B2387" s="41" t="s">
        <v>44</v>
      </c>
      <c r="C2387" s="41" t="s">
        <v>310</v>
      </c>
      <c r="D2387" s="42">
        <v>604</v>
      </c>
      <c r="M2387" s="81" t="s">
        <v>9</v>
      </c>
      <c r="N2387" s="81" t="s">
        <v>436</v>
      </c>
      <c r="O2387" s="81" t="s">
        <v>335</v>
      </c>
      <c r="P2387" s="81" t="s">
        <v>334</v>
      </c>
      <c r="Q2387" s="82">
        <v>11</v>
      </c>
    </row>
    <row r="2388" spans="1:17">
      <c r="A2388" s="41" t="s">
        <v>337</v>
      </c>
      <c r="B2388" s="41" t="s">
        <v>44</v>
      </c>
      <c r="C2388" s="41" t="s">
        <v>311</v>
      </c>
      <c r="D2388" s="42">
        <v>75</v>
      </c>
      <c r="M2388" s="81" t="s">
        <v>9</v>
      </c>
      <c r="N2388" s="81" t="s">
        <v>436</v>
      </c>
      <c r="O2388" s="81" t="s">
        <v>335</v>
      </c>
      <c r="P2388" s="81" t="s">
        <v>336</v>
      </c>
      <c r="Q2388" s="82">
        <v>5</v>
      </c>
    </row>
    <row r="2389" spans="1:17">
      <c r="A2389" s="41" t="s">
        <v>337</v>
      </c>
      <c r="B2389" s="41" t="s">
        <v>44</v>
      </c>
      <c r="C2389" s="41" t="s">
        <v>335</v>
      </c>
      <c r="D2389" s="42">
        <v>37</v>
      </c>
      <c r="M2389" s="81" t="s">
        <v>9</v>
      </c>
      <c r="N2389" s="81" t="s">
        <v>436</v>
      </c>
      <c r="O2389" s="81" t="s">
        <v>335</v>
      </c>
      <c r="P2389" s="81" t="s">
        <v>337</v>
      </c>
      <c r="Q2389" s="82">
        <v>9</v>
      </c>
    </row>
    <row r="2390" spans="1:17">
      <c r="A2390" s="41" t="s">
        <v>337</v>
      </c>
      <c r="B2390" s="41" t="s">
        <v>15</v>
      </c>
      <c r="C2390" s="41" t="s">
        <v>309</v>
      </c>
      <c r="D2390" s="42">
        <v>536</v>
      </c>
      <c r="M2390" s="81" t="s">
        <v>9</v>
      </c>
      <c r="N2390" s="81" t="s">
        <v>436</v>
      </c>
      <c r="O2390" s="81" t="s">
        <v>335</v>
      </c>
      <c r="P2390" s="81" t="s">
        <v>338</v>
      </c>
      <c r="Q2390" s="82">
        <v>2</v>
      </c>
    </row>
    <row r="2391" spans="1:17">
      <c r="A2391" s="41" t="s">
        <v>337</v>
      </c>
      <c r="B2391" s="41" t="s">
        <v>15</v>
      </c>
      <c r="C2391" s="41" t="s">
        <v>310</v>
      </c>
      <c r="D2391" s="42">
        <v>191</v>
      </c>
      <c r="M2391" s="81" t="s">
        <v>9</v>
      </c>
      <c r="N2391" s="81" t="s">
        <v>329</v>
      </c>
      <c r="O2391" s="81" t="s">
        <v>309</v>
      </c>
      <c r="P2391" s="81" t="s">
        <v>308</v>
      </c>
      <c r="Q2391" s="82">
        <v>163</v>
      </c>
    </row>
    <row r="2392" spans="1:17">
      <c r="A2392" s="41" t="s">
        <v>337</v>
      </c>
      <c r="B2392" s="41" t="s">
        <v>15</v>
      </c>
      <c r="C2392" s="41" t="s">
        <v>311</v>
      </c>
      <c r="D2392" s="42">
        <v>33</v>
      </c>
      <c r="M2392" s="81" t="s">
        <v>9</v>
      </c>
      <c r="N2392" s="81" t="s">
        <v>329</v>
      </c>
      <c r="O2392" s="81" t="s">
        <v>309</v>
      </c>
      <c r="P2392" s="81" t="s">
        <v>323</v>
      </c>
      <c r="Q2392" s="82">
        <v>767</v>
      </c>
    </row>
    <row r="2393" spans="1:17">
      <c r="A2393" s="41" t="s">
        <v>337</v>
      </c>
      <c r="B2393" s="41" t="s">
        <v>15</v>
      </c>
      <c r="C2393" s="41" t="s">
        <v>335</v>
      </c>
      <c r="D2393" s="42">
        <v>4</v>
      </c>
      <c r="M2393" s="81" t="s">
        <v>9</v>
      </c>
      <c r="N2393" s="81" t="s">
        <v>329</v>
      </c>
      <c r="O2393" s="81" t="s">
        <v>309</v>
      </c>
      <c r="P2393" s="81" t="s">
        <v>324</v>
      </c>
      <c r="Q2393" s="82">
        <v>717</v>
      </c>
    </row>
    <row r="2394" spans="1:17">
      <c r="A2394" s="41" t="s">
        <v>337</v>
      </c>
      <c r="B2394" s="41" t="s">
        <v>8</v>
      </c>
      <c r="C2394" s="41" t="s">
        <v>309</v>
      </c>
      <c r="D2394" s="42">
        <v>230</v>
      </c>
      <c r="M2394" s="81" t="s">
        <v>9</v>
      </c>
      <c r="N2394" s="81" t="s">
        <v>329</v>
      </c>
      <c r="O2394" s="81" t="s">
        <v>309</v>
      </c>
      <c r="P2394" s="81" t="s">
        <v>325</v>
      </c>
      <c r="Q2394" s="82">
        <v>661</v>
      </c>
    </row>
    <row r="2395" spans="1:17">
      <c r="A2395" s="41" t="s">
        <v>337</v>
      </c>
      <c r="B2395" s="41" t="s">
        <v>8</v>
      </c>
      <c r="C2395" s="41" t="s">
        <v>310</v>
      </c>
      <c r="D2395" s="42">
        <v>50</v>
      </c>
      <c r="M2395" s="81" t="s">
        <v>9</v>
      </c>
      <c r="N2395" s="81" t="s">
        <v>329</v>
      </c>
      <c r="O2395" s="81" t="s">
        <v>309</v>
      </c>
      <c r="P2395" s="81" t="s">
        <v>326</v>
      </c>
      <c r="Q2395" s="82">
        <v>703</v>
      </c>
    </row>
    <row r="2396" spans="1:17">
      <c r="A2396" s="41" t="s">
        <v>337</v>
      </c>
      <c r="B2396" s="41" t="s">
        <v>8</v>
      </c>
      <c r="C2396" s="41" t="s">
        <v>311</v>
      </c>
      <c r="D2396" s="42">
        <v>6</v>
      </c>
      <c r="M2396" s="81" t="s">
        <v>9</v>
      </c>
      <c r="N2396" s="81" t="s">
        <v>329</v>
      </c>
      <c r="O2396" s="81" t="s">
        <v>309</v>
      </c>
      <c r="P2396" s="81" t="s">
        <v>327</v>
      </c>
      <c r="Q2396" s="82">
        <v>577</v>
      </c>
    </row>
    <row r="2397" spans="1:17">
      <c r="A2397" s="41" t="s">
        <v>337</v>
      </c>
      <c r="B2397" s="41" t="s">
        <v>8</v>
      </c>
      <c r="C2397" s="41" t="s">
        <v>335</v>
      </c>
      <c r="D2397" s="42">
        <v>3</v>
      </c>
      <c r="M2397" s="81" t="s">
        <v>9</v>
      </c>
      <c r="N2397" s="81" t="s">
        <v>329</v>
      </c>
      <c r="O2397" s="81" t="s">
        <v>309</v>
      </c>
      <c r="P2397" s="81" t="s">
        <v>328</v>
      </c>
      <c r="Q2397" s="82">
        <v>654</v>
      </c>
    </row>
    <row r="2398" spans="1:17">
      <c r="A2398" s="41" t="s">
        <v>337</v>
      </c>
      <c r="B2398" s="41" t="s">
        <v>12</v>
      </c>
      <c r="C2398" s="41" t="s">
        <v>309</v>
      </c>
      <c r="D2398" s="42">
        <v>361</v>
      </c>
      <c r="M2398" s="81" t="s">
        <v>9</v>
      </c>
      <c r="N2398" s="81" t="s">
        <v>329</v>
      </c>
      <c r="O2398" s="81" t="s">
        <v>309</v>
      </c>
      <c r="P2398" s="81" t="s">
        <v>334</v>
      </c>
      <c r="Q2398" s="82">
        <v>18</v>
      </c>
    </row>
    <row r="2399" spans="1:17">
      <c r="A2399" s="41" t="s">
        <v>337</v>
      </c>
      <c r="B2399" s="41" t="s">
        <v>12</v>
      </c>
      <c r="C2399" s="41" t="s">
        <v>310</v>
      </c>
      <c r="D2399" s="42">
        <v>112</v>
      </c>
      <c r="M2399" s="81" t="s">
        <v>9</v>
      </c>
      <c r="N2399" s="81" t="s">
        <v>329</v>
      </c>
      <c r="O2399" s="81" t="s">
        <v>309</v>
      </c>
      <c r="P2399" s="81" t="s">
        <v>338</v>
      </c>
      <c r="Q2399" s="82">
        <v>1</v>
      </c>
    </row>
    <row r="2400" spans="1:17">
      <c r="A2400" s="41" t="s">
        <v>337</v>
      </c>
      <c r="B2400" s="41" t="s">
        <v>12</v>
      </c>
      <c r="C2400" s="41" t="s">
        <v>311</v>
      </c>
      <c r="D2400" s="42">
        <v>13</v>
      </c>
      <c r="M2400" s="81" t="s">
        <v>9</v>
      </c>
      <c r="N2400" s="81" t="s">
        <v>329</v>
      </c>
      <c r="O2400" s="81" t="s">
        <v>310</v>
      </c>
      <c r="P2400" s="81" t="s">
        <v>308</v>
      </c>
      <c r="Q2400" s="82">
        <v>28</v>
      </c>
    </row>
    <row r="2401" spans="1:17">
      <c r="A2401" s="41" t="s">
        <v>337</v>
      </c>
      <c r="B2401" s="41" t="s">
        <v>12</v>
      </c>
      <c r="C2401" s="41" t="s">
        <v>335</v>
      </c>
      <c r="D2401" s="42">
        <v>4</v>
      </c>
      <c r="M2401" s="81" t="s">
        <v>9</v>
      </c>
      <c r="N2401" s="81" t="s">
        <v>329</v>
      </c>
      <c r="O2401" s="81" t="s">
        <v>310</v>
      </c>
      <c r="P2401" s="81" t="s">
        <v>323</v>
      </c>
      <c r="Q2401" s="82">
        <v>155</v>
      </c>
    </row>
    <row r="2402" spans="1:17">
      <c r="A2402" s="41" t="s">
        <v>337</v>
      </c>
      <c r="B2402" s="41" t="s">
        <v>315</v>
      </c>
      <c r="C2402" s="41" t="s">
        <v>309</v>
      </c>
      <c r="D2402" s="42">
        <v>475</v>
      </c>
      <c r="M2402" s="81" t="s">
        <v>9</v>
      </c>
      <c r="N2402" s="81" t="s">
        <v>329</v>
      </c>
      <c r="O2402" s="81" t="s">
        <v>310</v>
      </c>
      <c r="P2402" s="81" t="s">
        <v>324</v>
      </c>
      <c r="Q2402" s="82">
        <v>170</v>
      </c>
    </row>
    <row r="2403" spans="1:17">
      <c r="A2403" s="41" t="s">
        <v>337</v>
      </c>
      <c r="B2403" s="41" t="s">
        <v>315</v>
      </c>
      <c r="C2403" s="41" t="s">
        <v>310</v>
      </c>
      <c r="D2403" s="42">
        <v>147</v>
      </c>
      <c r="M2403" s="81" t="s">
        <v>9</v>
      </c>
      <c r="N2403" s="81" t="s">
        <v>329</v>
      </c>
      <c r="O2403" s="81" t="s">
        <v>310</v>
      </c>
      <c r="P2403" s="81" t="s">
        <v>325</v>
      </c>
      <c r="Q2403" s="82">
        <v>243</v>
      </c>
    </row>
    <row r="2404" spans="1:17">
      <c r="A2404" s="41" t="s">
        <v>337</v>
      </c>
      <c r="B2404" s="41" t="s">
        <v>315</v>
      </c>
      <c r="C2404" s="41" t="s">
        <v>311</v>
      </c>
      <c r="D2404" s="42">
        <v>15</v>
      </c>
      <c r="M2404" s="81" t="s">
        <v>9</v>
      </c>
      <c r="N2404" s="81" t="s">
        <v>329</v>
      </c>
      <c r="O2404" s="81" t="s">
        <v>310</v>
      </c>
      <c r="P2404" s="81" t="s">
        <v>326</v>
      </c>
      <c r="Q2404" s="82">
        <v>259</v>
      </c>
    </row>
    <row r="2405" spans="1:17">
      <c r="A2405" s="41" t="s">
        <v>337</v>
      </c>
      <c r="B2405" s="41" t="s">
        <v>315</v>
      </c>
      <c r="C2405" s="41" t="s">
        <v>335</v>
      </c>
      <c r="D2405" s="42">
        <v>13</v>
      </c>
      <c r="M2405" s="81" t="s">
        <v>9</v>
      </c>
      <c r="N2405" s="81" t="s">
        <v>329</v>
      </c>
      <c r="O2405" s="81" t="s">
        <v>310</v>
      </c>
      <c r="P2405" s="81" t="s">
        <v>327</v>
      </c>
      <c r="Q2405" s="82">
        <v>203</v>
      </c>
    </row>
    <row r="2406" spans="1:17">
      <c r="A2406" s="41" t="s">
        <v>337</v>
      </c>
      <c r="B2406" s="41" t="s">
        <v>38</v>
      </c>
      <c r="C2406" s="41" t="s">
        <v>309</v>
      </c>
      <c r="D2406" s="42">
        <v>146</v>
      </c>
      <c r="M2406" s="81" t="s">
        <v>9</v>
      </c>
      <c r="N2406" s="81" t="s">
        <v>329</v>
      </c>
      <c r="O2406" s="81" t="s">
        <v>310</v>
      </c>
      <c r="P2406" s="81" t="s">
        <v>328</v>
      </c>
      <c r="Q2406" s="82">
        <v>193</v>
      </c>
    </row>
    <row r="2407" spans="1:17">
      <c r="A2407" s="41" t="s">
        <v>337</v>
      </c>
      <c r="B2407" s="41" t="s">
        <v>38</v>
      </c>
      <c r="C2407" s="41" t="s">
        <v>310</v>
      </c>
      <c r="D2407" s="42">
        <v>61</v>
      </c>
      <c r="M2407" s="81" t="s">
        <v>9</v>
      </c>
      <c r="N2407" s="81" t="s">
        <v>329</v>
      </c>
      <c r="O2407" s="81" t="s">
        <v>310</v>
      </c>
      <c r="P2407" s="81" t="s">
        <v>334</v>
      </c>
      <c r="Q2407" s="82">
        <v>12</v>
      </c>
    </row>
    <row r="2408" spans="1:17">
      <c r="A2408" s="41" t="s">
        <v>337</v>
      </c>
      <c r="B2408" s="41" t="s">
        <v>38</v>
      </c>
      <c r="C2408" s="41" t="s">
        <v>311</v>
      </c>
      <c r="D2408" s="42">
        <v>6</v>
      </c>
      <c r="M2408" s="81" t="s">
        <v>9</v>
      </c>
      <c r="N2408" s="81" t="s">
        <v>329</v>
      </c>
      <c r="O2408" s="81" t="s">
        <v>311</v>
      </c>
      <c r="P2408" s="81" t="s">
        <v>308</v>
      </c>
      <c r="Q2408" s="82">
        <v>8</v>
      </c>
    </row>
    <row r="2409" spans="1:17">
      <c r="A2409" s="41" t="s">
        <v>337</v>
      </c>
      <c r="B2409" s="41" t="s">
        <v>38</v>
      </c>
      <c r="C2409" s="41" t="s">
        <v>335</v>
      </c>
      <c r="D2409" s="42">
        <v>4</v>
      </c>
      <c r="M2409" s="81" t="s">
        <v>9</v>
      </c>
      <c r="N2409" s="81" t="s">
        <v>329</v>
      </c>
      <c r="O2409" s="81" t="s">
        <v>311</v>
      </c>
      <c r="P2409" s="81" t="s">
        <v>323</v>
      </c>
      <c r="Q2409" s="82">
        <v>20</v>
      </c>
    </row>
    <row r="2410" spans="1:17">
      <c r="A2410" s="41" t="s">
        <v>337</v>
      </c>
      <c r="B2410" s="41" t="s">
        <v>40</v>
      </c>
      <c r="C2410" s="41" t="s">
        <v>309</v>
      </c>
      <c r="D2410" s="42">
        <v>320</v>
      </c>
      <c r="M2410" s="81" t="s">
        <v>9</v>
      </c>
      <c r="N2410" s="81" t="s">
        <v>329</v>
      </c>
      <c r="O2410" s="81" t="s">
        <v>311</v>
      </c>
      <c r="P2410" s="81" t="s">
        <v>324</v>
      </c>
      <c r="Q2410" s="82">
        <v>28</v>
      </c>
    </row>
    <row r="2411" spans="1:17">
      <c r="A2411" s="41" t="s">
        <v>337</v>
      </c>
      <c r="B2411" s="41" t="s">
        <v>40</v>
      </c>
      <c r="C2411" s="41" t="s">
        <v>310</v>
      </c>
      <c r="D2411" s="42">
        <v>118</v>
      </c>
      <c r="M2411" s="81" t="s">
        <v>9</v>
      </c>
      <c r="N2411" s="81" t="s">
        <v>329</v>
      </c>
      <c r="O2411" s="81" t="s">
        <v>311</v>
      </c>
      <c r="P2411" s="81" t="s">
        <v>325</v>
      </c>
      <c r="Q2411" s="82">
        <v>32</v>
      </c>
    </row>
    <row r="2412" spans="1:17">
      <c r="A2412" s="41" t="s">
        <v>337</v>
      </c>
      <c r="B2412" s="41" t="s">
        <v>40</v>
      </c>
      <c r="C2412" s="41" t="s">
        <v>311</v>
      </c>
      <c r="D2412" s="42">
        <v>21</v>
      </c>
      <c r="M2412" s="81" t="s">
        <v>9</v>
      </c>
      <c r="N2412" s="81" t="s">
        <v>329</v>
      </c>
      <c r="O2412" s="81" t="s">
        <v>311</v>
      </c>
      <c r="P2412" s="81" t="s">
        <v>326</v>
      </c>
      <c r="Q2412" s="82">
        <v>15</v>
      </c>
    </row>
    <row r="2413" spans="1:17">
      <c r="A2413" s="41" t="s">
        <v>337</v>
      </c>
      <c r="B2413" s="41" t="s">
        <v>40</v>
      </c>
      <c r="C2413" s="41" t="s">
        <v>335</v>
      </c>
      <c r="D2413" s="42">
        <v>5</v>
      </c>
      <c r="M2413" s="81" t="s">
        <v>9</v>
      </c>
      <c r="N2413" s="81" t="s">
        <v>329</v>
      </c>
      <c r="O2413" s="81" t="s">
        <v>311</v>
      </c>
      <c r="P2413" s="81" t="s">
        <v>327</v>
      </c>
      <c r="Q2413" s="82">
        <v>26</v>
      </c>
    </row>
    <row r="2414" spans="1:17">
      <c r="A2414" s="41" t="s">
        <v>337</v>
      </c>
      <c r="B2414" s="41" t="s">
        <v>41</v>
      </c>
      <c r="C2414" s="41" t="s">
        <v>309</v>
      </c>
      <c r="D2414" s="42">
        <v>150</v>
      </c>
      <c r="M2414" s="81" t="s">
        <v>9</v>
      </c>
      <c r="N2414" s="81" t="s">
        <v>329</v>
      </c>
      <c r="O2414" s="81" t="s">
        <v>311</v>
      </c>
      <c r="P2414" s="81" t="s">
        <v>328</v>
      </c>
      <c r="Q2414" s="82">
        <v>20</v>
      </c>
    </row>
    <row r="2415" spans="1:17">
      <c r="A2415" s="41" t="s">
        <v>337</v>
      </c>
      <c r="B2415" s="41" t="s">
        <v>41</v>
      </c>
      <c r="C2415" s="41" t="s">
        <v>310</v>
      </c>
      <c r="D2415" s="42">
        <v>43</v>
      </c>
      <c r="M2415" s="81" t="s">
        <v>9</v>
      </c>
      <c r="N2415" s="81" t="s">
        <v>329</v>
      </c>
      <c r="O2415" s="81" t="s">
        <v>311</v>
      </c>
      <c r="P2415" s="81" t="s">
        <v>334</v>
      </c>
      <c r="Q2415" s="82">
        <v>1</v>
      </c>
    </row>
    <row r="2416" spans="1:17">
      <c r="A2416" s="41" t="s">
        <v>337</v>
      </c>
      <c r="B2416" s="41" t="s">
        <v>41</v>
      </c>
      <c r="C2416" s="41" t="s">
        <v>311</v>
      </c>
      <c r="D2416" s="42">
        <v>7</v>
      </c>
      <c r="M2416" s="81" t="s">
        <v>9</v>
      </c>
      <c r="N2416" s="81" t="s">
        <v>329</v>
      </c>
      <c r="O2416" s="81" t="s">
        <v>335</v>
      </c>
      <c r="P2416" s="81" t="s">
        <v>334</v>
      </c>
      <c r="Q2416" s="82">
        <v>1</v>
      </c>
    </row>
    <row r="2417" spans="1:17">
      <c r="A2417" s="41" t="s">
        <v>337</v>
      </c>
      <c r="B2417" s="41" t="s">
        <v>41</v>
      </c>
      <c r="C2417" s="41" t="s">
        <v>335</v>
      </c>
      <c r="D2417" s="42">
        <v>1</v>
      </c>
      <c r="M2417" s="81" t="s">
        <v>13</v>
      </c>
      <c r="N2417" s="81" t="s">
        <v>436</v>
      </c>
      <c r="O2417" s="81" t="s">
        <v>329</v>
      </c>
      <c r="P2417" s="81" t="s">
        <v>331</v>
      </c>
      <c r="Q2417" s="82">
        <v>4</v>
      </c>
    </row>
    <row r="2418" spans="1:17">
      <c r="A2418" s="41" t="s">
        <v>337</v>
      </c>
      <c r="B2418" s="41" t="s">
        <v>42</v>
      </c>
      <c r="C2418" s="41" t="s">
        <v>309</v>
      </c>
      <c r="D2418" s="42">
        <v>72</v>
      </c>
      <c r="M2418" s="81" t="s">
        <v>13</v>
      </c>
      <c r="N2418" s="81" t="s">
        <v>436</v>
      </c>
      <c r="O2418" s="81" t="s">
        <v>329</v>
      </c>
      <c r="P2418" s="81" t="s">
        <v>332</v>
      </c>
      <c r="Q2418" s="82">
        <v>3</v>
      </c>
    </row>
    <row r="2419" spans="1:17">
      <c r="A2419" s="41" t="s">
        <v>337</v>
      </c>
      <c r="B2419" s="41" t="s">
        <v>42</v>
      </c>
      <c r="C2419" s="41" t="s">
        <v>310</v>
      </c>
      <c r="D2419" s="42">
        <v>18</v>
      </c>
      <c r="M2419" s="81" t="s">
        <v>13</v>
      </c>
      <c r="N2419" s="81" t="s">
        <v>436</v>
      </c>
      <c r="O2419" s="81" t="s">
        <v>329</v>
      </c>
      <c r="P2419" s="81" t="s">
        <v>334</v>
      </c>
      <c r="Q2419" s="82">
        <v>3</v>
      </c>
    </row>
    <row r="2420" spans="1:17">
      <c r="A2420" s="41" t="s">
        <v>337</v>
      </c>
      <c r="B2420" s="41" t="s">
        <v>42</v>
      </c>
      <c r="C2420" s="41" t="s">
        <v>311</v>
      </c>
      <c r="D2420" s="42">
        <v>1</v>
      </c>
      <c r="M2420" s="81" t="s">
        <v>13</v>
      </c>
      <c r="N2420" s="81" t="s">
        <v>436</v>
      </c>
      <c r="O2420" s="81" t="s">
        <v>309</v>
      </c>
      <c r="P2420" s="81" t="s">
        <v>330</v>
      </c>
      <c r="Q2420" s="82">
        <v>377</v>
      </c>
    </row>
    <row r="2421" spans="1:17">
      <c r="A2421" s="41" t="s">
        <v>337</v>
      </c>
      <c r="B2421" s="41" t="s">
        <v>42</v>
      </c>
      <c r="C2421" s="41" t="s">
        <v>335</v>
      </c>
      <c r="D2421" s="42">
        <v>1</v>
      </c>
      <c r="M2421" s="81" t="s">
        <v>13</v>
      </c>
      <c r="N2421" s="81" t="s">
        <v>436</v>
      </c>
      <c r="O2421" s="81" t="s">
        <v>309</v>
      </c>
      <c r="P2421" s="81" t="s">
        <v>331</v>
      </c>
      <c r="Q2421" s="82">
        <v>424</v>
      </c>
    </row>
    <row r="2422" spans="1:17">
      <c r="A2422" s="41" t="s">
        <v>337</v>
      </c>
      <c r="B2422" s="41" t="s">
        <v>48</v>
      </c>
      <c r="C2422" s="41" t="s">
        <v>309</v>
      </c>
      <c r="D2422" s="42">
        <v>811</v>
      </c>
      <c r="M2422" s="81" t="s">
        <v>13</v>
      </c>
      <c r="N2422" s="81" t="s">
        <v>436</v>
      </c>
      <c r="O2422" s="81" t="s">
        <v>309</v>
      </c>
      <c r="P2422" s="81" t="s">
        <v>332</v>
      </c>
      <c r="Q2422" s="82">
        <v>412</v>
      </c>
    </row>
    <row r="2423" spans="1:17">
      <c r="A2423" s="41" t="s">
        <v>337</v>
      </c>
      <c r="B2423" s="41" t="s">
        <v>48</v>
      </c>
      <c r="C2423" s="41" t="s">
        <v>310</v>
      </c>
      <c r="D2423" s="42">
        <v>274</v>
      </c>
      <c r="M2423" s="81" t="s">
        <v>13</v>
      </c>
      <c r="N2423" s="81" t="s">
        <v>436</v>
      </c>
      <c r="O2423" s="81" t="s">
        <v>309</v>
      </c>
      <c r="P2423" s="81" t="s">
        <v>333</v>
      </c>
      <c r="Q2423" s="82">
        <v>268</v>
      </c>
    </row>
    <row r="2424" spans="1:17">
      <c r="A2424" s="41" t="s">
        <v>337</v>
      </c>
      <c r="B2424" s="41" t="s">
        <v>48</v>
      </c>
      <c r="C2424" s="41" t="s">
        <v>311</v>
      </c>
      <c r="D2424" s="42">
        <v>20</v>
      </c>
      <c r="M2424" s="81" t="s">
        <v>13</v>
      </c>
      <c r="N2424" s="81" t="s">
        <v>436</v>
      </c>
      <c r="O2424" s="81" t="s">
        <v>309</v>
      </c>
      <c r="P2424" s="81" t="s">
        <v>334</v>
      </c>
      <c r="Q2424" s="82">
        <v>333</v>
      </c>
    </row>
    <row r="2425" spans="1:17">
      <c r="A2425" s="41" t="s">
        <v>337</v>
      </c>
      <c r="B2425" s="41" t="s">
        <v>48</v>
      </c>
      <c r="C2425" s="41" t="s">
        <v>335</v>
      </c>
      <c r="D2425" s="42">
        <v>9</v>
      </c>
      <c r="M2425" s="81" t="s">
        <v>13</v>
      </c>
      <c r="N2425" s="81" t="s">
        <v>436</v>
      </c>
      <c r="O2425" s="81" t="s">
        <v>309</v>
      </c>
      <c r="P2425" s="81" t="s">
        <v>336</v>
      </c>
      <c r="Q2425" s="82">
        <v>300</v>
      </c>
    </row>
    <row r="2426" spans="1:17">
      <c r="A2426" s="41" t="s">
        <v>337</v>
      </c>
      <c r="B2426" s="41" t="s">
        <v>50</v>
      </c>
      <c r="C2426" s="41" t="s">
        <v>309</v>
      </c>
      <c r="D2426" s="42">
        <v>134</v>
      </c>
      <c r="M2426" s="81" t="s">
        <v>13</v>
      </c>
      <c r="N2426" s="81" t="s">
        <v>436</v>
      </c>
      <c r="O2426" s="81" t="s">
        <v>309</v>
      </c>
      <c r="P2426" s="81" t="s">
        <v>337</v>
      </c>
      <c r="Q2426" s="82">
        <v>261</v>
      </c>
    </row>
    <row r="2427" spans="1:17">
      <c r="A2427" s="41" t="s">
        <v>337</v>
      </c>
      <c r="B2427" s="41" t="s">
        <v>50</v>
      </c>
      <c r="C2427" s="41" t="s">
        <v>310</v>
      </c>
      <c r="D2427" s="42">
        <v>36</v>
      </c>
      <c r="M2427" s="81" t="s">
        <v>13</v>
      </c>
      <c r="N2427" s="81" t="s">
        <v>436</v>
      </c>
      <c r="O2427" s="81" t="s">
        <v>309</v>
      </c>
      <c r="P2427" s="81" t="s">
        <v>338</v>
      </c>
      <c r="Q2427" s="82">
        <v>70</v>
      </c>
    </row>
    <row r="2428" spans="1:17">
      <c r="A2428" s="41" t="s">
        <v>337</v>
      </c>
      <c r="B2428" s="41" t="s">
        <v>50</v>
      </c>
      <c r="C2428" s="41" t="s">
        <v>311</v>
      </c>
      <c r="D2428" s="42">
        <v>3</v>
      </c>
      <c r="M2428" s="81" t="s">
        <v>13</v>
      </c>
      <c r="N2428" s="81" t="s">
        <v>436</v>
      </c>
      <c r="O2428" s="81" t="s">
        <v>310</v>
      </c>
      <c r="P2428" s="81" t="s">
        <v>330</v>
      </c>
      <c r="Q2428" s="82">
        <v>130</v>
      </c>
    </row>
    <row r="2429" spans="1:17">
      <c r="A2429" s="41" t="s">
        <v>337</v>
      </c>
      <c r="B2429" s="41" t="s">
        <v>50</v>
      </c>
      <c r="C2429" s="41" t="s">
        <v>335</v>
      </c>
      <c r="D2429" s="42">
        <v>2</v>
      </c>
      <c r="M2429" s="81" t="s">
        <v>13</v>
      </c>
      <c r="N2429" s="81" t="s">
        <v>436</v>
      </c>
      <c r="O2429" s="81" t="s">
        <v>310</v>
      </c>
      <c r="P2429" s="81" t="s">
        <v>331</v>
      </c>
      <c r="Q2429" s="82">
        <v>168</v>
      </c>
    </row>
    <row r="2430" spans="1:17">
      <c r="A2430" s="41" t="s">
        <v>337</v>
      </c>
      <c r="B2430" s="41" t="s">
        <v>4</v>
      </c>
      <c r="C2430" s="41" t="s">
        <v>309</v>
      </c>
      <c r="D2430" s="42">
        <v>248</v>
      </c>
      <c r="M2430" s="81" t="s">
        <v>13</v>
      </c>
      <c r="N2430" s="81" t="s">
        <v>436</v>
      </c>
      <c r="O2430" s="81" t="s">
        <v>310</v>
      </c>
      <c r="P2430" s="81" t="s">
        <v>332</v>
      </c>
      <c r="Q2430" s="82">
        <v>146</v>
      </c>
    </row>
    <row r="2431" spans="1:17">
      <c r="A2431" s="41" t="s">
        <v>337</v>
      </c>
      <c r="B2431" s="41" t="s">
        <v>4</v>
      </c>
      <c r="C2431" s="41" t="s">
        <v>310</v>
      </c>
      <c r="D2431" s="42">
        <v>115</v>
      </c>
      <c r="M2431" s="81" t="s">
        <v>13</v>
      </c>
      <c r="N2431" s="81" t="s">
        <v>436</v>
      </c>
      <c r="O2431" s="81" t="s">
        <v>310</v>
      </c>
      <c r="P2431" s="81" t="s">
        <v>333</v>
      </c>
      <c r="Q2431" s="82">
        <v>130</v>
      </c>
    </row>
    <row r="2432" spans="1:17">
      <c r="A2432" s="41" t="s">
        <v>337</v>
      </c>
      <c r="B2432" s="41" t="s">
        <v>4</v>
      </c>
      <c r="C2432" s="41" t="s">
        <v>311</v>
      </c>
      <c r="D2432" s="42">
        <v>8</v>
      </c>
      <c r="M2432" s="81" t="s">
        <v>13</v>
      </c>
      <c r="N2432" s="81" t="s">
        <v>436</v>
      </c>
      <c r="O2432" s="81" t="s">
        <v>310</v>
      </c>
      <c r="P2432" s="81" t="s">
        <v>334</v>
      </c>
      <c r="Q2432" s="82">
        <v>140</v>
      </c>
    </row>
    <row r="2433" spans="1:17">
      <c r="A2433" s="41" t="s">
        <v>337</v>
      </c>
      <c r="B2433" s="41" t="s">
        <v>4</v>
      </c>
      <c r="C2433" s="41" t="s">
        <v>335</v>
      </c>
      <c r="D2433" s="42">
        <v>6</v>
      </c>
      <c r="M2433" s="81" t="s">
        <v>13</v>
      </c>
      <c r="N2433" s="81" t="s">
        <v>436</v>
      </c>
      <c r="O2433" s="81" t="s">
        <v>310</v>
      </c>
      <c r="P2433" s="81" t="s">
        <v>336</v>
      </c>
      <c r="Q2433" s="82">
        <v>123</v>
      </c>
    </row>
    <row r="2434" spans="1:17">
      <c r="A2434" s="41" t="s">
        <v>337</v>
      </c>
      <c r="B2434" s="41" t="s">
        <v>18</v>
      </c>
      <c r="C2434" s="41" t="s">
        <v>309</v>
      </c>
      <c r="D2434" s="42">
        <v>348</v>
      </c>
      <c r="M2434" s="81" t="s">
        <v>13</v>
      </c>
      <c r="N2434" s="81" t="s">
        <v>436</v>
      </c>
      <c r="O2434" s="81" t="s">
        <v>310</v>
      </c>
      <c r="P2434" s="81" t="s">
        <v>337</v>
      </c>
      <c r="Q2434" s="82">
        <v>100</v>
      </c>
    </row>
    <row r="2435" spans="1:17">
      <c r="A2435" s="41" t="s">
        <v>337</v>
      </c>
      <c r="B2435" s="41" t="s">
        <v>18</v>
      </c>
      <c r="C2435" s="41" t="s">
        <v>310</v>
      </c>
      <c r="D2435" s="42">
        <v>125</v>
      </c>
      <c r="M2435" s="81" t="s">
        <v>13</v>
      </c>
      <c r="N2435" s="81" t="s">
        <v>436</v>
      </c>
      <c r="O2435" s="81" t="s">
        <v>310</v>
      </c>
      <c r="P2435" s="81" t="s">
        <v>338</v>
      </c>
      <c r="Q2435" s="82">
        <v>20</v>
      </c>
    </row>
    <row r="2436" spans="1:17">
      <c r="A2436" s="41" t="s">
        <v>337</v>
      </c>
      <c r="B2436" s="41" t="s">
        <v>18</v>
      </c>
      <c r="C2436" s="41" t="s">
        <v>311</v>
      </c>
      <c r="D2436" s="42">
        <v>20</v>
      </c>
      <c r="M2436" s="81" t="s">
        <v>13</v>
      </c>
      <c r="N2436" s="81" t="s">
        <v>436</v>
      </c>
      <c r="O2436" s="81" t="s">
        <v>311</v>
      </c>
      <c r="P2436" s="81" t="s">
        <v>330</v>
      </c>
      <c r="Q2436" s="82">
        <v>11</v>
      </c>
    </row>
    <row r="2437" spans="1:17">
      <c r="A2437" s="41" t="s">
        <v>337</v>
      </c>
      <c r="B2437" s="41" t="s">
        <v>18</v>
      </c>
      <c r="C2437" s="41" t="s">
        <v>335</v>
      </c>
      <c r="D2437" s="42">
        <v>4</v>
      </c>
      <c r="M2437" s="81" t="s">
        <v>13</v>
      </c>
      <c r="N2437" s="81" t="s">
        <v>436</v>
      </c>
      <c r="O2437" s="81" t="s">
        <v>311</v>
      </c>
      <c r="P2437" s="81" t="s">
        <v>331</v>
      </c>
      <c r="Q2437" s="82">
        <v>14</v>
      </c>
    </row>
    <row r="2438" spans="1:17">
      <c r="A2438" s="41" t="s">
        <v>337</v>
      </c>
      <c r="B2438" s="41" t="s">
        <v>20</v>
      </c>
      <c r="C2438" s="41" t="s">
        <v>309</v>
      </c>
      <c r="D2438" s="42">
        <v>127</v>
      </c>
      <c r="M2438" s="81" t="s">
        <v>13</v>
      </c>
      <c r="N2438" s="81" t="s">
        <v>436</v>
      </c>
      <c r="O2438" s="81" t="s">
        <v>311</v>
      </c>
      <c r="P2438" s="81" t="s">
        <v>332</v>
      </c>
      <c r="Q2438" s="82">
        <v>11</v>
      </c>
    </row>
    <row r="2439" spans="1:17">
      <c r="A2439" s="41" t="s">
        <v>337</v>
      </c>
      <c r="B2439" s="41" t="s">
        <v>20</v>
      </c>
      <c r="C2439" s="41" t="s">
        <v>310</v>
      </c>
      <c r="D2439" s="42">
        <v>49</v>
      </c>
      <c r="M2439" s="81" t="s">
        <v>13</v>
      </c>
      <c r="N2439" s="81" t="s">
        <v>436</v>
      </c>
      <c r="O2439" s="81" t="s">
        <v>311</v>
      </c>
      <c r="P2439" s="81" t="s">
        <v>333</v>
      </c>
      <c r="Q2439" s="82">
        <v>16</v>
      </c>
    </row>
    <row r="2440" spans="1:17">
      <c r="A2440" s="41" t="s">
        <v>337</v>
      </c>
      <c r="B2440" s="41" t="s">
        <v>20</v>
      </c>
      <c r="C2440" s="41" t="s">
        <v>311</v>
      </c>
      <c r="D2440" s="42">
        <v>11</v>
      </c>
      <c r="M2440" s="81" t="s">
        <v>13</v>
      </c>
      <c r="N2440" s="81" t="s">
        <v>436</v>
      </c>
      <c r="O2440" s="81" t="s">
        <v>311</v>
      </c>
      <c r="P2440" s="81" t="s">
        <v>334</v>
      </c>
      <c r="Q2440" s="82">
        <v>16</v>
      </c>
    </row>
    <row r="2441" spans="1:17">
      <c r="A2441" s="41" t="s">
        <v>337</v>
      </c>
      <c r="B2441" s="41" t="s">
        <v>20</v>
      </c>
      <c r="C2441" s="41" t="s">
        <v>335</v>
      </c>
      <c r="D2441" s="42">
        <v>5</v>
      </c>
      <c r="M2441" s="81" t="s">
        <v>13</v>
      </c>
      <c r="N2441" s="81" t="s">
        <v>436</v>
      </c>
      <c r="O2441" s="81" t="s">
        <v>311</v>
      </c>
      <c r="P2441" s="81" t="s">
        <v>336</v>
      </c>
      <c r="Q2441" s="82">
        <v>8</v>
      </c>
    </row>
    <row r="2442" spans="1:17">
      <c r="A2442" s="41" t="s">
        <v>337</v>
      </c>
      <c r="B2442" s="41" t="s">
        <v>23</v>
      </c>
      <c r="C2442" s="41" t="s">
        <v>309</v>
      </c>
      <c r="D2442" s="42">
        <v>311</v>
      </c>
      <c r="M2442" s="81" t="s">
        <v>13</v>
      </c>
      <c r="N2442" s="81" t="s">
        <v>436</v>
      </c>
      <c r="O2442" s="81" t="s">
        <v>311</v>
      </c>
      <c r="P2442" s="81" t="s">
        <v>337</v>
      </c>
      <c r="Q2442" s="82">
        <v>11</v>
      </c>
    </row>
    <row r="2443" spans="1:17">
      <c r="A2443" s="41" t="s">
        <v>337</v>
      </c>
      <c r="B2443" s="41" t="s">
        <v>23</v>
      </c>
      <c r="C2443" s="41" t="s">
        <v>310</v>
      </c>
      <c r="D2443" s="42">
        <v>94</v>
      </c>
      <c r="M2443" s="81" t="s">
        <v>13</v>
      </c>
      <c r="N2443" s="81" t="s">
        <v>436</v>
      </c>
      <c r="O2443" s="81" t="s">
        <v>311</v>
      </c>
      <c r="P2443" s="81" t="s">
        <v>338</v>
      </c>
      <c r="Q2443" s="82">
        <v>2</v>
      </c>
    </row>
    <row r="2444" spans="1:17">
      <c r="A2444" s="41" t="s">
        <v>337</v>
      </c>
      <c r="B2444" s="41" t="s">
        <v>23</v>
      </c>
      <c r="C2444" s="41" t="s">
        <v>311</v>
      </c>
      <c r="D2444" s="42">
        <v>14</v>
      </c>
      <c r="M2444" s="81" t="s">
        <v>13</v>
      </c>
      <c r="N2444" s="81" t="s">
        <v>436</v>
      </c>
      <c r="O2444" s="81" t="s">
        <v>335</v>
      </c>
      <c r="P2444" s="81" t="s">
        <v>334</v>
      </c>
      <c r="Q2444" s="82">
        <v>4</v>
      </c>
    </row>
    <row r="2445" spans="1:17">
      <c r="A2445" s="41" t="s">
        <v>337</v>
      </c>
      <c r="B2445" s="41" t="s">
        <v>23</v>
      </c>
      <c r="C2445" s="41" t="s">
        <v>335</v>
      </c>
      <c r="D2445" s="42">
        <v>8</v>
      </c>
      <c r="M2445" s="81" t="s">
        <v>13</v>
      </c>
      <c r="N2445" s="81" t="s">
        <v>436</v>
      </c>
      <c r="O2445" s="81" t="s">
        <v>335</v>
      </c>
      <c r="P2445" s="81" t="s">
        <v>336</v>
      </c>
      <c r="Q2445" s="82">
        <v>4</v>
      </c>
    </row>
    <row r="2446" spans="1:17">
      <c r="A2446" s="41" t="s">
        <v>337</v>
      </c>
      <c r="B2446" s="41" t="s">
        <v>46</v>
      </c>
      <c r="C2446" s="41" t="s">
        <v>309</v>
      </c>
      <c r="D2446" s="42">
        <v>861</v>
      </c>
      <c r="M2446" s="81" t="s">
        <v>13</v>
      </c>
      <c r="N2446" s="81" t="s">
        <v>436</v>
      </c>
      <c r="O2446" s="81" t="s">
        <v>335</v>
      </c>
      <c r="P2446" s="81" t="s">
        <v>337</v>
      </c>
      <c r="Q2446" s="82">
        <v>1</v>
      </c>
    </row>
    <row r="2447" spans="1:17">
      <c r="A2447" s="41" t="s">
        <v>337</v>
      </c>
      <c r="B2447" s="41" t="s">
        <v>46</v>
      </c>
      <c r="C2447" s="41" t="s">
        <v>310</v>
      </c>
      <c r="D2447" s="42">
        <v>305</v>
      </c>
      <c r="M2447" s="81" t="s">
        <v>13</v>
      </c>
      <c r="N2447" s="81" t="s">
        <v>436</v>
      </c>
      <c r="O2447" s="81" t="s">
        <v>335</v>
      </c>
      <c r="P2447" s="81" t="s">
        <v>338</v>
      </c>
      <c r="Q2447" s="82">
        <v>4</v>
      </c>
    </row>
    <row r="2448" spans="1:17">
      <c r="A2448" s="41" t="s">
        <v>337</v>
      </c>
      <c r="B2448" s="41" t="s">
        <v>46</v>
      </c>
      <c r="C2448" s="41" t="s">
        <v>311</v>
      </c>
      <c r="D2448" s="42">
        <v>36</v>
      </c>
      <c r="M2448" s="81" t="s">
        <v>13</v>
      </c>
      <c r="N2448" s="81" t="s">
        <v>437</v>
      </c>
      <c r="O2448" s="81" t="s">
        <v>309</v>
      </c>
      <c r="P2448" s="81" t="s">
        <v>332</v>
      </c>
      <c r="Q2448" s="82">
        <v>1</v>
      </c>
    </row>
    <row r="2449" spans="1:17">
      <c r="A2449" s="41" t="s">
        <v>337</v>
      </c>
      <c r="B2449" s="41" t="s">
        <v>46</v>
      </c>
      <c r="C2449" s="41" t="s">
        <v>335</v>
      </c>
      <c r="D2449" s="42">
        <v>7</v>
      </c>
      <c r="M2449" s="81" t="s">
        <v>13</v>
      </c>
      <c r="N2449" s="81" t="s">
        <v>439</v>
      </c>
      <c r="O2449" s="81" t="s">
        <v>309</v>
      </c>
      <c r="P2449" s="81" t="s">
        <v>332</v>
      </c>
      <c r="Q2449" s="82">
        <v>1</v>
      </c>
    </row>
    <row r="2450" spans="1:17">
      <c r="A2450" s="41" t="s">
        <v>337</v>
      </c>
      <c r="B2450" s="41" t="s">
        <v>11</v>
      </c>
      <c r="C2450" s="41" t="s">
        <v>309</v>
      </c>
      <c r="D2450" s="42">
        <v>5520</v>
      </c>
      <c r="M2450" s="81" t="s">
        <v>13</v>
      </c>
      <c r="N2450" s="81" t="s">
        <v>455</v>
      </c>
      <c r="O2450" s="81" t="s">
        <v>309</v>
      </c>
      <c r="P2450" s="81" t="s">
        <v>331</v>
      </c>
      <c r="Q2450" s="82">
        <v>1</v>
      </c>
    </row>
    <row r="2451" spans="1:17">
      <c r="A2451" s="41" t="s">
        <v>337</v>
      </c>
      <c r="B2451" s="41" t="s">
        <v>11</v>
      </c>
      <c r="C2451" s="41" t="s">
        <v>310</v>
      </c>
      <c r="D2451" s="42">
        <v>2104</v>
      </c>
      <c r="M2451" s="81" t="s">
        <v>13</v>
      </c>
      <c r="N2451" s="81" t="s">
        <v>329</v>
      </c>
      <c r="O2451" s="81" t="s">
        <v>309</v>
      </c>
      <c r="P2451" s="81" t="s">
        <v>308</v>
      </c>
      <c r="Q2451" s="82">
        <v>82</v>
      </c>
    </row>
    <row r="2452" spans="1:17">
      <c r="A2452" s="41" t="s">
        <v>337</v>
      </c>
      <c r="B2452" s="41" t="s">
        <v>11</v>
      </c>
      <c r="C2452" s="41" t="s">
        <v>311</v>
      </c>
      <c r="D2452" s="42">
        <v>212</v>
      </c>
      <c r="M2452" s="81" t="s">
        <v>13</v>
      </c>
      <c r="N2452" s="81" t="s">
        <v>329</v>
      </c>
      <c r="O2452" s="81" t="s">
        <v>309</v>
      </c>
      <c r="P2452" s="81" t="s">
        <v>323</v>
      </c>
      <c r="Q2452" s="82">
        <v>500</v>
      </c>
    </row>
    <row r="2453" spans="1:17">
      <c r="A2453" s="41" t="s">
        <v>337</v>
      </c>
      <c r="B2453" s="41" t="s">
        <v>11</v>
      </c>
      <c r="C2453" s="41" t="s">
        <v>335</v>
      </c>
      <c r="D2453" s="42">
        <v>104</v>
      </c>
      <c r="M2453" s="81" t="s">
        <v>13</v>
      </c>
      <c r="N2453" s="81" t="s">
        <v>329</v>
      </c>
      <c r="O2453" s="81" t="s">
        <v>309</v>
      </c>
      <c r="P2453" s="81" t="s">
        <v>324</v>
      </c>
      <c r="Q2453" s="82">
        <v>395</v>
      </c>
    </row>
    <row r="2454" spans="1:17">
      <c r="A2454" s="41" t="s">
        <v>337</v>
      </c>
      <c r="B2454" s="41" t="s">
        <v>21</v>
      </c>
      <c r="C2454" s="41" t="s">
        <v>309</v>
      </c>
      <c r="D2454" s="42">
        <v>436</v>
      </c>
      <c r="M2454" s="81" t="s">
        <v>13</v>
      </c>
      <c r="N2454" s="81" t="s">
        <v>329</v>
      </c>
      <c r="O2454" s="81" t="s">
        <v>309</v>
      </c>
      <c r="P2454" s="81" t="s">
        <v>325</v>
      </c>
      <c r="Q2454" s="82">
        <v>374</v>
      </c>
    </row>
    <row r="2455" spans="1:17">
      <c r="A2455" s="41" t="s">
        <v>337</v>
      </c>
      <c r="B2455" s="41" t="s">
        <v>21</v>
      </c>
      <c r="C2455" s="41" t="s">
        <v>310</v>
      </c>
      <c r="D2455" s="42">
        <v>166</v>
      </c>
      <c r="M2455" s="81" t="s">
        <v>13</v>
      </c>
      <c r="N2455" s="81" t="s">
        <v>329</v>
      </c>
      <c r="O2455" s="81" t="s">
        <v>309</v>
      </c>
      <c r="P2455" s="81" t="s">
        <v>326</v>
      </c>
      <c r="Q2455" s="82">
        <v>437</v>
      </c>
    </row>
    <row r="2456" spans="1:17">
      <c r="A2456" s="41" t="s">
        <v>337</v>
      </c>
      <c r="B2456" s="41" t="s">
        <v>21</v>
      </c>
      <c r="C2456" s="41" t="s">
        <v>311</v>
      </c>
      <c r="D2456" s="42">
        <v>16</v>
      </c>
      <c r="M2456" s="81" t="s">
        <v>13</v>
      </c>
      <c r="N2456" s="81" t="s">
        <v>329</v>
      </c>
      <c r="O2456" s="81" t="s">
        <v>309</v>
      </c>
      <c r="P2456" s="81" t="s">
        <v>327</v>
      </c>
      <c r="Q2456" s="82">
        <v>390</v>
      </c>
    </row>
    <row r="2457" spans="1:17">
      <c r="A2457" s="41" t="s">
        <v>337</v>
      </c>
      <c r="B2457" s="41" t="s">
        <v>21</v>
      </c>
      <c r="C2457" s="41" t="s">
        <v>335</v>
      </c>
      <c r="D2457" s="42">
        <v>4</v>
      </c>
      <c r="M2457" s="81" t="s">
        <v>13</v>
      </c>
      <c r="N2457" s="81" t="s">
        <v>329</v>
      </c>
      <c r="O2457" s="81" t="s">
        <v>309</v>
      </c>
      <c r="P2457" s="81" t="s">
        <v>328</v>
      </c>
      <c r="Q2457" s="82">
        <v>405</v>
      </c>
    </row>
    <row r="2458" spans="1:17">
      <c r="A2458" s="41" t="s">
        <v>337</v>
      </c>
      <c r="B2458" s="41" t="s">
        <v>55</v>
      </c>
      <c r="C2458" s="41" t="s">
        <v>309</v>
      </c>
      <c r="D2458" s="42">
        <v>195</v>
      </c>
      <c r="M2458" s="81" t="s">
        <v>13</v>
      </c>
      <c r="N2458" s="81" t="s">
        <v>329</v>
      </c>
      <c r="O2458" s="81" t="s">
        <v>309</v>
      </c>
      <c r="P2458" s="81" t="s">
        <v>334</v>
      </c>
      <c r="Q2458" s="82">
        <v>5</v>
      </c>
    </row>
    <row r="2459" spans="1:17">
      <c r="A2459" s="41" t="s">
        <v>337</v>
      </c>
      <c r="B2459" s="41" t="s">
        <v>55</v>
      </c>
      <c r="C2459" s="41" t="s">
        <v>310</v>
      </c>
      <c r="D2459" s="42">
        <v>92</v>
      </c>
      <c r="M2459" s="81" t="s">
        <v>13</v>
      </c>
      <c r="N2459" s="81" t="s">
        <v>329</v>
      </c>
      <c r="O2459" s="81" t="s">
        <v>310</v>
      </c>
      <c r="P2459" s="81" t="s">
        <v>308</v>
      </c>
      <c r="Q2459" s="82">
        <v>20</v>
      </c>
    </row>
    <row r="2460" spans="1:17">
      <c r="A2460" s="41" t="s">
        <v>337</v>
      </c>
      <c r="B2460" s="41" t="s">
        <v>55</v>
      </c>
      <c r="C2460" s="41" t="s">
        <v>311</v>
      </c>
      <c r="D2460" s="42">
        <v>10</v>
      </c>
      <c r="M2460" s="81" t="s">
        <v>13</v>
      </c>
      <c r="N2460" s="81" t="s">
        <v>329</v>
      </c>
      <c r="O2460" s="81" t="s">
        <v>310</v>
      </c>
      <c r="P2460" s="81" t="s">
        <v>323</v>
      </c>
      <c r="Q2460" s="82">
        <v>117</v>
      </c>
    </row>
    <row r="2461" spans="1:17">
      <c r="A2461" s="41" t="s">
        <v>337</v>
      </c>
      <c r="B2461" s="41" t="s">
        <v>55</v>
      </c>
      <c r="C2461" s="41" t="s">
        <v>335</v>
      </c>
      <c r="D2461" s="42">
        <v>6</v>
      </c>
      <c r="M2461" s="81" t="s">
        <v>13</v>
      </c>
      <c r="N2461" s="81" t="s">
        <v>329</v>
      </c>
      <c r="O2461" s="81" t="s">
        <v>310</v>
      </c>
      <c r="P2461" s="81" t="s">
        <v>324</v>
      </c>
      <c r="Q2461" s="82">
        <v>91</v>
      </c>
    </row>
    <row r="2462" spans="1:17">
      <c r="A2462" s="41" t="s">
        <v>337</v>
      </c>
      <c r="B2462" s="41" t="s">
        <v>43</v>
      </c>
      <c r="C2462" s="41" t="s">
        <v>309</v>
      </c>
      <c r="D2462" s="42">
        <v>758</v>
      </c>
      <c r="M2462" s="81" t="s">
        <v>13</v>
      </c>
      <c r="N2462" s="81" t="s">
        <v>329</v>
      </c>
      <c r="O2462" s="81" t="s">
        <v>310</v>
      </c>
      <c r="P2462" s="81" t="s">
        <v>325</v>
      </c>
      <c r="Q2462" s="82">
        <v>159</v>
      </c>
    </row>
    <row r="2463" spans="1:17">
      <c r="A2463" s="41" t="s">
        <v>337</v>
      </c>
      <c r="B2463" s="41" t="s">
        <v>43</v>
      </c>
      <c r="C2463" s="41" t="s">
        <v>310</v>
      </c>
      <c r="D2463" s="42">
        <v>249</v>
      </c>
      <c r="M2463" s="81" t="s">
        <v>13</v>
      </c>
      <c r="N2463" s="81" t="s">
        <v>329</v>
      </c>
      <c r="O2463" s="81" t="s">
        <v>310</v>
      </c>
      <c r="P2463" s="81" t="s">
        <v>326</v>
      </c>
      <c r="Q2463" s="82">
        <v>148</v>
      </c>
    </row>
    <row r="2464" spans="1:17">
      <c r="A2464" s="41" t="s">
        <v>337</v>
      </c>
      <c r="B2464" s="41" t="s">
        <v>43</v>
      </c>
      <c r="C2464" s="41" t="s">
        <v>311</v>
      </c>
      <c r="D2464" s="42">
        <v>19</v>
      </c>
      <c r="M2464" s="81" t="s">
        <v>13</v>
      </c>
      <c r="N2464" s="81" t="s">
        <v>329</v>
      </c>
      <c r="O2464" s="81" t="s">
        <v>310</v>
      </c>
      <c r="P2464" s="81" t="s">
        <v>327</v>
      </c>
      <c r="Q2464" s="82">
        <v>101</v>
      </c>
    </row>
    <row r="2465" spans="1:17">
      <c r="A2465" s="41" t="s">
        <v>337</v>
      </c>
      <c r="B2465" s="41" t="s">
        <v>43</v>
      </c>
      <c r="C2465" s="41" t="s">
        <v>335</v>
      </c>
      <c r="D2465" s="42">
        <v>16</v>
      </c>
      <c r="M2465" s="81" t="s">
        <v>13</v>
      </c>
      <c r="N2465" s="81" t="s">
        <v>329</v>
      </c>
      <c r="O2465" s="81" t="s">
        <v>310</v>
      </c>
      <c r="P2465" s="81" t="s">
        <v>328</v>
      </c>
      <c r="Q2465" s="82">
        <v>141</v>
      </c>
    </row>
    <row r="2466" spans="1:17">
      <c r="A2466" s="41" t="s">
        <v>337</v>
      </c>
      <c r="B2466" s="41" t="s">
        <v>316</v>
      </c>
      <c r="C2466" s="41" t="s">
        <v>309</v>
      </c>
      <c r="D2466" s="42">
        <v>2443</v>
      </c>
      <c r="M2466" s="81" t="s">
        <v>13</v>
      </c>
      <c r="N2466" s="81" t="s">
        <v>329</v>
      </c>
      <c r="O2466" s="81" t="s">
        <v>310</v>
      </c>
      <c r="P2466" s="81" t="s">
        <v>334</v>
      </c>
      <c r="Q2466" s="82">
        <v>3</v>
      </c>
    </row>
    <row r="2467" spans="1:17">
      <c r="A2467" s="41" t="s">
        <v>337</v>
      </c>
      <c r="B2467" s="41" t="s">
        <v>316</v>
      </c>
      <c r="C2467" s="41" t="s">
        <v>310</v>
      </c>
      <c r="D2467" s="42">
        <v>683</v>
      </c>
      <c r="M2467" s="81" t="s">
        <v>13</v>
      </c>
      <c r="N2467" s="81" t="s">
        <v>329</v>
      </c>
      <c r="O2467" s="81" t="s">
        <v>311</v>
      </c>
      <c r="P2467" s="81" t="s">
        <v>308</v>
      </c>
      <c r="Q2467" s="82">
        <v>3</v>
      </c>
    </row>
    <row r="2468" spans="1:17">
      <c r="A2468" s="41" t="s">
        <v>337</v>
      </c>
      <c r="B2468" s="41" t="s">
        <v>316</v>
      </c>
      <c r="C2468" s="41" t="s">
        <v>311</v>
      </c>
      <c r="D2468" s="42">
        <v>147</v>
      </c>
      <c r="M2468" s="81" t="s">
        <v>13</v>
      </c>
      <c r="N2468" s="81" t="s">
        <v>329</v>
      </c>
      <c r="O2468" s="81" t="s">
        <v>311</v>
      </c>
      <c r="P2468" s="81" t="s">
        <v>323</v>
      </c>
      <c r="Q2468" s="82">
        <v>20</v>
      </c>
    </row>
    <row r="2469" spans="1:17">
      <c r="A2469" s="41" t="s">
        <v>337</v>
      </c>
      <c r="B2469" s="41" t="s">
        <v>316</v>
      </c>
      <c r="C2469" s="41" t="s">
        <v>335</v>
      </c>
      <c r="D2469" s="42">
        <v>49</v>
      </c>
      <c r="M2469" s="81" t="s">
        <v>13</v>
      </c>
      <c r="N2469" s="81" t="s">
        <v>329</v>
      </c>
      <c r="O2469" s="81" t="s">
        <v>311</v>
      </c>
      <c r="P2469" s="81" t="s">
        <v>324</v>
      </c>
      <c r="Q2469" s="82">
        <v>16</v>
      </c>
    </row>
    <row r="2470" spans="1:17">
      <c r="A2470" s="41" t="s">
        <v>337</v>
      </c>
      <c r="B2470" s="41" t="s">
        <v>317</v>
      </c>
      <c r="C2470" s="41" t="s">
        <v>309</v>
      </c>
      <c r="D2470" s="42">
        <v>860</v>
      </c>
      <c r="M2470" s="81" t="s">
        <v>13</v>
      </c>
      <c r="N2470" s="81" t="s">
        <v>329</v>
      </c>
      <c r="O2470" s="81" t="s">
        <v>311</v>
      </c>
      <c r="P2470" s="81" t="s">
        <v>325</v>
      </c>
      <c r="Q2470" s="82">
        <v>17</v>
      </c>
    </row>
    <row r="2471" spans="1:17">
      <c r="A2471" s="41" t="s">
        <v>337</v>
      </c>
      <c r="B2471" s="41" t="s">
        <v>317</v>
      </c>
      <c r="C2471" s="41" t="s">
        <v>310</v>
      </c>
      <c r="D2471" s="42">
        <v>213</v>
      </c>
      <c r="M2471" s="81" t="s">
        <v>13</v>
      </c>
      <c r="N2471" s="81" t="s">
        <v>329</v>
      </c>
      <c r="O2471" s="81" t="s">
        <v>311</v>
      </c>
      <c r="P2471" s="81" t="s">
        <v>326</v>
      </c>
      <c r="Q2471" s="82">
        <v>22</v>
      </c>
    </row>
    <row r="2472" spans="1:17">
      <c r="A2472" s="41" t="s">
        <v>337</v>
      </c>
      <c r="B2472" s="41" t="s">
        <v>317</v>
      </c>
      <c r="C2472" s="41" t="s">
        <v>311</v>
      </c>
      <c r="D2472" s="42">
        <v>46</v>
      </c>
      <c r="M2472" s="81" t="s">
        <v>13</v>
      </c>
      <c r="N2472" s="81" t="s">
        <v>329</v>
      </c>
      <c r="O2472" s="81" t="s">
        <v>311</v>
      </c>
      <c r="P2472" s="81" t="s">
        <v>327</v>
      </c>
      <c r="Q2472" s="82">
        <v>12</v>
      </c>
    </row>
    <row r="2473" spans="1:17">
      <c r="A2473" s="41" t="s">
        <v>337</v>
      </c>
      <c r="B2473" s="41" t="s">
        <v>317</v>
      </c>
      <c r="C2473" s="41" t="s">
        <v>335</v>
      </c>
      <c r="D2473" s="42">
        <v>17</v>
      </c>
      <c r="M2473" s="81" t="s">
        <v>13</v>
      </c>
      <c r="N2473" s="81" t="s">
        <v>329</v>
      </c>
      <c r="O2473" s="81" t="s">
        <v>311</v>
      </c>
      <c r="P2473" s="81" t="s">
        <v>328</v>
      </c>
      <c r="Q2473" s="82">
        <v>15</v>
      </c>
    </row>
    <row r="2474" spans="1:17">
      <c r="A2474" s="41" t="s">
        <v>337</v>
      </c>
      <c r="B2474" s="41" t="s">
        <v>318</v>
      </c>
      <c r="C2474" s="41" t="s">
        <v>309</v>
      </c>
      <c r="D2474" s="42">
        <v>3573</v>
      </c>
      <c r="M2474" s="81" t="s">
        <v>13</v>
      </c>
      <c r="N2474" s="81" t="s">
        <v>329</v>
      </c>
      <c r="O2474" s="81" t="s">
        <v>311</v>
      </c>
      <c r="P2474" s="81" t="s">
        <v>334</v>
      </c>
      <c r="Q2474" s="82">
        <v>2</v>
      </c>
    </row>
    <row r="2475" spans="1:17">
      <c r="A2475" s="41" t="s">
        <v>337</v>
      </c>
      <c r="B2475" s="41" t="s">
        <v>318</v>
      </c>
      <c r="C2475" s="41" t="s">
        <v>310</v>
      </c>
      <c r="D2475" s="42">
        <v>1028</v>
      </c>
      <c r="M2475" s="81" t="s">
        <v>13</v>
      </c>
      <c r="N2475" s="81" t="s">
        <v>329</v>
      </c>
      <c r="O2475" s="81" t="s">
        <v>335</v>
      </c>
      <c r="P2475" s="81" t="s">
        <v>334</v>
      </c>
      <c r="Q2475" s="82">
        <v>1</v>
      </c>
    </row>
    <row r="2476" spans="1:17">
      <c r="A2476" s="41" t="s">
        <v>337</v>
      </c>
      <c r="B2476" s="41" t="s">
        <v>318</v>
      </c>
      <c r="C2476" s="41" t="s">
        <v>311</v>
      </c>
      <c r="D2476" s="42">
        <v>273</v>
      </c>
      <c r="M2476" s="81" t="s">
        <v>2</v>
      </c>
      <c r="N2476" s="81" t="s">
        <v>436</v>
      </c>
      <c r="O2476" s="81" t="s">
        <v>329</v>
      </c>
      <c r="P2476" s="81" t="s">
        <v>332</v>
      </c>
      <c r="Q2476" s="82">
        <v>4</v>
      </c>
    </row>
    <row r="2477" spans="1:17">
      <c r="A2477" s="41" t="s">
        <v>337</v>
      </c>
      <c r="B2477" s="41" t="s">
        <v>318</v>
      </c>
      <c r="C2477" s="41" t="s">
        <v>335</v>
      </c>
      <c r="D2477" s="42">
        <v>68</v>
      </c>
      <c r="M2477" s="81" t="s">
        <v>2</v>
      </c>
      <c r="N2477" s="81" t="s">
        <v>436</v>
      </c>
      <c r="O2477" s="81" t="s">
        <v>329</v>
      </c>
      <c r="P2477" s="81" t="s">
        <v>333</v>
      </c>
      <c r="Q2477" s="82">
        <v>5</v>
      </c>
    </row>
    <row r="2478" spans="1:17">
      <c r="A2478" s="41" t="s">
        <v>337</v>
      </c>
      <c r="B2478" s="41" t="s">
        <v>9</v>
      </c>
      <c r="C2478" s="41" t="s">
        <v>309</v>
      </c>
      <c r="D2478" s="42">
        <v>568</v>
      </c>
      <c r="M2478" s="81" t="s">
        <v>2</v>
      </c>
      <c r="N2478" s="81" t="s">
        <v>436</v>
      </c>
      <c r="O2478" s="81" t="s">
        <v>329</v>
      </c>
      <c r="P2478" s="81" t="s">
        <v>334</v>
      </c>
      <c r="Q2478" s="82">
        <v>1</v>
      </c>
    </row>
    <row r="2479" spans="1:17">
      <c r="A2479" s="41" t="s">
        <v>337</v>
      </c>
      <c r="B2479" s="41" t="s">
        <v>9</v>
      </c>
      <c r="C2479" s="41" t="s">
        <v>310</v>
      </c>
      <c r="D2479" s="42">
        <v>215</v>
      </c>
      <c r="M2479" s="81" t="s">
        <v>2</v>
      </c>
      <c r="N2479" s="81" t="s">
        <v>436</v>
      </c>
      <c r="O2479" s="81" t="s">
        <v>309</v>
      </c>
      <c r="P2479" s="81" t="s">
        <v>330</v>
      </c>
      <c r="Q2479" s="82">
        <v>649</v>
      </c>
    </row>
    <row r="2480" spans="1:17">
      <c r="A2480" s="41" t="s">
        <v>337</v>
      </c>
      <c r="B2480" s="41" t="s">
        <v>9</v>
      </c>
      <c r="C2480" s="41" t="s">
        <v>311</v>
      </c>
      <c r="D2480" s="42">
        <v>23</v>
      </c>
      <c r="M2480" s="81" t="s">
        <v>2</v>
      </c>
      <c r="N2480" s="81" t="s">
        <v>436</v>
      </c>
      <c r="O2480" s="81" t="s">
        <v>309</v>
      </c>
      <c r="P2480" s="81" t="s">
        <v>331</v>
      </c>
      <c r="Q2480" s="82">
        <v>703</v>
      </c>
    </row>
    <row r="2481" spans="1:17">
      <c r="A2481" s="41" t="s">
        <v>337</v>
      </c>
      <c r="B2481" s="41" t="s">
        <v>9</v>
      </c>
      <c r="C2481" s="41" t="s">
        <v>335</v>
      </c>
      <c r="D2481" s="42">
        <v>9</v>
      </c>
      <c r="M2481" s="81" t="s">
        <v>2</v>
      </c>
      <c r="N2481" s="81" t="s">
        <v>436</v>
      </c>
      <c r="O2481" s="81" t="s">
        <v>309</v>
      </c>
      <c r="P2481" s="81" t="s">
        <v>332</v>
      </c>
      <c r="Q2481" s="82">
        <v>1204</v>
      </c>
    </row>
    <row r="2482" spans="1:17">
      <c r="A2482" s="41" t="s">
        <v>337</v>
      </c>
      <c r="B2482" s="41" t="s">
        <v>13</v>
      </c>
      <c r="C2482" s="41" t="s">
        <v>309</v>
      </c>
      <c r="D2482" s="42">
        <v>261</v>
      </c>
      <c r="M2482" s="81" t="s">
        <v>2</v>
      </c>
      <c r="N2482" s="81" t="s">
        <v>436</v>
      </c>
      <c r="O2482" s="81" t="s">
        <v>309</v>
      </c>
      <c r="P2482" s="81" t="s">
        <v>333</v>
      </c>
      <c r="Q2482" s="82">
        <v>1225</v>
      </c>
    </row>
    <row r="2483" spans="1:17">
      <c r="A2483" s="41" t="s">
        <v>337</v>
      </c>
      <c r="B2483" s="41" t="s">
        <v>13</v>
      </c>
      <c r="C2483" s="41" t="s">
        <v>310</v>
      </c>
      <c r="D2483" s="42">
        <v>100</v>
      </c>
      <c r="M2483" s="81" t="s">
        <v>2</v>
      </c>
      <c r="N2483" s="81" t="s">
        <v>436</v>
      </c>
      <c r="O2483" s="81" t="s">
        <v>309</v>
      </c>
      <c r="P2483" s="81" t="s">
        <v>334</v>
      </c>
      <c r="Q2483" s="82">
        <v>926</v>
      </c>
    </row>
    <row r="2484" spans="1:17">
      <c r="A2484" s="41" t="s">
        <v>337</v>
      </c>
      <c r="B2484" s="41" t="s">
        <v>13</v>
      </c>
      <c r="C2484" s="41" t="s">
        <v>311</v>
      </c>
      <c r="D2484" s="42">
        <v>11</v>
      </c>
      <c r="M2484" s="81" t="s">
        <v>2</v>
      </c>
      <c r="N2484" s="81" t="s">
        <v>436</v>
      </c>
      <c r="O2484" s="81" t="s">
        <v>309</v>
      </c>
      <c r="P2484" s="81" t="s">
        <v>336</v>
      </c>
      <c r="Q2484" s="82">
        <v>819</v>
      </c>
    </row>
    <row r="2485" spans="1:17">
      <c r="A2485" s="41" t="s">
        <v>337</v>
      </c>
      <c r="B2485" s="41" t="s">
        <v>13</v>
      </c>
      <c r="C2485" s="41" t="s">
        <v>335</v>
      </c>
      <c r="D2485" s="42">
        <v>1</v>
      </c>
      <c r="M2485" s="81" t="s">
        <v>2</v>
      </c>
      <c r="N2485" s="81" t="s">
        <v>436</v>
      </c>
      <c r="O2485" s="81" t="s">
        <v>309</v>
      </c>
      <c r="P2485" s="81" t="s">
        <v>337</v>
      </c>
      <c r="Q2485" s="82">
        <v>999</v>
      </c>
    </row>
    <row r="2486" spans="1:17">
      <c r="A2486" s="41" t="s">
        <v>337</v>
      </c>
      <c r="B2486" s="41" t="s">
        <v>2</v>
      </c>
      <c r="C2486" s="41" t="s">
        <v>309</v>
      </c>
      <c r="D2486" s="42">
        <v>1000</v>
      </c>
      <c r="M2486" s="81" t="s">
        <v>2</v>
      </c>
      <c r="N2486" s="81" t="s">
        <v>436</v>
      </c>
      <c r="O2486" s="81" t="s">
        <v>309</v>
      </c>
      <c r="P2486" s="81" t="s">
        <v>338</v>
      </c>
      <c r="Q2486" s="82">
        <v>269</v>
      </c>
    </row>
    <row r="2487" spans="1:17">
      <c r="A2487" s="41" t="s">
        <v>337</v>
      </c>
      <c r="B2487" s="41" t="s">
        <v>2</v>
      </c>
      <c r="C2487" s="41" t="s">
        <v>310</v>
      </c>
      <c r="D2487" s="42">
        <v>375</v>
      </c>
      <c r="M2487" s="81" t="s">
        <v>2</v>
      </c>
      <c r="N2487" s="81" t="s">
        <v>436</v>
      </c>
      <c r="O2487" s="81" t="s">
        <v>310</v>
      </c>
      <c r="P2487" s="81" t="s">
        <v>330</v>
      </c>
      <c r="Q2487" s="82">
        <v>230</v>
      </c>
    </row>
    <row r="2488" spans="1:17">
      <c r="A2488" s="41" t="s">
        <v>337</v>
      </c>
      <c r="B2488" s="41" t="s">
        <v>2</v>
      </c>
      <c r="C2488" s="41" t="s">
        <v>311</v>
      </c>
      <c r="D2488" s="42">
        <v>52</v>
      </c>
      <c r="M2488" s="81" t="s">
        <v>2</v>
      </c>
      <c r="N2488" s="81" t="s">
        <v>436</v>
      </c>
      <c r="O2488" s="81" t="s">
        <v>310</v>
      </c>
      <c r="P2488" s="81" t="s">
        <v>331</v>
      </c>
      <c r="Q2488" s="82">
        <v>202</v>
      </c>
    </row>
    <row r="2489" spans="1:17">
      <c r="A2489" s="41" t="s">
        <v>337</v>
      </c>
      <c r="B2489" s="41" t="s">
        <v>2</v>
      </c>
      <c r="C2489" s="41" t="s">
        <v>335</v>
      </c>
      <c r="D2489" s="42">
        <v>14</v>
      </c>
      <c r="M2489" s="81" t="s">
        <v>2</v>
      </c>
      <c r="N2489" s="81" t="s">
        <v>436</v>
      </c>
      <c r="O2489" s="81" t="s">
        <v>310</v>
      </c>
      <c r="P2489" s="81" t="s">
        <v>332</v>
      </c>
      <c r="Q2489" s="82">
        <v>437</v>
      </c>
    </row>
    <row r="2490" spans="1:17">
      <c r="A2490" s="41" t="s">
        <v>337</v>
      </c>
      <c r="B2490" s="41" t="s">
        <v>31</v>
      </c>
      <c r="C2490" s="41" t="s">
        <v>309</v>
      </c>
      <c r="D2490" s="42">
        <v>176</v>
      </c>
      <c r="M2490" s="81" t="s">
        <v>2</v>
      </c>
      <c r="N2490" s="81" t="s">
        <v>436</v>
      </c>
      <c r="O2490" s="81" t="s">
        <v>310</v>
      </c>
      <c r="P2490" s="81" t="s">
        <v>333</v>
      </c>
      <c r="Q2490" s="82">
        <v>405</v>
      </c>
    </row>
    <row r="2491" spans="1:17">
      <c r="A2491" s="41" t="s">
        <v>337</v>
      </c>
      <c r="B2491" s="41" t="s">
        <v>31</v>
      </c>
      <c r="C2491" s="41" t="s">
        <v>310</v>
      </c>
      <c r="D2491" s="42">
        <v>84</v>
      </c>
      <c r="M2491" s="81" t="s">
        <v>2</v>
      </c>
      <c r="N2491" s="81" t="s">
        <v>436</v>
      </c>
      <c r="O2491" s="81" t="s">
        <v>310</v>
      </c>
      <c r="P2491" s="81" t="s">
        <v>334</v>
      </c>
      <c r="Q2491" s="82">
        <v>372</v>
      </c>
    </row>
    <row r="2492" spans="1:17">
      <c r="A2492" s="41" t="s">
        <v>337</v>
      </c>
      <c r="B2492" s="41" t="s">
        <v>31</v>
      </c>
      <c r="C2492" s="41" t="s">
        <v>311</v>
      </c>
      <c r="D2492" s="42">
        <v>5</v>
      </c>
      <c r="M2492" s="81" t="s">
        <v>2</v>
      </c>
      <c r="N2492" s="81" t="s">
        <v>436</v>
      </c>
      <c r="O2492" s="81" t="s">
        <v>310</v>
      </c>
      <c r="P2492" s="81" t="s">
        <v>336</v>
      </c>
      <c r="Q2492" s="82">
        <v>368</v>
      </c>
    </row>
    <row r="2493" spans="1:17">
      <c r="A2493" s="41" t="s">
        <v>337</v>
      </c>
      <c r="B2493" s="41" t="s">
        <v>31</v>
      </c>
      <c r="C2493" s="41" t="s">
        <v>335</v>
      </c>
      <c r="D2493" s="42">
        <v>2</v>
      </c>
      <c r="M2493" s="81" t="s">
        <v>2</v>
      </c>
      <c r="N2493" s="81" t="s">
        <v>436</v>
      </c>
      <c r="O2493" s="81" t="s">
        <v>310</v>
      </c>
      <c r="P2493" s="81" t="s">
        <v>337</v>
      </c>
      <c r="Q2493" s="82">
        <v>374</v>
      </c>
    </row>
    <row r="2494" spans="1:17">
      <c r="A2494" s="41" t="s">
        <v>337</v>
      </c>
      <c r="B2494" s="41" t="s">
        <v>37</v>
      </c>
      <c r="C2494" s="41" t="s">
        <v>309</v>
      </c>
      <c r="D2494" s="42">
        <v>205</v>
      </c>
      <c r="M2494" s="81" t="s">
        <v>2</v>
      </c>
      <c r="N2494" s="81" t="s">
        <v>436</v>
      </c>
      <c r="O2494" s="81" t="s">
        <v>310</v>
      </c>
      <c r="P2494" s="81" t="s">
        <v>338</v>
      </c>
      <c r="Q2494" s="82">
        <v>60</v>
      </c>
    </row>
    <row r="2495" spans="1:17">
      <c r="A2495" s="41" t="s">
        <v>337</v>
      </c>
      <c r="B2495" s="41" t="s">
        <v>37</v>
      </c>
      <c r="C2495" s="41" t="s">
        <v>310</v>
      </c>
      <c r="D2495" s="42">
        <v>80</v>
      </c>
      <c r="M2495" s="81" t="s">
        <v>2</v>
      </c>
      <c r="N2495" s="81" t="s">
        <v>436</v>
      </c>
      <c r="O2495" s="81" t="s">
        <v>311</v>
      </c>
      <c r="P2495" s="81" t="s">
        <v>330</v>
      </c>
      <c r="Q2495" s="82">
        <v>24</v>
      </c>
    </row>
    <row r="2496" spans="1:17">
      <c r="A2496" s="41" t="s">
        <v>337</v>
      </c>
      <c r="B2496" s="41" t="s">
        <v>37</v>
      </c>
      <c r="C2496" s="41" t="s">
        <v>311</v>
      </c>
      <c r="D2496" s="42">
        <v>7</v>
      </c>
      <c r="M2496" s="81" t="s">
        <v>2</v>
      </c>
      <c r="N2496" s="81" t="s">
        <v>436</v>
      </c>
      <c r="O2496" s="81" t="s">
        <v>311</v>
      </c>
      <c r="P2496" s="81" t="s">
        <v>331</v>
      </c>
      <c r="Q2496" s="82">
        <v>12</v>
      </c>
    </row>
    <row r="2497" spans="1:17">
      <c r="A2497" s="41" t="s">
        <v>337</v>
      </c>
      <c r="B2497" s="41" t="s">
        <v>37</v>
      </c>
      <c r="C2497" s="41" t="s">
        <v>335</v>
      </c>
      <c r="D2497" s="42">
        <v>5</v>
      </c>
      <c r="M2497" s="81" t="s">
        <v>2</v>
      </c>
      <c r="N2497" s="81" t="s">
        <v>436</v>
      </c>
      <c r="O2497" s="81" t="s">
        <v>311</v>
      </c>
      <c r="P2497" s="81" t="s">
        <v>332</v>
      </c>
      <c r="Q2497" s="82">
        <v>45</v>
      </c>
    </row>
    <row r="2498" spans="1:17">
      <c r="A2498" s="41" t="s">
        <v>337</v>
      </c>
      <c r="B2498" s="41" t="s">
        <v>39</v>
      </c>
      <c r="C2498" s="41" t="s">
        <v>309</v>
      </c>
      <c r="D2498" s="42">
        <v>774</v>
      </c>
      <c r="M2498" s="81" t="s">
        <v>2</v>
      </c>
      <c r="N2498" s="81" t="s">
        <v>436</v>
      </c>
      <c r="O2498" s="81" t="s">
        <v>311</v>
      </c>
      <c r="P2498" s="81" t="s">
        <v>333</v>
      </c>
      <c r="Q2498" s="82">
        <v>45</v>
      </c>
    </row>
    <row r="2499" spans="1:17">
      <c r="A2499" s="41" t="s">
        <v>337</v>
      </c>
      <c r="B2499" s="41" t="s">
        <v>39</v>
      </c>
      <c r="C2499" s="41" t="s">
        <v>310</v>
      </c>
      <c r="D2499" s="42">
        <v>265</v>
      </c>
      <c r="M2499" s="81" t="s">
        <v>2</v>
      </c>
      <c r="N2499" s="81" t="s">
        <v>436</v>
      </c>
      <c r="O2499" s="81" t="s">
        <v>311</v>
      </c>
      <c r="P2499" s="81" t="s">
        <v>334</v>
      </c>
      <c r="Q2499" s="82">
        <v>36</v>
      </c>
    </row>
    <row r="2500" spans="1:17">
      <c r="A2500" s="41" t="s">
        <v>337</v>
      </c>
      <c r="B2500" s="41" t="s">
        <v>39</v>
      </c>
      <c r="C2500" s="41" t="s">
        <v>311</v>
      </c>
      <c r="D2500" s="42">
        <v>41</v>
      </c>
      <c r="M2500" s="81" t="s">
        <v>2</v>
      </c>
      <c r="N2500" s="81" t="s">
        <v>436</v>
      </c>
      <c r="O2500" s="81" t="s">
        <v>311</v>
      </c>
      <c r="P2500" s="81" t="s">
        <v>336</v>
      </c>
      <c r="Q2500" s="82">
        <v>41</v>
      </c>
    </row>
    <row r="2501" spans="1:17">
      <c r="A2501" s="41" t="s">
        <v>337</v>
      </c>
      <c r="B2501" s="41" t="s">
        <v>39</v>
      </c>
      <c r="C2501" s="41" t="s">
        <v>335</v>
      </c>
      <c r="D2501" s="42">
        <v>11</v>
      </c>
      <c r="M2501" s="81" t="s">
        <v>2</v>
      </c>
      <c r="N2501" s="81" t="s">
        <v>436</v>
      </c>
      <c r="O2501" s="81" t="s">
        <v>311</v>
      </c>
      <c r="P2501" s="81" t="s">
        <v>337</v>
      </c>
      <c r="Q2501" s="82">
        <v>52</v>
      </c>
    </row>
    <row r="2502" spans="1:17">
      <c r="A2502" s="41" t="s">
        <v>337</v>
      </c>
      <c r="B2502" s="41" t="s">
        <v>32</v>
      </c>
      <c r="C2502" s="41" t="s">
        <v>309</v>
      </c>
      <c r="D2502" s="42">
        <v>11074</v>
      </c>
      <c r="M2502" s="81" t="s">
        <v>2</v>
      </c>
      <c r="N2502" s="81" t="s">
        <v>436</v>
      </c>
      <c r="O2502" s="81" t="s">
        <v>311</v>
      </c>
      <c r="P2502" s="81" t="s">
        <v>338</v>
      </c>
      <c r="Q2502" s="82">
        <v>11</v>
      </c>
    </row>
    <row r="2503" spans="1:17">
      <c r="A2503" s="41" t="s">
        <v>337</v>
      </c>
      <c r="B2503" s="41" t="s">
        <v>32</v>
      </c>
      <c r="C2503" s="41" t="s">
        <v>310</v>
      </c>
      <c r="D2503" s="42">
        <v>3961</v>
      </c>
      <c r="M2503" s="81" t="s">
        <v>2</v>
      </c>
      <c r="N2503" s="81" t="s">
        <v>436</v>
      </c>
      <c r="O2503" s="81" t="s">
        <v>335</v>
      </c>
      <c r="P2503" s="81" t="s">
        <v>334</v>
      </c>
      <c r="Q2503" s="82">
        <v>17</v>
      </c>
    </row>
    <row r="2504" spans="1:17">
      <c r="A2504" s="41" t="s">
        <v>337</v>
      </c>
      <c r="B2504" s="41" t="s">
        <v>32</v>
      </c>
      <c r="C2504" s="41" t="s">
        <v>311</v>
      </c>
      <c r="D2504" s="42">
        <v>625</v>
      </c>
      <c r="M2504" s="81" t="s">
        <v>2</v>
      </c>
      <c r="N2504" s="81" t="s">
        <v>436</v>
      </c>
      <c r="O2504" s="81" t="s">
        <v>335</v>
      </c>
      <c r="P2504" s="81" t="s">
        <v>336</v>
      </c>
      <c r="Q2504" s="82">
        <v>12</v>
      </c>
    </row>
    <row r="2505" spans="1:17">
      <c r="A2505" s="41" t="s">
        <v>337</v>
      </c>
      <c r="B2505" s="41" t="s">
        <v>32</v>
      </c>
      <c r="C2505" s="41" t="s">
        <v>335</v>
      </c>
      <c r="D2505" s="42">
        <v>186</v>
      </c>
      <c r="M2505" s="81" t="s">
        <v>2</v>
      </c>
      <c r="N2505" s="81" t="s">
        <v>436</v>
      </c>
      <c r="O2505" s="81" t="s">
        <v>335</v>
      </c>
      <c r="P2505" s="81" t="s">
        <v>337</v>
      </c>
      <c r="Q2505" s="82">
        <v>14</v>
      </c>
    </row>
    <row r="2506" spans="1:17">
      <c r="A2506" s="41" t="s">
        <v>337</v>
      </c>
      <c r="B2506" s="41" t="s">
        <v>35</v>
      </c>
      <c r="C2506" s="41" t="s">
        <v>309</v>
      </c>
      <c r="D2506" s="42">
        <v>1439</v>
      </c>
      <c r="M2506" s="81" t="s">
        <v>2</v>
      </c>
      <c r="N2506" s="81" t="s">
        <v>436</v>
      </c>
      <c r="O2506" s="81" t="s">
        <v>335</v>
      </c>
      <c r="P2506" s="81" t="s">
        <v>338</v>
      </c>
      <c r="Q2506" s="82">
        <v>7</v>
      </c>
    </row>
    <row r="2507" spans="1:17">
      <c r="A2507" s="41" t="s">
        <v>337</v>
      </c>
      <c r="B2507" s="41" t="s">
        <v>35</v>
      </c>
      <c r="C2507" s="41" t="s">
        <v>310</v>
      </c>
      <c r="D2507" s="42">
        <v>519</v>
      </c>
      <c r="M2507" s="81" t="s">
        <v>2</v>
      </c>
      <c r="N2507" s="81" t="s">
        <v>437</v>
      </c>
      <c r="O2507" s="81" t="s">
        <v>309</v>
      </c>
      <c r="P2507" s="81" t="s">
        <v>331</v>
      </c>
      <c r="Q2507" s="82">
        <v>2</v>
      </c>
    </row>
    <row r="2508" spans="1:17">
      <c r="A2508" s="41" t="s">
        <v>337</v>
      </c>
      <c r="B2508" s="41" t="s">
        <v>35</v>
      </c>
      <c r="C2508" s="41" t="s">
        <v>311</v>
      </c>
      <c r="D2508" s="42">
        <v>72</v>
      </c>
      <c r="M2508" s="81" t="s">
        <v>2</v>
      </c>
      <c r="N2508" s="81" t="s">
        <v>441</v>
      </c>
      <c r="O2508" s="81" t="s">
        <v>309</v>
      </c>
      <c r="P2508" s="81" t="s">
        <v>332</v>
      </c>
      <c r="Q2508" s="82">
        <v>1</v>
      </c>
    </row>
    <row r="2509" spans="1:17">
      <c r="A2509" s="41" t="s">
        <v>337</v>
      </c>
      <c r="B2509" s="41" t="s">
        <v>35</v>
      </c>
      <c r="C2509" s="41" t="s">
        <v>335</v>
      </c>
      <c r="D2509" s="42">
        <v>35</v>
      </c>
      <c r="M2509" s="81" t="s">
        <v>2</v>
      </c>
      <c r="N2509" s="81" t="s">
        <v>454</v>
      </c>
      <c r="O2509" s="81" t="s">
        <v>309</v>
      </c>
      <c r="P2509" s="81" t="s">
        <v>333</v>
      </c>
      <c r="Q2509" s="82">
        <v>1</v>
      </c>
    </row>
    <row r="2510" spans="1:17">
      <c r="A2510" s="41" t="s">
        <v>337</v>
      </c>
      <c r="B2510" s="41" t="s">
        <v>36</v>
      </c>
      <c r="C2510" s="41" t="s">
        <v>309</v>
      </c>
      <c r="D2510" s="42">
        <v>530</v>
      </c>
      <c r="M2510" s="81" t="s">
        <v>2</v>
      </c>
      <c r="N2510" s="81" t="s">
        <v>329</v>
      </c>
      <c r="O2510" s="81" t="s">
        <v>309</v>
      </c>
      <c r="P2510" s="81" t="s">
        <v>308</v>
      </c>
      <c r="Q2510" s="82">
        <v>322</v>
      </c>
    </row>
    <row r="2511" spans="1:17">
      <c r="A2511" s="41" t="s">
        <v>337</v>
      </c>
      <c r="B2511" s="41" t="s">
        <v>36</v>
      </c>
      <c r="C2511" s="41" t="s">
        <v>310</v>
      </c>
      <c r="D2511" s="42">
        <v>176</v>
      </c>
      <c r="M2511" s="81" t="s">
        <v>2</v>
      </c>
      <c r="N2511" s="81" t="s">
        <v>329</v>
      </c>
      <c r="O2511" s="81" t="s">
        <v>309</v>
      </c>
      <c r="P2511" s="81" t="s">
        <v>323</v>
      </c>
      <c r="Q2511" s="82">
        <v>1178</v>
      </c>
    </row>
    <row r="2512" spans="1:17">
      <c r="A2512" s="41" t="s">
        <v>337</v>
      </c>
      <c r="B2512" s="41" t="s">
        <v>36</v>
      </c>
      <c r="C2512" s="41" t="s">
        <v>311</v>
      </c>
      <c r="D2512" s="42">
        <v>27</v>
      </c>
      <c r="M2512" s="81" t="s">
        <v>2</v>
      </c>
      <c r="N2512" s="81" t="s">
        <v>329</v>
      </c>
      <c r="O2512" s="81" t="s">
        <v>309</v>
      </c>
      <c r="P2512" s="81" t="s">
        <v>324</v>
      </c>
      <c r="Q2512" s="82">
        <v>1108</v>
      </c>
    </row>
    <row r="2513" spans="1:17">
      <c r="A2513" s="41" t="s">
        <v>337</v>
      </c>
      <c r="B2513" s="41" t="s">
        <v>36</v>
      </c>
      <c r="C2513" s="41" t="s">
        <v>335</v>
      </c>
      <c r="D2513" s="42">
        <v>11</v>
      </c>
      <c r="M2513" s="81" t="s">
        <v>2</v>
      </c>
      <c r="N2513" s="81" t="s">
        <v>329</v>
      </c>
      <c r="O2513" s="81" t="s">
        <v>309</v>
      </c>
      <c r="P2513" s="81" t="s">
        <v>325</v>
      </c>
      <c r="Q2513" s="82">
        <v>1012</v>
      </c>
    </row>
    <row r="2514" spans="1:17">
      <c r="A2514" s="41" t="s">
        <v>337</v>
      </c>
      <c r="B2514" s="41" t="s">
        <v>319</v>
      </c>
      <c r="C2514" s="41" t="s">
        <v>309</v>
      </c>
      <c r="D2514" s="42">
        <v>220</v>
      </c>
      <c r="M2514" s="81" t="s">
        <v>2</v>
      </c>
      <c r="N2514" s="81" t="s">
        <v>329</v>
      </c>
      <c r="O2514" s="81" t="s">
        <v>309</v>
      </c>
      <c r="P2514" s="81" t="s">
        <v>326</v>
      </c>
      <c r="Q2514" s="82">
        <v>1044</v>
      </c>
    </row>
    <row r="2515" spans="1:17">
      <c r="A2515" s="41" t="s">
        <v>337</v>
      </c>
      <c r="B2515" s="41" t="s">
        <v>319</v>
      </c>
      <c r="C2515" s="41" t="s">
        <v>310</v>
      </c>
      <c r="D2515" s="42">
        <v>86</v>
      </c>
      <c r="M2515" s="81" t="s">
        <v>2</v>
      </c>
      <c r="N2515" s="81" t="s">
        <v>329</v>
      </c>
      <c r="O2515" s="81" t="s">
        <v>309</v>
      </c>
      <c r="P2515" s="81" t="s">
        <v>327</v>
      </c>
      <c r="Q2515" s="82">
        <v>868</v>
      </c>
    </row>
    <row r="2516" spans="1:17">
      <c r="A2516" s="41" t="s">
        <v>337</v>
      </c>
      <c r="B2516" s="41" t="s">
        <v>319</v>
      </c>
      <c r="C2516" s="41" t="s">
        <v>311</v>
      </c>
      <c r="D2516" s="42">
        <v>9</v>
      </c>
      <c r="M2516" s="81" t="s">
        <v>2</v>
      </c>
      <c r="N2516" s="81" t="s">
        <v>329</v>
      </c>
      <c r="O2516" s="81" t="s">
        <v>309</v>
      </c>
      <c r="P2516" s="81" t="s">
        <v>328</v>
      </c>
      <c r="Q2516" s="82">
        <v>868</v>
      </c>
    </row>
    <row r="2517" spans="1:17">
      <c r="A2517" s="41" t="s">
        <v>337</v>
      </c>
      <c r="B2517" s="41" t="s">
        <v>319</v>
      </c>
      <c r="C2517" s="41" t="s">
        <v>335</v>
      </c>
      <c r="D2517" s="42">
        <v>5</v>
      </c>
      <c r="M2517" s="81" t="s">
        <v>2</v>
      </c>
      <c r="N2517" s="81" t="s">
        <v>329</v>
      </c>
      <c r="O2517" s="81" t="s">
        <v>309</v>
      </c>
      <c r="P2517" s="81" t="s">
        <v>334</v>
      </c>
      <c r="Q2517" s="82">
        <v>27</v>
      </c>
    </row>
    <row r="2518" spans="1:17">
      <c r="A2518" s="41" t="s">
        <v>337</v>
      </c>
      <c r="B2518" s="41" t="s">
        <v>320</v>
      </c>
      <c r="C2518" s="41" t="s">
        <v>309</v>
      </c>
      <c r="D2518" s="42">
        <v>339</v>
      </c>
      <c r="M2518" s="81" t="s">
        <v>2</v>
      </c>
      <c r="N2518" s="81" t="s">
        <v>329</v>
      </c>
      <c r="O2518" s="81" t="s">
        <v>309</v>
      </c>
      <c r="P2518" s="81" t="s">
        <v>336</v>
      </c>
      <c r="Q2518" s="82">
        <v>1</v>
      </c>
    </row>
    <row r="2519" spans="1:17">
      <c r="A2519" s="41" t="s">
        <v>337</v>
      </c>
      <c r="B2519" s="41" t="s">
        <v>320</v>
      </c>
      <c r="C2519" s="41" t="s">
        <v>310</v>
      </c>
      <c r="D2519" s="42">
        <v>129</v>
      </c>
      <c r="M2519" s="81" t="s">
        <v>2</v>
      </c>
      <c r="N2519" s="81" t="s">
        <v>329</v>
      </c>
      <c r="O2519" s="81" t="s">
        <v>309</v>
      </c>
      <c r="P2519" s="81" t="s">
        <v>337</v>
      </c>
      <c r="Q2519" s="82">
        <v>1</v>
      </c>
    </row>
    <row r="2520" spans="1:17">
      <c r="A2520" s="41" t="s">
        <v>337</v>
      </c>
      <c r="B2520" s="41" t="s">
        <v>320</v>
      </c>
      <c r="C2520" s="41" t="s">
        <v>311</v>
      </c>
      <c r="D2520" s="42">
        <v>13</v>
      </c>
      <c r="M2520" s="81" t="s">
        <v>2</v>
      </c>
      <c r="N2520" s="81" t="s">
        <v>329</v>
      </c>
      <c r="O2520" s="81" t="s">
        <v>309</v>
      </c>
      <c r="P2520" s="81" t="s">
        <v>338</v>
      </c>
      <c r="Q2520" s="82">
        <v>2</v>
      </c>
    </row>
    <row r="2521" spans="1:17">
      <c r="A2521" s="41" t="s">
        <v>337</v>
      </c>
      <c r="B2521" s="41" t="s">
        <v>320</v>
      </c>
      <c r="C2521" s="41" t="s">
        <v>335</v>
      </c>
      <c r="D2521" s="42">
        <v>6</v>
      </c>
      <c r="M2521" s="81" t="s">
        <v>2</v>
      </c>
      <c r="N2521" s="81" t="s">
        <v>329</v>
      </c>
      <c r="O2521" s="81" t="s">
        <v>310</v>
      </c>
      <c r="P2521" s="81" t="s">
        <v>308</v>
      </c>
      <c r="Q2521" s="82">
        <v>46</v>
      </c>
    </row>
    <row r="2522" spans="1:17">
      <c r="A2522" s="41" t="s">
        <v>337</v>
      </c>
      <c r="B2522" s="41" t="s">
        <v>321</v>
      </c>
      <c r="C2522" s="41" t="s">
        <v>309</v>
      </c>
      <c r="D2522" s="42">
        <v>756</v>
      </c>
      <c r="M2522" s="81" t="s">
        <v>2</v>
      </c>
      <c r="N2522" s="81" t="s">
        <v>329</v>
      </c>
      <c r="O2522" s="81" t="s">
        <v>310</v>
      </c>
      <c r="P2522" s="81" t="s">
        <v>323</v>
      </c>
      <c r="Q2522" s="82">
        <v>254</v>
      </c>
    </row>
    <row r="2523" spans="1:17">
      <c r="A2523" s="41" t="s">
        <v>337</v>
      </c>
      <c r="B2523" s="41" t="s">
        <v>321</v>
      </c>
      <c r="C2523" s="41" t="s">
        <v>310</v>
      </c>
      <c r="D2523" s="42">
        <v>271</v>
      </c>
      <c r="M2523" s="81" t="s">
        <v>2</v>
      </c>
      <c r="N2523" s="81" t="s">
        <v>329</v>
      </c>
      <c r="O2523" s="81" t="s">
        <v>310</v>
      </c>
      <c r="P2523" s="81" t="s">
        <v>324</v>
      </c>
      <c r="Q2523" s="82">
        <v>303</v>
      </c>
    </row>
    <row r="2524" spans="1:17">
      <c r="A2524" s="41" t="s">
        <v>337</v>
      </c>
      <c r="B2524" s="41" t="s">
        <v>321</v>
      </c>
      <c r="C2524" s="41" t="s">
        <v>311</v>
      </c>
      <c r="D2524" s="42">
        <v>27</v>
      </c>
      <c r="M2524" s="81" t="s">
        <v>2</v>
      </c>
      <c r="N2524" s="81" t="s">
        <v>329</v>
      </c>
      <c r="O2524" s="81" t="s">
        <v>310</v>
      </c>
      <c r="P2524" s="81" t="s">
        <v>325</v>
      </c>
      <c r="Q2524" s="82">
        <v>377</v>
      </c>
    </row>
    <row r="2525" spans="1:17">
      <c r="A2525" s="41" t="s">
        <v>337</v>
      </c>
      <c r="B2525" s="41" t="s">
        <v>321</v>
      </c>
      <c r="C2525" s="41" t="s">
        <v>335</v>
      </c>
      <c r="D2525" s="42">
        <v>13</v>
      </c>
      <c r="M2525" s="81" t="s">
        <v>2</v>
      </c>
      <c r="N2525" s="81" t="s">
        <v>329</v>
      </c>
      <c r="O2525" s="81" t="s">
        <v>310</v>
      </c>
      <c r="P2525" s="81" t="s">
        <v>326</v>
      </c>
      <c r="Q2525" s="82">
        <v>396</v>
      </c>
    </row>
    <row r="2526" spans="1:17">
      <c r="A2526" s="41" t="s">
        <v>337</v>
      </c>
      <c r="B2526" s="41" t="s">
        <v>28</v>
      </c>
      <c r="C2526" s="41" t="s">
        <v>309</v>
      </c>
      <c r="D2526" s="42">
        <v>262</v>
      </c>
      <c r="M2526" s="81" t="s">
        <v>2</v>
      </c>
      <c r="N2526" s="81" t="s">
        <v>329</v>
      </c>
      <c r="O2526" s="81" t="s">
        <v>310</v>
      </c>
      <c r="P2526" s="81" t="s">
        <v>327</v>
      </c>
      <c r="Q2526" s="82">
        <v>300</v>
      </c>
    </row>
    <row r="2527" spans="1:17">
      <c r="A2527" s="41" t="s">
        <v>337</v>
      </c>
      <c r="B2527" s="41" t="s">
        <v>28</v>
      </c>
      <c r="C2527" s="41" t="s">
        <v>310</v>
      </c>
      <c r="D2527" s="42">
        <v>87</v>
      </c>
      <c r="M2527" s="81" t="s">
        <v>2</v>
      </c>
      <c r="N2527" s="81" t="s">
        <v>329</v>
      </c>
      <c r="O2527" s="81" t="s">
        <v>310</v>
      </c>
      <c r="P2527" s="81" t="s">
        <v>328</v>
      </c>
      <c r="Q2527" s="82">
        <v>333</v>
      </c>
    </row>
    <row r="2528" spans="1:17">
      <c r="A2528" s="41" t="s">
        <v>337</v>
      </c>
      <c r="B2528" s="41" t="s">
        <v>28</v>
      </c>
      <c r="C2528" s="41" t="s">
        <v>311</v>
      </c>
      <c r="D2528" s="42">
        <v>11</v>
      </c>
      <c r="M2528" s="81" t="s">
        <v>2</v>
      </c>
      <c r="N2528" s="81" t="s">
        <v>329</v>
      </c>
      <c r="O2528" s="81" t="s">
        <v>310</v>
      </c>
      <c r="P2528" s="81" t="s">
        <v>334</v>
      </c>
      <c r="Q2528" s="82">
        <v>12</v>
      </c>
    </row>
    <row r="2529" spans="1:17">
      <c r="A2529" s="41" t="s">
        <v>337</v>
      </c>
      <c r="B2529" s="41" t="s">
        <v>28</v>
      </c>
      <c r="C2529" s="41" t="s">
        <v>335</v>
      </c>
      <c r="D2529" s="42">
        <v>2</v>
      </c>
      <c r="M2529" s="81" t="s">
        <v>2</v>
      </c>
      <c r="N2529" s="81" t="s">
        <v>329</v>
      </c>
      <c r="O2529" s="81" t="s">
        <v>310</v>
      </c>
      <c r="P2529" s="81" t="s">
        <v>336</v>
      </c>
      <c r="Q2529" s="82">
        <v>1</v>
      </c>
    </row>
    <row r="2530" spans="1:17">
      <c r="A2530" s="41" t="s">
        <v>337</v>
      </c>
      <c r="B2530" s="41" t="s">
        <v>17</v>
      </c>
      <c r="C2530" s="41" t="s">
        <v>309</v>
      </c>
      <c r="D2530" s="42">
        <v>72</v>
      </c>
      <c r="M2530" s="81" t="s">
        <v>2</v>
      </c>
      <c r="N2530" s="81" t="s">
        <v>329</v>
      </c>
      <c r="O2530" s="81" t="s">
        <v>310</v>
      </c>
      <c r="P2530" s="81" t="s">
        <v>337</v>
      </c>
      <c r="Q2530" s="82">
        <v>1</v>
      </c>
    </row>
    <row r="2531" spans="1:17">
      <c r="A2531" s="41" t="s">
        <v>337</v>
      </c>
      <c r="B2531" s="41" t="s">
        <v>17</v>
      </c>
      <c r="C2531" s="41" t="s">
        <v>310</v>
      </c>
      <c r="D2531" s="42">
        <v>25</v>
      </c>
      <c r="M2531" s="81" t="s">
        <v>2</v>
      </c>
      <c r="N2531" s="81" t="s">
        <v>329</v>
      </c>
      <c r="O2531" s="81" t="s">
        <v>311</v>
      </c>
      <c r="P2531" s="81" t="s">
        <v>308</v>
      </c>
      <c r="Q2531" s="82">
        <v>15</v>
      </c>
    </row>
    <row r="2532" spans="1:17">
      <c r="A2532" s="41" t="s">
        <v>337</v>
      </c>
      <c r="B2532" s="41" t="s">
        <v>17</v>
      </c>
      <c r="C2532" s="41" t="s">
        <v>311</v>
      </c>
      <c r="D2532" s="42">
        <v>7</v>
      </c>
      <c r="M2532" s="81" t="s">
        <v>2</v>
      </c>
      <c r="N2532" s="81" t="s">
        <v>329</v>
      </c>
      <c r="O2532" s="81" t="s">
        <v>311</v>
      </c>
      <c r="P2532" s="81" t="s">
        <v>323</v>
      </c>
      <c r="Q2532" s="82">
        <v>36</v>
      </c>
    </row>
    <row r="2533" spans="1:17">
      <c r="A2533" s="41" t="s">
        <v>337</v>
      </c>
      <c r="B2533" s="41" t="s">
        <v>17</v>
      </c>
      <c r="C2533" s="41" t="s">
        <v>335</v>
      </c>
      <c r="D2533" s="42">
        <v>1</v>
      </c>
      <c r="M2533" s="81" t="s">
        <v>2</v>
      </c>
      <c r="N2533" s="81" t="s">
        <v>329</v>
      </c>
      <c r="O2533" s="81" t="s">
        <v>311</v>
      </c>
      <c r="P2533" s="81" t="s">
        <v>324</v>
      </c>
      <c r="Q2533" s="82">
        <v>22</v>
      </c>
    </row>
    <row r="2534" spans="1:17">
      <c r="A2534" s="41" t="s">
        <v>337</v>
      </c>
      <c r="B2534" s="41" t="s">
        <v>34</v>
      </c>
      <c r="C2534" s="41" t="s">
        <v>309</v>
      </c>
      <c r="D2534" s="42">
        <v>66</v>
      </c>
      <c r="M2534" s="81" t="s">
        <v>2</v>
      </c>
      <c r="N2534" s="81" t="s">
        <v>329</v>
      </c>
      <c r="O2534" s="81" t="s">
        <v>311</v>
      </c>
      <c r="P2534" s="81" t="s">
        <v>325</v>
      </c>
      <c r="Q2534" s="82">
        <v>33</v>
      </c>
    </row>
    <row r="2535" spans="1:17">
      <c r="A2535" s="41" t="s">
        <v>337</v>
      </c>
      <c r="B2535" s="41" t="s">
        <v>34</v>
      </c>
      <c r="C2535" s="41" t="s">
        <v>310</v>
      </c>
      <c r="D2535" s="42">
        <v>34</v>
      </c>
      <c r="M2535" s="81" t="s">
        <v>2</v>
      </c>
      <c r="N2535" s="81" t="s">
        <v>329</v>
      </c>
      <c r="O2535" s="81" t="s">
        <v>311</v>
      </c>
      <c r="P2535" s="81" t="s">
        <v>326</v>
      </c>
      <c r="Q2535" s="82">
        <v>43</v>
      </c>
    </row>
    <row r="2536" spans="1:17">
      <c r="A2536" s="41" t="s">
        <v>337</v>
      </c>
      <c r="B2536" s="41" t="s">
        <v>34</v>
      </c>
      <c r="C2536" s="41" t="s">
        <v>311</v>
      </c>
      <c r="D2536" s="42">
        <v>5</v>
      </c>
      <c r="M2536" s="81" t="s">
        <v>2</v>
      </c>
      <c r="N2536" s="81" t="s">
        <v>329</v>
      </c>
      <c r="O2536" s="81" t="s">
        <v>311</v>
      </c>
      <c r="P2536" s="81" t="s">
        <v>327</v>
      </c>
      <c r="Q2536" s="82">
        <v>23</v>
      </c>
    </row>
    <row r="2537" spans="1:17">
      <c r="A2537" s="41" t="s">
        <v>337</v>
      </c>
      <c r="B2537" s="41" t="s">
        <v>34</v>
      </c>
      <c r="C2537" s="41" t="s">
        <v>335</v>
      </c>
      <c r="D2537" s="42">
        <v>2</v>
      </c>
      <c r="M2537" s="81" t="s">
        <v>2</v>
      </c>
      <c r="N2537" s="81" t="s">
        <v>329</v>
      </c>
      <c r="O2537" s="81" t="s">
        <v>311</v>
      </c>
      <c r="P2537" s="81" t="s">
        <v>328</v>
      </c>
      <c r="Q2537" s="82">
        <v>21</v>
      </c>
    </row>
    <row r="2538" spans="1:17">
      <c r="A2538" s="41" t="s">
        <v>337</v>
      </c>
      <c r="B2538" s="41" t="s">
        <v>322</v>
      </c>
      <c r="C2538" s="41" t="s">
        <v>309</v>
      </c>
      <c r="D2538" s="42">
        <v>2590</v>
      </c>
      <c r="M2538" s="81" t="s">
        <v>2</v>
      </c>
      <c r="N2538" s="81" t="s">
        <v>329</v>
      </c>
      <c r="O2538" s="81" t="s">
        <v>311</v>
      </c>
      <c r="P2538" s="81" t="s">
        <v>334</v>
      </c>
      <c r="Q2538" s="82">
        <v>3</v>
      </c>
    </row>
    <row r="2539" spans="1:17">
      <c r="A2539" s="41" t="s">
        <v>337</v>
      </c>
      <c r="B2539" s="41" t="s">
        <v>322</v>
      </c>
      <c r="C2539" s="41" t="s">
        <v>310</v>
      </c>
      <c r="D2539" s="42">
        <v>717</v>
      </c>
      <c r="M2539" s="81" t="s">
        <v>2</v>
      </c>
      <c r="N2539" s="81" t="s">
        <v>329</v>
      </c>
      <c r="O2539" s="81" t="s">
        <v>311</v>
      </c>
      <c r="P2539" s="81" t="s">
        <v>336</v>
      </c>
      <c r="Q2539" s="82">
        <v>1</v>
      </c>
    </row>
    <row r="2540" spans="1:17">
      <c r="A2540" s="41" t="s">
        <v>337</v>
      </c>
      <c r="B2540" s="41" t="s">
        <v>322</v>
      </c>
      <c r="C2540" s="41" t="s">
        <v>311</v>
      </c>
      <c r="D2540" s="42">
        <v>147</v>
      </c>
      <c r="M2540" s="81" t="s">
        <v>2</v>
      </c>
      <c r="N2540" s="81" t="s">
        <v>329</v>
      </c>
      <c r="O2540" s="81" t="s">
        <v>335</v>
      </c>
      <c r="P2540" s="81" t="s">
        <v>334</v>
      </c>
      <c r="Q2540" s="82">
        <v>4</v>
      </c>
    </row>
    <row r="2541" spans="1:17">
      <c r="A2541" s="41" t="s">
        <v>337</v>
      </c>
      <c r="B2541" s="41" t="s">
        <v>322</v>
      </c>
      <c r="C2541" s="41" t="s">
        <v>335</v>
      </c>
      <c r="D2541" s="42">
        <v>1092</v>
      </c>
      <c r="M2541" s="81" t="s">
        <v>31</v>
      </c>
      <c r="N2541" s="81" t="s">
        <v>436</v>
      </c>
      <c r="O2541" s="81" t="s">
        <v>329</v>
      </c>
      <c r="P2541" s="81" t="s">
        <v>333</v>
      </c>
      <c r="Q2541" s="82">
        <v>1</v>
      </c>
    </row>
    <row r="2542" spans="1:17">
      <c r="A2542" s="41" t="s">
        <v>338</v>
      </c>
      <c r="B2542" s="41" t="s">
        <v>6</v>
      </c>
      <c r="C2542" s="41" t="s">
        <v>309</v>
      </c>
      <c r="D2542" s="42">
        <v>70</v>
      </c>
      <c r="M2542" s="81" t="s">
        <v>31</v>
      </c>
      <c r="N2542" s="81" t="s">
        <v>436</v>
      </c>
      <c r="O2542" s="81" t="s">
        <v>329</v>
      </c>
      <c r="P2542" s="81" t="s">
        <v>334</v>
      </c>
      <c r="Q2542" s="82">
        <v>1</v>
      </c>
    </row>
    <row r="2543" spans="1:17">
      <c r="A2543" s="41" t="s">
        <v>338</v>
      </c>
      <c r="B2543" s="41" t="s">
        <v>6</v>
      </c>
      <c r="C2543" s="41" t="s">
        <v>310</v>
      </c>
      <c r="D2543" s="42">
        <v>24</v>
      </c>
      <c r="M2543" s="81" t="s">
        <v>31</v>
      </c>
      <c r="N2543" s="81" t="s">
        <v>436</v>
      </c>
      <c r="O2543" s="81" t="s">
        <v>309</v>
      </c>
      <c r="P2543" s="81" t="s">
        <v>330</v>
      </c>
      <c r="Q2543" s="82">
        <v>308</v>
      </c>
    </row>
    <row r="2544" spans="1:17">
      <c r="A2544" s="41" t="s">
        <v>338</v>
      </c>
      <c r="B2544" s="41" t="s">
        <v>6</v>
      </c>
      <c r="C2544" s="41" t="s">
        <v>311</v>
      </c>
      <c r="D2544" s="42">
        <v>1</v>
      </c>
      <c r="M2544" s="81" t="s">
        <v>31</v>
      </c>
      <c r="N2544" s="81" t="s">
        <v>436</v>
      </c>
      <c r="O2544" s="81" t="s">
        <v>309</v>
      </c>
      <c r="P2544" s="81" t="s">
        <v>331</v>
      </c>
      <c r="Q2544" s="82">
        <v>349</v>
      </c>
    </row>
    <row r="2545" spans="1:17">
      <c r="A2545" s="41" t="s">
        <v>338</v>
      </c>
      <c r="B2545" s="41" t="s">
        <v>6</v>
      </c>
      <c r="C2545" s="41" t="s">
        <v>335</v>
      </c>
      <c r="D2545" s="42">
        <v>1</v>
      </c>
      <c r="M2545" s="81" t="s">
        <v>31</v>
      </c>
      <c r="N2545" s="81" t="s">
        <v>436</v>
      </c>
      <c r="O2545" s="81" t="s">
        <v>309</v>
      </c>
      <c r="P2545" s="81" t="s">
        <v>332</v>
      </c>
      <c r="Q2545" s="82">
        <v>258</v>
      </c>
    </row>
    <row r="2546" spans="1:17">
      <c r="A2546" s="41" t="s">
        <v>338</v>
      </c>
      <c r="B2546" s="41" t="s">
        <v>14</v>
      </c>
      <c r="C2546" s="41" t="s">
        <v>309</v>
      </c>
      <c r="D2546" s="42">
        <v>129</v>
      </c>
      <c r="M2546" s="81" t="s">
        <v>31</v>
      </c>
      <c r="N2546" s="81" t="s">
        <v>436</v>
      </c>
      <c r="O2546" s="81" t="s">
        <v>309</v>
      </c>
      <c r="P2546" s="81" t="s">
        <v>333</v>
      </c>
      <c r="Q2546" s="82">
        <v>189</v>
      </c>
    </row>
    <row r="2547" spans="1:17">
      <c r="A2547" s="41" t="s">
        <v>338</v>
      </c>
      <c r="B2547" s="41" t="s">
        <v>14</v>
      </c>
      <c r="C2547" s="41" t="s">
        <v>310</v>
      </c>
      <c r="D2547" s="42">
        <v>42</v>
      </c>
      <c r="M2547" s="81" t="s">
        <v>31</v>
      </c>
      <c r="N2547" s="81" t="s">
        <v>436</v>
      </c>
      <c r="O2547" s="81" t="s">
        <v>309</v>
      </c>
      <c r="P2547" s="81" t="s">
        <v>334</v>
      </c>
      <c r="Q2547" s="82">
        <v>170</v>
      </c>
    </row>
    <row r="2548" spans="1:17">
      <c r="A2548" s="41" t="s">
        <v>338</v>
      </c>
      <c r="B2548" s="41" t="s">
        <v>14</v>
      </c>
      <c r="C2548" s="41" t="s">
        <v>311</v>
      </c>
      <c r="D2548" s="42">
        <v>6</v>
      </c>
      <c r="M2548" s="81" t="s">
        <v>31</v>
      </c>
      <c r="N2548" s="81" t="s">
        <v>436</v>
      </c>
      <c r="O2548" s="81" t="s">
        <v>309</v>
      </c>
      <c r="P2548" s="81" t="s">
        <v>336</v>
      </c>
      <c r="Q2548" s="82">
        <v>133</v>
      </c>
    </row>
    <row r="2549" spans="1:17">
      <c r="A2549" s="41" t="s">
        <v>338</v>
      </c>
      <c r="B2549" s="41" t="s">
        <v>14</v>
      </c>
      <c r="C2549" s="41" t="s">
        <v>335</v>
      </c>
      <c r="D2549" s="42">
        <v>1</v>
      </c>
      <c r="M2549" s="81" t="s">
        <v>31</v>
      </c>
      <c r="N2549" s="81" t="s">
        <v>436</v>
      </c>
      <c r="O2549" s="81" t="s">
        <v>309</v>
      </c>
      <c r="P2549" s="81" t="s">
        <v>337</v>
      </c>
      <c r="Q2549" s="82">
        <v>176</v>
      </c>
    </row>
    <row r="2550" spans="1:17">
      <c r="A2550" s="41" t="s">
        <v>338</v>
      </c>
      <c r="B2550" s="41" t="s">
        <v>312</v>
      </c>
      <c r="C2550" s="41" t="s">
        <v>309</v>
      </c>
      <c r="D2550" s="42">
        <v>77</v>
      </c>
      <c r="M2550" s="81" t="s">
        <v>31</v>
      </c>
      <c r="N2550" s="81" t="s">
        <v>436</v>
      </c>
      <c r="O2550" s="81" t="s">
        <v>309</v>
      </c>
      <c r="P2550" s="81" t="s">
        <v>338</v>
      </c>
      <c r="Q2550" s="82">
        <v>40</v>
      </c>
    </row>
    <row r="2551" spans="1:17">
      <c r="A2551" s="41" t="s">
        <v>338</v>
      </c>
      <c r="B2551" s="41" t="s">
        <v>312</v>
      </c>
      <c r="C2551" s="41" t="s">
        <v>310</v>
      </c>
      <c r="D2551" s="42">
        <v>30</v>
      </c>
      <c r="M2551" s="81" t="s">
        <v>31</v>
      </c>
      <c r="N2551" s="81" t="s">
        <v>436</v>
      </c>
      <c r="O2551" s="81" t="s">
        <v>310</v>
      </c>
      <c r="P2551" s="81" t="s">
        <v>330</v>
      </c>
      <c r="Q2551" s="82">
        <v>98</v>
      </c>
    </row>
    <row r="2552" spans="1:17">
      <c r="A2552" s="41" t="s">
        <v>338</v>
      </c>
      <c r="B2552" s="41" t="s">
        <v>312</v>
      </c>
      <c r="C2552" s="41" t="s">
        <v>311</v>
      </c>
      <c r="D2552" s="42">
        <v>2</v>
      </c>
      <c r="M2552" s="81" t="s">
        <v>31</v>
      </c>
      <c r="N2552" s="81" t="s">
        <v>436</v>
      </c>
      <c r="O2552" s="81" t="s">
        <v>310</v>
      </c>
      <c r="P2552" s="81" t="s">
        <v>331</v>
      </c>
      <c r="Q2552" s="82">
        <v>140</v>
      </c>
    </row>
    <row r="2553" spans="1:17">
      <c r="A2553" s="41" t="s">
        <v>338</v>
      </c>
      <c r="B2553" s="41" t="s">
        <v>22</v>
      </c>
      <c r="C2553" s="41" t="s">
        <v>309</v>
      </c>
      <c r="D2553" s="42">
        <v>110</v>
      </c>
      <c r="M2553" s="81" t="s">
        <v>31</v>
      </c>
      <c r="N2553" s="81" t="s">
        <v>436</v>
      </c>
      <c r="O2553" s="81" t="s">
        <v>310</v>
      </c>
      <c r="P2553" s="81" t="s">
        <v>332</v>
      </c>
      <c r="Q2553" s="82">
        <v>124</v>
      </c>
    </row>
    <row r="2554" spans="1:17">
      <c r="A2554" s="41" t="s">
        <v>338</v>
      </c>
      <c r="B2554" s="41" t="s">
        <v>22</v>
      </c>
      <c r="C2554" s="41" t="s">
        <v>310</v>
      </c>
      <c r="D2554" s="42">
        <v>52</v>
      </c>
      <c r="M2554" s="81" t="s">
        <v>31</v>
      </c>
      <c r="N2554" s="81" t="s">
        <v>436</v>
      </c>
      <c r="O2554" s="81" t="s">
        <v>310</v>
      </c>
      <c r="P2554" s="81" t="s">
        <v>333</v>
      </c>
      <c r="Q2554" s="82">
        <v>71</v>
      </c>
    </row>
    <row r="2555" spans="1:17">
      <c r="A2555" s="41" t="s">
        <v>338</v>
      </c>
      <c r="B2555" s="41" t="s">
        <v>22</v>
      </c>
      <c r="C2555" s="41" t="s">
        <v>311</v>
      </c>
      <c r="D2555" s="42">
        <v>6</v>
      </c>
      <c r="M2555" s="81" t="s">
        <v>31</v>
      </c>
      <c r="N2555" s="81" t="s">
        <v>436</v>
      </c>
      <c r="O2555" s="81" t="s">
        <v>310</v>
      </c>
      <c r="P2555" s="81" t="s">
        <v>334</v>
      </c>
      <c r="Q2555" s="82">
        <v>65</v>
      </c>
    </row>
    <row r="2556" spans="1:17">
      <c r="A2556" s="41" t="s">
        <v>338</v>
      </c>
      <c r="B2556" s="41" t="s">
        <v>25</v>
      </c>
      <c r="C2556" s="41" t="s">
        <v>309</v>
      </c>
      <c r="D2556" s="42">
        <v>39</v>
      </c>
      <c r="M2556" s="81" t="s">
        <v>31</v>
      </c>
      <c r="N2556" s="81" t="s">
        <v>436</v>
      </c>
      <c r="O2556" s="81" t="s">
        <v>310</v>
      </c>
      <c r="P2556" s="81" t="s">
        <v>336</v>
      </c>
      <c r="Q2556" s="82">
        <v>64</v>
      </c>
    </row>
    <row r="2557" spans="1:17">
      <c r="A2557" s="41" t="s">
        <v>338</v>
      </c>
      <c r="B2557" s="41" t="s">
        <v>25</v>
      </c>
      <c r="C2557" s="41" t="s">
        <v>310</v>
      </c>
      <c r="D2557" s="42">
        <v>36</v>
      </c>
      <c r="M2557" s="81" t="s">
        <v>31</v>
      </c>
      <c r="N2557" s="81" t="s">
        <v>436</v>
      </c>
      <c r="O2557" s="81" t="s">
        <v>310</v>
      </c>
      <c r="P2557" s="81" t="s">
        <v>337</v>
      </c>
      <c r="Q2557" s="82">
        <v>84</v>
      </c>
    </row>
    <row r="2558" spans="1:17">
      <c r="A2558" s="41" t="s">
        <v>338</v>
      </c>
      <c r="B2558" s="41" t="s">
        <v>25</v>
      </c>
      <c r="C2558" s="41" t="s">
        <v>311</v>
      </c>
      <c r="D2558" s="42">
        <v>5</v>
      </c>
      <c r="M2558" s="81" t="s">
        <v>31</v>
      </c>
      <c r="N2558" s="81" t="s">
        <v>436</v>
      </c>
      <c r="O2558" s="81" t="s">
        <v>310</v>
      </c>
      <c r="P2558" s="81" t="s">
        <v>338</v>
      </c>
      <c r="Q2558" s="82">
        <v>14</v>
      </c>
    </row>
    <row r="2559" spans="1:17">
      <c r="A2559" s="41" t="s">
        <v>338</v>
      </c>
      <c r="B2559" s="41" t="s">
        <v>313</v>
      </c>
      <c r="C2559" s="41" t="s">
        <v>309</v>
      </c>
      <c r="D2559" s="42">
        <v>58</v>
      </c>
      <c r="M2559" s="81" t="s">
        <v>31</v>
      </c>
      <c r="N2559" s="81" t="s">
        <v>436</v>
      </c>
      <c r="O2559" s="81" t="s">
        <v>311</v>
      </c>
      <c r="P2559" s="81" t="s">
        <v>330</v>
      </c>
      <c r="Q2559" s="82">
        <v>6</v>
      </c>
    </row>
    <row r="2560" spans="1:17">
      <c r="A2560" s="41" t="s">
        <v>338</v>
      </c>
      <c r="B2560" s="41" t="s">
        <v>313</v>
      </c>
      <c r="C2560" s="41" t="s">
        <v>310</v>
      </c>
      <c r="D2560" s="42">
        <v>24</v>
      </c>
      <c r="M2560" s="81" t="s">
        <v>31</v>
      </c>
      <c r="N2560" s="81" t="s">
        <v>436</v>
      </c>
      <c r="O2560" s="81" t="s">
        <v>311</v>
      </c>
      <c r="P2560" s="81" t="s">
        <v>331</v>
      </c>
      <c r="Q2560" s="82">
        <v>10</v>
      </c>
    </row>
    <row r="2561" spans="1:17">
      <c r="A2561" s="41" t="s">
        <v>338</v>
      </c>
      <c r="B2561" s="41" t="s">
        <v>33</v>
      </c>
      <c r="C2561" s="41" t="s">
        <v>309</v>
      </c>
      <c r="D2561" s="42">
        <v>245</v>
      </c>
      <c r="M2561" s="81" t="s">
        <v>31</v>
      </c>
      <c r="N2561" s="81" t="s">
        <v>436</v>
      </c>
      <c r="O2561" s="81" t="s">
        <v>311</v>
      </c>
      <c r="P2561" s="81" t="s">
        <v>332</v>
      </c>
      <c r="Q2561" s="82">
        <v>14</v>
      </c>
    </row>
    <row r="2562" spans="1:17">
      <c r="A2562" s="41" t="s">
        <v>338</v>
      </c>
      <c r="B2562" s="41" t="s">
        <v>33</v>
      </c>
      <c r="C2562" s="41" t="s">
        <v>310</v>
      </c>
      <c r="D2562" s="42">
        <v>89</v>
      </c>
      <c r="M2562" s="81" t="s">
        <v>31</v>
      </c>
      <c r="N2562" s="81" t="s">
        <v>436</v>
      </c>
      <c r="O2562" s="81" t="s">
        <v>311</v>
      </c>
      <c r="P2562" s="81" t="s">
        <v>333</v>
      </c>
      <c r="Q2562" s="82">
        <v>14</v>
      </c>
    </row>
    <row r="2563" spans="1:17">
      <c r="A2563" s="41" t="s">
        <v>338</v>
      </c>
      <c r="B2563" s="41" t="s">
        <v>33</v>
      </c>
      <c r="C2563" s="41" t="s">
        <v>311</v>
      </c>
      <c r="D2563" s="42">
        <v>11</v>
      </c>
      <c r="M2563" s="81" t="s">
        <v>31</v>
      </c>
      <c r="N2563" s="81" t="s">
        <v>436</v>
      </c>
      <c r="O2563" s="81" t="s">
        <v>311</v>
      </c>
      <c r="P2563" s="81" t="s">
        <v>334</v>
      </c>
      <c r="Q2563" s="82">
        <v>5</v>
      </c>
    </row>
    <row r="2564" spans="1:17">
      <c r="A2564" s="41" t="s">
        <v>338</v>
      </c>
      <c r="B2564" s="41" t="s">
        <v>33</v>
      </c>
      <c r="C2564" s="41" t="s">
        <v>335</v>
      </c>
      <c r="D2564" s="42">
        <v>1</v>
      </c>
      <c r="M2564" s="81" t="s">
        <v>31</v>
      </c>
      <c r="N2564" s="81" t="s">
        <v>436</v>
      </c>
      <c r="O2564" s="81" t="s">
        <v>311</v>
      </c>
      <c r="P2564" s="81" t="s">
        <v>336</v>
      </c>
      <c r="Q2564" s="82">
        <v>8</v>
      </c>
    </row>
    <row r="2565" spans="1:17">
      <c r="A2565" s="41" t="s">
        <v>338</v>
      </c>
      <c r="B2565" s="41" t="s">
        <v>52</v>
      </c>
      <c r="C2565" s="41" t="s">
        <v>309</v>
      </c>
      <c r="D2565" s="42">
        <v>261</v>
      </c>
      <c r="M2565" s="81" t="s">
        <v>31</v>
      </c>
      <c r="N2565" s="81" t="s">
        <v>436</v>
      </c>
      <c r="O2565" s="81" t="s">
        <v>311</v>
      </c>
      <c r="P2565" s="81" t="s">
        <v>337</v>
      </c>
      <c r="Q2565" s="82">
        <v>5</v>
      </c>
    </row>
    <row r="2566" spans="1:17">
      <c r="A2566" s="41" t="s">
        <v>338</v>
      </c>
      <c r="B2566" s="41" t="s">
        <v>52</v>
      </c>
      <c r="C2566" s="41" t="s">
        <v>310</v>
      </c>
      <c r="D2566" s="42">
        <v>100</v>
      </c>
      <c r="M2566" s="81" t="s">
        <v>31</v>
      </c>
      <c r="N2566" s="81" t="s">
        <v>436</v>
      </c>
      <c r="O2566" s="81" t="s">
        <v>311</v>
      </c>
      <c r="P2566" s="81" t="s">
        <v>338</v>
      </c>
      <c r="Q2566" s="82">
        <v>2</v>
      </c>
    </row>
    <row r="2567" spans="1:17">
      <c r="A2567" s="41" t="s">
        <v>338</v>
      </c>
      <c r="B2567" s="41" t="s">
        <v>52</v>
      </c>
      <c r="C2567" s="41" t="s">
        <v>311</v>
      </c>
      <c r="D2567" s="42">
        <v>25</v>
      </c>
      <c r="M2567" s="81" t="s">
        <v>31</v>
      </c>
      <c r="N2567" s="81" t="s">
        <v>436</v>
      </c>
      <c r="O2567" s="81" t="s">
        <v>335</v>
      </c>
      <c r="P2567" s="81" t="s">
        <v>334</v>
      </c>
      <c r="Q2567" s="82">
        <v>2</v>
      </c>
    </row>
    <row r="2568" spans="1:17">
      <c r="A2568" s="41" t="s">
        <v>338</v>
      </c>
      <c r="B2568" s="41" t="s">
        <v>52</v>
      </c>
      <c r="C2568" s="41" t="s">
        <v>335</v>
      </c>
      <c r="D2568" s="42">
        <v>1</v>
      </c>
      <c r="M2568" s="81" t="s">
        <v>31</v>
      </c>
      <c r="N2568" s="81" t="s">
        <v>436</v>
      </c>
      <c r="O2568" s="81" t="s">
        <v>335</v>
      </c>
      <c r="P2568" s="81" t="s">
        <v>336</v>
      </c>
      <c r="Q2568" s="82">
        <v>1</v>
      </c>
    </row>
    <row r="2569" spans="1:17">
      <c r="A2569" s="41" t="s">
        <v>338</v>
      </c>
      <c r="B2569" s="41" t="s">
        <v>26</v>
      </c>
      <c r="C2569" s="41" t="s">
        <v>309</v>
      </c>
      <c r="D2569" s="42">
        <v>10</v>
      </c>
      <c r="M2569" s="81" t="s">
        <v>31</v>
      </c>
      <c r="N2569" s="81" t="s">
        <v>436</v>
      </c>
      <c r="O2569" s="81" t="s">
        <v>335</v>
      </c>
      <c r="P2569" s="81" t="s">
        <v>337</v>
      </c>
      <c r="Q2569" s="82">
        <v>2</v>
      </c>
    </row>
    <row r="2570" spans="1:17">
      <c r="A2570" s="41" t="s">
        <v>338</v>
      </c>
      <c r="B2570" s="41" t="s">
        <v>26</v>
      </c>
      <c r="C2570" s="41" t="s">
        <v>310</v>
      </c>
      <c r="D2570" s="42">
        <v>13</v>
      </c>
      <c r="M2570" s="81" t="s">
        <v>31</v>
      </c>
      <c r="N2570" s="81" t="s">
        <v>436</v>
      </c>
      <c r="O2570" s="81" t="s">
        <v>335</v>
      </c>
      <c r="P2570" s="81" t="s">
        <v>338</v>
      </c>
      <c r="Q2570" s="82">
        <v>2</v>
      </c>
    </row>
    <row r="2571" spans="1:17">
      <c r="A2571" s="41" t="s">
        <v>338</v>
      </c>
      <c r="B2571" s="41" t="s">
        <v>26</v>
      </c>
      <c r="C2571" s="41" t="s">
        <v>311</v>
      </c>
      <c r="D2571" s="42">
        <v>1</v>
      </c>
      <c r="M2571" s="81" t="s">
        <v>31</v>
      </c>
      <c r="N2571" s="81" t="s">
        <v>329</v>
      </c>
      <c r="O2571" s="81" t="s">
        <v>309</v>
      </c>
      <c r="P2571" s="81" t="s">
        <v>308</v>
      </c>
      <c r="Q2571" s="82">
        <v>56</v>
      </c>
    </row>
    <row r="2572" spans="1:17">
      <c r="A2572" s="41" t="s">
        <v>338</v>
      </c>
      <c r="B2572" s="41" t="s">
        <v>26</v>
      </c>
      <c r="C2572" s="41" t="s">
        <v>335</v>
      </c>
      <c r="D2572" s="42">
        <v>1</v>
      </c>
      <c r="M2572" s="81" t="s">
        <v>31</v>
      </c>
      <c r="N2572" s="81" t="s">
        <v>329</v>
      </c>
      <c r="O2572" s="81" t="s">
        <v>309</v>
      </c>
      <c r="P2572" s="81" t="s">
        <v>323</v>
      </c>
      <c r="Q2572" s="82">
        <v>377</v>
      </c>
    </row>
    <row r="2573" spans="1:17">
      <c r="A2573" s="41" t="s">
        <v>338</v>
      </c>
      <c r="B2573" s="41" t="s">
        <v>45</v>
      </c>
      <c r="C2573" s="41" t="s">
        <v>309</v>
      </c>
      <c r="D2573" s="42">
        <v>8</v>
      </c>
      <c r="M2573" s="81" t="s">
        <v>31</v>
      </c>
      <c r="N2573" s="81" t="s">
        <v>329</v>
      </c>
      <c r="O2573" s="81" t="s">
        <v>309</v>
      </c>
      <c r="P2573" s="81" t="s">
        <v>324</v>
      </c>
      <c r="Q2573" s="82">
        <v>294</v>
      </c>
    </row>
    <row r="2574" spans="1:17">
      <c r="A2574" s="41" t="s">
        <v>338</v>
      </c>
      <c r="B2574" s="41" t="s">
        <v>45</v>
      </c>
      <c r="C2574" s="41" t="s">
        <v>310</v>
      </c>
      <c r="D2574" s="42">
        <v>1</v>
      </c>
      <c r="M2574" s="81" t="s">
        <v>31</v>
      </c>
      <c r="N2574" s="81" t="s">
        <v>329</v>
      </c>
      <c r="O2574" s="81" t="s">
        <v>309</v>
      </c>
      <c r="P2574" s="81" t="s">
        <v>325</v>
      </c>
      <c r="Q2574" s="82">
        <v>253</v>
      </c>
    </row>
    <row r="2575" spans="1:17">
      <c r="A2575" s="41" t="s">
        <v>338</v>
      </c>
      <c r="B2575" s="41" t="s">
        <v>51</v>
      </c>
      <c r="C2575" s="41" t="s">
        <v>309</v>
      </c>
      <c r="D2575" s="42">
        <v>108</v>
      </c>
      <c r="M2575" s="81" t="s">
        <v>31</v>
      </c>
      <c r="N2575" s="81" t="s">
        <v>329</v>
      </c>
      <c r="O2575" s="81" t="s">
        <v>309</v>
      </c>
      <c r="P2575" s="81" t="s">
        <v>326</v>
      </c>
      <c r="Q2575" s="82">
        <v>277</v>
      </c>
    </row>
    <row r="2576" spans="1:17">
      <c r="A2576" s="41" t="s">
        <v>338</v>
      </c>
      <c r="B2576" s="41" t="s">
        <v>51</v>
      </c>
      <c r="C2576" s="41" t="s">
        <v>310</v>
      </c>
      <c r="D2576" s="42">
        <v>32</v>
      </c>
      <c r="M2576" s="81" t="s">
        <v>31</v>
      </c>
      <c r="N2576" s="81" t="s">
        <v>329</v>
      </c>
      <c r="O2576" s="81" t="s">
        <v>309</v>
      </c>
      <c r="P2576" s="81" t="s">
        <v>327</v>
      </c>
      <c r="Q2576" s="82">
        <v>221</v>
      </c>
    </row>
    <row r="2577" spans="1:17">
      <c r="A2577" s="41" t="s">
        <v>338</v>
      </c>
      <c r="B2577" s="41" t="s">
        <v>51</v>
      </c>
      <c r="C2577" s="41" t="s">
        <v>311</v>
      </c>
      <c r="D2577" s="42">
        <v>6</v>
      </c>
      <c r="M2577" s="81" t="s">
        <v>31</v>
      </c>
      <c r="N2577" s="81" t="s">
        <v>329</v>
      </c>
      <c r="O2577" s="81" t="s">
        <v>309</v>
      </c>
      <c r="P2577" s="81" t="s">
        <v>328</v>
      </c>
      <c r="Q2577" s="82">
        <v>189</v>
      </c>
    </row>
    <row r="2578" spans="1:17">
      <c r="A2578" s="41" t="s">
        <v>338</v>
      </c>
      <c r="B2578" s="41" t="s">
        <v>51</v>
      </c>
      <c r="C2578" s="41" t="s">
        <v>335</v>
      </c>
      <c r="D2578" s="42">
        <v>2</v>
      </c>
      <c r="M2578" s="81" t="s">
        <v>31</v>
      </c>
      <c r="N2578" s="81" t="s">
        <v>329</v>
      </c>
      <c r="O2578" s="81" t="s">
        <v>309</v>
      </c>
      <c r="P2578" s="81" t="s">
        <v>334</v>
      </c>
      <c r="Q2578" s="82">
        <v>8</v>
      </c>
    </row>
    <row r="2579" spans="1:17">
      <c r="A2579" s="41" t="s">
        <v>338</v>
      </c>
      <c r="B2579" s="41" t="s">
        <v>7</v>
      </c>
      <c r="C2579" s="41" t="s">
        <v>309</v>
      </c>
      <c r="D2579" s="42">
        <v>170</v>
      </c>
      <c r="M2579" s="81" t="s">
        <v>31</v>
      </c>
      <c r="N2579" s="81" t="s">
        <v>329</v>
      </c>
      <c r="O2579" s="81" t="s">
        <v>310</v>
      </c>
      <c r="P2579" s="81" t="s">
        <v>308</v>
      </c>
      <c r="Q2579" s="82">
        <v>9</v>
      </c>
    </row>
    <row r="2580" spans="1:17">
      <c r="A2580" s="41" t="s">
        <v>338</v>
      </c>
      <c r="B2580" s="41" t="s">
        <v>7</v>
      </c>
      <c r="C2580" s="41" t="s">
        <v>310</v>
      </c>
      <c r="D2580" s="42">
        <v>36</v>
      </c>
      <c r="M2580" s="81" t="s">
        <v>31</v>
      </c>
      <c r="N2580" s="81" t="s">
        <v>329</v>
      </c>
      <c r="O2580" s="81" t="s">
        <v>310</v>
      </c>
      <c r="P2580" s="81" t="s">
        <v>323</v>
      </c>
      <c r="Q2580" s="82">
        <v>47</v>
      </c>
    </row>
    <row r="2581" spans="1:17">
      <c r="A2581" s="41" t="s">
        <v>338</v>
      </c>
      <c r="B2581" s="41" t="s">
        <v>7</v>
      </c>
      <c r="C2581" s="41" t="s">
        <v>311</v>
      </c>
      <c r="D2581" s="42">
        <v>7</v>
      </c>
      <c r="M2581" s="81" t="s">
        <v>31</v>
      </c>
      <c r="N2581" s="81" t="s">
        <v>329</v>
      </c>
      <c r="O2581" s="81" t="s">
        <v>310</v>
      </c>
      <c r="P2581" s="81" t="s">
        <v>324</v>
      </c>
      <c r="Q2581" s="82">
        <v>68</v>
      </c>
    </row>
    <row r="2582" spans="1:17">
      <c r="A2582" s="41" t="s">
        <v>338</v>
      </c>
      <c r="B2582" s="41" t="s">
        <v>7</v>
      </c>
      <c r="C2582" s="41" t="s">
        <v>335</v>
      </c>
      <c r="D2582" s="42">
        <v>2</v>
      </c>
      <c r="M2582" s="81" t="s">
        <v>31</v>
      </c>
      <c r="N2582" s="81" t="s">
        <v>329</v>
      </c>
      <c r="O2582" s="81" t="s">
        <v>310</v>
      </c>
      <c r="P2582" s="81" t="s">
        <v>325</v>
      </c>
      <c r="Q2582" s="82">
        <v>79</v>
      </c>
    </row>
    <row r="2583" spans="1:17">
      <c r="A2583" s="41" t="s">
        <v>338</v>
      </c>
      <c r="B2583" s="41" t="s">
        <v>314</v>
      </c>
      <c r="C2583" s="41" t="s">
        <v>309</v>
      </c>
      <c r="D2583" s="42">
        <v>108</v>
      </c>
      <c r="M2583" s="81" t="s">
        <v>31</v>
      </c>
      <c r="N2583" s="81" t="s">
        <v>329</v>
      </c>
      <c r="O2583" s="81" t="s">
        <v>310</v>
      </c>
      <c r="P2583" s="81" t="s">
        <v>326</v>
      </c>
      <c r="Q2583" s="82">
        <v>88</v>
      </c>
    </row>
    <row r="2584" spans="1:17">
      <c r="A2584" s="41" t="s">
        <v>338</v>
      </c>
      <c r="B2584" s="41" t="s">
        <v>314</v>
      </c>
      <c r="C2584" s="41" t="s">
        <v>310</v>
      </c>
      <c r="D2584" s="42">
        <v>52</v>
      </c>
      <c r="M2584" s="81" t="s">
        <v>31</v>
      </c>
      <c r="N2584" s="81" t="s">
        <v>329</v>
      </c>
      <c r="O2584" s="81" t="s">
        <v>310</v>
      </c>
      <c r="P2584" s="81" t="s">
        <v>327</v>
      </c>
      <c r="Q2584" s="82">
        <v>69</v>
      </c>
    </row>
    <row r="2585" spans="1:17">
      <c r="A2585" s="41" t="s">
        <v>338</v>
      </c>
      <c r="B2585" s="41" t="s">
        <v>314</v>
      </c>
      <c r="C2585" s="41" t="s">
        <v>311</v>
      </c>
      <c r="D2585" s="42">
        <v>6</v>
      </c>
      <c r="M2585" s="81" t="s">
        <v>31</v>
      </c>
      <c r="N2585" s="81" t="s">
        <v>329</v>
      </c>
      <c r="O2585" s="81" t="s">
        <v>310</v>
      </c>
      <c r="P2585" s="81" t="s">
        <v>328</v>
      </c>
      <c r="Q2585" s="82">
        <v>100</v>
      </c>
    </row>
    <row r="2586" spans="1:17">
      <c r="A2586" s="41" t="s">
        <v>338</v>
      </c>
      <c r="B2586" s="41" t="s">
        <v>314</v>
      </c>
      <c r="C2586" s="41" t="s">
        <v>335</v>
      </c>
      <c r="D2586" s="42">
        <v>1</v>
      </c>
      <c r="M2586" s="81" t="s">
        <v>31</v>
      </c>
      <c r="N2586" s="81" t="s">
        <v>329</v>
      </c>
      <c r="O2586" s="81" t="s">
        <v>310</v>
      </c>
      <c r="P2586" s="81" t="s">
        <v>334</v>
      </c>
      <c r="Q2586" s="82">
        <v>1</v>
      </c>
    </row>
    <row r="2587" spans="1:17">
      <c r="A2587" s="41" t="s">
        <v>338</v>
      </c>
      <c r="B2587" s="41" t="s">
        <v>29</v>
      </c>
      <c r="C2587" s="41" t="s">
        <v>309</v>
      </c>
      <c r="D2587" s="42">
        <v>254</v>
      </c>
      <c r="M2587" s="81" t="s">
        <v>31</v>
      </c>
      <c r="N2587" s="81" t="s">
        <v>329</v>
      </c>
      <c r="O2587" s="81" t="s">
        <v>311</v>
      </c>
      <c r="P2587" s="81" t="s">
        <v>308</v>
      </c>
      <c r="Q2587" s="82">
        <v>4</v>
      </c>
    </row>
    <row r="2588" spans="1:17">
      <c r="A2588" s="41" t="s">
        <v>338</v>
      </c>
      <c r="B2588" s="41" t="s">
        <v>29</v>
      </c>
      <c r="C2588" s="41" t="s">
        <v>310</v>
      </c>
      <c r="D2588" s="42">
        <v>65</v>
      </c>
      <c r="M2588" s="81" t="s">
        <v>31</v>
      </c>
      <c r="N2588" s="81" t="s">
        <v>329</v>
      </c>
      <c r="O2588" s="81" t="s">
        <v>311</v>
      </c>
      <c r="P2588" s="81" t="s">
        <v>323</v>
      </c>
      <c r="Q2588" s="82">
        <v>3</v>
      </c>
    </row>
    <row r="2589" spans="1:17">
      <c r="A2589" s="41" t="s">
        <v>338</v>
      </c>
      <c r="B2589" s="41" t="s">
        <v>29</v>
      </c>
      <c r="C2589" s="41" t="s">
        <v>311</v>
      </c>
      <c r="D2589" s="42">
        <v>13</v>
      </c>
      <c r="M2589" s="81" t="s">
        <v>31</v>
      </c>
      <c r="N2589" s="81" t="s">
        <v>329</v>
      </c>
      <c r="O2589" s="81" t="s">
        <v>311</v>
      </c>
      <c r="P2589" s="81" t="s">
        <v>324</v>
      </c>
      <c r="Q2589" s="82">
        <v>6</v>
      </c>
    </row>
    <row r="2590" spans="1:17">
      <c r="A2590" s="41" t="s">
        <v>338</v>
      </c>
      <c r="B2590" s="41" t="s">
        <v>29</v>
      </c>
      <c r="C2590" s="41" t="s">
        <v>335</v>
      </c>
      <c r="D2590" s="42">
        <v>5</v>
      </c>
      <c r="M2590" s="81" t="s">
        <v>31</v>
      </c>
      <c r="N2590" s="81" t="s">
        <v>329</v>
      </c>
      <c r="O2590" s="81" t="s">
        <v>311</v>
      </c>
      <c r="P2590" s="81" t="s">
        <v>325</v>
      </c>
      <c r="Q2590" s="82">
        <v>7</v>
      </c>
    </row>
    <row r="2591" spans="1:17">
      <c r="A2591" s="41" t="s">
        <v>338</v>
      </c>
      <c r="B2591" s="41" t="s">
        <v>44</v>
      </c>
      <c r="C2591" s="41" t="s">
        <v>309</v>
      </c>
      <c r="D2591" s="42">
        <v>205</v>
      </c>
      <c r="M2591" s="81" t="s">
        <v>31</v>
      </c>
      <c r="N2591" s="81" t="s">
        <v>329</v>
      </c>
      <c r="O2591" s="81" t="s">
        <v>311</v>
      </c>
      <c r="P2591" s="81" t="s">
        <v>326</v>
      </c>
      <c r="Q2591" s="82">
        <v>8</v>
      </c>
    </row>
    <row r="2592" spans="1:17">
      <c r="A2592" s="41" t="s">
        <v>338</v>
      </c>
      <c r="B2592" s="41" t="s">
        <v>44</v>
      </c>
      <c r="C2592" s="41" t="s">
        <v>310</v>
      </c>
      <c r="D2592" s="42">
        <v>69</v>
      </c>
      <c r="M2592" s="81" t="s">
        <v>31</v>
      </c>
      <c r="N2592" s="81" t="s">
        <v>329</v>
      </c>
      <c r="O2592" s="81" t="s">
        <v>311</v>
      </c>
      <c r="P2592" s="81" t="s">
        <v>327</v>
      </c>
      <c r="Q2592" s="82">
        <v>9</v>
      </c>
    </row>
    <row r="2593" spans="1:17">
      <c r="A2593" s="41" t="s">
        <v>338</v>
      </c>
      <c r="B2593" s="41" t="s">
        <v>44</v>
      </c>
      <c r="C2593" s="41" t="s">
        <v>311</v>
      </c>
      <c r="D2593" s="42">
        <v>11</v>
      </c>
      <c r="M2593" s="81" t="s">
        <v>31</v>
      </c>
      <c r="N2593" s="81" t="s">
        <v>329</v>
      </c>
      <c r="O2593" s="81" t="s">
        <v>311</v>
      </c>
      <c r="P2593" s="81" t="s">
        <v>328</v>
      </c>
      <c r="Q2593" s="82">
        <v>5</v>
      </c>
    </row>
    <row r="2594" spans="1:17">
      <c r="A2594" s="41" t="s">
        <v>338</v>
      </c>
      <c r="B2594" s="41" t="s">
        <v>44</v>
      </c>
      <c r="C2594" s="41" t="s">
        <v>335</v>
      </c>
      <c r="D2594" s="42">
        <v>3</v>
      </c>
      <c r="M2594" s="81" t="s">
        <v>31</v>
      </c>
      <c r="N2594" s="81" t="s">
        <v>329</v>
      </c>
      <c r="O2594" s="81" t="s">
        <v>311</v>
      </c>
      <c r="P2594" s="81" t="s">
        <v>334</v>
      </c>
      <c r="Q2594" s="82">
        <v>1</v>
      </c>
    </row>
    <row r="2595" spans="1:17">
      <c r="A2595" s="41" t="s">
        <v>338</v>
      </c>
      <c r="B2595" s="41" t="s">
        <v>15</v>
      </c>
      <c r="C2595" s="41" t="s">
        <v>309</v>
      </c>
      <c r="D2595" s="42">
        <v>54</v>
      </c>
      <c r="M2595" s="81" t="s">
        <v>31</v>
      </c>
      <c r="N2595" s="81" t="s">
        <v>329</v>
      </c>
      <c r="O2595" s="81" t="s">
        <v>335</v>
      </c>
      <c r="P2595" s="81" t="s">
        <v>334</v>
      </c>
      <c r="Q2595" s="82">
        <v>1</v>
      </c>
    </row>
    <row r="2596" spans="1:17">
      <c r="A2596" s="41" t="s">
        <v>338</v>
      </c>
      <c r="B2596" s="41" t="s">
        <v>15</v>
      </c>
      <c r="C2596" s="41" t="s">
        <v>310</v>
      </c>
      <c r="D2596" s="42">
        <v>36</v>
      </c>
      <c r="M2596" s="81" t="s">
        <v>37</v>
      </c>
      <c r="N2596" s="81" t="s">
        <v>436</v>
      </c>
      <c r="O2596" s="81" t="s">
        <v>329</v>
      </c>
      <c r="P2596" s="81" t="s">
        <v>331</v>
      </c>
      <c r="Q2596" s="82">
        <v>2</v>
      </c>
    </row>
    <row r="2597" spans="1:17">
      <c r="A2597" s="41" t="s">
        <v>338</v>
      </c>
      <c r="B2597" s="41" t="s">
        <v>15</v>
      </c>
      <c r="C2597" s="41" t="s">
        <v>311</v>
      </c>
      <c r="D2597" s="42">
        <v>1</v>
      </c>
      <c r="M2597" s="81" t="s">
        <v>37</v>
      </c>
      <c r="N2597" s="81" t="s">
        <v>436</v>
      </c>
      <c r="O2597" s="81" t="s">
        <v>309</v>
      </c>
      <c r="P2597" s="81" t="s">
        <v>330</v>
      </c>
      <c r="Q2597" s="82">
        <v>195</v>
      </c>
    </row>
    <row r="2598" spans="1:17">
      <c r="A2598" s="41" t="s">
        <v>338</v>
      </c>
      <c r="B2598" s="41" t="s">
        <v>15</v>
      </c>
      <c r="C2598" s="41" t="s">
        <v>335</v>
      </c>
      <c r="D2598" s="42">
        <v>1</v>
      </c>
      <c r="M2598" s="81" t="s">
        <v>37</v>
      </c>
      <c r="N2598" s="81" t="s">
        <v>436</v>
      </c>
      <c r="O2598" s="81" t="s">
        <v>309</v>
      </c>
      <c r="P2598" s="81" t="s">
        <v>331</v>
      </c>
      <c r="Q2598" s="82">
        <v>222</v>
      </c>
    </row>
    <row r="2599" spans="1:17">
      <c r="A2599" s="41" t="s">
        <v>338</v>
      </c>
      <c r="B2599" s="41" t="s">
        <v>8</v>
      </c>
      <c r="C2599" s="41" t="s">
        <v>309</v>
      </c>
      <c r="D2599" s="42">
        <v>18</v>
      </c>
      <c r="M2599" s="81" t="s">
        <v>37</v>
      </c>
      <c r="N2599" s="81" t="s">
        <v>436</v>
      </c>
      <c r="O2599" s="81" t="s">
        <v>309</v>
      </c>
      <c r="P2599" s="81" t="s">
        <v>332</v>
      </c>
      <c r="Q2599" s="82">
        <v>315</v>
      </c>
    </row>
    <row r="2600" spans="1:17">
      <c r="A2600" s="41" t="s">
        <v>338</v>
      </c>
      <c r="B2600" s="41" t="s">
        <v>8</v>
      </c>
      <c r="C2600" s="41" t="s">
        <v>310</v>
      </c>
      <c r="D2600" s="42">
        <v>6</v>
      </c>
      <c r="M2600" s="81" t="s">
        <v>37</v>
      </c>
      <c r="N2600" s="81" t="s">
        <v>436</v>
      </c>
      <c r="O2600" s="81" t="s">
        <v>309</v>
      </c>
      <c r="P2600" s="81" t="s">
        <v>333</v>
      </c>
      <c r="Q2600" s="82">
        <v>189</v>
      </c>
    </row>
    <row r="2601" spans="1:17">
      <c r="A2601" s="41" t="s">
        <v>338</v>
      </c>
      <c r="B2601" s="41" t="s">
        <v>12</v>
      </c>
      <c r="C2601" s="41" t="s">
        <v>309</v>
      </c>
      <c r="D2601" s="42">
        <v>34</v>
      </c>
      <c r="M2601" s="81" t="s">
        <v>37</v>
      </c>
      <c r="N2601" s="81" t="s">
        <v>436</v>
      </c>
      <c r="O2601" s="81" t="s">
        <v>309</v>
      </c>
      <c r="P2601" s="81" t="s">
        <v>334</v>
      </c>
      <c r="Q2601" s="82">
        <v>200</v>
      </c>
    </row>
    <row r="2602" spans="1:17">
      <c r="A2602" s="41" t="s">
        <v>338</v>
      </c>
      <c r="B2602" s="41" t="s">
        <v>12</v>
      </c>
      <c r="C2602" s="41" t="s">
        <v>310</v>
      </c>
      <c r="D2602" s="42">
        <v>12</v>
      </c>
      <c r="M2602" s="81" t="s">
        <v>37</v>
      </c>
      <c r="N2602" s="81" t="s">
        <v>436</v>
      </c>
      <c r="O2602" s="81" t="s">
        <v>309</v>
      </c>
      <c r="P2602" s="81" t="s">
        <v>336</v>
      </c>
      <c r="Q2602" s="82">
        <v>142</v>
      </c>
    </row>
    <row r="2603" spans="1:17">
      <c r="A2603" s="41" t="s">
        <v>338</v>
      </c>
      <c r="B2603" s="41" t="s">
        <v>315</v>
      </c>
      <c r="C2603" s="41" t="s">
        <v>309</v>
      </c>
      <c r="D2603" s="42">
        <v>52</v>
      </c>
      <c r="M2603" s="81" t="s">
        <v>37</v>
      </c>
      <c r="N2603" s="81" t="s">
        <v>436</v>
      </c>
      <c r="O2603" s="81" t="s">
        <v>309</v>
      </c>
      <c r="P2603" s="81" t="s">
        <v>337</v>
      </c>
      <c r="Q2603" s="82">
        <v>205</v>
      </c>
    </row>
    <row r="2604" spans="1:17">
      <c r="A2604" s="41" t="s">
        <v>338</v>
      </c>
      <c r="B2604" s="41" t="s">
        <v>315</v>
      </c>
      <c r="C2604" s="41" t="s">
        <v>310</v>
      </c>
      <c r="D2604" s="42">
        <v>13</v>
      </c>
      <c r="M2604" s="81" t="s">
        <v>37</v>
      </c>
      <c r="N2604" s="81" t="s">
        <v>436</v>
      </c>
      <c r="O2604" s="81" t="s">
        <v>309</v>
      </c>
      <c r="P2604" s="81" t="s">
        <v>338</v>
      </c>
      <c r="Q2604" s="82">
        <v>52</v>
      </c>
    </row>
    <row r="2605" spans="1:17">
      <c r="A2605" s="41" t="s">
        <v>338</v>
      </c>
      <c r="B2605" s="41" t="s">
        <v>315</v>
      </c>
      <c r="C2605" s="41" t="s">
        <v>311</v>
      </c>
      <c r="D2605" s="42">
        <v>2</v>
      </c>
      <c r="M2605" s="81" t="s">
        <v>37</v>
      </c>
      <c r="N2605" s="81" t="s">
        <v>436</v>
      </c>
      <c r="O2605" s="81" t="s">
        <v>310</v>
      </c>
      <c r="P2605" s="81" t="s">
        <v>330</v>
      </c>
      <c r="Q2605" s="82">
        <v>78</v>
      </c>
    </row>
    <row r="2606" spans="1:17">
      <c r="A2606" s="41" t="s">
        <v>338</v>
      </c>
      <c r="B2606" s="41" t="s">
        <v>315</v>
      </c>
      <c r="C2606" s="41" t="s">
        <v>335</v>
      </c>
      <c r="D2606" s="42">
        <v>1</v>
      </c>
      <c r="M2606" s="81" t="s">
        <v>37</v>
      </c>
      <c r="N2606" s="81" t="s">
        <v>436</v>
      </c>
      <c r="O2606" s="81" t="s">
        <v>310</v>
      </c>
      <c r="P2606" s="81" t="s">
        <v>331</v>
      </c>
      <c r="Q2606" s="82">
        <v>86</v>
      </c>
    </row>
    <row r="2607" spans="1:17">
      <c r="A2607" s="41" t="s">
        <v>338</v>
      </c>
      <c r="B2607" s="41" t="s">
        <v>38</v>
      </c>
      <c r="C2607" s="41" t="s">
        <v>309</v>
      </c>
      <c r="D2607" s="42">
        <v>10</v>
      </c>
      <c r="M2607" s="81" t="s">
        <v>37</v>
      </c>
      <c r="N2607" s="81" t="s">
        <v>436</v>
      </c>
      <c r="O2607" s="81" t="s">
        <v>310</v>
      </c>
      <c r="P2607" s="81" t="s">
        <v>332</v>
      </c>
      <c r="Q2607" s="82">
        <v>96</v>
      </c>
    </row>
    <row r="2608" spans="1:17">
      <c r="A2608" s="41" t="s">
        <v>338</v>
      </c>
      <c r="B2608" s="41" t="s">
        <v>38</v>
      </c>
      <c r="C2608" s="41" t="s">
        <v>310</v>
      </c>
      <c r="D2608" s="42">
        <v>5</v>
      </c>
      <c r="M2608" s="81" t="s">
        <v>37</v>
      </c>
      <c r="N2608" s="81" t="s">
        <v>436</v>
      </c>
      <c r="O2608" s="81" t="s">
        <v>310</v>
      </c>
      <c r="P2608" s="81" t="s">
        <v>333</v>
      </c>
      <c r="Q2608" s="82">
        <v>101</v>
      </c>
    </row>
    <row r="2609" spans="1:17">
      <c r="A2609" s="41" t="s">
        <v>338</v>
      </c>
      <c r="B2609" s="41" t="s">
        <v>40</v>
      </c>
      <c r="C2609" s="41" t="s">
        <v>309</v>
      </c>
      <c r="D2609" s="42">
        <v>25</v>
      </c>
      <c r="M2609" s="81" t="s">
        <v>37</v>
      </c>
      <c r="N2609" s="81" t="s">
        <v>436</v>
      </c>
      <c r="O2609" s="81" t="s">
        <v>310</v>
      </c>
      <c r="P2609" s="81" t="s">
        <v>334</v>
      </c>
      <c r="Q2609" s="82">
        <v>84</v>
      </c>
    </row>
    <row r="2610" spans="1:17">
      <c r="A2610" s="41" t="s">
        <v>338</v>
      </c>
      <c r="B2610" s="41" t="s">
        <v>40</v>
      </c>
      <c r="C2610" s="41" t="s">
        <v>310</v>
      </c>
      <c r="D2610" s="42">
        <v>10</v>
      </c>
      <c r="M2610" s="81" t="s">
        <v>37</v>
      </c>
      <c r="N2610" s="81" t="s">
        <v>436</v>
      </c>
      <c r="O2610" s="81" t="s">
        <v>310</v>
      </c>
      <c r="P2610" s="81" t="s">
        <v>336</v>
      </c>
      <c r="Q2610" s="82">
        <v>71</v>
      </c>
    </row>
    <row r="2611" spans="1:17">
      <c r="A2611" s="41" t="s">
        <v>338</v>
      </c>
      <c r="B2611" s="41" t="s">
        <v>40</v>
      </c>
      <c r="C2611" s="41" t="s">
        <v>311</v>
      </c>
      <c r="D2611" s="42">
        <v>1</v>
      </c>
      <c r="M2611" s="81" t="s">
        <v>37</v>
      </c>
      <c r="N2611" s="81" t="s">
        <v>436</v>
      </c>
      <c r="O2611" s="81" t="s">
        <v>310</v>
      </c>
      <c r="P2611" s="81" t="s">
        <v>337</v>
      </c>
      <c r="Q2611" s="82">
        <v>80</v>
      </c>
    </row>
    <row r="2612" spans="1:17">
      <c r="A2612" s="41" t="s">
        <v>338</v>
      </c>
      <c r="B2612" s="41" t="s">
        <v>41</v>
      </c>
      <c r="C2612" s="41" t="s">
        <v>309</v>
      </c>
      <c r="D2612" s="42">
        <v>18</v>
      </c>
      <c r="M2612" s="81" t="s">
        <v>37</v>
      </c>
      <c r="N2612" s="81" t="s">
        <v>436</v>
      </c>
      <c r="O2612" s="81" t="s">
        <v>310</v>
      </c>
      <c r="P2612" s="81" t="s">
        <v>338</v>
      </c>
      <c r="Q2612" s="82">
        <v>18</v>
      </c>
    </row>
    <row r="2613" spans="1:17">
      <c r="A2613" s="41" t="s">
        <v>338</v>
      </c>
      <c r="B2613" s="41" t="s">
        <v>41</v>
      </c>
      <c r="C2613" s="41" t="s">
        <v>310</v>
      </c>
      <c r="D2613" s="42">
        <v>4</v>
      </c>
      <c r="M2613" s="81" t="s">
        <v>37</v>
      </c>
      <c r="N2613" s="81" t="s">
        <v>436</v>
      </c>
      <c r="O2613" s="81" t="s">
        <v>311</v>
      </c>
      <c r="P2613" s="81" t="s">
        <v>330</v>
      </c>
      <c r="Q2613" s="82">
        <v>8</v>
      </c>
    </row>
    <row r="2614" spans="1:17">
      <c r="A2614" s="41" t="s">
        <v>338</v>
      </c>
      <c r="B2614" s="41" t="s">
        <v>42</v>
      </c>
      <c r="C2614" s="41" t="s">
        <v>309</v>
      </c>
      <c r="D2614" s="42">
        <v>9</v>
      </c>
      <c r="M2614" s="81" t="s">
        <v>37</v>
      </c>
      <c r="N2614" s="81" t="s">
        <v>436</v>
      </c>
      <c r="O2614" s="81" t="s">
        <v>311</v>
      </c>
      <c r="P2614" s="81" t="s">
        <v>331</v>
      </c>
      <c r="Q2614" s="82">
        <v>7</v>
      </c>
    </row>
    <row r="2615" spans="1:17">
      <c r="A2615" s="41" t="s">
        <v>338</v>
      </c>
      <c r="B2615" s="41" t="s">
        <v>42</v>
      </c>
      <c r="C2615" s="41" t="s">
        <v>310</v>
      </c>
      <c r="D2615" s="42">
        <v>3</v>
      </c>
      <c r="M2615" s="81" t="s">
        <v>37</v>
      </c>
      <c r="N2615" s="81" t="s">
        <v>436</v>
      </c>
      <c r="O2615" s="81" t="s">
        <v>311</v>
      </c>
      <c r="P2615" s="81" t="s">
        <v>332</v>
      </c>
      <c r="Q2615" s="82">
        <v>10</v>
      </c>
    </row>
    <row r="2616" spans="1:17">
      <c r="A2616" s="41" t="s">
        <v>338</v>
      </c>
      <c r="B2616" s="41" t="s">
        <v>48</v>
      </c>
      <c r="C2616" s="41" t="s">
        <v>309</v>
      </c>
      <c r="D2616" s="42">
        <v>80</v>
      </c>
      <c r="M2616" s="81" t="s">
        <v>37</v>
      </c>
      <c r="N2616" s="81" t="s">
        <v>436</v>
      </c>
      <c r="O2616" s="81" t="s">
        <v>311</v>
      </c>
      <c r="P2616" s="81" t="s">
        <v>333</v>
      </c>
      <c r="Q2616" s="82">
        <v>14</v>
      </c>
    </row>
    <row r="2617" spans="1:17">
      <c r="A2617" s="41" t="s">
        <v>338</v>
      </c>
      <c r="B2617" s="41" t="s">
        <v>48</v>
      </c>
      <c r="C2617" s="41" t="s">
        <v>310</v>
      </c>
      <c r="D2617" s="42">
        <v>27</v>
      </c>
      <c r="M2617" s="81" t="s">
        <v>37</v>
      </c>
      <c r="N2617" s="81" t="s">
        <v>436</v>
      </c>
      <c r="O2617" s="81" t="s">
        <v>311</v>
      </c>
      <c r="P2617" s="81" t="s">
        <v>334</v>
      </c>
      <c r="Q2617" s="82">
        <v>16</v>
      </c>
    </row>
    <row r="2618" spans="1:17">
      <c r="A2618" s="41" t="s">
        <v>338</v>
      </c>
      <c r="B2618" s="41" t="s">
        <v>48</v>
      </c>
      <c r="C2618" s="41" t="s">
        <v>311</v>
      </c>
      <c r="D2618" s="42">
        <v>5</v>
      </c>
      <c r="M2618" s="81" t="s">
        <v>37</v>
      </c>
      <c r="N2618" s="81" t="s">
        <v>436</v>
      </c>
      <c r="O2618" s="81" t="s">
        <v>311</v>
      </c>
      <c r="P2618" s="81" t="s">
        <v>336</v>
      </c>
      <c r="Q2618" s="82">
        <v>7</v>
      </c>
    </row>
    <row r="2619" spans="1:17">
      <c r="A2619" s="41" t="s">
        <v>338</v>
      </c>
      <c r="B2619" s="41" t="s">
        <v>48</v>
      </c>
      <c r="C2619" s="41" t="s">
        <v>335</v>
      </c>
      <c r="D2619" s="42">
        <v>1</v>
      </c>
      <c r="M2619" s="81" t="s">
        <v>37</v>
      </c>
      <c r="N2619" s="81" t="s">
        <v>436</v>
      </c>
      <c r="O2619" s="81" t="s">
        <v>311</v>
      </c>
      <c r="P2619" s="81" t="s">
        <v>337</v>
      </c>
      <c r="Q2619" s="82">
        <v>7</v>
      </c>
    </row>
    <row r="2620" spans="1:17">
      <c r="A2620" s="41" t="s">
        <v>338</v>
      </c>
      <c r="B2620" s="41" t="s">
        <v>50</v>
      </c>
      <c r="C2620" s="41" t="s">
        <v>309</v>
      </c>
      <c r="D2620" s="42">
        <v>26</v>
      </c>
      <c r="M2620" s="81" t="s">
        <v>37</v>
      </c>
      <c r="N2620" s="81" t="s">
        <v>436</v>
      </c>
      <c r="O2620" s="81" t="s">
        <v>311</v>
      </c>
      <c r="P2620" s="81" t="s">
        <v>338</v>
      </c>
      <c r="Q2620" s="82">
        <v>1</v>
      </c>
    </row>
    <row r="2621" spans="1:17">
      <c r="A2621" s="41" t="s">
        <v>338</v>
      </c>
      <c r="B2621" s="41" t="s">
        <v>50</v>
      </c>
      <c r="C2621" s="41" t="s">
        <v>310</v>
      </c>
      <c r="D2621" s="42">
        <v>2</v>
      </c>
      <c r="M2621" s="81" t="s">
        <v>37</v>
      </c>
      <c r="N2621" s="81" t="s">
        <v>436</v>
      </c>
      <c r="O2621" s="81" t="s">
        <v>335</v>
      </c>
      <c r="P2621" s="81" t="s">
        <v>334</v>
      </c>
      <c r="Q2621" s="82">
        <v>4</v>
      </c>
    </row>
    <row r="2622" spans="1:17">
      <c r="A2622" s="41" t="s">
        <v>338</v>
      </c>
      <c r="B2622" s="41" t="s">
        <v>50</v>
      </c>
      <c r="C2622" s="41" t="s">
        <v>335</v>
      </c>
      <c r="D2622" s="42">
        <v>1</v>
      </c>
      <c r="M2622" s="81" t="s">
        <v>37</v>
      </c>
      <c r="N2622" s="81" t="s">
        <v>436</v>
      </c>
      <c r="O2622" s="81" t="s">
        <v>335</v>
      </c>
      <c r="P2622" s="81" t="s">
        <v>336</v>
      </c>
      <c r="Q2622" s="82">
        <v>2</v>
      </c>
    </row>
    <row r="2623" spans="1:17">
      <c r="A2623" s="41" t="s">
        <v>338</v>
      </c>
      <c r="B2623" s="41" t="s">
        <v>4</v>
      </c>
      <c r="C2623" s="41" t="s">
        <v>309</v>
      </c>
      <c r="D2623" s="42">
        <v>28</v>
      </c>
      <c r="M2623" s="81" t="s">
        <v>37</v>
      </c>
      <c r="N2623" s="81" t="s">
        <v>436</v>
      </c>
      <c r="O2623" s="81" t="s">
        <v>335</v>
      </c>
      <c r="P2623" s="81" t="s">
        <v>337</v>
      </c>
      <c r="Q2623" s="82">
        <v>5</v>
      </c>
    </row>
    <row r="2624" spans="1:17">
      <c r="A2624" s="41" t="s">
        <v>338</v>
      </c>
      <c r="B2624" s="41" t="s">
        <v>4</v>
      </c>
      <c r="C2624" s="41" t="s">
        <v>310</v>
      </c>
      <c r="D2624" s="42">
        <v>7</v>
      </c>
      <c r="M2624" s="81" t="s">
        <v>37</v>
      </c>
      <c r="N2624" s="81" t="s">
        <v>436</v>
      </c>
      <c r="O2624" s="81" t="s">
        <v>335</v>
      </c>
      <c r="P2624" s="81" t="s">
        <v>338</v>
      </c>
      <c r="Q2624" s="82">
        <v>1</v>
      </c>
    </row>
    <row r="2625" spans="1:17">
      <c r="A2625" s="41" t="s">
        <v>338</v>
      </c>
      <c r="B2625" s="41" t="s">
        <v>4</v>
      </c>
      <c r="C2625" s="41" t="s">
        <v>311</v>
      </c>
      <c r="D2625" s="42">
        <v>2</v>
      </c>
      <c r="M2625" s="81" t="s">
        <v>37</v>
      </c>
      <c r="N2625" s="81" t="s">
        <v>455</v>
      </c>
      <c r="O2625" s="81" t="s">
        <v>309</v>
      </c>
      <c r="P2625" s="81" t="s">
        <v>332</v>
      </c>
      <c r="Q2625" s="82">
        <v>1</v>
      </c>
    </row>
    <row r="2626" spans="1:17">
      <c r="A2626" s="41" t="s">
        <v>338</v>
      </c>
      <c r="B2626" s="41" t="s">
        <v>18</v>
      </c>
      <c r="C2626" s="41" t="s">
        <v>309</v>
      </c>
      <c r="D2626" s="42">
        <v>47</v>
      </c>
      <c r="M2626" s="81" t="s">
        <v>37</v>
      </c>
      <c r="N2626" s="81" t="s">
        <v>448</v>
      </c>
      <c r="O2626" s="81" t="s">
        <v>310</v>
      </c>
      <c r="P2626" s="81" t="s">
        <v>331</v>
      </c>
      <c r="Q2626" s="82">
        <v>1</v>
      </c>
    </row>
    <row r="2627" spans="1:17">
      <c r="A2627" s="41" t="s">
        <v>338</v>
      </c>
      <c r="B2627" s="41" t="s">
        <v>18</v>
      </c>
      <c r="C2627" s="41" t="s">
        <v>310</v>
      </c>
      <c r="D2627" s="42">
        <v>20</v>
      </c>
      <c r="M2627" s="81" t="s">
        <v>37</v>
      </c>
      <c r="N2627" s="81" t="s">
        <v>329</v>
      </c>
      <c r="O2627" s="81" t="s">
        <v>309</v>
      </c>
      <c r="P2627" s="81" t="s">
        <v>308</v>
      </c>
      <c r="Q2627" s="82">
        <v>66</v>
      </c>
    </row>
    <row r="2628" spans="1:17">
      <c r="A2628" s="41" t="s">
        <v>338</v>
      </c>
      <c r="B2628" s="41" t="s">
        <v>18</v>
      </c>
      <c r="C2628" s="41" t="s">
        <v>311</v>
      </c>
      <c r="D2628" s="42">
        <v>2</v>
      </c>
      <c r="M2628" s="81" t="s">
        <v>37</v>
      </c>
      <c r="N2628" s="81" t="s">
        <v>329</v>
      </c>
      <c r="O2628" s="81" t="s">
        <v>309</v>
      </c>
      <c r="P2628" s="81" t="s">
        <v>323</v>
      </c>
      <c r="Q2628" s="82">
        <v>247</v>
      </c>
    </row>
    <row r="2629" spans="1:17">
      <c r="A2629" s="41" t="s">
        <v>338</v>
      </c>
      <c r="B2629" s="41" t="s">
        <v>18</v>
      </c>
      <c r="C2629" s="41" t="s">
        <v>335</v>
      </c>
      <c r="D2629" s="42">
        <v>2</v>
      </c>
      <c r="M2629" s="81" t="s">
        <v>37</v>
      </c>
      <c r="N2629" s="81" t="s">
        <v>329</v>
      </c>
      <c r="O2629" s="81" t="s">
        <v>309</v>
      </c>
      <c r="P2629" s="81" t="s">
        <v>324</v>
      </c>
      <c r="Q2629" s="82">
        <v>228</v>
      </c>
    </row>
    <row r="2630" spans="1:17">
      <c r="A2630" s="41" t="s">
        <v>338</v>
      </c>
      <c r="B2630" s="41" t="s">
        <v>20</v>
      </c>
      <c r="C2630" s="41" t="s">
        <v>309</v>
      </c>
      <c r="D2630" s="42">
        <v>16</v>
      </c>
      <c r="M2630" s="81" t="s">
        <v>37</v>
      </c>
      <c r="N2630" s="81" t="s">
        <v>329</v>
      </c>
      <c r="O2630" s="81" t="s">
        <v>309</v>
      </c>
      <c r="P2630" s="81" t="s">
        <v>325</v>
      </c>
      <c r="Q2630" s="82">
        <v>220</v>
      </c>
    </row>
    <row r="2631" spans="1:17">
      <c r="A2631" s="41" t="s">
        <v>338</v>
      </c>
      <c r="B2631" s="41" t="s">
        <v>20</v>
      </c>
      <c r="C2631" s="41" t="s">
        <v>310</v>
      </c>
      <c r="D2631" s="42">
        <v>8</v>
      </c>
      <c r="M2631" s="81" t="s">
        <v>37</v>
      </c>
      <c r="N2631" s="81" t="s">
        <v>329</v>
      </c>
      <c r="O2631" s="81" t="s">
        <v>309</v>
      </c>
      <c r="P2631" s="81" t="s">
        <v>326</v>
      </c>
      <c r="Q2631" s="82">
        <v>210</v>
      </c>
    </row>
    <row r="2632" spans="1:17">
      <c r="A2632" s="41" t="s">
        <v>338</v>
      </c>
      <c r="B2632" s="41" t="s">
        <v>23</v>
      </c>
      <c r="C2632" s="41" t="s">
        <v>309</v>
      </c>
      <c r="D2632" s="42">
        <v>38</v>
      </c>
      <c r="M2632" s="81" t="s">
        <v>37</v>
      </c>
      <c r="N2632" s="81" t="s">
        <v>329</v>
      </c>
      <c r="O2632" s="81" t="s">
        <v>309</v>
      </c>
      <c r="P2632" s="81" t="s">
        <v>327</v>
      </c>
      <c r="Q2632" s="82">
        <v>196</v>
      </c>
    </row>
    <row r="2633" spans="1:17">
      <c r="A2633" s="41" t="s">
        <v>338</v>
      </c>
      <c r="B2633" s="41" t="s">
        <v>23</v>
      </c>
      <c r="C2633" s="41" t="s">
        <v>310</v>
      </c>
      <c r="D2633" s="42">
        <v>4</v>
      </c>
      <c r="M2633" s="81" t="s">
        <v>37</v>
      </c>
      <c r="N2633" s="81" t="s">
        <v>329</v>
      </c>
      <c r="O2633" s="81" t="s">
        <v>309</v>
      </c>
      <c r="P2633" s="81" t="s">
        <v>328</v>
      </c>
      <c r="Q2633" s="82">
        <v>194</v>
      </c>
    </row>
    <row r="2634" spans="1:17">
      <c r="A2634" s="41" t="s">
        <v>338</v>
      </c>
      <c r="B2634" s="41" t="s">
        <v>23</v>
      </c>
      <c r="C2634" s="41" t="s">
        <v>311</v>
      </c>
      <c r="D2634" s="42">
        <v>1</v>
      </c>
      <c r="M2634" s="81" t="s">
        <v>37</v>
      </c>
      <c r="N2634" s="81" t="s">
        <v>329</v>
      </c>
      <c r="O2634" s="81" t="s">
        <v>309</v>
      </c>
      <c r="P2634" s="81" t="s">
        <v>334</v>
      </c>
      <c r="Q2634" s="82">
        <v>2</v>
      </c>
    </row>
    <row r="2635" spans="1:17">
      <c r="A2635" s="41" t="s">
        <v>338</v>
      </c>
      <c r="B2635" s="41" t="s">
        <v>46</v>
      </c>
      <c r="C2635" s="41" t="s">
        <v>309</v>
      </c>
      <c r="D2635" s="42">
        <v>101</v>
      </c>
      <c r="M2635" s="81" t="s">
        <v>37</v>
      </c>
      <c r="N2635" s="81" t="s">
        <v>329</v>
      </c>
      <c r="O2635" s="81" t="s">
        <v>310</v>
      </c>
      <c r="P2635" s="81" t="s">
        <v>308</v>
      </c>
      <c r="Q2635" s="82">
        <v>1</v>
      </c>
    </row>
    <row r="2636" spans="1:17">
      <c r="A2636" s="41" t="s">
        <v>338</v>
      </c>
      <c r="B2636" s="41" t="s">
        <v>46</v>
      </c>
      <c r="C2636" s="41" t="s">
        <v>310</v>
      </c>
      <c r="D2636" s="42">
        <v>31</v>
      </c>
      <c r="M2636" s="81" t="s">
        <v>37</v>
      </c>
      <c r="N2636" s="81" t="s">
        <v>329</v>
      </c>
      <c r="O2636" s="81" t="s">
        <v>310</v>
      </c>
      <c r="P2636" s="81" t="s">
        <v>323</v>
      </c>
      <c r="Q2636" s="82">
        <v>36</v>
      </c>
    </row>
    <row r="2637" spans="1:17">
      <c r="A2637" s="41" t="s">
        <v>338</v>
      </c>
      <c r="B2637" s="41" t="s">
        <v>46</v>
      </c>
      <c r="C2637" s="41" t="s">
        <v>311</v>
      </c>
      <c r="D2637" s="42">
        <v>3</v>
      </c>
      <c r="M2637" s="81" t="s">
        <v>37</v>
      </c>
      <c r="N2637" s="81" t="s">
        <v>329</v>
      </c>
      <c r="O2637" s="81" t="s">
        <v>310</v>
      </c>
      <c r="P2637" s="81" t="s">
        <v>324</v>
      </c>
      <c r="Q2637" s="82">
        <v>61</v>
      </c>
    </row>
    <row r="2638" spans="1:17">
      <c r="A2638" s="41" t="s">
        <v>338</v>
      </c>
      <c r="B2638" s="41" t="s">
        <v>46</v>
      </c>
      <c r="C2638" s="41" t="s">
        <v>335</v>
      </c>
      <c r="D2638" s="42">
        <v>1</v>
      </c>
      <c r="M2638" s="81" t="s">
        <v>37</v>
      </c>
      <c r="N2638" s="81" t="s">
        <v>329</v>
      </c>
      <c r="O2638" s="81" t="s">
        <v>310</v>
      </c>
      <c r="P2638" s="81" t="s">
        <v>325</v>
      </c>
      <c r="Q2638" s="82">
        <v>72</v>
      </c>
    </row>
    <row r="2639" spans="1:17">
      <c r="A2639" s="41" t="s">
        <v>338</v>
      </c>
      <c r="B2639" s="41" t="s">
        <v>11</v>
      </c>
      <c r="C2639" s="41" t="s">
        <v>309</v>
      </c>
      <c r="D2639" s="42">
        <v>712</v>
      </c>
      <c r="M2639" s="81" t="s">
        <v>37</v>
      </c>
      <c r="N2639" s="81" t="s">
        <v>329</v>
      </c>
      <c r="O2639" s="81" t="s">
        <v>310</v>
      </c>
      <c r="P2639" s="81" t="s">
        <v>326</v>
      </c>
      <c r="Q2639" s="82">
        <v>79</v>
      </c>
    </row>
    <row r="2640" spans="1:17">
      <c r="A2640" s="41" t="s">
        <v>338</v>
      </c>
      <c r="B2640" s="41" t="s">
        <v>11</v>
      </c>
      <c r="C2640" s="41" t="s">
        <v>310</v>
      </c>
      <c r="D2640" s="42">
        <v>206</v>
      </c>
      <c r="M2640" s="81" t="s">
        <v>37</v>
      </c>
      <c r="N2640" s="81" t="s">
        <v>329</v>
      </c>
      <c r="O2640" s="81" t="s">
        <v>310</v>
      </c>
      <c r="P2640" s="81" t="s">
        <v>327</v>
      </c>
      <c r="Q2640" s="82">
        <v>75</v>
      </c>
    </row>
    <row r="2641" spans="1:17">
      <c r="A2641" s="41" t="s">
        <v>338</v>
      </c>
      <c r="B2641" s="41" t="s">
        <v>11</v>
      </c>
      <c r="C2641" s="41" t="s">
        <v>311</v>
      </c>
      <c r="D2641" s="42">
        <v>25</v>
      </c>
      <c r="M2641" s="81" t="s">
        <v>37</v>
      </c>
      <c r="N2641" s="81" t="s">
        <v>329</v>
      </c>
      <c r="O2641" s="81" t="s">
        <v>310</v>
      </c>
      <c r="P2641" s="81" t="s">
        <v>328</v>
      </c>
      <c r="Q2641" s="82">
        <v>80</v>
      </c>
    </row>
    <row r="2642" spans="1:17">
      <c r="A2642" s="41" t="s">
        <v>338</v>
      </c>
      <c r="B2642" s="41" t="s">
        <v>11</v>
      </c>
      <c r="C2642" s="41" t="s">
        <v>335</v>
      </c>
      <c r="D2642" s="42">
        <v>4</v>
      </c>
      <c r="M2642" s="81" t="s">
        <v>37</v>
      </c>
      <c r="N2642" s="81" t="s">
        <v>329</v>
      </c>
      <c r="O2642" s="81" t="s">
        <v>310</v>
      </c>
      <c r="P2642" s="81" t="s">
        <v>334</v>
      </c>
      <c r="Q2642" s="82">
        <v>3</v>
      </c>
    </row>
    <row r="2643" spans="1:17">
      <c r="A2643" s="41" t="s">
        <v>338</v>
      </c>
      <c r="B2643" s="41" t="s">
        <v>21</v>
      </c>
      <c r="C2643" s="41" t="s">
        <v>309</v>
      </c>
      <c r="D2643" s="42">
        <v>56</v>
      </c>
      <c r="M2643" s="81" t="s">
        <v>37</v>
      </c>
      <c r="N2643" s="81" t="s">
        <v>329</v>
      </c>
      <c r="O2643" s="81" t="s">
        <v>311</v>
      </c>
      <c r="P2643" s="81" t="s">
        <v>308</v>
      </c>
      <c r="Q2643" s="82">
        <v>1</v>
      </c>
    </row>
    <row r="2644" spans="1:17">
      <c r="A2644" s="41" t="s">
        <v>338</v>
      </c>
      <c r="B2644" s="41" t="s">
        <v>21</v>
      </c>
      <c r="C2644" s="41" t="s">
        <v>310</v>
      </c>
      <c r="D2644" s="42">
        <v>17</v>
      </c>
      <c r="M2644" s="81" t="s">
        <v>37</v>
      </c>
      <c r="N2644" s="81" t="s">
        <v>329</v>
      </c>
      <c r="O2644" s="81" t="s">
        <v>311</v>
      </c>
      <c r="P2644" s="81" t="s">
        <v>323</v>
      </c>
      <c r="Q2644" s="82">
        <v>9</v>
      </c>
    </row>
    <row r="2645" spans="1:17">
      <c r="A2645" s="41" t="s">
        <v>338</v>
      </c>
      <c r="B2645" s="41" t="s">
        <v>21</v>
      </c>
      <c r="C2645" s="41" t="s">
        <v>311</v>
      </c>
      <c r="D2645" s="42">
        <v>1</v>
      </c>
      <c r="M2645" s="81" t="s">
        <v>37</v>
      </c>
      <c r="N2645" s="81" t="s">
        <v>329</v>
      </c>
      <c r="O2645" s="81" t="s">
        <v>311</v>
      </c>
      <c r="P2645" s="81" t="s">
        <v>324</v>
      </c>
      <c r="Q2645" s="82">
        <v>11</v>
      </c>
    </row>
    <row r="2646" spans="1:17">
      <c r="A2646" s="41" t="s">
        <v>338</v>
      </c>
      <c r="B2646" s="41" t="s">
        <v>55</v>
      </c>
      <c r="C2646" s="41" t="s">
        <v>309</v>
      </c>
      <c r="D2646" s="42">
        <v>27</v>
      </c>
      <c r="M2646" s="81" t="s">
        <v>37</v>
      </c>
      <c r="N2646" s="81" t="s">
        <v>329</v>
      </c>
      <c r="O2646" s="81" t="s">
        <v>311</v>
      </c>
      <c r="P2646" s="81" t="s">
        <v>325</v>
      </c>
      <c r="Q2646" s="82">
        <v>10</v>
      </c>
    </row>
    <row r="2647" spans="1:17">
      <c r="A2647" s="41" t="s">
        <v>338</v>
      </c>
      <c r="B2647" s="41" t="s">
        <v>55</v>
      </c>
      <c r="C2647" s="41" t="s">
        <v>310</v>
      </c>
      <c r="D2647" s="42">
        <v>12</v>
      </c>
      <c r="M2647" s="81" t="s">
        <v>37</v>
      </c>
      <c r="N2647" s="81" t="s">
        <v>329</v>
      </c>
      <c r="O2647" s="81" t="s">
        <v>311</v>
      </c>
      <c r="P2647" s="81" t="s">
        <v>326</v>
      </c>
      <c r="Q2647" s="82">
        <v>5</v>
      </c>
    </row>
    <row r="2648" spans="1:17">
      <c r="A2648" s="41" t="s">
        <v>338</v>
      </c>
      <c r="B2648" s="41" t="s">
        <v>55</v>
      </c>
      <c r="C2648" s="41" t="s">
        <v>311</v>
      </c>
      <c r="D2648" s="42">
        <v>2</v>
      </c>
      <c r="M2648" s="81" t="s">
        <v>37</v>
      </c>
      <c r="N2648" s="81" t="s">
        <v>329</v>
      </c>
      <c r="O2648" s="81" t="s">
        <v>311</v>
      </c>
      <c r="P2648" s="81" t="s">
        <v>327</v>
      </c>
      <c r="Q2648" s="82">
        <v>5</v>
      </c>
    </row>
    <row r="2649" spans="1:17">
      <c r="A2649" s="41" t="s">
        <v>338</v>
      </c>
      <c r="B2649" s="41" t="s">
        <v>55</v>
      </c>
      <c r="C2649" s="41" t="s">
        <v>335</v>
      </c>
      <c r="D2649" s="42">
        <v>1</v>
      </c>
      <c r="M2649" s="81" t="s">
        <v>37</v>
      </c>
      <c r="N2649" s="81" t="s">
        <v>329</v>
      </c>
      <c r="O2649" s="81" t="s">
        <v>311</v>
      </c>
      <c r="P2649" s="81" t="s">
        <v>328</v>
      </c>
      <c r="Q2649" s="82">
        <v>8</v>
      </c>
    </row>
    <row r="2650" spans="1:17">
      <c r="A2650" s="41" t="s">
        <v>338</v>
      </c>
      <c r="B2650" s="41" t="s">
        <v>43</v>
      </c>
      <c r="C2650" s="41" t="s">
        <v>309</v>
      </c>
      <c r="D2650" s="42">
        <v>93</v>
      </c>
      <c r="M2650" s="81" t="s">
        <v>37</v>
      </c>
      <c r="N2650" s="81" t="s">
        <v>329</v>
      </c>
      <c r="O2650" s="81" t="s">
        <v>311</v>
      </c>
      <c r="P2650" s="81" t="s">
        <v>334</v>
      </c>
      <c r="Q2650" s="82">
        <v>1</v>
      </c>
    </row>
    <row r="2651" spans="1:17">
      <c r="A2651" s="41" t="s">
        <v>338</v>
      </c>
      <c r="B2651" s="41" t="s">
        <v>43</v>
      </c>
      <c r="C2651" s="41" t="s">
        <v>310</v>
      </c>
      <c r="D2651" s="42">
        <v>35</v>
      </c>
      <c r="M2651" s="81" t="s">
        <v>37</v>
      </c>
      <c r="N2651" s="81" t="s">
        <v>329</v>
      </c>
      <c r="O2651" s="81" t="s">
        <v>335</v>
      </c>
      <c r="P2651" s="81" t="s">
        <v>334</v>
      </c>
      <c r="Q2651" s="82">
        <v>1</v>
      </c>
    </row>
    <row r="2652" spans="1:17">
      <c r="A2652" s="41" t="s">
        <v>338</v>
      </c>
      <c r="B2652" s="41" t="s">
        <v>43</v>
      </c>
      <c r="C2652" s="41" t="s">
        <v>311</v>
      </c>
      <c r="D2652" s="42">
        <v>1</v>
      </c>
      <c r="M2652" s="81" t="s">
        <v>39</v>
      </c>
      <c r="N2652" s="81" t="s">
        <v>436</v>
      </c>
      <c r="O2652" s="81" t="s">
        <v>329</v>
      </c>
      <c r="P2652" s="81" t="s">
        <v>330</v>
      </c>
      <c r="Q2652" s="82">
        <v>1</v>
      </c>
    </row>
    <row r="2653" spans="1:17">
      <c r="A2653" s="41" t="s">
        <v>338</v>
      </c>
      <c r="B2653" s="41" t="s">
        <v>43</v>
      </c>
      <c r="C2653" s="41" t="s">
        <v>335</v>
      </c>
      <c r="D2653" s="42">
        <v>1</v>
      </c>
      <c r="M2653" s="81" t="s">
        <v>39</v>
      </c>
      <c r="N2653" s="81" t="s">
        <v>436</v>
      </c>
      <c r="O2653" s="81" t="s">
        <v>329</v>
      </c>
      <c r="P2653" s="81" t="s">
        <v>331</v>
      </c>
      <c r="Q2653" s="82">
        <v>3</v>
      </c>
    </row>
    <row r="2654" spans="1:17">
      <c r="A2654" s="41" t="s">
        <v>338</v>
      </c>
      <c r="B2654" s="41" t="s">
        <v>316</v>
      </c>
      <c r="C2654" s="41" t="s">
        <v>309</v>
      </c>
      <c r="D2654" s="42">
        <v>372</v>
      </c>
      <c r="M2654" s="81" t="s">
        <v>39</v>
      </c>
      <c r="N2654" s="81" t="s">
        <v>436</v>
      </c>
      <c r="O2654" s="81" t="s">
        <v>329</v>
      </c>
      <c r="P2654" s="81" t="s">
        <v>332</v>
      </c>
      <c r="Q2654" s="82">
        <v>3</v>
      </c>
    </row>
    <row r="2655" spans="1:17">
      <c r="A2655" s="41" t="s">
        <v>338</v>
      </c>
      <c r="B2655" s="41" t="s">
        <v>316</v>
      </c>
      <c r="C2655" s="41" t="s">
        <v>310</v>
      </c>
      <c r="D2655" s="42">
        <v>75</v>
      </c>
      <c r="M2655" s="81" t="s">
        <v>39</v>
      </c>
      <c r="N2655" s="81" t="s">
        <v>436</v>
      </c>
      <c r="O2655" s="81" t="s">
        <v>329</v>
      </c>
      <c r="P2655" s="81" t="s">
        <v>333</v>
      </c>
      <c r="Q2655" s="82">
        <v>3</v>
      </c>
    </row>
    <row r="2656" spans="1:17">
      <c r="A2656" s="41" t="s">
        <v>338</v>
      </c>
      <c r="B2656" s="41" t="s">
        <v>316</v>
      </c>
      <c r="C2656" s="41" t="s">
        <v>311</v>
      </c>
      <c r="D2656" s="42">
        <v>9</v>
      </c>
      <c r="M2656" s="81" t="s">
        <v>39</v>
      </c>
      <c r="N2656" s="81" t="s">
        <v>436</v>
      </c>
      <c r="O2656" s="81" t="s">
        <v>329</v>
      </c>
      <c r="P2656" s="81" t="s">
        <v>334</v>
      </c>
      <c r="Q2656" s="82">
        <v>1</v>
      </c>
    </row>
    <row r="2657" spans="1:17">
      <c r="A2657" s="41" t="s">
        <v>338</v>
      </c>
      <c r="B2657" s="41" t="s">
        <v>317</v>
      </c>
      <c r="C2657" s="41" t="s">
        <v>309</v>
      </c>
      <c r="D2657" s="42">
        <v>103</v>
      </c>
      <c r="M2657" s="81" t="s">
        <v>39</v>
      </c>
      <c r="N2657" s="81" t="s">
        <v>436</v>
      </c>
      <c r="O2657" s="81" t="s">
        <v>309</v>
      </c>
      <c r="P2657" s="81" t="s">
        <v>330</v>
      </c>
      <c r="Q2657" s="82">
        <v>917</v>
      </c>
    </row>
    <row r="2658" spans="1:17">
      <c r="A2658" s="41" t="s">
        <v>338</v>
      </c>
      <c r="B2658" s="41" t="s">
        <v>317</v>
      </c>
      <c r="C2658" s="41" t="s">
        <v>310</v>
      </c>
      <c r="D2658" s="42">
        <v>28</v>
      </c>
      <c r="M2658" s="81" t="s">
        <v>39</v>
      </c>
      <c r="N2658" s="81" t="s">
        <v>436</v>
      </c>
      <c r="O2658" s="81" t="s">
        <v>309</v>
      </c>
      <c r="P2658" s="81" t="s">
        <v>331</v>
      </c>
      <c r="Q2658" s="82">
        <v>1393</v>
      </c>
    </row>
    <row r="2659" spans="1:17">
      <c r="A2659" s="41" t="s">
        <v>338</v>
      </c>
      <c r="B2659" s="41" t="s">
        <v>317</v>
      </c>
      <c r="C2659" s="41" t="s">
        <v>311</v>
      </c>
      <c r="D2659" s="42">
        <v>3</v>
      </c>
      <c r="M2659" s="81" t="s">
        <v>39</v>
      </c>
      <c r="N2659" s="81" t="s">
        <v>436</v>
      </c>
      <c r="O2659" s="81" t="s">
        <v>309</v>
      </c>
      <c r="P2659" s="81" t="s">
        <v>332</v>
      </c>
      <c r="Q2659" s="82">
        <v>1020</v>
      </c>
    </row>
    <row r="2660" spans="1:17">
      <c r="A2660" s="41" t="s">
        <v>338</v>
      </c>
      <c r="B2660" s="41" t="s">
        <v>318</v>
      </c>
      <c r="C2660" s="41" t="s">
        <v>309</v>
      </c>
      <c r="D2660" s="42">
        <v>485</v>
      </c>
      <c r="M2660" s="81" t="s">
        <v>39</v>
      </c>
      <c r="N2660" s="81" t="s">
        <v>436</v>
      </c>
      <c r="O2660" s="81" t="s">
        <v>309</v>
      </c>
      <c r="P2660" s="81" t="s">
        <v>333</v>
      </c>
      <c r="Q2660" s="82">
        <v>796</v>
      </c>
    </row>
    <row r="2661" spans="1:17">
      <c r="A2661" s="41" t="s">
        <v>338</v>
      </c>
      <c r="B2661" s="41" t="s">
        <v>318</v>
      </c>
      <c r="C2661" s="41" t="s">
        <v>310</v>
      </c>
      <c r="D2661" s="42">
        <v>115</v>
      </c>
      <c r="M2661" s="81" t="s">
        <v>39</v>
      </c>
      <c r="N2661" s="81" t="s">
        <v>436</v>
      </c>
      <c r="O2661" s="81" t="s">
        <v>309</v>
      </c>
      <c r="P2661" s="81" t="s">
        <v>334</v>
      </c>
      <c r="Q2661" s="82">
        <v>731</v>
      </c>
    </row>
    <row r="2662" spans="1:17">
      <c r="A2662" s="41" t="s">
        <v>338</v>
      </c>
      <c r="B2662" s="41" t="s">
        <v>318</v>
      </c>
      <c r="C2662" s="41" t="s">
        <v>311</v>
      </c>
      <c r="D2662" s="42">
        <v>34</v>
      </c>
      <c r="M2662" s="81" t="s">
        <v>39</v>
      </c>
      <c r="N2662" s="81" t="s">
        <v>436</v>
      </c>
      <c r="O2662" s="81" t="s">
        <v>309</v>
      </c>
      <c r="P2662" s="81" t="s">
        <v>336</v>
      </c>
      <c r="Q2662" s="82">
        <v>576</v>
      </c>
    </row>
    <row r="2663" spans="1:17">
      <c r="A2663" s="41" t="s">
        <v>338</v>
      </c>
      <c r="B2663" s="41" t="s">
        <v>318</v>
      </c>
      <c r="C2663" s="41" t="s">
        <v>335</v>
      </c>
      <c r="D2663" s="42">
        <v>6</v>
      </c>
      <c r="M2663" s="81" t="s">
        <v>39</v>
      </c>
      <c r="N2663" s="81" t="s">
        <v>436</v>
      </c>
      <c r="O2663" s="81" t="s">
        <v>309</v>
      </c>
      <c r="P2663" s="81" t="s">
        <v>337</v>
      </c>
      <c r="Q2663" s="82">
        <v>773</v>
      </c>
    </row>
    <row r="2664" spans="1:17">
      <c r="A2664" s="41" t="s">
        <v>338</v>
      </c>
      <c r="B2664" s="41" t="s">
        <v>9</v>
      </c>
      <c r="C2664" s="41" t="s">
        <v>309</v>
      </c>
      <c r="D2664" s="42">
        <v>59</v>
      </c>
      <c r="M2664" s="81" t="s">
        <v>39</v>
      </c>
      <c r="N2664" s="81" t="s">
        <v>436</v>
      </c>
      <c r="O2664" s="81" t="s">
        <v>309</v>
      </c>
      <c r="P2664" s="81" t="s">
        <v>338</v>
      </c>
      <c r="Q2664" s="82">
        <v>173</v>
      </c>
    </row>
    <row r="2665" spans="1:17">
      <c r="A2665" s="41" t="s">
        <v>338</v>
      </c>
      <c r="B2665" s="41" t="s">
        <v>9</v>
      </c>
      <c r="C2665" s="41" t="s">
        <v>310</v>
      </c>
      <c r="D2665" s="42">
        <v>15</v>
      </c>
      <c r="M2665" s="81" t="s">
        <v>39</v>
      </c>
      <c r="N2665" s="81" t="s">
        <v>436</v>
      </c>
      <c r="O2665" s="81" t="s">
        <v>310</v>
      </c>
      <c r="P2665" s="81" t="s">
        <v>330</v>
      </c>
      <c r="Q2665" s="82">
        <v>354</v>
      </c>
    </row>
    <row r="2666" spans="1:17">
      <c r="A2666" s="41" t="s">
        <v>338</v>
      </c>
      <c r="B2666" s="41" t="s">
        <v>13</v>
      </c>
      <c r="C2666" s="41" t="s">
        <v>309</v>
      </c>
      <c r="D2666" s="42">
        <v>53</v>
      </c>
      <c r="M2666" s="81" t="s">
        <v>39</v>
      </c>
      <c r="N2666" s="81" t="s">
        <v>436</v>
      </c>
      <c r="O2666" s="81" t="s">
        <v>310</v>
      </c>
      <c r="P2666" s="81" t="s">
        <v>331</v>
      </c>
      <c r="Q2666" s="82">
        <v>546</v>
      </c>
    </row>
    <row r="2667" spans="1:17">
      <c r="A2667" s="41" t="s">
        <v>338</v>
      </c>
      <c r="B2667" s="41" t="s">
        <v>13</v>
      </c>
      <c r="C2667" s="41" t="s">
        <v>310</v>
      </c>
      <c r="D2667" s="42">
        <v>12</v>
      </c>
      <c r="M2667" s="81" t="s">
        <v>39</v>
      </c>
      <c r="N2667" s="81" t="s">
        <v>436</v>
      </c>
      <c r="O2667" s="81" t="s">
        <v>310</v>
      </c>
      <c r="P2667" s="81" t="s">
        <v>332</v>
      </c>
      <c r="Q2667" s="82">
        <v>473</v>
      </c>
    </row>
    <row r="2668" spans="1:17">
      <c r="A2668" s="41" t="s">
        <v>338</v>
      </c>
      <c r="B2668" s="41" t="s">
        <v>13</v>
      </c>
      <c r="C2668" s="41" t="s">
        <v>311</v>
      </c>
      <c r="D2668" s="42">
        <v>1</v>
      </c>
      <c r="M2668" s="81" t="s">
        <v>39</v>
      </c>
      <c r="N2668" s="81" t="s">
        <v>436</v>
      </c>
      <c r="O2668" s="81" t="s">
        <v>310</v>
      </c>
      <c r="P2668" s="81" t="s">
        <v>333</v>
      </c>
      <c r="Q2668" s="82">
        <v>390</v>
      </c>
    </row>
    <row r="2669" spans="1:17">
      <c r="A2669" s="41" t="s">
        <v>338</v>
      </c>
      <c r="B2669" s="41" t="s">
        <v>2</v>
      </c>
      <c r="C2669" s="41" t="s">
        <v>309</v>
      </c>
      <c r="D2669" s="42">
        <v>138</v>
      </c>
      <c r="M2669" s="81" t="s">
        <v>39</v>
      </c>
      <c r="N2669" s="81" t="s">
        <v>436</v>
      </c>
      <c r="O2669" s="81" t="s">
        <v>310</v>
      </c>
      <c r="P2669" s="81" t="s">
        <v>334</v>
      </c>
      <c r="Q2669" s="82">
        <v>285</v>
      </c>
    </row>
    <row r="2670" spans="1:17">
      <c r="A2670" s="41" t="s">
        <v>338</v>
      </c>
      <c r="B2670" s="41" t="s">
        <v>2</v>
      </c>
      <c r="C2670" s="41" t="s">
        <v>310</v>
      </c>
      <c r="D2670" s="42">
        <v>40</v>
      </c>
      <c r="M2670" s="81" t="s">
        <v>39</v>
      </c>
      <c r="N2670" s="81" t="s">
        <v>436</v>
      </c>
      <c r="O2670" s="81" t="s">
        <v>310</v>
      </c>
      <c r="P2670" s="81" t="s">
        <v>336</v>
      </c>
      <c r="Q2670" s="82">
        <v>275</v>
      </c>
    </row>
    <row r="2671" spans="1:17">
      <c r="A2671" s="41" t="s">
        <v>338</v>
      </c>
      <c r="B2671" s="41" t="s">
        <v>2</v>
      </c>
      <c r="C2671" s="41" t="s">
        <v>311</v>
      </c>
      <c r="D2671" s="42">
        <v>6</v>
      </c>
      <c r="M2671" s="81" t="s">
        <v>39</v>
      </c>
      <c r="N2671" s="81" t="s">
        <v>436</v>
      </c>
      <c r="O2671" s="81" t="s">
        <v>310</v>
      </c>
      <c r="P2671" s="81" t="s">
        <v>337</v>
      </c>
      <c r="Q2671" s="82">
        <v>265</v>
      </c>
    </row>
    <row r="2672" spans="1:17">
      <c r="A2672" s="41" t="s">
        <v>338</v>
      </c>
      <c r="B2672" s="41" t="s">
        <v>2</v>
      </c>
      <c r="C2672" s="41" t="s">
        <v>335</v>
      </c>
      <c r="D2672" s="42">
        <v>3</v>
      </c>
      <c r="M2672" s="81" t="s">
        <v>39</v>
      </c>
      <c r="N2672" s="81" t="s">
        <v>436</v>
      </c>
      <c r="O2672" s="81" t="s">
        <v>310</v>
      </c>
      <c r="P2672" s="81" t="s">
        <v>338</v>
      </c>
      <c r="Q2672" s="82">
        <v>65</v>
      </c>
    </row>
    <row r="2673" spans="1:17">
      <c r="A2673" s="41" t="s">
        <v>338</v>
      </c>
      <c r="B2673" s="41" t="s">
        <v>31</v>
      </c>
      <c r="C2673" s="41" t="s">
        <v>309</v>
      </c>
      <c r="D2673" s="42">
        <v>28</v>
      </c>
      <c r="M2673" s="81" t="s">
        <v>39</v>
      </c>
      <c r="N2673" s="81" t="s">
        <v>436</v>
      </c>
      <c r="O2673" s="81" t="s">
        <v>311</v>
      </c>
      <c r="P2673" s="81" t="s">
        <v>330</v>
      </c>
      <c r="Q2673" s="82">
        <v>33</v>
      </c>
    </row>
    <row r="2674" spans="1:17">
      <c r="A2674" s="41" t="s">
        <v>338</v>
      </c>
      <c r="B2674" s="41" t="s">
        <v>31</v>
      </c>
      <c r="C2674" s="41" t="s">
        <v>310</v>
      </c>
      <c r="D2674" s="42">
        <v>7</v>
      </c>
      <c r="M2674" s="81" t="s">
        <v>39</v>
      </c>
      <c r="N2674" s="81" t="s">
        <v>436</v>
      </c>
      <c r="O2674" s="81" t="s">
        <v>311</v>
      </c>
      <c r="P2674" s="81" t="s">
        <v>331</v>
      </c>
      <c r="Q2674" s="82">
        <v>37</v>
      </c>
    </row>
    <row r="2675" spans="1:17">
      <c r="A2675" s="41" t="s">
        <v>338</v>
      </c>
      <c r="B2675" s="41" t="s">
        <v>31</v>
      </c>
      <c r="C2675" s="41" t="s">
        <v>311</v>
      </c>
      <c r="D2675" s="42">
        <v>2</v>
      </c>
      <c r="M2675" s="81" t="s">
        <v>39</v>
      </c>
      <c r="N2675" s="81" t="s">
        <v>436</v>
      </c>
      <c r="O2675" s="81" t="s">
        <v>311</v>
      </c>
      <c r="P2675" s="81" t="s">
        <v>332</v>
      </c>
      <c r="Q2675" s="82">
        <v>26</v>
      </c>
    </row>
    <row r="2676" spans="1:17">
      <c r="A2676" s="41" t="s">
        <v>338</v>
      </c>
      <c r="B2676" s="41" t="s">
        <v>31</v>
      </c>
      <c r="C2676" s="41" t="s">
        <v>335</v>
      </c>
      <c r="D2676" s="42">
        <v>2</v>
      </c>
      <c r="M2676" s="81" t="s">
        <v>39</v>
      </c>
      <c r="N2676" s="81" t="s">
        <v>436</v>
      </c>
      <c r="O2676" s="81" t="s">
        <v>311</v>
      </c>
      <c r="P2676" s="81" t="s">
        <v>333</v>
      </c>
      <c r="Q2676" s="82">
        <v>22</v>
      </c>
    </row>
    <row r="2677" spans="1:17">
      <c r="A2677" s="41" t="s">
        <v>338</v>
      </c>
      <c r="B2677" s="41" t="s">
        <v>37</v>
      </c>
      <c r="C2677" s="41" t="s">
        <v>309</v>
      </c>
      <c r="D2677" s="42">
        <v>33</v>
      </c>
      <c r="M2677" s="81" t="s">
        <v>39</v>
      </c>
      <c r="N2677" s="81" t="s">
        <v>436</v>
      </c>
      <c r="O2677" s="81" t="s">
        <v>311</v>
      </c>
      <c r="P2677" s="81" t="s">
        <v>334</v>
      </c>
      <c r="Q2677" s="82">
        <v>34</v>
      </c>
    </row>
    <row r="2678" spans="1:17">
      <c r="A2678" s="41" t="s">
        <v>338</v>
      </c>
      <c r="B2678" s="41" t="s">
        <v>37</v>
      </c>
      <c r="C2678" s="41" t="s">
        <v>310</v>
      </c>
      <c r="D2678" s="42">
        <v>10</v>
      </c>
      <c r="M2678" s="81" t="s">
        <v>39</v>
      </c>
      <c r="N2678" s="81" t="s">
        <v>436</v>
      </c>
      <c r="O2678" s="81" t="s">
        <v>311</v>
      </c>
      <c r="P2678" s="81" t="s">
        <v>336</v>
      </c>
      <c r="Q2678" s="82">
        <v>30</v>
      </c>
    </row>
    <row r="2679" spans="1:17">
      <c r="A2679" s="41" t="s">
        <v>338</v>
      </c>
      <c r="B2679" s="41" t="s">
        <v>37</v>
      </c>
      <c r="C2679" s="41" t="s">
        <v>335</v>
      </c>
      <c r="D2679" s="42">
        <v>1</v>
      </c>
      <c r="M2679" s="81" t="s">
        <v>39</v>
      </c>
      <c r="N2679" s="81" t="s">
        <v>436</v>
      </c>
      <c r="O2679" s="81" t="s">
        <v>311</v>
      </c>
      <c r="P2679" s="81" t="s">
        <v>337</v>
      </c>
      <c r="Q2679" s="82">
        <v>41</v>
      </c>
    </row>
    <row r="2680" spans="1:17">
      <c r="A2680" s="41" t="s">
        <v>338</v>
      </c>
      <c r="B2680" s="41" t="s">
        <v>39</v>
      </c>
      <c r="C2680" s="41" t="s">
        <v>309</v>
      </c>
      <c r="D2680" s="42">
        <v>98</v>
      </c>
      <c r="M2680" s="81" t="s">
        <v>39</v>
      </c>
      <c r="N2680" s="81" t="s">
        <v>436</v>
      </c>
      <c r="O2680" s="81" t="s">
        <v>311</v>
      </c>
      <c r="P2680" s="81" t="s">
        <v>338</v>
      </c>
      <c r="Q2680" s="82">
        <v>5</v>
      </c>
    </row>
    <row r="2681" spans="1:17">
      <c r="A2681" s="41" t="s">
        <v>338</v>
      </c>
      <c r="B2681" s="41" t="s">
        <v>39</v>
      </c>
      <c r="C2681" s="41" t="s">
        <v>310</v>
      </c>
      <c r="D2681" s="42">
        <v>31</v>
      </c>
      <c r="M2681" s="81" t="s">
        <v>39</v>
      </c>
      <c r="N2681" s="81" t="s">
        <v>436</v>
      </c>
      <c r="O2681" s="81" t="s">
        <v>335</v>
      </c>
      <c r="P2681" s="81" t="s">
        <v>334</v>
      </c>
      <c r="Q2681" s="82">
        <v>9</v>
      </c>
    </row>
    <row r="2682" spans="1:17">
      <c r="A2682" s="41" t="s">
        <v>338</v>
      </c>
      <c r="B2682" s="41" t="s">
        <v>39</v>
      </c>
      <c r="C2682" s="41" t="s">
        <v>311</v>
      </c>
      <c r="D2682" s="42">
        <v>3</v>
      </c>
      <c r="M2682" s="81" t="s">
        <v>39</v>
      </c>
      <c r="N2682" s="81" t="s">
        <v>436</v>
      </c>
      <c r="O2682" s="81" t="s">
        <v>335</v>
      </c>
      <c r="P2682" s="81" t="s">
        <v>336</v>
      </c>
      <c r="Q2682" s="82">
        <v>8</v>
      </c>
    </row>
    <row r="2683" spans="1:17">
      <c r="A2683" s="41" t="s">
        <v>338</v>
      </c>
      <c r="B2683" s="41" t="s">
        <v>32</v>
      </c>
      <c r="C2683" s="41" t="s">
        <v>309</v>
      </c>
      <c r="D2683" s="42">
        <v>1355</v>
      </c>
      <c r="M2683" s="81" t="s">
        <v>39</v>
      </c>
      <c r="N2683" s="81" t="s">
        <v>436</v>
      </c>
      <c r="O2683" s="81" t="s">
        <v>335</v>
      </c>
      <c r="P2683" s="81" t="s">
        <v>337</v>
      </c>
      <c r="Q2683" s="82">
        <v>11</v>
      </c>
    </row>
    <row r="2684" spans="1:17">
      <c r="A2684" s="41" t="s">
        <v>338</v>
      </c>
      <c r="B2684" s="41" t="s">
        <v>32</v>
      </c>
      <c r="C2684" s="41" t="s">
        <v>310</v>
      </c>
      <c r="D2684" s="42">
        <v>459</v>
      </c>
      <c r="M2684" s="81" t="s">
        <v>39</v>
      </c>
      <c r="N2684" s="81" t="s">
        <v>436</v>
      </c>
      <c r="O2684" s="81" t="s">
        <v>335</v>
      </c>
      <c r="P2684" s="81" t="s">
        <v>338</v>
      </c>
      <c r="Q2684" s="82">
        <v>2</v>
      </c>
    </row>
    <row r="2685" spans="1:17">
      <c r="A2685" s="41" t="s">
        <v>338</v>
      </c>
      <c r="B2685" s="41" t="s">
        <v>32</v>
      </c>
      <c r="C2685" s="41" t="s">
        <v>311</v>
      </c>
      <c r="D2685" s="42">
        <v>71</v>
      </c>
      <c r="M2685" s="81" t="s">
        <v>39</v>
      </c>
      <c r="N2685" s="81" t="s">
        <v>437</v>
      </c>
      <c r="O2685" s="81" t="s">
        <v>309</v>
      </c>
      <c r="P2685" s="81" t="s">
        <v>332</v>
      </c>
      <c r="Q2685" s="82">
        <v>1</v>
      </c>
    </row>
    <row r="2686" spans="1:17">
      <c r="A2686" s="41" t="s">
        <v>338</v>
      </c>
      <c r="B2686" s="41" t="s">
        <v>32</v>
      </c>
      <c r="C2686" s="41" t="s">
        <v>335</v>
      </c>
      <c r="D2686" s="42">
        <v>13</v>
      </c>
      <c r="M2686" s="81" t="s">
        <v>39</v>
      </c>
      <c r="N2686" s="81" t="s">
        <v>458</v>
      </c>
      <c r="O2686" s="81" t="s">
        <v>309</v>
      </c>
      <c r="P2686" s="81" t="s">
        <v>332</v>
      </c>
      <c r="Q2686" s="82">
        <v>1</v>
      </c>
    </row>
    <row r="2687" spans="1:17">
      <c r="A2687" s="41" t="s">
        <v>338</v>
      </c>
      <c r="B2687" s="41" t="s">
        <v>35</v>
      </c>
      <c r="C2687" s="41" t="s">
        <v>309</v>
      </c>
      <c r="D2687" s="42">
        <v>182</v>
      </c>
      <c r="M2687" s="81" t="s">
        <v>39</v>
      </c>
      <c r="N2687" s="81" t="s">
        <v>458</v>
      </c>
      <c r="O2687" s="81" t="s">
        <v>309</v>
      </c>
      <c r="P2687" s="81" t="s">
        <v>333</v>
      </c>
      <c r="Q2687" s="82">
        <v>2</v>
      </c>
    </row>
    <row r="2688" spans="1:17">
      <c r="A2688" s="41" t="s">
        <v>338</v>
      </c>
      <c r="B2688" s="41" t="s">
        <v>35</v>
      </c>
      <c r="C2688" s="41" t="s">
        <v>310</v>
      </c>
      <c r="D2688" s="42">
        <v>53</v>
      </c>
      <c r="M2688" s="81" t="s">
        <v>39</v>
      </c>
      <c r="N2688" s="81" t="s">
        <v>329</v>
      </c>
      <c r="O2688" s="81" t="s">
        <v>309</v>
      </c>
      <c r="P2688" s="81" t="s">
        <v>308</v>
      </c>
      <c r="Q2688" s="82">
        <v>159</v>
      </c>
    </row>
    <row r="2689" spans="1:17">
      <c r="A2689" s="41" t="s">
        <v>338</v>
      </c>
      <c r="B2689" s="41" t="s">
        <v>35</v>
      </c>
      <c r="C2689" s="41" t="s">
        <v>311</v>
      </c>
      <c r="D2689" s="42">
        <v>9</v>
      </c>
      <c r="M2689" s="81" t="s">
        <v>39</v>
      </c>
      <c r="N2689" s="81" t="s">
        <v>329</v>
      </c>
      <c r="O2689" s="81" t="s">
        <v>309</v>
      </c>
      <c r="P2689" s="81" t="s">
        <v>323</v>
      </c>
      <c r="Q2689" s="82">
        <v>826</v>
      </c>
    </row>
    <row r="2690" spans="1:17">
      <c r="A2690" s="41" t="s">
        <v>338</v>
      </c>
      <c r="B2690" s="41" t="s">
        <v>35</v>
      </c>
      <c r="C2690" s="41" t="s">
        <v>335</v>
      </c>
      <c r="D2690" s="42">
        <v>2</v>
      </c>
      <c r="M2690" s="81" t="s">
        <v>39</v>
      </c>
      <c r="N2690" s="81" t="s">
        <v>329</v>
      </c>
      <c r="O2690" s="81" t="s">
        <v>309</v>
      </c>
      <c r="P2690" s="81" t="s">
        <v>324</v>
      </c>
      <c r="Q2690" s="82">
        <v>732</v>
      </c>
    </row>
    <row r="2691" spans="1:17">
      <c r="A2691" s="41" t="s">
        <v>338</v>
      </c>
      <c r="B2691" s="41" t="s">
        <v>36</v>
      </c>
      <c r="C2691" s="41" t="s">
        <v>309</v>
      </c>
      <c r="D2691" s="42">
        <v>59</v>
      </c>
      <c r="M2691" s="81" t="s">
        <v>39</v>
      </c>
      <c r="N2691" s="81" t="s">
        <v>329</v>
      </c>
      <c r="O2691" s="81" t="s">
        <v>309</v>
      </c>
      <c r="P2691" s="81" t="s">
        <v>325</v>
      </c>
      <c r="Q2691" s="82">
        <v>719</v>
      </c>
    </row>
    <row r="2692" spans="1:17">
      <c r="A2692" s="41" t="s">
        <v>338</v>
      </c>
      <c r="B2692" s="41" t="s">
        <v>36</v>
      </c>
      <c r="C2692" s="41" t="s">
        <v>310</v>
      </c>
      <c r="D2692" s="42">
        <v>29</v>
      </c>
      <c r="M2692" s="81" t="s">
        <v>39</v>
      </c>
      <c r="N2692" s="81" t="s">
        <v>329</v>
      </c>
      <c r="O2692" s="81" t="s">
        <v>309</v>
      </c>
      <c r="P2692" s="81" t="s">
        <v>326</v>
      </c>
      <c r="Q2692" s="82">
        <v>857</v>
      </c>
    </row>
    <row r="2693" spans="1:17">
      <c r="A2693" s="41" t="s">
        <v>338</v>
      </c>
      <c r="B2693" s="41" t="s">
        <v>319</v>
      </c>
      <c r="C2693" s="41" t="s">
        <v>309</v>
      </c>
      <c r="D2693" s="42">
        <v>27</v>
      </c>
      <c r="M2693" s="81" t="s">
        <v>39</v>
      </c>
      <c r="N2693" s="81" t="s">
        <v>329</v>
      </c>
      <c r="O2693" s="81" t="s">
        <v>309</v>
      </c>
      <c r="P2693" s="81" t="s">
        <v>327</v>
      </c>
      <c r="Q2693" s="82">
        <v>578</v>
      </c>
    </row>
    <row r="2694" spans="1:17">
      <c r="A2694" s="41" t="s">
        <v>338</v>
      </c>
      <c r="B2694" s="41" t="s">
        <v>319</v>
      </c>
      <c r="C2694" s="41" t="s">
        <v>310</v>
      </c>
      <c r="D2694" s="42">
        <v>10</v>
      </c>
      <c r="M2694" s="81" t="s">
        <v>39</v>
      </c>
      <c r="N2694" s="81" t="s">
        <v>329</v>
      </c>
      <c r="O2694" s="81" t="s">
        <v>309</v>
      </c>
      <c r="P2694" s="81" t="s">
        <v>328</v>
      </c>
      <c r="Q2694" s="82">
        <v>664</v>
      </c>
    </row>
    <row r="2695" spans="1:17">
      <c r="A2695" s="41" t="s">
        <v>338</v>
      </c>
      <c r="B2695" s="41" t="s">
        <v>320</v>
      </c>
      <c r="C2695" s="41" t="s">
        <v>309</v>
      </c>
      <c r="D2695" s="42">
        <v>45</v>
      </c>
      <c r="M2695" s="81" t="s">
        <v>39</v>
      </c>
      <c r="N2695" s="81" t="s">
        <v>329</v>
      </c>
      <c r="O2695" s="81" t="s">
        <v>309</v>
      </c>
      <c r="P2695" s="81" t="s">
        <v>334</v>
      </c>
      <c r="Q2695" s="82">
        <v>23</v>
      </c>
    </row>
    <row r="2696" spans="1:17">
      <c r="A2696" s="41" t="s">
        <v>338</v>
      </c>
      <c r="B2696" s="41" t="s">
        <v>320</v>
      </c>
      <c r="C2696" s="41" t="s">
        <v>310</v>
      </c>
      <c r="D2696" s="42">
        <v>18</v>
      </c>
      <c r="M2696" s="81" t="s">
        <v>39</v>
      </c>
      <c r="N2696" s="81" t="s">
        <v>329</v>
      </c>
      <c r="O2696" s="81" t="s">
        <v>309</v>
      </c>
      <c r="P2696" s="81" t="s">
        <v>336</v>
      </c>
      <c r="Q2696" s="82">
        <v>1</v>
      </c>
    </row>
    <row r="2697" spans="1:17">
      <c r="A2697" s="41" t="s">
        <v>338</v>
      </c>
      <c r="B2697" s="41" t="s">
        <v>321</v>
      </c>
      <c r="C2697" s="41" t="s">
        <v>309</v>
      </c>
      <c r="D2697" s="42">
        <v>87</v>
      </c>
      <c r="M2697" s="81" t="s">
        <v>39</v>
      </c>
      <c r="N2697" s="81" t="s">
        <v>329</v>
      </c>
      <c r="O2697" s="81" t="s">
        <v>309</v>
      </c>
      <c r="P2697" s="81" t="s">
        <v>337</v>
      </c>
      <c r="Q2697" s="82">
        <v>1</v>
      </c>
    </row>
    <row r="2698" spans="1:17">
      <c r="A2698" s="41" t="s">
        <v>338</v>
      </c>
      <c r="B2698" s="41" t="s">
        <v>321</v>
      </c>
      <c r="C2698" s="41" t="s">
        <v>310</v>
      </c>
      <c r="D2698" s="42">
        <v>37</v>
      </c>
      <c r="M2698" s="81" t="s">
        <v>39</v>
      </c>
      <c r="N2698" s="81" t="s">
        <v>329</v>
      </c>
      <c r="O2698" s="81" t="s">
        <v>310</v>
      </c>
      <c r="P2698" s="81" t="s">
        <v>308</v>
      </c>
      <c r="Q2698" s="82">
        <v>34</v>
      </c>
    </row>
    <row r="2699" spans="1:17">
      <c r="A2699" s="41" t="s">
        <v>338</v>
      </c>
      <c r="B2699" s="41" t="s">
        <v>321</v>
      </c>
      <c r="C2699" s="41" t="s">
        <v>311</v>
      </c>
      <c r="D2699" s="42">
        <v>2</v>
      </c>
      <c r="M2699" s="81" t="s">
        <v>39</v>
      </c>
      <c r="N2699" s="81" t="s">
        <v>329</v>
      </c>
      <c r="O2699" s="81" t="s">
        <v>310</v>
      </c>
      <c r="P2699" s="81" t="s">
        <v>323</v>
      </c>
      <c r="Q2699" s="82">
        <v>221</v>
      </c>
    </row>
    <row r="2700" spans="1:17">
      <c r="A2700" s="41" t="s">
        <v>338</v>
      </c>
      <c r="B2700" s="41" t="s">
        <v>321</v>
      </c>
      <c r="C2700" s="41" t="s">
        <v>335</v>
      </c>
      <c r="D2700" s="42">
        <v>1</v>
      </c>
      <c r="M2700" s="81" t="s">
        <v>39</v>
      </c>
      <c r="N2700" s="81" t="s">
        <v>329</v>
      </c>
      <c r="O2700" s="81" t="s">
        <v>310</v>
      </c>
      <c r="P2700" s="81" t="s">
        <v>324</v>
      </c>
      <c r="Q2700" s="82">
        <v>252</v>
      </c>
    </row>
    <row r="2701" spans="1:17">
      <c r="A2701" s="41" t="s">
        <v>338</v>
      </c>
      <c r="B2701" s="41" t="s">
        <v>28</v>
      </c>
      <c r="C2701" s="41" t="s">
        <v>309</v>
      </c>
      <c r="D2701" s="42">
        <v>31</v>
      </c>
      <c r="M2701" s="81" t="s">
        <v>39</v>
      </c>
      <c r="N2701" s="81" t="s">
        <v>329</v>
      </c>
      <c r="O2701" s="81" t="s">
        <v>310</v>
      </c>
      <c r="P2701" s="81" t="s">
        <v>325</v>
      </c>
      <c r="Q2701" s="82">
        <v>289</v>
      </c>
    </row>
    <row r="2702" spans="1:17">
      <c r="A2702" s="41" t="s">
        <v>338</v>
      </c>
      <c r="B2702" s="41" t="s">
        <v>28</v>
      </c>
      <c r="C2702" s="41" t="s">
        <v>310</v>
      </c>
      <c r="D2702" s="42">
        <v>4</v>
      </c>
      <c r="M2702" s="81" t="s">
        <v>39</v>
      </c>
      <c r="N2702" s="81" t="s">
        <v>329</v>
      </c>
      <c r="O2702" s="81" t="s">
        <v>310</v>
      </c>
      <c r="P2702" s="81" t="s">
        <v>326</v>
      </c>
      <c r="Q2702" s="82">
        <v>297</v>
      </c>
    </row>
    <row r="2703" spans="1:17">
      <c r="A2703" s="41" t="s">
        <v>338</v>
      </c>
      <c r="B2703" s="41" t="s">
        <v>28</v>
      </c>
      <c r="C2703" s="41" t="s">
        <v>311</v>
      </c>
      <c r="D2703" s="42">
        <v>5</v>
      </c>
      <c r="M2703" s="81" t="s">
        <v>39</v>
      </c>
      <c r="N2703" s="81" t="s">
        <v>329</v>
      </c>
      <c r="O2703" s="81" t="s">
        <v>310</v>
      </c>
      <c r="P2703" s="81" t="s">
        <v>327</v>
      </c>
      <c r="Q2703" s="82">
        <v>197</v>
      </c>
    </row>
    <row r="2704" spans="1:17">
      <c r="A2704" s="41" t="s">
        <v>338</v>
      </c>
      <c r="B2704" s="41" t="s">
        <v>28</v>
      </c>
      <c r="C2704" s="41" t="s">
        <v>335</v>
      </c>
      <c r="D2704" s="42">
        <v>2</v>
      </c>
      <c r="M2704" s="81" t="s">
        <v>39</v>
      </c>
      <c r="N2704" s="81" t="s">
        <v>329</v>
      </c>
      <c r="O2704" s="81" t="s">
        <v>310</v>
      </c>
      <c r="P2704" s="81" t="s">
        <v>328</v>
      </c>
      <c r="Q2704" s="82">
        <v>228</v>
      </c>
    </row>
    <row r="2705" spans="1:17">
      <c r="A2705" s="41" t="s">
        <v>338</v>
      </c>
      <c r="B2705" s="41" t="s">
        <v>17</v>
      </c>
      <c r="C2705" s="41" t="s">
        <v>309</v>
      </c>
      <c r="D2705" s="42">
        <v>3</v>
      </c>
      <c r="M2705" s="81" t="s">
        <v>39</v>
      </c>
      <c r="N2705" s="81" t="s">
        <v>329</v>
      </c>
      <c r="O2705" s="81" t="s">
        <v>310</v>
      </c>
      <c r="P2705" s="81" t="s">
        <v>334</v>
      </c>
      <c r="Q2705" s="82">
        <v>6</v>
      </c>
    </row>
    <row r="2706" spans="1:17">
      <c r="A2706" s="41" t="s">
        <v>338</v>
      </c>
      <c r="B2706" s="41" t="s">
        <v>17</v>
      </c>
      <c r="C2706" s="41" t="s">
        <v>310</v>
      </c>
      <c r="D2706" s="42">
        <v>3</v>
      </c>
      <c r="M2706" s="81" t="s">
        <v>39</v>
      </c>
      <c r="N2706" s="81" t="s">
        <v>329</v>
      </c>
      <c r="O2706" s="81" t="s">
        <v>311</v>
      </c>
      <c r="P2706" s="81" t="s">
        <v>308</v>
      </c>
      <c r="Q2706" s="82">
        <v>8</v>
      </c>
    </row>
    <row r="2707" spans="1:17">
      <c r="A2707" s="41" t="s">
        <v>338</v>
      </c>
      <c r="B2707" s="41" t="s">
        <v>34</v>
      </c>
      <c r="C2707" s="41" t="s">
        <v>309</v>
      </c>
      <c r="D2707" s="42">
        <v>3</v>
      </c>
      <c r="M2707" s="81" t="s">
        <v>39</v>
      </c>
      <c r="N2707" s="81" t="s">
        <v>329</v>
      </c>
      <c r="O2707" s="81" t="s">
        <v>311</v>
      </c>
      <c r="P2707" s="81" t="s">
        <v>323</v>
      </c>
      <c r="Q2707" s="82">
        <v>19</v>
      </c>
    </row>
    <row r="2708" spans="1:17">
      <c r="A2708" s="41" t="s">
        <v>338</v>
      </c>
      <c r="B2708" s="41" t="s">
        <v>34</v>
      </c>
      <c r="C2708" s="41" t="s">
        <v>310</v>
      </c>
      <c r="D2708" s="42">
        <v>2</v>
      </c>
      <c r="M2708" s="81" t="s">
        <v>39</v>
      </c>
      <c r="N2708" s="81" t="s">
        <v>329</v>
      </c>
      <c r="O2708" s="81" t="s">
        <v>311</v>
      </c>
      <c r="P2708" s="81" t="s">
        <v>324</v>
      </c>
      <c r="Q2708" s="82">
        <v>11</v>
      </c>
    </row>
    <row r="2709" spans="1:17">
      <c r="A2709" s="41" t="s">
        <v>338</v>
      </c>
      <c r="B2709" s="41" t="s">
        <v>34</v>
      </c>
      <c r="C2709" s="41" t="s">
        <v>311</v>
      </c>
      <c r="D2709" s="42">
        <v>1</v>
      </c>
      <c r="M2709" s="81" t="s">
        <v>39</v>
      </c>
      <c r="N2709" s="81" t="s">
        <v>329</v>
      </c>
      <c r="O2709" s="81" t="s">
        <v>311</v>
      </c>
      <c r="P2709" s="81" t="s">
        <v>325</v>
      </c>
      <c r="Q2709" s="82">
        <v>29</v>
      </c>
    </row>
    <row r="2710" spans="1:17">
      <c r="A2710" s="41" t="s">
        <v>338</v>
      </c>
      <c r="B2710" s="41" t="s">
        <v>322</v>
      </c>
      <c r="C2710" s="41" t="s">
        <v>309</v>
      </c>
      <c r="D2710" s="42">
        <v>224</v>
      </c>
      <c r="M2710" s="81" t="s">
        <v>39</v>
      </c>
      <c r="N2710" s="81" t="s">
        <v>329</v>
      </c>
      <c r="O2710" s="81" t="s">
        <v>311</v>
      </c>
      <c r="P2710" s="81" t="s">
        <v>326</v>
      </c>
      <c r="Q2710" s="82">
        <v>15</v>
      </c>
    </row>
    <row r="2711" spans="1:17">
      <c r="A2711" s="41" t="s">
        <v>338</v>
      </c>
      <c r="B2711" s="41" t="s">
        <v>322</v>
      </c>
      <c r="C2711" s="41" t="s">
        <v>310</v>
      </c>
      <c r="D2711" s="42">
        <v>59</v>
      </c>
      <c r="M2711" s="81" t="s">
        <v>39</v>
      </c>
      <c r="N2711" s="81" t="s">
        <v>329</v>
      </c>
      <c r="O2711" s="81" t="s">
        <v>311</v>
      </c>
      <c r="P2711" s="81" t="s">
        <v>327</v>
      </c>
      <c r="Q2711" s="82">
        <v>15</v>
      </c>
    </row>
    <row r="2712" spans="1:17">
      <c r="A2712" s="41" t="s">
        <v>338</v>
      </c>
      <c r="B2712" s="41" t="s">
        <v>322</v>
      </c>
      <c r="C2712" s="41" t="s">
        <v>311</v>
      </c>
      <c r="D2712" s="42">
        <v>10</v>
      </c>
      <c r="M2712" s="81" t="s">
        <v>39</v>
      </c>
      <c r="N2712" s="81" t="s">
        <v>329</v>
      </c>
      <c r="O2712" s="81" t="s">
        <v>311</v>
      </c>
      <c r="P2712" s="81" t="s">
        <v>328</v>
      </c>
      <c r="Q2712" s="82">
        <v>24</v>
      </c>
    </row>
    <row r="2713" spans="1:17">
      <c r="A2713" s="41" t="s">
        <v>338</v>
      </c>
      <c r="B2713" s="41" t="s">
        <v>322</v>
      </c>
      <c r="C2713" s="41" t="s">
        <v>335</v>
      </c>
      <c r="D2713" s="42">
        <v>130</v>
      </c>
      <c r="M2713" s="81" t="s">
        <v>39</v>
      </c>
      <c r="N2713" s="81" t="s">
        <v>329</v>
      </c>
      <c r="O2713" s="81" t="s">
        <v>311</v>
      </c>
      <c r="P2713" s="81" t="s">
        <v>334</v>
      </c>
      <c r="Q2713" s="82">
        <v>4</v>
      </c>
    </row>
    <row r="2714" spans="1:17">
      <c r="M2714" s="81" t="s">
        <v>39</v>
      </c>
      <c r="N2714" s="81" t="s">
        <v>329</v>
      </c>
      <c r="O2714" s="81" t="s">
        <v>335</v>
      </c>
      <c r="P2714" s="81" t="s">
        <v>334</v>
      </c>
      <c r="Q2714" s="82">
        <v>1</v>
      </c>
    </row>
    <row r="2715" spans="1:17">
      <c r="M2715" s="81" t="s">
        <v>32</v>
      </c>
      <c r="N2715" s="81" t="s">
        <v>436</v>
      </c>
      <c r="O2715" s="81" t="s">
        <v>329</v>
      </c>
      <c r="P2715" s="81" t="s">
        <v>330</v>
      </c>
      <c r="Q2715" s="82">
        <v>5</v>
      </c>
    </row>
    <row r="2716" spans="1:17">
      <c r="M2716" s="81" t="s">
        <v>32</v>
      </c>
      <c r="N2716" s="81" t="s">
        <v>436</v>
      </c>
      <c r="O2716" s="81" t="s">
        <v>329</v>
      </c>
      <c r="P2716" s="81" t="s">
        <v>331</v>
      </c>
      <c r="Q2716" s="82">
        <v>44</v>
      </c>
    </row>
    <row r="2717" spans="1:17">
      <c r="M2717" s="81" t="s">
        <v>32</v>
      </c>
      <c r="N2717" s="81" t="s">
        <v>436</v>
      </c>
      <c r="O2717" s="81" t="s">
        <v>329</v>
      </c>
      <c r="P2717" s="81" t="s">
        <v>332</v>
      </c>
      <c r="Q2717" s="82">
        <v>35</v>
      </c>
    </row>
    <row r="2718" spans="1:17">
      <c r="M2718" s="81" t="s">
        <v>32</v>
      </c>
      <c r="N2718" s="81" t="s">
        <v>436</v>
      </c>
      <c r="O2718" s="81" t="s">
        <v>329</v>
      </c>
      <c r="P2718" s="81" t="s">
        <v>333</v>
      </c>
      <c r="Q2718" s="82">
        <v>57</v>
      </c>
    </row>
    <row r="2719" spans="1:17">
      <c r="M2719" s="81" t="s">
        <v>32</v>
      </c>
      <c r="N2719" s="81" t="s">
        <v>436</v>
      </c>
      <c r="O2719" s="81" t="s">
        <v>329</v>
      </c>
      <c r="P2719" s="81" t="s">
        <v>334</v>
      </c>
      <c r="Q2719" s="82">
        <v>26</v>
      </c>
    </row>
    <row r="2720" spans="1:17">
      <c r="M2720" s="81" t="s">
        <v>32</v>
      </c>
      <c r="N2720" s="81" t="s">
        <v>436</v>
      </c>
      <c r="O2720" s="81" t="s">
        <v>309</v>
      </c>
      <c r="P2720" s="81" t="s">
        <v>330</v>
      </c>
      <c r="Q2720" s="82">
        <v>11588</v>
      </c>
    </row>
    <row r="2721" spans="13:17">
      <c r="M2721" s="81" t="s">
        <v>32</v>
      </c>
      <c r="N2721" s="81" t="s">
        <v>436</v>
      </c>
      <c r="O2721" s="81" t="s">
        <v>309</v>
      </c>
      <c r="P2721" s="81" t="s">
        <v>331</v>
      </c>
      <c r="Q2721" s="82">
        <v>12700</v>
      </c>
    </row>
    <row r="2722" spans="13:17">
      <c r="M2722" s="81" t="s">
        <v>32</v>
      </c>
      <c r="N2722" s="81" t="s">
        <v>436</v>
      </c>
      <c r="O2722" s="81" t="s">
        <v>309</v>
      </c>
      <c r="P2722" s="81" t="s">
        <v>332</v>
      </c>
      <c r="Q2722" s="82">
        <v>13209</v>
      </c>
    </row>
    <row r="2723" spans="13:17">
      <c r="M2723" s="81" t="s">
        <v>32</v>
      </c>
      <c r="N2723" s="81" t="s">
        <v>436</v>
      </c>
      <c r="O2723" s="81" t="s">
        <v>309</v>
      </c>
      <c r="P2723" s="81" t="s">
        <v>333</v>
      </c>
      <c r="Q2723" s="82">
        <v>12641</v>
      </c>
    </row>
    <row r="2724" spans="13:17">
      <c r="M2724" s="81" t="s">
        <v>32</v>
      </c>
      <c r="N2724" s="81" t="s">
        <v>436</v>
      </c>
      <c r="O2724" s="81" t="s">
        <v>309</v>
      </c>
      <c r="P2724" s="81" t="s">
        <v>334</v>
      </c>
      <c r="Q2724" s="82">
        <v>10671</v>
      </c>
    </row>
    <row r="2725" spans="13:17">
      <c r="M2725" s="81" t="s">
        <v>32</v>
      </c>
      <c r="N2725" s="81" t="s">
        <v>436</v>
      </c>
      <c r="O2725" s="81" t="s">
        <v>309</v>
      </c>
      <c r="P2725" s="81" t="s">
        <v>336</v>
      </c>
      <c r="Q2725" s="82">
        <v>9939</v>
      </c>
    </row>
    <row r="2726" spans="13:17">
      <c r="M2726" s="81" t="s">
        <v>32</v>
      </c>
      <c r="N2726" s="81" t="s">
        <v>436</v>
      </c>
      <c r="O2726" s="81" t="s">
        <v>309</v>
      </c>
      <c r="P2726" s="81" t="s">
        <v>337</v>
      </c>
      <c r="Q2726" s="82">
        <v>11049</v>
      </c>
    </row>
    <row r="2727" spans="13:17">
      <c r="M2727" s="81" t="s">
        <v>32</v>
      </c>
      <c r="N2727" s="81" t="s">
        <v>436</v>
      </c>
      <c r="O2727" s="81" t="s">
        <v>309</v>
      </c>
      <c r="P2727" s="81" t="s">
        <v>338</v>
      </c>
      <c r="Q2727" s="82">
        <v>2350</v>
      </c>
    </row>
    <row r="2728" spans="13:17">
      <c r="M2728" s="81" t="s">
        <v>32</v>
      </c>
      <c r="N2728" s="81" t="s">
        <v>436</v>
      </c>
      <c r="O2728" s="81" t="s">
        <v>310</v>
      </c>
      <c r="P2728" s="81" t="s">
        <v>330</v>
      </c>
      <c r="Q2728" s="82">
        <v>3782</v>
      </c>
    </row>
    <row r="2729" spans="13:17">
      <c r="M2729" s="81" t="s">
        <v>32</v>
      </c>
      <c r="N2729" s="81" t="s">
        <v>436</v>
      </c>
      <c r="O2729" s="81" t="s">
        <v>310</v>
      </c>
      <c r="P2729" s="81" t="s">
        <v>331</v>
      </c>
      <c r="Q2729" s="82">
        <v>4586</v>
      </c>
    </row>
    <row r="2730" spans="13:17">
      <c r="M2730" s="81" t="s">
        <v>32</v>
      </c>
      <c r="N2730" s="81" t="s">
        <v>436</v>
      </c>
      <c r="O2730" s="81" t="s">
        <v>310</v>
      </c>
      <c r="P2730" s="81" t="s">
        <v>332</v>
      </c>
      <c r="Q2730" s="82">
        <v>4937</v>
      </c>
    </row>
    <row r="2731" spans="13:17">
      <c r="M2731" s="81" t="s">
        <v>32</v>
      </c>
      <c r="N2731" s="81" t="s">
        <v>436</v>
      </c>
      <c r="O2731" s="81" t="s">
        <v>310</v>
      </c>
      <c r="P2731" s="81" t="s">
        <v>333</v>
      </c>
      <c r="Q2731" s="82">
        <v>4696</v>
      </c>
    </row>
    <row r="2732" spans="13:17">
      <c r="M2732" s="81" t="s">
        <v>32</v>
      </c>
      <c r="N2732" s="81" t="s">
        <v>436</v>
      </c>
      <c r="O2732" s="81" t="s">
        <v>310</v>
      </c>
      <c r="P2732" s="81" t="s">
        <v>334</v>
      </c>
      <c r="Q2732" s="82">
        <v>4139</v>
      </c>
    </row>
    <row r="2733" spans="13:17">
      <c r="M2733" s="81" t="s">
        <v>32</v>
      </c>
      <c r="N2733" s="81" t="s">
        <v>436</v>
      </c>
      <c r="O2733" s="81" t="s">
        <v>310</v>
      </c>
      <c r="P2733" s="81" t="s">
        <v>336</v>
      </c>
      <c r="Q2733" s="82">
        <v>3762</v>
      </c>
    </row>
    <row r="2734" spans="13:17">
      <c r="M2734" s="81" t="s">
        <v>32</v>
      </c>
      <c r="N2734" s="81" t="s">
        <v>436</v>
      </c>
      <c r="O2734" s="81" t="s">
        <v>310</v>
      </c>
      <c r="P2734" s="81" t="s">
        <v>337</v>
      </c>
      <c r="Q2734" s="82">
        <v>3953</v>
      </c>
    </row>
    <row r="2735" spans="13:17">
      <c r="M2735" s="81" t="s">
        <v>32</v>
      </c>
      <c r="N2735" s="81" t="s">
        <v>436</v>
      </c>
      <c r="O2735" s="81" t="s">
        <v>310</v>
      </c>
      <c r="P2735" s="81" t="s">
        <v>338</v>
      </c>
      <c r="Q2735" s="82">
        <v>760</v>
      </c>
    </row>
    <row r="2736" spans="13:17">
      <c r="M2736" s="81" t="s">
        <v>32</v>
      </c>
      <c r="N2736" s="81" t="s">
        <v>436</v>
      </c>
      <c r="O2736" s="81" t="s">
        <v>311</v>
      </c>
      <c r="P2736" s="81" t="s">
        <v>330</v>
      </c>
      <c r="Q2736" s="82">
        <v>390</v>
      </c>
    </row>
    <row r="2737" spans="13:17">
      <c r="M2737" s="81" t="s">
        <v>32</v>
      </c>
      <c r="N2737" s="81" t="s">
        <v>436</v>
      </c>
      <c r="O2737" s="81" t="s">
        <v>311</v>
      </c>
      <c r="P2737" s="81" t="s">
        <v>331</v>
      </c>
      <c r="Q2737" s="82">
        <v>497</v>
      </c>
    </row>
    <row r="2738" spans="13:17">
      <c r="M2738" s="81" t="s">
        <v>32</v>
      </c>
      <c r="N2738" s="81" t="s">
        <v>436</v>
      </c>
      <c r="O2738" s="81" t="s">
        <v>311</v>
      </c>
      <c r="P2738" s="81" t="s">
        <v>332</v>
      </c>
      <c r="Q2738" s="82">
        <v>600</v>
      </c>
    </row>
    <row r="2739" spans="13:17">
      <c r="M2739" s="81" t="s">
        <v>32</v>
      </c>
      <c r="N2739" s="81" t="s">
        <v>436</v>
      </c>
      <c r="O2739" s="81" t="s">
        <v>311</v>
      </c>
      <c r="P2739" s="81" t="s">
        <v>333</v>
      </c>
      <c r="Q2739" s="82">
        <v>525</v>
      </c>
    </row>
    <row r="2740" spans="13:17">
      <c r="M2740" s="81" t="s">
        <v>32</v>
      </c>
      <c r="N2740" s="81" t="s">
        <v>436</v>
      </c>
      <c r="O2740" s="81" t="s">
        <v>311</v>
      </c>
      <c r="P2740" s="81" t="s">
        <v>334</v>
      </c>
      <c r="Q2740" s="82">
        <v>556</v>
      </c>
    </row>
    <row r="2741" spans="13:17">
      <c r="M2741" s="81" t="s">
        <v>32</v>
      </c>
      <c r="N2741" s="81" t="s">
        <v>436</v>
      </c>
      <c r="O2741" s="81" t="s">
        <v>311</v>
      </c>
      <c r="P2741" s="81" t="s">
        <v>336</v>
      </c>
      <c r="Q2741" s="82">
        <v>539</v>
      </c>
    </row>
    <row r="2742" spans="13:17">
      <c r="M2742" s="81" t="s">
        <v>32</v>
      </c>
      <c r="N2742" s="81" t="s">
        <v>436</v>
      </c>
      <c r="O2742" s="81" t="s">
        <v>311</v>
      </c>
      <c r="P2742" s="81" t="s">
        <v>337</v>
      </c>
      <c r="Q2742" s="82">
        <v>623</v>
      </c>
    </row>
    <row r="2743" spans="13:17">
      <c r="M2743" s="81" t="s">
        <v>32</v>
      </c>
      <c r="N2743" s="81" t="s">
        <v>436</v>
      </c>
      <c r="O2743" s="81" t="s">
        <v>311</v>
      </c>
      <c r="P2743" s="81" t="s">
        <v>338</v>
      </c>
      <c r="Q2743" s="82">
        <v>120</v>
      </c>
    </row>
    <row r="2744" spans="13:17">
      <c r="M2744" s="81" t="s">
        <v>32</v>
      </c>
      <c r="N2744" s="81" t="s">
        <v>436</v>
      </c>
      <c r="O2744" s="81" t="s">
        <v>335</v>
      </c>
      <c r="P2744" s="81" t="s">
        <v>334</v>
      </c>
      <c r="Q2744" s="82">
        <v>189</v>
      </c>
    </row>
    <row r="2745" spans="13:17">
      <c r="M2745" s="81" t="s">
        <v>32</v>
      </c>
      <c r="N2745" s="81" t="s">
        <v>436</v>
      </c>
      <c r="O2745" s="81" t="s">
        <v>335</v>
      </c>
      <c r="P2745" s="81" t="s">
        <v>336</v>
      </c>
      <c r="Q2745" s="82">
        <v>145</v>
      </c>
    </row>
    <row r="2746" spans="13:17">
      <c r="M2746" s="81" t="s">
        <v>32</v>
      </c>
      <c r="N2746" s="81" t="s">
        <v>436</v>
      </c>
      <c r="O2746" s="81" t="s">
        <v>335</v>
      </c>
      <c r="P2746" s="81" t="s">
        <v>337</v>
      </c>
      <c r="Q2746" s="82">
        <v>185</v>
      </c>
    </row>
    <row r="2747" spans="13:17">
      <c r="M2747" s="81" t="s">
        <v>32</v>
      </c>
      <c r="N2747" s="81" t="s">
        <v>436</v>
      </c>
      <c r="O2747" s="81" t="s">
        <v>335</v>
      </c>
      <c r="P2747" s="81" t="s">
        <v>338</v>
      </c>
      <c r="Q2747" s="82">
        <v>30</v>
      </c>
    </row>
    <row r="2748" spans="13:17">
      <c r="M2748" s="81" t="s">
        <v>32</v>
      </c>
      <c r="N2748" s="81" t="s">
        <v>437</v>
      </c>
      <c r="O2748" s="81" t="s">
        <v>309</v>
      </c>
      <c r="P2748" s="81" t="s">
        <v>330</v>
      </c>
      <c r="Q2748" s="82">
        <v>3</v>
      </c>
    </row>
    <row r="2749" spans="13:17">
      <c r="M2749" s="81" t="s">
        <v>32</v>
      </c>
      <c r="N2749" s="81" t="s">
        <v>437</v>
      </c>
      <c r="O2749" s="81" t="s">
        <v>310</v>
      </c>
      <c r="P2749" s="81" t="s">
        <v>331</v>
      </c>
      <c r="Q2749" s="82">
        <v>2</v>
      </c>
    </row>
    <row r="2750" spans="13:17">
      <c r="M2750" s="81" t="s">
        <v>32</v>
      </c>
      <c r="N2750" s="81" t="s">
        <v>437</v>
      </c>
      <c r="O2750" s="81" t="s">
        <v>310</v>
      </c>
      <c r="P2750" s="81" t="s">
        <v>333</v>
      </c>
      <c r="Q2750" s="82">
        <v>2</v>
      </c>
    </row>
    <row r="2751" spans="13:17">
      <c r="M2751" s="81" t="s">
        <v>32</v>
      </c>
      <c r="N2751" s="81" t="s">
        <v>437</v>
      </c>
      <c r="O2751" s="81" t="s">
        <v>311</v>
      </c>
      <c r="P2751" s="81" t="s">
        <v>330</v>
      </c>
      <c r="Q2751" s="82">
        <v>1</v>
      </c>
    </row>
    <row r="2752" spans="13:17">
      <c r="M2752" s="81" t="s">
        <v>32</v>
      </c>
      <c r="N2752" s="81" t="s">
        <v>458</v>
      </c>
      <c r="O2752" s="81" t="s">
        <v>310</v>
      </c>
      <c r="P2752" s="81" t="s">
        <v>334</v>
      </c>
      <c r="Q2752" s="82">
        <v>1</v>
      </c>
    </row>
    <row r="2753" spans="13:17">
      <c r="M2753" s="81" t="s">
        <v>32</v>
      </c>
      <c r="N2753" s="81" t="s">
        <v>442</v>
      </c>
      <c r="O2753" s="81" t="s">
        <v>309</v>
      </c>
      <c r="P2753" s="81" t="s">
        <v>332</v>
      </c>
      <c r="Q2753" s="82">
        <v>2</v>
      </c>
    </row>
    <row r="2754" spans="13:17">
      <c r="M2754" s="81" t="s">
        <v>32</v>
      </c>
      <c r="N2754" s="81" t="s">
        <v>442</v>
      </c>
      <c r="O2754" s="81" t="s">
        <v>311</v>
      </c>
      <c r="P2754" s="81" t="s">
        <v>331</v>
      </c>
      <c r="Q2754" s="82">
        <v>1</v>
      </c>
    </row>
    <row r="2755" spans="13:17">
      <c r="M2755" s="81" t="s">
        <v>32</v>
      </c>
      <c r="N2755" s="81" t="s">
        <v>438</v>
      </c>
      <c r="O2755" s="81" t="s">
        <v>309</v>
      </c>
      <c r="P2755" s="81" t="s">
        <v>330</v>
      </c>
      <c r="Q2755" s="82">
        <v>4</v>
      </c>
    </row>
    <row r="2756" spans="13:17">
      <c r="M2756" s="81" t="s">
        <v>32</v>
      </c>
      <c r="N2756" s="81" t="s">
        <v>438</v>
      </c>
      <c r="O2756" s="81" t="s">
        <v>309</v>
      </c>
      <c r="P2756" s="81" t="s">
        <v>331</v>
      </c>
      <c r="Q2756" s="82">
        <v>8</v>
      </c>
    </row>
    <row r="2757" spans="13:17">
      <c r="M2757" s="81" t="s">
        <v>32</v>
      </c>
      <c r="N2757" s="81" t="s">
        <v>438</v>
      </c>
      <c r="O2757" s="81" t="s">
        <v>309</v>
      </c>
      <c r="P2757" s="81" t="s">
        <v>332</v>
      </c>
      <c r="Q2757" s="82">
        <v>6</v>
      </c>
    </row>
    <row r="2758" spans="13:17">
      <c r="M2758" s="81" t="s">
        <v>32</v>
      </c>
      <c r="N2758" s="81" t="s">
        <v>438</v>
      </c>
      <c r="O2758" s="81" t="s">
        <v>309</v>
      </c>
      <c r="P2758" s="81" t="s">
        <v>333</v>
      </c>
      <c r="Q2758" s="82">
        <v>9</v>
      </c>
    </row>
    <row r="2759" spans="13:17">
      <c r="M2759" s="81" t="s">
        <v>32</v>
      </c>
      <c r="N2759" s="81" t="s">
        <v>438</v>
      </c>
      <c r="O2759" s="81" t="s">
        <v>309</v>
      </c>
      <c r="P2759" s="81" t="s">
        <v>334</v>
      </c>
      <c r="Q2759" s="82">
        <v>10</v>
      </c>
    </row>
    <row r="2760" spans="13:17">
      <c r="M2760" s="81" t="s">
        <v>32</v>
      </c>
      <c r="N2760" s="81" t="s">
        <v>438</v>
      </c>
      <c r="O2760" s="81" t="s">
        <v>309</v>
      </c>
      <c r="P2760" s="81" t="s">
        <v>336</v>
      </c>
      <c r="Q2760" s="82">
        <v>6</v>
      </c>
    </row>
    <row r="2761" spans="13:17">
      <c r="M2761" s="81" t="s">
        <v>32</v>
      </c>
      <c r="N2761" s="81" t="s">
        <v>438</v>
      </c>
      <c r="O2761" s="81" t="s">
        <v>309</v>
      </c>
      <c r="P2761" s="81" t="s">
        <v>337</v>
      </c>
      <c r="Q2761" s="82">
        <v>6</v>
      </c>
    </row>
    <row r="2762" spans="13:17">
      <c r="M2762" s="81" t="s">
        <v>32</v>
      </c>
      <c r="N2762" s="81" t="s">
        <v>438</v>
      </c>
      <c r="O2762" s="81" t="s">
        <v>310</v>
      </c>
      <c r="P2762" s="81" t="s">
        <v>333</v>
      </c>
      <c r="Q2762" s="82">
        <v>3</v>
      </c>
    </row>
    <row r="2763" spans="13:17">
      <c r="M2763" s="81" t="s">
        <v>32</v>
      </c>
      <c r="N2763" s="81" t="s">
        <v>438</v>
      </c>
      <c r="O2763" s="81" t="s">
        <v>311</v>
      </c>
      <c r="P2763" s="81" t="s">
        <v>333</v>
      </c>
      <c r="Q2763" s="82">
        <v>1</v>
      </c>
    </row>
    <row r="2764" spans="13:17">
      <c r="M2764" s="81" t="s">
        <v>32</v>
      </c>
      <c r="N2764" s="81" t="s">
        <v>438</v>
      </c>
      <c r="O2764" s="81" t="s">
        <v>311</v>
      </c>
      <c r="P2764" s="81" t="s">
        <v>334</v>
      </c>
      <c r="Q2764" s="82">
        <v>1</v>
      </c>
    </row>
    <row r="2765" spans="13:17">
      <c r="M2765" s="81" t="s">
        <v>32</v>
      </c>
      <c r="N2765" s="81" t="s">
        <v>439</v>
      </c>
      <c r="O2765" s="81" t="s">
        <v>309</v>
      </c>
      <c r="P2765" s="81" t="s">
        <v>331</v>
      </c>
      <c r="Q2765" s="82">
        <v>1</v>
      </c>
    </row>
    <row r="2766" spans="13:17">
      <c r="M2766" s="81" t="s">
        <v>32</v>
      </c>
      <c r="N2766" s="81" t="s">
        <v>439</v>
      </c>
      <c r="O2766" s="81" t="s">
        <v>309</v>
      </c>
      <c r="P2766" s="81" t="s">
        <v>333</v>
      </c>
      <c r="Q2766" s="82">
        <v>1</v>
      </c>
    </row>
    <row r="2767" spans="13:17">
      <c r="M2767" s="81" t="s">
        <v>32</v>
      </c>
      <c r="N2767" s="81" t="s">
        <v>439</v>
      </c>
      <c r="O2767" s="81" t="s">
        <v>309</v>
      </c>
      <c r="P2767" s="81" t="s">
        <v>338</v>
      </c>
      <c r="Q2767" s="82">
        <v>1</v>
      </c>
    </row>
    <row r="2768" spans="13:17">
      <c r="M2768" s="81" t="s">
        <v>32</v>
      </c>
      <c r="N2768" s="81" t="s">
        <v>439</v>
      </c>
      <c r="O2768" s="81" t="s">
        <v>310</v>
      </c>
      <c r="P2768" s="81" t="s">
        <v>330</v>
      </c>
      <c r="Q2768" s="82">
        <v>1</v>
      </c>
    </row>
    <row r="2769" spans="13:17">
      <c r="M2769" s="81" t="s">
        <v>32</v>
      </c>
      <c r="N2769" s="81" t="s">
        <v>439</v>
      </c>
      <c r="O2769" s="81" t="s">
        <v>311</v>
      </c>
      <c r="P2769" s="81" t="s">
        <v>330</v>
      </c>
      <c r="Q2769" s="82">
        <v>1</v>
      </c>
    </row>
    <row r="2770" spans="13:17">
      <c r="M2770" s="81" t="s">
        <v>32</v>
      </c>
      <c r="N2770" s="81" t="s">
        <v>440</v>
      </c>
      <c r="O2770" s="81" t="s">
        <v>309</v>
      </c>
      <c r="P2770" s="81" t="s">
        <v>334</v>
      </c>
      <c r="Q2770" s="82">
        <v>1</v>
      </c>
    </row>
    <row r="2771" spans="13:17">
      <c r="M2771" s="81" t="s">
        <v>32</v>
      </c>
      <c r="N2771" s="81" t="s">
        <v>440</v>
      </c>
      <c r="O2771" s="81" t="s">
        <v>309</v>
      </c>
      <c r="P2771" s="81" t="s">
        <v>336</v>
      </c>
      <c r="Q2771" s="82">
        <v>1</v>
      </c>
    </row>
    <row r="2772" spans="13:17">
      <c r="M2772" s="81" t="s">
        <v>32</v>
      </c>
      <c r="N2772" s="81" t="s">
        <v>440</v>
      </c>
      <c r="O2772" s="81" t="s">
        <v>309</v>
      </c>
      <c r="P2772" s="81" t="s">
        <v>337</v>
      </c>
      <c r="Q2772" s="82">
        <v>5</v>
      </c>
    </row>
    <row r="2773" spans="13:17">
      <c r="M2773" s="81" t="s">
        <v>32</v>
      </c>
      <c r="N2773" s="81" t="s">
        <v>440</v>
      </c>
      <c r="O2773" s="81" t="s">
        <v>309</v>
      </c>
      <c r="P2773" s="81" t="s">
        <v>338</v>
      </c>
      <c r="Q2773" s="82">
        <v>2</v>
      </c>
    </row>
    <row r="2774" spans="13:17">
      <c r="M2774" s="81" t="s">
        <v>32</v>
      </c>
      <c r="N2774" s="81" t="s">
        <v>440</v>
      </c>
      <c r="O2774" s="81" t="s">
        <v>310</v>
      </c>
      <c r="P2774" s="81" t="s">
        <v>336</v>
      </c>
      <c r="Q2774" s="82">
        <v>1</v>
      </c>
    </row>
    <row r="2775" spans="13:17">
      <c r="M2775" s="81" t="s">
        <v>32</v>
      </c>
      <c r="N2775" s="81" t="s">
        <v>440</v>
      </c>
      <c r="O2775" s="81" t="s">
        <v>311</v>
      </c>
      <c r="P2775" s="81" t="s">
        <v>334</v>
      </c>
      <c r="Q2775" s="82">
        <v>1</v>
      </c>
    </row>
    <row r="2776" spans="13:17">
      <c r="M2776" s="81" t="s">
        <v>32</v>
      </c>
      <c r="N2776" s="81" t="s">
        <v>455</v>
      </c>
      <c r="O2776" s="81" t="s">
        <v>309</v>
      </c>
      <c r="P2776" s="81" t="s">
        <v>333</v>
      </c>
      <c r="Q2776" s="82">
        <v>2</v>
      </c>
    </row>
    <row r="2777" spans="13:17">
      <c r="M2777" s="81" t="s">
        <v>32</v>
      </c>
      <c r="N2777" s="81" t="s">
        <v>444</v>
      </c>
      <c r="O2777" s="81" t="s">
        <v>309</v>
      </c>
      <c r="P2777" s="81" t="s">
        <v>332</v>
      </c>
      <c r="Q2777" s="82">
        <v>2</v>
      </c>
    </row>
    <row r="2778" spans="13:17">
      <c r="M2778" s="81" t="s">
        <v>32</v>
      </c>
      <c r="N2778" s="81" t="s">
        <v>446</v>
      </c>
      <c r="O2778" s="81" t="s">
        <v>309</v>
      </c>
      <c r="P2778" s="81" t="s">
        <v>332</v>
      </c>
      <c r="Q2778" s="82">
        <v>2</v>
      </c>
    </row>
    <row r="2779" spans="13:17">
      <c r="M2779" s="81" t="s">
        <v>32</v>
      </c>
      <c r="N2779" s="81" t="s">
        <v>441</v>
      </c>
      <c r="O2779" s="81" t="s">
        <v>309</v>
      </c>
      <c r="P2779" s="81" t="s">
        <v>331</v>
      </c>
      <c r="Q2779" s="82">
        <v>2</v>
      </c>
    </row>
    <row r="2780" spans="13:17">
      <c r="M2780" s="81" t="s">
        <v>32</v>
      </c>
      <c r="N2780" s="81" t="s">
        <v>441</v>
      </c>
      <c r="O2780" s="81" t="s">
        <v>309</v>
      </c>
      <c r="P2780" s="81" t="s">
        <v>332</v>
      </c>
      <c r="Q2780" s="82">
        <v>4</v>
      </c>
    </row>
    <row r="2781" spans="13:17">
      <c r="M2781" s="81" t="s">
        <v>32</v>
      </c>
      <c r="N2781" s="81" t="s">
        <v>441</v>
      </c>
      <c r="O2781" s="81" t="s">
        <v>309</v>
      </c>
      <c r="P2781" s="81" t="s">
        <v>333</v>
      </c>
      <c r="Q2781" s="82">
        <v>1</v>
      </c>
    </row>
    <row r="2782" spans="13:17">
      <c r="M2782" s="81" t="s">
        <v>32</v>
      </c>
      <c r="N2782" s="81" t="s">
        <v>441</v>
      </c>
      <c r="O2782" s="81" t="s">
        <v>310</v>
      </c>
      <c r="P2782" s="81" t="s">
        <v>332</v>
      </c>
      <c r="Q2782" s="82">
        <v>1</v>
      </c>
    </row>
    <row r="2783" spans="13:17">
      <c r="M2783" s="81" t="s">
        <v>32</v>
      </c>
      <c r="N2783" s="81" t="s">
        <v>456</v>
      </c>
      <c r="O2783" s="81" t="s">
        <v>309</v>
      </c>
      <c r="P2783" s="81" t="s">
        <v>330</v>
      </c>
      <c r="Q2783" s="82">
        <v>1</v>
      </c>
    </row>
    <row r="2784" spans="13:17">
      <c r="M2784" s="81" t="s">
        <v>32</v>
      </c>
      <c r="N2784" s="81" t="s">
        <v>456</v>
      </c>
      <c r="O2784" s="81" t="s">
        <v>309</v>
      </c>
      <c r="P2784" s="81" t="s">
        <v>334</v>
      </c>
      <c r="Q2784" s="82">
        <v>2</v>
      </c>
    </row>
    <row r="2785" spans="13:17">
      <c r="M2785" s="81" t="s">
        <v>32</v>
      </c>
      <c r="N2785" s="81" t="s">
        <v>452</v>
      </c>
      <c r="O2785" s="81" t="s">
        <v>311</v>
      </c>
      <c r="P2785" s="81" t="s">
        <v>332</v>
      </c>
      <c r="Q2785" s="82">
        <v>1</v>
      </c>
    </row>
    <row r="2786" spans="13:17">
      <c r="M2786" s="81" t="s">
        <v>32</v>
      </c>
      <c r="N2786" s="81" t="s">
        <v>460</v>
      </c>
      <c r="O2786" s="81" t="s">
        <v>309</v>
      </c>
      <c r="P2786" s="81" t="s">
        <v>332</v>
      </c>
      <c r="Q2786" s="82">
        <v>1</v>
      </c>
    </row>
    <row r="2787" spans="13:17">
      <c r="M2787" s="81" t="s">
        <v>32</v>
      </c>
      <c r="N2787" s="81" t="s">
        <v>461</v>
      </c>
      <c r="O2787" s="81" t="s">
        <v>309</v>
      </c>
      <c r="P2787" s="81" t="s">
        <v>334</v>
      </c>
      <c r="Q2787" s="82">
        <v>1</v>
      </c>
    </row>
    <row r="2788" spans="13:17">
      <c r="M2788" s="81" t="s">
        <v>32</v>
      </c>
      <c r="N2788" s="81" t="s">
        <v>461</v>
      </c>
      <c r="O2788" s="81" t="s">
        <v>310</v>
      </c>
      <c r="P2788" s="81" t="s">
        <v>333</v>
      </c>
      <c r="Q2788" s="82">
        <v>1</v>
      </c>
    </row>
    <row r="2789" spans="13:17">
      <c r="M2789" s="81" t="s">
        <v>32</v>
      </c>
      <c r="N2789" s="81" t="s">
        <v>329</v>
      </c>
      <c r="O2789" s="81" t="s">
        <v>309</v>
      </c>
      <c r="P2789" s="81" t="s">
        <v>308</v>
      </c>
      <c r="Q2789" s="82">
        <v>3467</v>
      </c>
    </row>
    <row r="2790" spans="13:17">
      <c r="M2790" s="81" t="s">
        <v>32</v>
      </c>
      <c r="N2790" s="81" t="s">
        <v>329</v>
      </c>
      <c r="O2790" s="81" t="s">
        <v>309</v>
      </c>
      <c r="P2790" s="81" t="s">
        <v>323</v>
      </c>
      <c r="Q2790" s="82">
        <v>14521</v>
      </c>
    </row>
    <row r="2791" spans="13:17">
      <c r="M2791" s="81" t="s">
        <v>32</v>
      </c>
      <c r="N2791" s="81" t="s">
        <v>329</v>
      </c>
      <c r="O2791" s="81" t="s">
        <v>309</v>
      </c>
      <c r="P2791" s="81" t="s">
        <v>324</v>
      </c>
      <c r="Q2791" s="82">
        <v>12508</v>
      </c>
    </row>
    <row r="2792" spans="13:17">
      <c r="M2792" s="81" t="s">
        <v>32</v>
      </c>
      <c r="N2792" s="81" t="s">
        <v>329</v>
      </c>
      <c r="O2792" s="81" t="s">
        <v>309</v>
      </c>
      <c r="P2792" s="81" t="s">
        <v>325</v>
      </c>
      <c r="Q2792" s="82">
        <v>11198</v>
      </c>
    </row>
    <row r="2793" spans="13:17">
      <c r="M2793" s="81" t="s">
        <v>32</v>
      </c>
      <c r="N2793" s="81" t="s">
        <v>329</v>
      </c>
      <c r="O2793" s="81" t="s">
        <v>309</v>
      </c>
      <c r="P2793" s="81" t="s">
        <v>326</v>
      </c>
      <c r="Q2793" s="82">
        <v>11501</v>
      </c>
    </row>
    <row r="2794" spans="13:17">
      <c r="M2794" s="81" t="s">
        <v>32</v>
      </c>
      <c r="N2794" s="81" t="s">
        <v>329</v>
      </c>
      <c r="O2794" s="81" t="s">
        <v>309</v>
      </c>
      <c r="P2794" s="81" t="s">
        <v>327</v>
      </c>
      <c r="Q2794" s="82">
        <v>9141</v>
      </c>
    </row>
    <row r="2795" spans="13:17">
      <c r="M2795" s="81" t="s">
        <v>32</v>
      </c>
      <c r="N2795" s="81" t="s">
        <v>329</v>
      </c>
      <c r="O2795" s="81" t="s">
        <v>309</v>
      </c>
      <c r="P2795" s="81" t="s">
        <v>328</v>
      </c>
      <c r="Q2795" s="82">
        <v>9124</v>
      </c>
    </row>
    <row r="2796" spans="13:17">
      <c r="M2796" s="81" t="s">
        <v>32</v>
      </c>
      <c r="N2796" s="81" t="s">
        <v>329</v>
      </c>
      <c r="O2796" s="81" t="s">
        <v>309</v>
      </c>
      <c r="P2796" s="81" t="s">
        <v>334</v>
      </c>
      <c r="Q2796" s="82">
        <v>283</v>
      </c>
    </row>
    <row r="2797" spans="13:17">
      <c r="M2797" s="81" t="s">
        <v>32</v>
      </c>
      <c r="N2797" s="81" t="s">
        <v>329</v>
      </c>
      <c r="O2797" s="81" t="s">
        <v>309</v>
      </c>
      <c r="P2797" s="81" t="s">
        <v>336</v>
      </c>
      <c r="Q2797" s="82">
        <v>8</v>
      </c>
    </row>
    <row r="2798" spans="13:17">
      <c r="M2798" s="81" t="s">
        <v>32</v>
      </c>
      <c r="N2798" s="81" t="s">
        <v>329</v>
      </c>
      <c r="O2798" s="81" t="s">
        <v>309</v>
      </c>
      <c r="P2798" s="81" t="s">
        <v>337</v>
      </c>
      <c r="Q2798" s="82">
        <v>14</v>
      </c>
    </row>
    <row r="2799" spans="13:17">
      <c r="M2799" s="81" t="s">
        <v>32</v>
      </c>
      <c r="N2799" s="81" t="s">
        <v>329</v>
      </c>
      <c r="O2799" s="81" t="s">
        <v>309</v>
      </c>
      <c r="P2799" s="81" t="s">
        <v>338</v>
      </c>
      <c r="Q2799" s="82">
        <v>5</v>
      </c>
    </row>
    <row r="2800" spans="13:17">
      <c r="M2800" s="81" t="s">
        <v>32</v>
      </c>
      <c r="N2800" s="81" t="s">
        <v>329</v>
      </c>
      <c r="O2800" s="81" t="s">
        <v>310</v>
      </c>
      <c r="P2800" s="81" t="s">
        <v>308</v>
      </c>
      <c r="Q2800" s="82">
        <v>634</v>
      </c>
    </row>
    <row r="2801" spans="13:17">
      <c r="M2801" s="81" t="s">
        <v>32</v>
      </c>
      <c r="N2801" s="81" t="s">
        <v>329</v>
      </c>
      <c r="O2801" s="81" t="s">
        <v>310</v>
      </c>
      <c r="P2801" s="81" t="s">
        <v>323</v>
      </c>
      <c r="Q2801" s="82">
        <v>3361</v>
      </c>
    </row>
    <row r="2802" spans="13:17">
      <c r="M2802" s="81" t="s">
        <v>32</v>
      </c>
      <c r="N2802" s="81" t="s">
        <v>329</v>
      </c>
      <c r="O2802" s="81" t="s">
        <v>310</v>
      </c>
      <c r="P2802" s="81" t="s">
        <v>324</v>
      </c>
      <c r="Q2802" s="82">
        <v>3558</v>
      </c>
    </row>
    <row r="2803" spans="13:17">
      <c r="M2803" s="81" t="s">
        <v>32</v>
      </c>
      <c r="N2803" s="81" t="s">
        <v>329</v>
      </c>
      <c r="O2803" s="81" t="s">
        <v>310</v>
      </c>
      <c r="P2803" s="81" t="s">
        <v>325</v>
      </c>
      <c r="Q2803" s="82">
        <v>4072</v>
      </c>
    </row>
    <row r="2804" spans="13:17">
      <c r="M2804" s="81" t="s">
        <v>32</v>
      </c>
      <c r="N2804" s="81" t="s">
        <v>329</v>
      </c>
      <c r="O2804" s="81" t="s">
        <v>310</v>
      </c>
      <c r="P2804" s="81" t="s">
        <v>326</v>
      </c>
      <c r="Q2804" s="82">
        <v>3496</v>
      </c>
    </row>
    <row r="2805" spans="13:17">
      <c r="M2805" s="81" t="s">
        <v>32</v>
      </c>
      <c r="N2805" s="81" t="s">
        <v>329</v>
      </c>
      <c r="O2805" s="81" t="s">
        <v>310</v>
      </c>
      <c r="P2805" s="81" t="s">
        <v>327</v>
      </c>
      <c r="Q2805" s="82">
        <v>2842</v>
      </c>
    </row>
    <row r="2806" spans="13:17">
      <c r="M2806" s="81" t="s">
        <v>32</v>
      </c>
      <c r="N2806" s="81" t="s">
        <v>329</v>
      </c>
      <c r="O2806" s="81" t="s">
        <v>310</v>
      </c>
      <c r="P2806" s="81" t="s">
        <v>328</v>
      </c>
      <c r="Q2806" s="82">
        <v>3610</v>
      </c>
    </row>
    <row r="2807" spans="13:17">
      <c r="M2807" s="81" t="s">
        <v>32</v>
      </c>
      <c r="N2807" s="81" t="s">
        <v>329</v>
      </c>
      <c r="O2807" s="81" t="s">
        <v>310</v>
      </c>
      <c r="P2807" s="81" t="s">
        <v>334</v>
      </c>
      <c r="Q2807" s="82">
        <v>145</v>
      </c>
    </row>
    <row r="2808" spans="13:17">
      <c r="M2808" s="81" t="s">
        <v>32</v>
      </c>
      <c r="N2808" s="81" t="s">
        <v>329</v>
      </c>
      <c r="O2808" s="81" t="s">
        <v>310</v>
      </c>
      <c r="P2808" s="81" t="s">
        <v>336</v>
      </c>
      <c r="Q2808" s="82">
        <v>2</v>
      </c>
    </row>
    <row r="2809" spans="13:17">
      <c r="M2809" s="81" t="s">
        <v>32</v>
      </c>
      <c r="N2809" s="81" t="s">
        <v>329</v>
      </c>
      <c r="O2809" s="81" t="s">
        <v>310</v>
      </c>
      <c r="P2809" s="81" t="s">
        <v>337</v>
      </c>
      <c r="Q2809" s="82">
        <v>8</v>
      </c>
    </row>
    <row r="2810" spans="13:17">
      <c r="M2810" s="81" t="s">
        <v>32</v>
      </c>
      <c r="N2810" s="81" t="s">
        <v>329</v>
      </c>
      <c r="O2810" s="81" t="s">
        <v>310</v>
      </c>
      <c r="P2810" s="81" t="s">
        <v>338</v>
      </c>
      <c r="Q2810" s="82">
        <v>4</v>
      </c>
    </row>
    <row r="2811" spans="13:17">
      <c r="M2811" s="81" t="s">
        <v>32</v>
      </c>
      <c r="N2811" s="81" t="s">
        <v>329</v>
      </c>
      <c r="O2811" s="81" t="s">
        <v>311</v>
      </c>
      <c r="P2811" s="81" t="s">
        <v>308</v>
      </c>
      <c r="Q2811" s="82">
        <v>113</v>
      </c>
    </row>
    <row r="2812" spans="13:17">
      <c r="M2812" s="81" t="s">
        <v>32</v>
      </c>
      <c r="N2812" s="81" t="s">
        <v>329</v>
      </c>
      <c r="O2812" s="81" t="s">
        <v>311</v>
      </c>
      <c r="P2812" s="81" t="s">
        <v>323</v>
      </c>
      <c r="Q2812" s="82">
        <v>425</v>
      </c>
    </row>
    <row r="2813" spans="13:17">
      <c r="M2813" s="81" t="s">
        <v>32</v>
      </c>
      <c r="N2813" s="81" t="s">
        <v>329</v>
      </c>
      <c r="O2813" s="81" t="s">
        <v>311</v>
      </c>
      <c r="P2813" s="81" t="s">
        <v>324</v>
      </c>
      <c r="Q2813" s="82">
        <v>372</v>
      </c>
    </row>
    <row r="2814" spans="13:17">
      <c r="M2814" s="81" t="s">
        <v>32</v>
      </c>
      <c r="N2814" s="81" t="s">
        <v>329</v>
      </c>
      <c r="O2814" s="81" t="s">
        <v>311</v>
      </c>
      <c r="P2814" s="81" t="s">
        <v>325</v>
      </c>
      <c r="Q2814" s="82">
        <v>535</v>
      </c>
    </row>
    <row r="2815" spans="13:17">
      <c r="M2815" s="81" t="s">
        <v>32</v>
      </c>
      <c r="N2815" s="81" t="s">
        <v>329</v>
      </c>
      <c r="O2815" s="81" t="s">
        <v>311</v>
      </c>
      <c r="P2815" s="81" t="s">
        <v>326</v>
      </c>
      <c r="Q2815" s="82">
        <v>521</v>
      </c>
    </row>
    <row r="2816" spans="13:17">
      <c r="M2816" s="81" t="s">
        <v>32</v>
      </c>
      <c r="N2816" s="81" t="s">
        <v>329</v>
      </c>
      <c r="O2816" s="81" t="s">
        <v>311</v>
      </c>
      <c r="P2816" s="81" t="s">
        <v>327</v>
      </c>
      <c r="Q2816" s="82">
        <v>352</v>
      </c>
    </row>
    <row r="2817" spans="13:17">
      <c r="M2817" s="81" t="s">
        <v>32</v>
      </c>
      <c r="N2817" s="81" t="s">
        <v>329</v>
      </c>
      <c r="O2817" s="81" t="s">
        <v>311</v>
      </c>
      <c r="P2817" s="81" t="s">
        <v>328</v>
      </c>
      <c r="Q2817" s="82">
        <v>309</v>
      </c>
    </row>
    <row r="2818" spans="13:17">
      <c r="M2818" s="81" t="s">
        <v>32</v>
      </c>
      <c r="N2818" s="81" t="s">
        <v>329</v>
      </c>
      <c r="O2818" s="81" t="s">
        <v>311</v>
      </c>
      <c r="P2818" s="81" t="s">
        <v>334</v>
      </c>
      <c r="Q2818" s="82">
        <v>47</v>
      </c>
    </row>
    <row r="2819" spans="13:17">
      <c r="M2819" s="81" t="s">
        <v>32</v>
      </c>
      <c r="N2819" s="81" t="s">
        <v>329</v>
      </c>
      <c r="O2819" s="81" t="s">
        <v>311</v>
      </c>
      <c r="P2819" s="81" t="s">
        <v>336</v>
      </c>
      <c r="Q2819" s="82">
        <v>3</v>
      </c>
    </row>
    <row r="2820" spans="13:17">
      <c r="M2820" s="81" t="s">
        <v>32</v>
      </c>
      <c r="N2820" s="81" t="s">
        <v>329</v>
      </c>
      <c r="O2820" s="81" t="s">
        <v>311</v>
      </c>
      <c r="P2820" s="81" t="s">
        <v>337</v>
      </c>
      <c r="Q2820" s="82">
        <v>2</v>
      </c>
    </row>
    <row r="2821" spans="13:17">
      <c r="M2821" s="81" t="s">
        <v>32</v>
      </c>
      <c r="N2821" s="81" t="s">
        <v>329</v>
      </c>
      <c r="O2821" s="81" t="s">
        <v>335</v>
      </c>
      <c r="P2821" s="81" t="s">
        <v>334</v>
      </c>
      <c r="Q2821" s="82">
        <v>47</v>
      </c>
    </row>
    <row r="2822" spans="13:17">
      <c r="M2822" s="81" t="s">
        <v>32</v>
      </c>
      <c r="N2822" s="81" t="s">
        <v>329</v>
      </c>
      <c r="O2822" s="81" t="s">
        <v>335</v>
      </c>
      <c r="P2822" s="81" t="s">
        <v>337</v>
      </c>
      <c r="Q2822" s="82">
        <v>1</v>
      </c>
    </row>
    <row r="2823" spans="13:17">
      <c r="M2823" s="81" t="s">
        <v>35</v>
      </c>
      <c r="N2823" s="81" t="s">
        <v>436</v>
      </c>
      <c r="O2823" s="81" t="s">
        <v>329</v>
      </c>
      <c r="P2823" s="81" t="s">
        <v>330</v>
      </c>
      <c r="Q2823" s="82">
        <v>3</v>
      </c>
    </row>
    <row r="2824" spans="13:17">
      <c r="M2824" s="81" t="s">
        <v>35</v>
      </c>
      <c r="N2824" s="81" t="s">
        <v>436</v>
      </c>
      <c r="O2824" s="81" t="s">
        <v>329</v>
      </c>
      <c r="P2824" s="81" t="s">
        <v>331</v>
      </c>
      <c r="Q2824" s="82">
        <v>4</v>
      </c>
    </row>
    <row r="2825" spans="13:17">
      <c r="M2825" s="81" t="s">
        <v>35</v>
      </c>
      <c r="N2825" s="81" t="s">
        <v>436</v>
      </c>
      <c r="O2825" s="81" t="s">
        <v>329</v>
      </c>
      <c r="P2825" s="81" t="s">
        <v>332</v>
      </c>
      <c r="Q2825" s="82">
        <v>7</v>
      </c>
    </row>
    <row r="2826" spans="13:17">
      <c r="M2826" s="81" t="s">
        <v>35</v>
      </c>
      <c r="N2826" s="81" t="s">
        <v>436</v>
      </c>
      <c r="O2826" s="81" t="s">
        <v>329</v>
      </c>
      <c r="P2826" s="81" t="s">
        <v>333</v>
      </c>
      <c r="Q2826" s="82">
        <v>6</v>
      </c>
    </row>
    <row r="2827" spans="13:17">
      <c r="M2827" s="81" t="s">
        <v>35</v>
      </c>
      <c r="N2827" s="81" t="s">
        <v>436</v>
      </c>
      <c r="O2827" s="81" t="s">
        <v>329</v>
      </c>
      <c r="P2827" s="81" t="s">
        <v>334</v>
      </c>
      <c r="Q2827" s="82">
        <v>1</v>
      </c>
    </row>
    <row r="2828" spans="13:17">
      <c r="M2828" s="81" t="s">
        <v>35</v>
      </c>
      <c r="N2828" s="81" t="s">
        <v>436</v>
      </c>
      <c r="O2828" s="81" t="s">
        <v>309</v>
      </c>
      <c r="P2828" s="81" t="s">
        <v>330</v>
      </c>
      <c r="Q2828" s="82">
        <v>1226</v>
      </c>
    </row>
    <row r="2829" spans="13:17">
      <c r="M2829" s="81" t="s">
        <v>35</v>
      </c>
      <c r="N2829" s="81" t="s">
        <v>436</v>
      </c>
      <c r="O2829" s="81" t="s">
        <v>309</v>
      </c>
      <c r="P2829" s="81" t="s">
        <v>331</v>
      </c>
      <c r="Q2829" s="82">
        <v>1522</v>
      </c>
    </row>
    <row r="2830" spans="13:17">
      <c r="M2830" s="81" t="s">
        <v>35</v>
      </c>
      <c r="N2830" s="81" t="s">
        <v>436</v>
      </c>
      <c r="O2830" s="81" t="s">
        <v>309</v>
      </c>
      <c r="P2830" s="81" t="s">
        <v>332</v>
      </c>
      <c r="Q2830" s="82">
        <v>1627</v>
      </c>
    </row>
    <row r="2831" spans="13:17">
      <c r="M2831" s="81" t="s">
        <v>35</v>
      </c>
      <c r="N2831" s="81" t="s">
        <v>436</v>
      </c>
      <c r="O2831" s="81" t="s">
        <v>309</v>
      </c>
      <c r="P2831" s="81" t="s">
        <v>333</v>
      </c>
      <c r="Q2831" s="82">
        <v>1438</v>
      </c>
    </row>
    <row r="2832" spans="13:17">
      <c r="M2832" s="81" t="s">
        <v>35</v>
      </c>
      <c r="N2832" s="81" t="s">
        <v>436</v>
      </c>
      <c r="O2832" s="81" t="s">
        <v>309</v>
      </c>
      <c r="P2832" s="81" t="s">
        <v>334</v>
      </c>
      <c r="Q2832" s="82">
        <v>1334</v>
      </c>
    </row>
    <row r="2833" spans="13:17">
      <c r="M2833" s="81" t="s">
        <v>35</v>
      </c>
      <c r="N2833" s="81" t="s">
        <v>436</v>
      </c>
      <c r="O2833" s="81" t="s">
        <v>309</v>
      </c>
      <c r="P2833" s="81" t="s">
        <v>336</v>
      </c>
      <c r="Q2833" s="82">
        <v>1059</v>
      </c>
    </row>
    <row r="2834" spans="13:17">
      <c r="M2834" s="81" t="s">
        <v>35</v>
      </c>
      <c r="N2834" s="81" t="s">
        <v>436</v>
      </c>
      <c r="O2834" s="81" t="s">
        <v>309</v>
      </c>
      <c r="P2834" s="81" t="s">
        <v>337</v>
      </c>
      <c r="Q2834" s="82">
        <v>1430</v>
      </c>
    </row>
    <row r="2835" spans="13:17">
      <c r="M2835" s="81" t="s">
        <v>35</v>
      </c>
      <c r="N2835" s="81" t="s">
        <v>436</v>
      </c>
      <c r="O2835" s="81" t="s">
        <v>309</v>
      </c>
      <c r="P2835" s="81" t="s">
        <v>338</v>
      </c>
      <c r="Q2835" s="82">
        <v>323</v>
      </c>
    </row>
    <row r="2836" spans="13:17">
      <c r="M2836" s="81" t="s">
        <v>35</v>
      </c>
      <c r="N2836" s="81" t="s">
        <v>436</v>
      </c>
      <c r="O2836" s="81" t="s">
        <v>310</v>
      </c>
      <c r="P2836" s="81" t="s">
        <v>330</v>
      </c>
      <c r="Q2836" s="82">
        <v>521</v>
      </c>
    </row>
    <row r="2837" spans="13:17">
      <c r="M2837" s="81" t="s">
        <v>35</v>
      </c>
      <c r="N2837" s="81" t="s">
        <v>436</v>
      </c>
      <c r="O2837" s="81" t="s">
        <v>310</v>
      </c>
      <c r="P2837" s="81" t="s">
        <v>331</v>
      </c>
      <c r="Q2837" s="82">
        <v>683</v>
      </c>
    </row>
    <row r="2838" spans="13:17">
      <c r="M2838" s="81" t="s">
        <v>35</v>
      </c>
      <c r="N2838" s="81" t="s">
        <v>436</v>
      </c>
      <c r="O2838" s="81" t="s">
        <v>310</v>
      </c>
      <c r="P2838" s="81" t="s">
        <v>332</v>
      </c>
      <c r="Q2838" s="82">
        <v>660</v>
      </c>
    </row>
    <row r="2839" spans="13:17">
      <c r="M2839" s="81" t="s">
        <v>35</v>
      </c>
      <c r="N2839" s="81" t="s">
        <v>436</v>
      </c>
      <c r="O2839" s="81" t="s">
        <v>310</v>
      </c>
      <c r="P2839" s="81" t="s">
        <v>333</v>
      </c>
      <c r="Q2839" s="82">
        <v>635</v>
      </c>
    </row>
    <row r="2840" spans="13:17">
      <c r="M2840" s="81" t="s">
        <v>35</v>
      </c>
      <c r="N2840" s="81" t="s">
        <v>436</v>
      </c>
      <c r="O2840" s="81" t="s">
        <v>310</v>
      </c>
      <c r="P2840" s="81" t="s">
        <v>334</v>
      </c>
      <c r="Q2840" s="82">
        <v>562</v>
      </c>
    </row>
    <row r="2841" spans="13:17">
      <c r="M2841" s="81" t="s">
        <v>35</v>
      </c>
      <c r="N2841" s="81" t="s">
        <v>436</v>
      </c>
      <c r="O2841" s="81" t="s">
        <v>310</v>
      </c>
      <c r="P2841" s="81" t="s">
        <v>336</v>
      </c>
      <c r="Q2841" s="82">
        <v>525</v>
      </c>
    </row>
    <row r="2842" spans="13:17">
      <c r="M2842" s="81" t="s">
        <v>35</v>
      </c>
      <c r="N2842" s="81" t="s">
        <v>436</v>
      </c>
      <c r="O2842" s="81" t="s">
        <v>310</v>
      </c>
      <c r="P2842" s="81" t="s">
        <v>337</v>
      </c>
      <c r="Q2842" s="82">
        <v>519</v>
      </c>
    </row>
    <row r="2843" spans="13:17">
      <c r="M2843" s="81" t="s">
        <v>35</v>
      </c>
      <c r="N2843" s="81" t="s">
        <v>436</v>
      </c>
      <c r="O2843" s="81" t="s">
        <v>310</v>
      </c>
      <c r="P2843" s="81" t="s">
        <v>338</v>
      </c>
      <c r="Q2843" s="82">
        <v>104</v>
      </c>
    </row>
    <row r="2844" spans="13:17">
      <c r="M2844" s="81" t="s">
        <v>35</v>
      </c>
      <c r="N2844" s="81" t="s">
        <v>436</v>
      </c>
      <c r="O2844" s="81" t="s">
        <v>311</v>
      </c>
      <c r="P2844" s="81" t="s">
        <v>330</v>
      </c>
      <c r="Q2844" s="82">
        <v>39</v>
      </c>
    </row>
    <row r="2845" spans="13:17">
      <c r="M2845" s="81" t="s">
        <v>35</v>
      </c>
      <c r="N2845" s="81" t="s">
        <v>436</v>
      </c>
      <c r="O2845" s="81" t="s">
        <v>311</v>
      </c>
      <c r="P2845" s="81" t="s">
        <v>331</v>
      </c>
      <c r="Q2845" s="82">
        <v>52</v>
      </c>
    </row>
    <row r="2846" spans="13:17">
      <c r="M2846" s="81" t="s">
        <v>35</v>
      </c>
      <c r="N2846" s="81" t="s">
        <v>436</v>
      </c>
      <c r="O2846" s="81" t="s">
        <v>311</v>
      </c>
      <c r="P2846" s="81" t="s">
        <v>332</v>
      </c>
      <c r="Q2846" s="82">
        <v>73</v>
      </c>
    </row>
    <row r="2847" spans="13:17">
      <c r="M2847" s="81" t="s">
        <v>35</v>
      </c>
      <c r="N2847" s="81" t="s">
        <v>436</v>
      </c>
      <c r="O2847" s="81" t="s">
        <v>311</v>
      </c>
      <c r="P2847" s="81" t="s">
        <v>333</v>
      </c>
      <c r="Q2847" s="82">
        <v>56</v>
      </c>
    </row>
    <row r="2848" spans="13:17">
      <c r="M2848" s="81" t="s">
        <v>35</v>
      </c>
      <c r="N2848" s="81" t="s">
        <v>436</v>
      </c>
      <c r="O2848" s="81" t="s">
        <v>311</v>
      </c>
      <c r="P2848" s="81" t="s">
        <v>334</v>
      </c>
      <c r="Q2848" s="82">
        <v>55</v>
      </c>
    </row>
    <row r="2849" spans="13:17">
      <c r="M2849" s="81" t="s">
        <v>35</v>
      </c>
      <c r="N2849" s="81" t="s">
        <v>436</v>
      </c>
      <c r="O2849" s="81" t="s">
        <v>311</v>
      </c>
      <c r="P2849" s="81" t="s">
        <v>336</v>
      </c>
      <c r="Q2849" s="82">
        <v>64</v>
      </c>
    </row>
    <row r="2850" spans="13:17">
      <c r="M2850" s="81" t="s">
        <v>35</v>
      </c>
      <c r="N2850" s="81" t="s">
        <v>436</v>
      </c>
      <c r="O2850" s="81" t="s">
        <v>311</v>
      </c>
      <c r="P2850" s="81" t="s">
        <v>337</v>
      </c>
      <c r="Q2850" s="82">
        <v>71</v>
      </c>
    </row>
    <row r="2851" spans="13:17">
      <c r="M2851" s="81" t="s">
        <v>35</v>
      </c>
      <c r="N2851" s="81" t="s">
        <v>436</v>
      </c>
      <c r="O2851" s="81" t="s">
        <v>311</v>
      </c>
      <c r="P2851" s="81" t="s">
        <v>338</v>
      </c>
      <c r="Q2851" s="82">
        <v>21</v>
      </c>
    </row>
    <row r="2852" spans="13:17">
      <c r="M2852" s="81" t="s">
        <v>35</v>
      </c>
      <c r="N2852" s="81" t="s">
        <v>436</v>
      </c>
      <c r="O2852" s="81" t="s">
        <v>335</v>
      </c>
      <c r="P2852" s="81" t="s">
        <v>334</v>
      </c>
      <c r="Q2852" s="82">
        <v>27</v>
      </c>
    </row>
    <row r="2853" spans="13:17">
      <c r="M2853" s="81" t="s">
        <v>35</v>
      </c>
      <c r="N2853" s="81" t="s">
        <v>436</v>
      </c>
      <c r="O2853" s="81" t="s">
        <v>335</v>
      </c>
      <c r="P2853" s="81" t="s">
        <v>336</v>
      </c>
      <c r="Q2853" s="82">
        <v>12</v>
      </c>
    </row>
    <row r="2854" spans="13:17">
      <c r="M2854" s="81" t="s">
        <v>35</v>
      </c>
      <c r="N2854" s="81" t="s">
        <v>436</v>
      </c>
      <c r="O2854" s="81" t="s">
        <v>335</v>
      </c>
      <c r="P2854" s="81" t="s">
        <v>337</v>
      </c>
      <c r="Q2854" s="82">
        <v>31</v>
      </c>
    </row>
    <row r="2855" spans="13:17">
      <c r="M2855" s="81" t="s">
        <v>35</v>
      </c>
      <c r="N2855" s="81" t="s">
        <v>436</v>
      </c>
      <c r="O2855" s="81" t="s">
        <v>335</v>
      </c>
      <c r="P2855" s="81" t="s">
        <v>338</v>
      </c>
      <c r="Q2855" s="82">
        <v>4</v>
      </c>
    </row>
    <row r="2856" spans="13:17">
      <c r="M2856" s="81" t="s">
        <v>35</v>
      </c>
      <c r="N2856" s="81" t="s">
        <v>437</v>
      </c>
      <c r="O2856" s="81" t="s">
        <v>309</v>
      </c>
      <c r="P2856" s="81" t="s">
        <v>333</v>
      </c>
      <c r="Q2856" s="82">
        <v>1</v>
      </c>
    </row>
    <row r="2857" spans="13:17">
      <c r="M2857" s="81" t="s">
        <v>35</v>
      </c>
      <c r="N2857" s="81" t="s">
        <v>438</v>
      </c>
      <c r="O2857" s="81" t="s">
        <v>309</v>
      </c>
      <c r="P2857" s="81" t="s">
        <v>331</v>
      </c>
      <c r="Q2857" s="82">
        <v>1</v>
      </c>
    </row>
    <row r="2858" spans="13:17">
      <c r="M2858" s="81" t="s">
        <v>35</v>
      </c>
      <c r="N2858" s="81" t="s">
        <v>438</v>
      </c>
      <c r="O2858" s="81" t="s">
        <v>309</v>
      </c>
      <c r="P2858" s="81" t="s">
        <v>332</v>
      </c>
      <c r="Q2858" s="82">
        <v>1</v>
      </c>
    </row>
    <row r="2859" spans="13:17">
      <c r="M2859" s="81" t="s">
        <v>35</v>
      </c>
      <c r="N2859" s="81" t="s">
        <v>438</v>
      </c>
      <c r="O2859" s="81" t="s">
        <v>309</v>
      </c>
      <c r="P2859" s="81" t="s">
        <v>333</v>
      </c>
      <c r="Q2859" s="82">
        <v>1</v>
      </c>
    </row>
    <row r="2860" spans="13:17">
      <c r="M2860" s="81" t="s">
        <v>35</v>
      </c>
      <c r="N2860" s="81" t="s">
        <v>438</v>
      </c>
      <c r="O2860" s="81" t="s">
        <v>309</v>
      </c>
      <c r="P2860" s="81" t="s">
        <v>334</v>
      </c>
      <c r="Q2860" s="82">
        <v>1</v>
      </c>
    </row>
    <row r="2861" spans="13:17">
      <c r="M2861" s="81" t="s">
        <v>35</v>
      </c>
      <c r="N2861" s="81" t="s">
        <v>438</v>
      </c>
      <c r="O2861" s="81" t="s">
        <v>309</v>
      </c>
      <c r="P2861" s="81" t="s">
        <v>336</v>
      </c>
      <c r="Q2861" s="82">
        <v>1</v>
      </c>
    </row>
    <row r="2862" spans="13:17">
      <c r="M2862" s="81" t="s">
        <v>35</v>
      </c>
      <c r="N2862" s="81" t="s">
        <v>438</v>
      </c>
      <c r="O2862" s="81" t="s">
        <v>309</v>
      </c>
      <c r="P2862" s="81" t="s">
        <v>337</v>
      </c>
      <c r="Q2862" s="82">
        <v>6</v>
      </c>
    </row>
    <row r="2863" spans="13:17">
      <c r="M2863" s="81" t="s">
        <v>35</v>
      </c>
      <c r="N2863" s="81" t="s">
        <v>438</v>
      </c>
      <c r="O2863" s="81" t="s">
        <v>310</v>
      </c>
      <c r="P2863" s="81" t="s">
        <v>334</v>
      </c>
      <c r="Q2863" s="82">
        <v>2</v>
      </c>
    </row>
    <row r="2864" spans="13:17">
      <c r="M2864" s="81" t="s">
        <v>35</v>
      </c>
      <c r="N2864" s="81" t="s">
        <v>438</v>
      </c>
      <c r="O2864" s="81" t="s">
        <v>335</v>
      </c>
      <c r="P2864" s="81" t="s">
        <v>337</v>
      </c>
      <c r="Q2864" s="82">
        <v>4</v>
      </c>
    </row>
    <row r="2865" spans="13:17">
      <c r="M2865" s="81" t="s">
        <v>35</v>
      </c>
      <c r="N2865" s="81" t="s">
        <v>439</v>
      </c>
      <c r="O2865" s="81" t="s">
        <v>309</v>
      </c>
      <c r="P2865" s="81" t="s">
        <v>337</v>
      </c>
      <c r="Q2865" s="82">
        <v>1</v>
      </c>
    </row>
    <row r="2866" spans="13:17">
      <c r="M2866" s="81" t="s">
        <v>35</v>
      </c>
      <c r="N2866" s="81" t="s">
        <v>440</v>
      </c>
      <c r="O2866" s="81" t="s">
        <v>309</v>
      </c>
      <c r="P2866" s="81" t="s">
        <v>334</v>
      </c>
      <c r="Q2866" s="82">
        <v>4</v>
      </c>
    </row>
    <row r="2867" spans="13:17">
      <c r="M2867" s="81" t="s">
        <v>35</v>
      </c>
      <c r="N2867" s="81" t="s">
        <v>440</v>
      </c>
      <c r="O2867" s="81" t="s">
        <v>309</v>
      </c>
      <c r="P2867" s="81" t="s">
        <v>336</v>
      </c>
      <c r="Q2867" s="82">
        <v>3</v>
      </c>
    </row>
    <row r="2868" spans="13:17">
      <c r="M2868" s="81" t="s">
        <v>35</v>
      </c>
      <c r="N2868" s="81" t="s">
        <v>440</v>
      </c>
      <c r="O2868" s="81" t="s">
        <v>309</v>
      </c>
      <c r="P2868" s="81" t="s">
        <v>337</v>
      </c>
      <c r="Q2868" s="82">
        <v>1</v>
      </c>
    </row>
    <row r="2869" spans="13:17">
      <c r="M2869" s="81" t="s">
        <v>35</v>
      </c>
      <c r="N2869" s="81" t="s">
        <v>441</v>
      </c>
      <c r="O2869" s="81" t="s">
        <v>309</v>
      </c>
      <c r="P2869" s="81" t="s">
        <v>330</v>
      </c>
      <c r="Q2869" s="82">
        <v>3</v>
      </c>
    </row>
    <row r="2870" spans="13:17">
      <c r="M2870" s="81" t="s">
        <v>35</v>
      </c>
      <c r="N2870" s="81" t="s">
        <v>441</v>
      </c>
      <c r="O2870" s="81" t="s">
        <v>309</v>
      </c>
      <c r="P2870" s="81" t="s">
        <v>331</v>
      </c>
      <c r="Q2870" s="82">
        <v>1</v>
      </c>
    </row>
    <row r="2871" spans="13:17">
      <c r="M2871" s="81" t="s">
        <v>35</v>
      </c>
      <c r="N2871" s="81" t="s">
        <v>441</v>
      </c>
      <c r="O2871" s="81" t="s">
        <v>309</v>
      </c>
      <c r="P2871" s="81" t="s">
        <v>333</v>
      </c>
      <c r="Q2871" s="82">
        <v>1</v>
      </c>
    </row>
    <row r="2872" spans="13:17">
      <c r="M2872" s="81" t="s">
        <v>35</v>
      </c>
      <c r="N2872" s="81" t="s">
        <v>441</v>
      </c>
      <c r="O2872" s="81" t="s">
        <v>309</v>
      </c>
      <c r="P2872" s="81" t="s">
        <v>334</v>
      </c>
      <c r="Q2872" s="82">
        <v>1</v>
      </c>
    </row>
    <row r="2873" spans="13:17">
      <c r="M2873" s="81" t="s">
        <v>35</v>
      </c>
      <c r="N2873" s="81" t="s">
        <v>329</v>
      </c>
      <c r="O2873" s="81" t="s">
        <v>309</v>
      </c>
      <c r="P2873" s="81" t="s">
        <v>308</v>
      </c>
      <c r="Q2873" s="82">
        <v>392</v>
      </c>
    </row>
    <row r="2874" spans="13:17">
      <c r="M2874" s="81" t="s">
        <v>35</v>
      </c>
      <c r="N2874" s="81" t="s">
        <v>329</v>
      </c>
      <c r="O2874" s="81" t="s">
        <v>309</v>
      </c>
      <c r="P2874" s="81" t="s">
        <v>323</v>
      </c>
      <c r="Q2874" s="82">
        <v>1881</v>
      </c>
    </row>
    <row r="2875" spans="13:17">
      <c r="M2875" s="81" t="s">
        <v>35</v>
      </c>
      <c r="N2875" s="81" t="s">
        <v>329</v>
      </c>
      <c r="O2875" s="81" t="s">
        <v>309</v>
      </c>
      <c r="P2875" s="81" t="s">
        <v>324</v>
      </c>
      <c r="Q2875" s="82">
        <v>1543</v>
      </c>
    </row>
    <row r="2876" spans="13:17">
      <c r="M2876" s="81" t="s">
        <v>35</v>
      </c>
      <c r="N2876" s="81" t="s">
        <v>329</v>
      </c>
      <c r="O2876" s="81" t="s">
        <v>309</v>
      </c>
      <c r="P2876" s="81" t="s">
        <v>325</v>
      </c>
      <c r="Q2876" s="82">
        <v>1436</v>
      </c>
    </row>
    <row r="2877" spans="13:17">
      <c r="M2877" s="81" t="s">
        <v>35</v>
      </c>
      <c r="N2877" s="81" t="s">
        <v>329</v>
      </c>
      <c r="O2877" s="81" t="s">
        <v>309</v>
      </c>
      <c r="P2877" s="81" t="s">
        <v>326</v>
      </c>
      <c r="Q2877" s="82">
        <v>1411</v>
      </c>
    </row>
    <row r="2878" spans="13:17">
      <c r="M2878" s="81" t="s">
        <v>35</v>
      </c>
      <c r="N2878" s="81" t="s">
        <v>329</v>
      </c>
      <c r="O2878" s="81" t="s">
        <v>309</v>
      </c>
      <c r="P2878" s="81" t="s">
        <v>327</v>
      </c>
      <c r="Q2878" s="82">
        <v>1128</v>
      </c>
    </row>
    <row r="2879" spans="13:17">
      <c r="M2879" s="81" t="s">
        <v>35</v>
      </c>
      <c r="N2879" s="81" t="s">
        <v>329</v>
      </c>
      <c r="O2879" s="81" t="s">
        <v>309</v>
      </c>
      <c r="P2879" s="81" t="s">
        <v>328</v>
      </c>
      <c r="Q2879" s="82">
        <v>1016</v>
      </c>
    </row>
    <row r="2880" spans="13:17">
      <c r="M2880" s="81" t="s">
        <v>35</v>
      </c>
      <c r="N2880" s="81" t="s">
        <v>329</v>
      </c>
      <c r="O2880" s="81" t="s">
        <v>309</v>
      </c>
      <c r="P2880" s="81" t="s">
        <v>334</v>
      </c>
      <c r="Q2880" s="82">
        <v>54</v>
      </c>
    </row>
    <row r="2881" spans="13:17">
      <c r="M2881" s="81" t="s">
        <v>35</v>
      </c>
      <c r="N2881" s="81" t="s">
        <v>329</v>
      </c>
      <c r="O2881" s="81" t="s">
        <v>309</v>
      </c>
      <c r="P2881" s="81" t="s">
        <v>336</v>
      </c>
      <c r="Q2881" s="82">
        <v>3</v>
      </c>
    </row>
    <row r="2882" spans="13:17">
      <c r="M2882" s="81" t="s">
        <v>35</v>
      </c>
      <c r="N2882" s="81" t="s">
        <v>329</v>
      </c>
      <c r="O2882" s="81" t="s">
        <v>309</v>
      </c>
      <c r="P2882" s="81" t="s">
        <v>337</v>
      </c>
      <c r="Q2882" s="82">
        <v>1</v>
      </c>
    </row>
    <row r="2883" spans="13:17">
      <c r="M2883" s="81" t="s">
        <v>35</v>
      </c>
      <c r="N2883" s="81" t="s">
        <v>329</v>
      </c>
      <c r="O2883" s="81" t="s">
        <v>310</v>
      </c>
      <c r="P2883" s="81" t="s">
        <v>308</v>
      </c>
      <c r="Q2883" s="82">
        <v>62</v>
      </c>
    </row>
    <row r="2884" spans="13:17">
      <c r="M2884" s="81" t="s">
        <v>35</v>
      </c>
      <c r="N2884" s="81" t="s">
        <v>329</v>
      </c>
      <c r="O2884" s="81" t="s">
        <v>310</v>
      </c>
      <c r="P2884" s="81" t="s">
        <v>323</v>
      </c>
      <c r="Q2884" s="82">
        <v>399</v>
      </c>
    </row>
    <row r="2885" spans="13:17">
      <c r="M2885" s="81" t="s">
        <v>35</v>
      </c>
      <c r="N2885" s="81" t="s">
        <v>329</v>
      </c>
      <c r="O2885" s="81" t="s">
        <v>310</v>
      </c>
      <c r="P2885" s="81" t="s">
        <v>324</v>
      </c>
      <c r="Q2885" s="82">
        <v>465</v>
      </c>
    </row>
    <row r="2886" spans="13:17">
      <c r="M2886" s="81" t="s">
        <v>35</v>
      </c>
      <c r="N2886" s="81" t="s">
        <v>329</v>
      </c>
      <c r="O2886" s="81" t="s">
        <v>310</v>
      </c>
      <c r="P2886" s="81" t="s">
        <v>325</v>
      </c>
      <c r="Q2886" s="82">
        <v>474</v>
      </c>
    </row>
    <row r="2887" spans="13:17">
      <c r="M2887" s="81" t="s">
        <v>35</v>
      </c>
      <c r="N2887" s="81" t="s">
        <v>329</v>
      </c>
      <c r="O2887" s="81" t="s">
        <v>310</v>
      </c>
      <c r="P2887" s="81" t="s">
        <v>326</v>
      </c>
      <c r="Q2887" s="82">
        <v>522</v>
      </c>
    </row>
    <row r="2888" spans="13:17">
      <c r="M2888" s="81" t="s">
        <v>35</v>
      </c>
      <c r="N2888" s="81" t="s">
        <v>329</v>
      </c>
      <c r="O2888" s="81" t="s">
        <v>310</v>
      </c>
      <c r="P2888" s="81" t="s">
        <v>327</v>
      </c>
      <c r="Q2888" s="82">
        <v>370</v>
      </c>
    </row>
    <row r="2889" spans="13:17">
      <c r="M2889" s="81" t="s">
        <v>35</v>
      </c>
      <c r="N2889" s="81" t="s">
        <v>329</v>
      </c>
      <c r="O2889" s="81" t="s">
        <v>310</v>
      </c>
      <c r="P2889" s="81" t="s">
        <v>328</v>
      </c>
      <c r="Q2889" s="82">
        <v>374</v>
      </c>
    </row>
    <row r="2890" spans="13:17">
      <c r="M2890" s="81" t="s">
        <v>35</v>
      </c>
      <c r="N2890" s="81" t="s">
        <v>329</v>
      </c>
      <c r="O2890" s="81" t="s">
        <v>310</v>
      </c>
      <c r="P2890" s="81" t="s">
        <v>334</v>
      </c>
      <c r="Q2890" s="82">
        <v>24</v>
      </c>
    </row>
    <row r="2891" spans="13:17">
      <c r="M2891" s="81" t="s">
        <v>35</v>
      </c>
      <c r="N2891" s="81" t="s">
        <v>329</v>
      </c>
      <c r="O2891" s="81" t="s">
        <v>310</v>
      </c>
      <c r="P2891" s="81" t="s">
        <v>336</v>
      </c>
      <c r="Q2891" s="82">
        <v>2</v>
      </c>
    </row>
    <row r="2892" spans="13:17">
      <c r="M2892" s="81" t="s">
        <v>35</v>
      </c>
      <c r="N2892" s="81" t="s">
        <v>329</v>
      </c>
      <c r="O2892" s="81" t="s">
        <v>311</v>
      </c>
      <c r="P2892" s="81" t="s">
        <v>308</v>
      </c>
      <c r="Q2892" s="82">
        <v>6</v>
      </c>
    </row>
    <row r="2893" spans="13:17">
      <c r="M2893" s="81" t="s">
        <v>35</v>
      </c>
      <c r="N2893" s="81" t="s">
        <v>329</v>
      </c>
      <c r="O2893" s="81" t="s">
        <v>311</v>
      </c>
      <c r="P2893" s="81" t="s">
        <v>323</v>
      </c>
      <c r="Q2893" s="82">
        <v>71</v>
      </c>
    </row>
    <row r="2894" spans="13:17">
      <c r="M2894" s="81" t="s">
        <v>35</v>
      </c>
      <c r="N2894" s="81" t="s">
        <v>329</v>
      </c>
      <c r="O2894" s="81" t="s">
        <v>311</v>
      </c>
      <c r="P2894" s="81" t="s">
        <v>324</v>
      </c>
      <c r="Q2894" s="82">
        <v>61</v>
      </c>
    </row>
    <row r="2895" spans="13:17">
      <c r="M2895" s="81" t="s">
        <v>35</v>
      </c>
      <c r="N2895" s="81" t="s">
        <v>329</v>
      </c>
      <c r="O2895" s="81" t="s">
        <v>311</v>
      </c>
      <c r="P2895" s="81" t="s">
        <v>325</v>
      </c>
      <c r="Q2895" s="82">
        <v>45</v>
      </c>
    </row>
    <row r="2896" spans="13:17">
      <c r="M2896" s="81" t="s">
        <v>35</v>
      </c>
      <c r="N2896" s="81" t="s">
        <v>329</v>
      </c>
      <c r="O2896" s="81" t="s">
        <v>311</v>
      </c>
      <c r="P2896" s="81" t="s">
        <v>326</v>
      </c>
      <c r="Q2896" s="82">
        <v>56</v>
      </c>
    </row>
    <row r="2897" spans="13:17">
      <c r="M2897" s="81" t="s">
        <v>35</v>
      </c>
      <c r="N2897" s="81" t="s">
        <v>329</v>
      </c>
      <c r="O2897" s="81" t="s">
        <v>311</v>
      </c>
      <c r="P2897" s="81" t="s">
        <v>327</v>
      </c>
      <c r="Q2897" s="82">
        <v>29</v>
      </c>
    </row>
    <row r="2898" spans="13:17">
      <c r="M2898" s="81" t="s">
        <v>35</v>
      </c>
      <c r="N2898" s="81" t="s">
        <v>329</v>
      </c>
      <c r="O2898" s="81" t="s">
        <v>311</v>
      </c>
      <c r="P2898" s="81" t="s">
        <v>328</v>
      </c>
      <c r="Q2898" s="82">
        <v>35</v>
      </c>
    </row>
    <row r="2899" spans="13:17">
      <c r="M2899" s="81" t="s">
        <v>35</v>
      </c>
      <c r="N2899" s="81" t="s">
        <v>329</v>
      </c>
      <c r="O2899" s="81" t="s">
        <v>311</v>
      </c>
      <c r="P2899" s="81" t="s">
        <v>334</v>
      </c>
      <c r="Q2899" s="82">
        <v>4</v>
      </c>
    </row>
    <row r="2900" spans="13:17">
      <c r="M2900" s="81" t="s">
        <v>35</v>
      </c>
      <c r="N2900" s="81" t="s">
        <v>329</v>
      </c>
      <c r="O2900" s="81" t="s">
        <v>311</v>
      </c>
      <c r="P2900" s="81" t="s">
        <v>336</v>
      </c>
      <c r="Q2900" s="82">
        <v>2</v>
      </c>
    </row>
    <row r="2901" spans="13:17">
      <c r="M2901" s="81" t="s">
        <v>35</v>
      </c>
      <c r="N2901" s="81" t="s">
        <v>329</v>
      </c>
      <c r="O2901" s="81" t="s">
        <v>311</v>
      </c>
      <c r="P2901" s="81" t="s">
        <v>337</v>
      </c>
      <c r="Q2901" s="82">
        <v>1</v>
      </c>
    </row>
    <row r="2902" spans="13:17">
      <c r="M2902" s="81" t="s">
        <v>35</v>
      </c>
      <c r="N2902" s="81" t="s">
        <v>329</v>
      </c>
      <c r="O2902" s="81" t="s">
        <v>335</v>
      </c>
      <c r="P2902" s="81" t="s">
        <v>334</v>
      </c>
      <c r="Q2902" s="82">
        <v>6</v>
      </c>
    </row>
    <row r="2903" spans="13:17">
      <c r="M2903" s="81" t="s">
        <v>36</v>
      </c>
      <c r="N2903" s="81" t="s">
        <v>436</v>
      </c>
      <c r="O2903" s="81" t="s">
        <v>329</v>
      </c>
      <c r="P2903" s="81" t="s">
        <v>330</v>
      </c>
      <c r="Q2903" s="82">
        <v>1</v>
      </c>
    </row>
    <row r="2904" spans="13:17">
      <c r="M2904" s="81" t="s">
        <v>36</v>
      </c>
      <c r="N2904" s="81" t="s">
        <v>436</v>
      </c>
      <c r="O2904" s="81" t="s">
        <v>329</v>
      </c>
      <c r="P2904" s="81" t="s">
        <v>331</v>
      </c>
      <c r="Q2904" s="82">
        <v>3</v>
      </c>
    </row>
    <row r="2905" spans="13:17">
      <c r="M2905" s="81" t="s">
        <v>36</v>
      </c>
      <c r="N2905" s="81" t="s">
        <v>436</v>
      </c>
      <c r="O2905" s="81" t="s">
        <v>329</v>
      </c>
      <c r="P2905" s="81" t="s">
        <v>332</v>
      </c>
      <c r="Q2905" s="82">
        <v>2</v>
      </c>
    </row>
    <row r="2906" spans="13:17">
      <c r="M2906" s="81" t="s">
        <v>36</v>
      </c>
      <c r="N2906" s="81" t="s">
        <v>436</v>
      </c>
      <c r="O2906" s="81" t="s">
        <v>309</v>
      </c>
      <c r="P2906" s="81" t="s">
        <v>330</v>
      </c>
      <c r="Q2906" s="82">
        <v>556</v>
      </c>
    </row>
    <row r="2907" spans="13:17">
      <c r="M2907" s="81" t="s">
        <v>36</v>
      </c>
      <c r="N2907" s="81" t="s">
        <v>436</v>
      </c>
      <c r="O2907" s="81" t="s">
        <v>309</v>
      </c>
      <c r="P2907" s="81" t="s">
        <v>331</v>
      </c>
      <c r="Q2907" s="82">
        <v>553</v>
      </c>
    </row>
    <row r="2908" spans="13:17">
      <c r="M2908" s="81" t="s">
        <v>36</v>
      </c>
      <c r="N2908" s="81" t="s">
        <v>436</v>
      </c>
      <c r="O2908" s="81" t="s">
        <v>309</v>
      </c>
      <c r="P2908" s="81" t="s">
        <v>332</v>
      </c>
      <c r="Q2908" s="82">
        <v>590</v>
      </c>
    </row>
    <row r="2909" spans="13:17">
      <c r="M2909" s="81" t="s">
        <v>36</v>
      </c>
      <c r="N2909" s="81" t="s">
        <v>436</v>
      </c>
      <c r="O2909" s="81" t="s">
        <v>309</v>
      </c>
      <c r="P2909" s="81" t="s">
        <v>333</v>
      </c>
      <c r="Q2909" s="82">
        <v>571</v>
      </c>
    </row>
    <row r="2910" spans="13:17">
      <c r="M2910" s="81" t="s">
        <v>36</v>
      </c>
      <c r="N2910" s="81" t="s">
        <v>436</v>
      </c>
      <c r="O2910" s="81" t="s">
        <v>309</v>
      </c>
      <c r="P2910" s="81" t="s">
        <v>334</v>
      </c>
      <c r="Q2910" s="82">
        <v>451</v>
      </c>
    </row>
    <row r="2911" spans="13:17">
      <c r="M2911" s="81" t="s">
        <v>36</v>
      </c>
      <c r="N2911" s="81" t="s">
        <v>436</v>
      </c>
      <c r="O2911" s="81" t="s">
        <v>309</v>
      </c>
      <c r="P2911" s="81" t="s">
        <v>336</v>
      </c>
      <c r="Q2911" s="82">
        <v>397</v>
      </c>
    </row>
    <row r="2912" spans="13:17">
      <c r="M2912" s="81" t="s">
        <v>36</v>
      </c>
      <c r="N2912" s="81" t="s">
        <v>436</v>
      </c>
      <c r="O2912" s="81" t="s">
        <v>309</v>
      </c>
      <c r="P2912" s="81" t="s">
        <v>337</v>
      </c>
      <c r="Q2912" s="82">
        <v>529</v>
      </c>
    </row>
    <row r="2913" spans="13:17">
      <c r="M2913" s="81" t="s">
        <v>36</v>
      </c>
      <c r="N2913" s="81" t="s">
        <v>436</v>
      </c>
      <c r="O2913" s="81" t="s">
        <v>309</v>
      </c>
      <c r="P2913" s="81" t="s">
        <v>338</v>
      </c>
      <c r="Q2913" s="82">
        <v>107</v>
      </c>
    </row>
    <row r="2914" spans="13:17">
      <c r="M2914" s="81" t="s">
        <v>36</v>
      </c>
      <c r="N2914" s="81" t="s">
        <v>436</v>
      </c>
      <c r="O2914" s="81" t="s">
        <v>310</v>
      </c>
      <c r="P2914" s="81" t="s">
        <v>330</v>
      </c>
      <c r="Q2914" s="82">
        <v>200</v>
      </c>
    </row>
    <row r="2915" spans="13:17">
      <c r="M2915" s="81" t="s">
        <v>36</v>
      </c>
      <c r="N2915" s="81" t="s">
        <v>436</v>
      </c>
      <c r="O2915" s="81" t="s">
        <v>310</v>
      </c>
      <c r="P2915" s="81" t="s">
        <v>331</v>
      </c>
      <c r="Q2915" s="82">
        <v>262</v>
      </c>
    </row>
    <row r="2916" spans="13:17">
      <c r="M2916" s="81" t="s">
        <v>36</v>
      </c>
      <c r="N2916" s="81" t="s">
        <v>436</v>
      </c>
      <c r="O2916" s="81" t="s">
        <v>310</v>
      </c>
      <c r="P2916" s="81" t="s">
        <v>332</v>
      </c>
      <c r="Q2916" s="82">
        <v>250</v>
      </c>
    </row>
    <row r="2917" spans="13:17">
      <c r="M2917" s="81" t="s">
        <v>36</v>
      </c>
      <c r="N2917" s="81" t="s">
        <v>436</v>
      </c>
      <c r="O2917" s="81" t="s">
        <v>310</v>
      </c>
      <c r="P2917" s="81" t="s">
        <v>333</v>
      </c>
      <c r="Q2917" s="82">
        <v>256</v>
      </c>
    </row>
    <row r="2918" spans="13:17">
      <c r="M2918" s="81" t="s">
        <v>36</v>
      </c>
      <c r="N2918" s="81" t="s">
        <v>436</v>
      </c>
      <c r="O2918" s="81" t="s">
        <v>310</v>
      </c>
      <c r="P2918" s="81" t="s">
        <v>334</v>
      </c>
      <c r="Q2918" s="82">
        <v>204</v>
      </c>
    </row>
    <row r="2919" spans="13:17">
      <c r="M2919" s="81" t="s">
        <v>36</v>
      </c>
      <c r="N2919" s="81" t="s">
        <v>436</v>
      </c>
      <c r="O2919" s="81" t="s">
        <v>310</v>
      </c>
      <c r="P2919" s="81" t="s">
        <v>336</v>
      </c>
      <c r="Q2919" s="82">
        <v>206</v>
      </c>
    </row>
    <row r="2920" spans="13:17">
      <c r="M2920" s="81" t="s">
        <v>36</v>
      </c>
      <c r="N2920" s="81" t="s">
        <v>436</v>
      </c>
      <c r="O2920" s="81" t="s">
        <v>310</v>
      </c>
      <c r="P2920" s="81" t="s">
        <v>337</v>
      </c>
      <c r="Q2920" s="82">
        <v>176</v>
      </c>
    </row>
    <row r="2921" spans="13:17">
      <c r="M2921" s="81" t="s">
        <v>36</v>
      </c>
      <c r="N2921" s="81" t="s">
        <v>436</v>
      </c>
      <c r="O2921" s="81" t="s">
        <v>310</v>
      </c>
      <c r="P2921" s="81" t="s">
        <v>338</v>
      </c>
      <c r="Q2921" s="82">
        <v>48</v>
      </c>
    </row>
    <row r="2922" spans="13:17">
      <c r="M2922" s="81" t="s">
        <v>36</v>
      </c>
      <c r="N2922" s="81" t="s">
        <v>436</v>
      </c>
      <c r="O2922" s="81" t="s">
        <v>311</v>
      </c>
      <c r="P2922" s="81" t="s">
        <v>330</v>
      </c>
      <c r="Q2922" s="82">
        <v>16</v>
      </c>
    </row>
    <row r="2923" spans="13:17">
      <c r="M2923" s="81" t="s">
        <v>36</v>
      </c>
      <c r="N2923" s="81" t="s">
        <v>436</v>
      </c>
      <c r="O2923" s="81" t="s">
        <v>311</v>
      </c>
      <c r="P2923" s="81" t="s">
        <v>331</v>
      </c>
      <c r="Q2923" s="82">
        <v>18</v>
      </c>
    </row>
    <row r="2924" spans="13:17">
      <c r="M2924" s="81" t="s">
        <v>36</v>
      </c>
      <c r="N2924" s="81" t="s">
        <v>436</v>
      </c>
      <c r="O2924" s="81" t="s">
        <v>311</v>
      </c>
      <c r="P2924" s="81" t="s">
        <v>332</v>
      </c>
      <c r="Q2924" s="82">
        <v>22</v>
      </c>
    </row>
    <row r="2925" spans="13:17">
      <c r="M2925" s="81" t="s">
        <v>36</v>
      </c>
      <c r="N2925" s="81" t="s">
        <v>436</v>
      </c>
      <c r="O2925" s="81" t="s">
        <v>311</v>
      </c>
      <c r="P2925" s="81" t="s">
        <v>333</v>
      </c>
      <c r="Q2925" s="82">
        <v>26</v>
      </c>
    </row>
    <row r="2926" spans="13:17">
      <c r="M2926" s="81" t="s">
        <v>36</v>
      </c>
      <c r="N2926" s="81" t="s">
        <v>436</v>
      </c>
      <c r="O2926" s="81" t="s">
        <v>311</v>
      </c>
      <c r="P2926" s="81" t="s">
        <v>334</v>
      </c>
      <c r="Q2926" s="82">
        <v>13</v>
      </c>
    </row>
    <row r="2927" spans="13:17">
      <c r="M2927" s="81" t="s">
        <v>36</v>
      </c>
      <c r="N2927" s="81" t="s">
        <v>436</v>
      </c>
      <c r="O2927" s="81" t="s">
        <v>311</v>
      </c>
      <c r="P2927" s="81" t="s">
        <v>336</v>
      </c>
      <c r="Q2927" s="82">
        <v>17</v>
      </c>
    </row>
    <row r="2928" spans="13:17">
      <c r="M2928" s="81" t="s">
        <v>36</v>
      </c>
      <c r="N2928" s="81" t="s">
        <v>436</v>
      </c>
      <c r="O2928" s="81" t="s">
        <v>311</v>
      </c>
      <c r="P2928" s="81" t="s">
        <v>337</v>
      </c>
      <c r="Q2928" s="82">
        <v>27</v>
      </c>
    </row>
    <row r="2929" spans="13:17">
      <c r="M2929" s="81" t="s">
        <v>36</v>
      </c>
      <c r="N2929" s="81" t="s">
        <v>436</v>
      </c>
      <c r="O2929" s="81" t="s">
        <v>311</v>
      </c>
      <c r="P2929" s="81" t="s">
        <v>338</v>
      </c>
      <c r="Q2929" s="82">
        <v>3</v>
      </c>
    </row>
    <row r="2930" spans="13:17">
      <c r="M2930" s="81" t="s">
        <v>36</v>
      </c>
      <c r="N2930" s="81" t="s">
        <v>436</v>
      </c>
      <c r="O2930" s="81" t="s">
        <v>335</v>
      </c>
      <c r="P2930" s="81" t="s">
        <v>334</v>
      </c>
      <c r="Q2930" s="82">
        <v>11</v>
      </c>
    </row>
    <row r="2931" spans="13:17">
      <c r="M2931" s="81" t="s">
        <v>36</v>
      </c>
      <c r="N2931" s="81" t="s">
        <v>436</v>
      </c>
      <c r="O2931" s="81" t="s">
        <v>335</v>
      </c>
      <c r="P2931" s="81" t="s">
        <v>336</v>
      </c>
      <c r="Q2931" s="82">
        <v>12</v>
      </c>
    </row>
    <row r="2932" spans="13:17">
      <c r="M2932" s="81" t="s">
        <v>36</v>
      </c>
      <c r="N2932" s="81" t="s">
        <v>436</v>
      </c>
      <c r="O2932" s="81" t="s">
        <v>335</v>
      </c>
      <c r="P2932" s="81" t="s">
        <v>337</v>
      </c>
      <c r="Q2932" s="82">
        <v>9</v>
      </c>
    </row>
    <row r="2933" spans="13:17">
      <c r="M2933" s="81" t="s">
        <v>36</v>
      </c>
      <c r="N2933" s="81" t="s">
        <v>436</v>
      </c>
      <c r="O2933" s="81" t="s">
        <v>335</v>
      </c>
      <c r="P2933" s="81" t="s">
        <v>338</v>
      </c>
      <c r="Q2933" s="82">
        <v>1</v>
      </c>
    </row>
    <row r="2934" spans="13:17">
      <c r="M2934" s="81" t="s">
        <v>36</v>
      </c>
      <c r="N2934" s="81" t="s">
        <v>438</v>
      </c>
      <c r="O2934" s="81" t="s">
        <v>309</v>
      </c>
      <c r="P2934" s="81" t="s">
        <v>336</v>
      </c>
      <c r="Q2934" s="82">
        <v>1</v>
      </c>
    </row>
    <row r="2935" spans="13:17">
      <c r="M2935" s="81" t="s">
        <v>36</v>
      </c>
      <c r="N2935" s="81" t="s">
        <v>438</v>
      </c>
      <c r="O2935" s="81" t="s">
        <v>309</v>
      </c>
      <c r="P2935" s="81" t="s">
        <v>337</v>
      </c>
      <c r="Q2935" s="82">
        <v>1</v>
      </c>
    </row>
    <row r="2936" spans="13:17">
      <c r="M2936" s="81" t="s">
        <v>36</v>
      </c>
      <c r="N2936" s="81" t="s">
        <v>438</v>
      </c>
      <c r="O2936" s="81" t="s">
        <v>335</v>
      </c>
      <c r="P2936" s="81" t="s">
        <v>337</v>
      </c>
      <c r="Q2936" s="82">
        <v>2</v>
      </c>
    </row>
    <row r="2937" spans="13:17">
      <c r="M2937" s="81" t="s">
        <v>36</v>
      </c>
      <c r="N2937" s="81" t="s">
        <v>440</v>
      </c>
      <c r="O2937" s="81" t="s">
        <v>309</v>
      </c>
      <c r="P2937" s="81" t="s">
        <v>336</v>
      </c>
      <c r="Q2937" s="82">
        <v>1</v>
      </c>
    </row>
    <row r="2938" spans="13:17">
      <c r="M2938" s="81" t="s">
        <v>36</v>
      </c>
      <c r="N2938" s="81" t="s">
        <v>441</v>
      </c>
      <c r="O2938" s="81" t="s">
        <v>309</v>
      </c>
      <c r="P2938" s="81" t="s">
        <v>330</v>
      </c>
      <c r="Q2938" s="82">
        <v>1</v>
      </c>
    </row>
    <row r="2939" spans="13:17">
      <c r="M2939" s="81" t="s">
        <v>36</v>
      </c>
      <c r="N2939" s="81" t="s">
        <v>329</v>
      </c>
      <c r="O2939" s="81" t="s">
        <v>309</v>
      </c>
      <c r="P2939" s="81" t="s">
        <v>308</v>
      </c>
      <c r="Q2939" s="82">
        <v>127</v>
      </c>
    </row>
    <row r="2940" spans="13:17">
      <c r="M2940" s="81" t="s">
        <v>36</v>
      </c>
      <c r="N2940" s="81" t="s">
        <v>329</v>
      </c>
      <c r="O2940" s="81" t="s">
        <v>309</v>
      </c>
      <c r="P2940" s="81" t="s">
        <v>323</v>
      </c>
      <c r="Q2940" s="82">
        <v>578</v>
      </c>
    </row>
    <row r="2941" spans="13:17">
      <c r="M2941" s="81" t="s">
        <v>36</v>
      </c>
      <c r="N2941" s="81" t="s">
        <v>329</v>
      </c>
      <c r="O2941" s="81" t="s">
        <v>309</v>
      </c>
      <c r="P2941" s="81" t="s">
        <v>324</v>
      </c>
      <c r="Q2941" s="82">
        <v>574</v>
      </c>
    </row>
    <row r="2942" spans="13:17">
      <c r="M2942" s="81" t="s">
        <v>36</v>
      </c>
      <c r="N2942" s="81" t="s">
        <v>329</v>
      </c>
      <c r="O2942" s="81" t="s">
        <v>309</v>
      </c>
      <c r="P2942" s="81" t="s">
        <v>325</v>
      </c>
      <c r="Q2942" s="82">
        <v>629</v>
      </c>
    </row>
    <row r="2943" spans="13:17">
      <c r="M2943" s="81" t="s">
        <v>36</v>
      </c>
      <c r="N2943" s="81" t="s">
        <v>329</v>
      </c>
      <c r="O2943" s="81" t="s">
        <v>309</v>
      </c>
      <c r="P2943" s="81" t="s">
        <v>326</v>
      </c>
      <c r="Q2943" s="82">
        <v>582</v>
      </c>
    </row>
    <row r="2944" spans="13:17">
      <c r="M2944" s="81" t="s">
        <v>36</v>
      </c>
      <c r="N2944" s="81" t="s">
        <v>329</v>
      </c>
      <c r="O2944" s="81" t="s">
        <v>309</v>
      </c>
      <c r="P2944" s="81" t="s">
        <v>327</v>
      </c>
      <c r="Q2944" s="82">
        <v>507</v>
      </c>
    </row>
    <row r="2945" spans="13:17">
      <c r="M2945" s="81" t="s">
        <v>36</v>
      </c>
      <c r="N2945" s="81" t="s">
        <v>329</v>
      </c>
      <c r="O2945" s="81" t="s">
        <v>309</v>
      </c>
      <c r="P2945" s="81" t="s">
        <v>328</v>
      </c>
      <c r="Q2945" s="82">
        <v>446</v>
      </c>
    </row>
    <row r="2946" spans="13:17">
      <c r="M2946" s="81" t="s">
        <v>36</v>
      </c>
      <c r="N2946" s="81" t="s">
        <v>329</v>
      </c>
      <c r="O2946" s="81" t="s">
        <v>309</v>
      </c>
      <c r="P2946" s="81" t="s">
        <v>334</v>
      </c>
      <c r="Q2946" s="82">
        <v>10</v>
      </c>
    </row>
    <row r="2947" spans="13:17">
      <c r="M2947" s="81" t="s">
        <v>36</v>
      </c>
      <c r="N2947" s="81" t="s">
        <v>329</v>
      </c>
      <c r="O2947" s="81" t="s">
        <v>310</v>
      </c>
      <c r="P2947" s="81" t="s">
        <v>308</v>
      </c>
      <c r="Q2947" s="82">
        <v>32</v>
      </c>
    </row>
    <row r="2948" spans="13:17">
      <c r="M2948" s="81" t="s">
        <v>36</v>
      </c>
      <c r="N2948" s="81" t="s">
        <v>329</v>
      </c>
      <c r="O2948" s="81" t="s">
        <v>310</v>
      </c>
      <c r="P2948" s="81" t="s">
        <v>323</v>
      </c>
      <c r="Q2948" s="82">
        <v>129</v>
      </c>
    </row>
    <row r="2949" spans="13:17">
      <c r="M2949" s="81" t="s">
        <v>36</v>
      </c>
      <c r="N2949" s="81" t="s">
        <v>329</v>
      </c>
      <c r="O2949" s="81" t="s">
        <v>310</v>
      </c>
      <c r="P2949" s="81" t="s">
        <v>324</v>
      </c>
      <c r="Q2949" s="82">
        <v>181</v>
      </c>
    </row>
    <row r="2950" spans="13:17">
      <c r="M2950" s="81" t="s">
        <v>36</v>
      </c>
      <c r="N2950" s="81" t="s">
        <v>329</v>
      </c>
      <c r="O2950" s="81" t="s">
        <v>310</v>
      </c>
      <c r="P2950" s="81" t="s">
        <v>325</v>
      </c>
      <c r="Q2950" s="82">
        <v>231</v>
      </c>
    </row>
    <row r="2951" spans="13:17">
      <c r="M2951" s="81" t="s">
        <v>36</v>
      </c>
      <c r="N2951" s="81" t="s">
        <v>329</v>
      </c>
      <c r="O2951" s="81" t="s">
        <v>310</v>
      </c>
      <c r="P2951" s="81" t="s">
        <v>326</v>
      </c>
      <c r="Q2951" s="82">
        <v>218</v>
      </c>
    </row>
    <row r="2952" spans="13:17">
      <c r="M2952" s="81" t="s">
        <v>36</v>
      </c>
      <c r="N2952" s="81" t="s">
        <v>329</v>
      </c>
      <c r="O2952" s="81" t="s">
        <v>310</v>
      </c>
      <c r="P2952" s="81" t="s">
        <v>327</v>
      </c>
      <c r="Q2952" s="82">
        <v>177</v>
      </c>
    </row>
    <row r="2953" spans="13:17">
      <c r="M2953" s="81" t="s">
        <v>36</v>
      </c>
      <c r="N2953" s="81" t="s">
        <v>329</v>
      </c>
      <c r="O2953" s="81" t="s">
        <v>310</v>
      </c>
      <c r="P2953" s="81" t="s">
        <v>328</v>
      </c>
      <c r="Q2953" s="82">
        <v>187</v>
      </c>
    </row>
    <row r="2954" spans="13:17">
      <c r="M2954" s="81" t="s">
        <v>36</v>
      </c>
      <c r="N2954" s="81" t="s">
        <v>329</v>
      </c>
      <c r="O2954" s="81" t="s">
        <v>310</v>
      </c>
      <c r="P2954" s="81" t="s">
        <v>334</v>
      </c>
      <c r="Q2954" s="82">
        <v>4</v>
      </c>
    </row>
    <row r="2955" spans="13:17">
      <c r="M2955" s="81" t="s">
        <v>36</v>
      </c>
      <c r="N2955" s="81" t="s">
        <v>329</v>
      </c>
      <c r="O2955" s="81" t="s">
        <v>310</v>
      </c>
      <c r="P2955" s="81" t="s">
        <v>336</v>
      </c>
      <c r="Q2955" s="82">
        <v>1</v>
      </c>
    </row>
    <row r="2956" spans="13:17">
      <c r="M2956" s="81" t="s">
        <v>36</v>
      </c>
      <c r="N2956" s="81" t="s">
        <v>329</v>
      </c>
      <c r="O2956" s="81" t="s">
        <v>310</v>
      </c>
      <c r="P2956" s="81" t="s">
        <v>338</v>
      </c>
      <c r="Q2956" s="82">
        <v>1</v>
      </c>
    </row>
    <row r="2957" spans="13:17">
      <c r="M2957" s="81" t="s">
        <v>36</v>
      </c>
      <c r="N2957" s="81" t="s">
        <v>329</v>
      </c>
      <c r="O2957" s="81" t="s">
        <v>311</v>
      </c>
      <c r="P2957" s="81" t="s">
        <v>308</v>
      </c>
      <c r="Q2957" s="82">
        <v>2</v>
      </c>
    </row>
    <row r="2958" spans="13:17">
      <c r="M2958" s="81" t="s">
        <v>36</v>
      </c>
      <c r="N2958" s="81" t="s">
        <v>329</v>
      </c>
      <c r="O2958" s="81" t="s">
        <v>311</v>
      </c>
      <c r="P2958" s="81" t="s">
        <v>323</v>
      </c>
      <c r="Q2958" s="82">
        <v>15</v>
      </c>
    </row>
    <row r="2959" spans="13:17">
      <c r="M2959" s="81" t="s">
        <v>36</v>
      </c>
      <c r="N2959" s="81" t="s">
        <v>329</v>
      </c>
      <c r="O2959" s="81" t="s">
        <v>311</v>
      </c>
      <c r="P2959" s="81" t="s">
        <v>324</v>
      </c>
      <c r="Q2959" s="82">
        <v>21</v>
      </c>
    </row>
    <row r="2960" spans="13:17">
      <c r="M2960" s="81" t="s">
        <v>36</v>
      </c>
      <c r="N2960" s="81" t="s">
        <v>329</v>
      </c>
      <c r="O2960" s="81" t="s">
        <v>311</v>
      </c>
      <c r="P2960" s="81" t="s">
        <v>325</v>
      </c>
      <c r="Q2960" s="82">
        <v>16</v>
      </c>
    </row>
    <row r="2961" spans="13:17">
      <c r="M2961" s="81" t="s">
        <v>36</v>
      </c>
      <c r="N2961" s="81" t="s">
        <v>329</v>
      </c>
      <c r="O2961" s="81" t="s">
        <v>311</v>
      </c>
      <c r="P2961" s="81" t="s">
        <v>326</v>
      </c>
      <c r="Q2961" s="82">
        <v>24</v>
      </c>
    </row>
    <row r="2962" spans="13:17">
      <c r="M2962" s="81" t="s">
        <v>36</v>
      </c>
      <c r="N2962" s="81" t="s">
        <v>329</v>
      </c>
      <c r="O2962" s="81" t="s">
        <v>311</v>
      </c>
      <c r="P2962" s="81" t="s">
        <v>327</v>
      </c>
      <c r="Q2962" s="82">
        <v>12</v>
      </c>
    </row>
    <row r="2963" spans="13:17">
      <c r="M2963" s="81" t="s">
        <v>36</v>
      </c>
      <c r="N2963" s="81" t="s">
        <v>329</v>
      </c>
      <c r="O2963" s="81" t="s">
        <v>311</v>
      </c>
      <c r="P2963" s="81" t="s">
        <v>328</v>
      </c>
      <c r="Q2963" s="82">
        <v>19</v>
      </c>
    </row>
    <row r="2964" spans="13:17">
      <c r="M2964" s="81" t="s">
        <v>36</v>
      </c>
      <c r="N2964" s="81" t="s">
        <v>329</v>
      </c>
      <c r="O2964" s="81" t="s">
        <v>335</v>
      </c>
      <c r="P2964" s="81" t="s">
        <v>334</v>
      </c>
      <c r="Q2964" s="82">
        <v>1</v>
      </c>
    </row>
    <row r="2965" spans="13:17">
      <c r="M2965" s="81" t="s">
        <v>319</v>
      </c>
      <c r="N2965" s="81" t="s">
        <v>436</v>
      </c>
      <c r="O2965" s="81" t="s">
        <v>329</v>
      </c>
      <c r="P2965" s="81" t="s">
        <v>330</v>
      </c>
      <c r="Q2965" s="82">
        <v>1</v>
      </c>
    </row>
    <row r="2966" spans="13:17">
      <c r="M2966" s="81" t="s">
        <v>319</v>
      </c>
      <c r="N2966" s="81" t="s">
        <v>436</v>
      </c>
      <c r="O2966" s="81" t="s">
        <v>329</v>
      </c>
      <c r="P2966" s="81" t="s">
        <v>331</v>
      </c>
      <c r="Q2966" s="82">
        <v>1</v>
      </c>
    </row>
    <row r="2967" spans="13:17">
      <c r="M2967" s="81" t="s">
        <v>319</v>
      </c>
      <c r="N2967" s="81" t="s">
        <v>436</v>
      </c>
      <c r="O2967" s="81" t="s">
        <v>329</v>
      </c>
      <c r="P2967" s="81" t="s">
        <v>332</v>
      </c>
      <c r="Q2967" s="82">
        <v>1</v>
      </c>
    </row>
    <row r="2968" spans="13:17">
      <c r="M2968" s="81" t="s">
        <v>319</v>
      </c>
      <c r="N2968" s="81" t="s">
        <v>436</v>
      </c>
      <c r="O2968" s="81" t="s">
        <v>329</v>
      </c>
      <c r="P2968" s="81" t="s">
        <v>333</v>
      </c>
      <c r="Q2968" s="82">
        <v>1</v>
      </c>
    </row>
    <row r="2969" spans="13:17">
      <c r="M2969" s="81" t="s">
        <v>319</v>
      </c>
      <c r="N2969" s="81" t="s">
        <v>436</v>
      </c>
      <c r="O2969" s="81" t="s">
        <v>309</v>
      </c>
      <c r="P2969" s="81" t="s">
        <v>330</v>
      </c>
      <c r="Q2969" s="82">
        <v>174</v>
      </c>
    </row>
    <row r="2970" spans="13:17">
      <c r="M2970" s="81" t="s">
        <v>319</v>
      </c>
      <c r="N2970" s="81" t="s">
        <v>436</v>
      </c>
      <c r="O2970" s="81" t="s">
        <v>309</v>
      </c>
      <c r="P2970" s="81" t="s">
        <v>331</v>
      </c>
      <c r="Q2970" s="82">
        <v>251</v>
      </c>
    </row>
    <row r="2971" spans="13:17">
      <c r="M2971" s="81" t="s">
        <v>319</v>
      </c>
      <c r="N2971" s="81" t="s">
        <v>436</v>
      </c>
      <c r="O2971" s="81" t="s">
        <v>309</v>
      </c>
      <c r="P2971" s="81" t="s">
        <v>332</v>
      </c>
      <c r="Q2971" s="82">
        <v>252</v>
      </c>
    </row>
    <row r="2972" spans="13:17">
      <c r="M2972" s="81" t="s">
        <v>319</v>
      </c>
      <c r="N2972" s="81" t="s">
        <v>436</v>
      </c>
      <c r="O2972" s="81" t="s">
        <v>309</v>
      </c>
      <c r="P2972" s="81" t="s">
        <v>333</v>
      </c>
      <c r="Q2972" s="82">
        <v>216</v>
      </c>
    </row>
    <row r="2973" spans="13:17">
      <c r="M2973" s="81" t="s">
        <v>319</v>
      </c>
      <c r="N2973" s="81" t="s">
        <v>436</v>
      </c>
      <c r="O2973" s="81" t="s">
        <v>309</v>
      </c>
      <c r="P2973" s="81" t="s">
        <v>334</v>
      </c>
      <c r="Q2973" s="82">
        <v>194</v>
      </c>
    </row>
    <row r="2974" spans="13:17">
      <c r="M2974" s="81" t="s">
        <v>319</v>
      </c>
      <c r="N2974" s="81" t="s">
        <v>436</v>
      </c>
      <c r="O2974" s="81" t="s">
        <v>309</v>
      </c>
      <c r="P2974" s="81" t="s">
        <v>336</v>
      </c>
      <c r="Q2974" s="82">
        <v>204</v>
      </c>
    </row>
    <row r="2975" spans="13:17">
      <c r="M2975" s="81" t="s">
        <v>319</v>
      </c>
      <c r="N2975" s="81" t="s">
        <v>436</v>
      </c>
      <c r="O2975" s="81" t="s">
        <v>309</v>
      </c>
      <c r="P2975" s="81" t="s">
        <v>337</v>
      </c>
      <c r="Q2975" s="82">
        <v>220</v>
      </c>
    </row>
    <row r="2976" spans="13:17">
      <c r="M2976" s="81" t="s">
        <v>319</v>
      </c>
      <c r="N2976" s="81" t="s">
        <v>436</v>
      </c>
      <c r="O2976" s="81" t="s">
        <v>309</v>
      </c>
      <c r="P2976" s="81" t="s">
        <v>338</v>
      </c>
      <c r="Q2976" s="82">
        <v>52</v>
      </c>
    </row>
    <row r="2977" spans="13:17">
      <c r="M2977" s="81" t="s">
        <v>319</v>
      </c>
      <c r="N2977" s="81" t="s">
        <v>436</v>
      </c>
      <c r="O2977" s="81" t="s">
        <v>310</v>
      </c>
      <c r="P2977" s="81" t="s">
        <v>330</v>
      </c>
      <c r="Q2977" s="82">
        <v>92</v>
      </c>
    </row>
    <row r="2978" spans="13:17">
      <c r="M2978" s="81" t="s">
        <v>319</v>
      </c>
      <c r="N2978" s="81" t="s">
        <v>436</v>
      </c>
      <c r="O2978" s="81" t="s">
        <v>310</v>
      </c>
      <c r="P2978" s="81" t="s">
        <v>331</v>
      </c>
      <c r="Q2978" s="82">
        <v>121</v>
      </c>
    </row>
    <row r="2979" spans="13:17">
      <c r="M2979" s="81" t="s">
        <v>319</v>
      </c>
      <c r="N2979" s="81" t="s">
        <v>436</v>
      </c>
      <c r="O2979" s="81" t="s">
        <v>310</v>
      </c>
      <c r="P2979" s="81" t="s">
        <v>332</v>
      </c>
      <c r="Q2979" s="82">
        <v>128</v>
      </c>
    </row>
    <row r="2980" spans="13:17">
      <c r="M2980" s="81" t="s">
        <v>319</v>
      </c>
      <c r="N2980" s="81" t="s">
        <v>436</v>
      </c>
      <c r="O2980" s="81" t="s">
        <v>310</v>
      </c>
      <c r="P2980" s="81" t="s">
        <v>333</v>
      </c>
      <c r="Q2980" s="82">
        <v>99</v>
      </c>
    </row>
    <row r="2981" spans="13:17">
      <c r="M2981" s="81" t="s">
        <v>319</v>
      </c>
      <c r="N2981" s="81" t="s">
        <v>436</v>
      </c>
      <c r="O2981" s="81" t="s">
        <v>310</v>
      </c>
      <c r="P2981" s="81" t="s">
        <v>334</v>
      </c>
      <c r="Q2981" s="82">
        <v>115</v>
      </c>
    </row>
    <row r="2982" spans="13:17">
      <c r="M2982" s="81" t="s">
        <v>319</v>
      </c>
      <c r="N2982" s="81" t="s">
        <v>436</v>
      </c>
      <c r="O2982" s="81" t="s">
        <v>310</v>
      </c>
      <c r="P2982" s="81" t="s">
        <v>336</v>
      </c>
      <c r="Q2982" s="82">
        <v>95</v>
      </c>
    </row>
    <row r="2983" spans="13:17">
      <c r="M2983" s="81" t="s">
        <v>319</v>
      </c>
      <c r="N2983" s="81" t="s">
        <v>436</v>
      </c>
      <c r="O2983" s="81" t="s">
        <v>310</v>
      </c>
      <c r="P2983" s="81" t="s">
        <v>337</v>
      </c>
      <c r="Q2983" s="82">
        <v>86</v>
      </c>
    </row>
    <row r="2984" spans="13:17">
      <c r="M2984" s="81" t="s">
        <v>319</v>
      </c>
      <c r="N2984" s="81" t="s">
        <v>436</v>
      </c>
      <c r="O2984" s="81" t="s">
        <v>310</v>
      </c>
      <c r="P2984" s="81" t="s">
        <v>338</v>
      </c>
      <c r="Q2984" s="82">
        <v>16</v>
      </c>
    </row>
    <row r="2985" spans="13:17">
      <c r="M2985" s="81" t="s">
        <v>319</v>
      </c>
      <c r="N2985" s="81" t="s">
        <v>436</v>
      </c>
      <c r="O2985" s="81" t="s">
        <v>311</v>
      </c>
      <c r="P2985" s="81" t="s">
        <v>330</v>
      </c>
      <c r="Q2985" s="82">
        <v>8</v>
      </c>
    </row>
    <row r="2986" spans="13:17">
      <c r="M2986" s="81" t="s">
        <v>319</v>
      </c>
      <c r="N2986" s="81" t="s">
        <v>436</v>
      </c>
      <c r="O2986" s="81" t="s">
        <v>311</v>
      </c>
      <c r="P2986" s="81" t="s">
        <v>331</v>
      </c>
      <c r="Q2986" s="82">
        <v>4</v>
      </c>
    </row>
    <row r="2987" spans="13:17">
      <c r="M2987" s="81" t="s">
        <v>319</v>
      </c>
      <c r="N2987" s="81" t="s">
        <v>436</v>
      </c>
      <c r="O2987" s="81" t="s">
        <v>311</v>
      </c>
      <c r="P2987" s="81" t="s">
        <v>332</v>
      </c>
      <c r="Q2987" s="82">
        <v>6</v>
      </c>
    </row>
    <row r="2988" spans="13:17">
      <c r="M2988" s="81" t="s">
        <v>319</v>
      </c>
      <c r="N2988" s="81" t="s">
        <v>436</v>
      </c>
      <c r="O2988" s="81" t="s">
        <v>311</v>
      </c>
      <c r="P2988" s="81" t="s">
        <v>333</v>
      </c>
      <c r="Q2988" s="82">
        <v>6</v>
      </c>
    </row>
    <row r="2989" spans="13:17">
      <c r="M2989" s="81" t="s">
        <v>319</v>
      </c>
      <c r="N2989" s="81" t="s">
        <v>436</v>
      </c>
      <c r="O2989" s="81" t="s">
        <v>311</v>
      </c>
      <c r="P2989" s="81" t="s">
        <v>334</v>
      </c>
      <c r="Q2989" s="82">
        <v>4</v>
      </c>
    </row>
    <row r="2990" spans="13:17">
      <c r="M2990" s="81" t="s">
        <v>319</v>
      </c>
      <c r="N2990" s="81" t="s">
        <v>436</v>
      </c>
      <c r="O2990" s="81" t="s">
        <v>311</v>
      </c>
      <c r="P2990" s="81" t="s">
        <v>336</v>
      </c>
      <c r="Q2990" s="82">
        <v>9</v>
      </c>
    </row>
    <row r="2991" spans="13:17">
      <c r="M2991" s="81" t="s">
        <v>319</v>
      </c>
      <c r="N2991" s="81" t="s">
        <v>436</v>
      </c>
      <c r="O2991" s="81" t="s">
        <v>311</v>
      </c>
      <c r="P2991" s="81" t="s">
        <v>337</v>
      </c>
      <c r="Q2991" s="82">
        <v>9</v>
      </c>
    </row>
    <row r="2992" spans="13:17">
      <c r="M2992" s="81" t="s">
        <v>319</v>
      </c>
      <c r="N2992" s="81" t="s">
        <v>436</v>
      </c>
      <c r="O2992" s="81" t="s">
        <v>335</v>
      </c>
      <c r="P2992" s="81" t="s">
        <v>334</v>
      </c>
      <c r="Q2992" s="82">
        <v>1</v>
      </c>
    </row>
    <row r="2993" spans="13:17">
      <c r="M2993" s="81" t="s">
        <v>319</v>
      </c>
      <c r="N2993" s="81" t="s">
        <v>436</v>
      </c>
      <c r="O2993" s="81" t="s">
        <v>335</v>
      </c>
      <c r="P2993" s="81" t="s">
        <v>336</v>
      </c>
      <c r="Q2993" s="82">
        <v>1</v>
      </c>
    </row>
    <row r="2994" spans="13:17">
      <c r="M2994" s="81" t="s">
        <v>319</v>
      </c>
      <c r="N2994" s="81" t="s">
        <v>436</v>
      </c>
      <c r="O2994" s="81" t="s">
        <v>335</v>
      </c>
      <c r="P2994" s="81" t="s">
        <v>337</v>
      </c>
      <c r="Q2994" s="82">
        <v>5</v>
      </c>
    </row>
    <row r="2995" spans="13:17">
      <c r="M2995" s="81" t="s">
        <v>319</v>
      </c>
      <c r="N2995" s="81" t="s">
        <v>438</v>
      </c>
      <c r="O2995" s="81" t="s">
        <v>309</v>
      </c>
      <c r="P2995" s="81" t="s">
        <v>330</v>
      </c>
      <c r="Q2995" s="82">
        <v>1</v>
      </c>
    </row>
    <row r="2996" spans="13:17">
      <c r="M2996" s="81" t="s">
        <v>319</v>
      </c>
      <c r="N2996" s="81" t="s">
        <v>329</v>
      </c>
      <c r="O2996" s="81" t="s">
        <v>309</v>
      </c>
      <c r="P2996" s="81" t="s">
        <v>308</v>
      </c>
      <c r="Q2996" s="82">
        <v>63</v>
      </c>
    </row>
    <row r="2997" spans="13:17">
      <c r="M2997" s="81" t="s">
        <v>319</v>
      </c>
      <c r="N2997" s="81" t="s">
        <v>329</v>
      </c>
      <c r="O2997" s="81" t="s">
        <v>309</v>
      </c>
      <c r="P2997" s="81" t="s">
        <v>323</v>
      </c>
      <c r="Q2997" s="82">
        <v>208</v>
      </c>
    </row>
    <row r="2998" spans="13:17">
      <c r="M2998" s="81" t="s">
        <v>319</v>
      </c>
      <c r="N2998" s="81" t="s">
        <v>329</v>
      </c>
      <c r="O2998" s="81" t="s">
        <v>309</v>
      </c>
      <c r="P2998" s="81" t="s">
        <v>324</v>
      </c>
      <c r="Q2998" s="82">
        <v>174</v>
      </c>
    </row>
    <row r="2999" spans="13:17">
      <c r="M2999" s="81" t="s">
        <v>319</v>
      </c>
      <c r="N2999" s="81" t="s">
        <v>329</v>
      </c>
      <c r="O2999" s="81" t="s">
        <v>309</v>
      </c>
      <c r="P2999" s="81" t="s">
        <v>325</v>
      </c>
      <c r="Q2999" s="82">
        <v>149</v>
      </c>
    </row>
    <row r="3000" spans="13:17">
      <c r="M3000" s="81" t="s">
        <v>319</v>
      </c>
      <c r="N3000" s="81" t="s">
        <v>329</v>
      </c>
      <c r="O3000" s="81" t="s">
        <v>309</v>
      </c>
      <c r="P3000" s="81" t="s">
        <v>326</v>
      </c>
      <c r="Q3000" s="82">
        <v>177</v>
      </c>
    </row>
    <row r="3001" spans="13:17">
      <c r="M3001" s="81" t="s">
        <v>319</v>
      </c>
      <c r="N3001" s="81" t="s">
        <v>329</v>
      </c>
      <c r="O3001" s="81" t="s">
        <v>309</v>
      </c>
      <c r="P3001" s="81" t="s">
        <v>327</v>
      </c>
      <c r="Q3001" s="82">
        <v>183</v>
      </c>
    </row>
    <row r="3002" spans="13:17">
      <c r="M3002" s="81" t="s">
        <v>319</v>
      </c>
      <c r="N3002" s="81" t="s">
        <v>329</v>
      </c>
      <c r="O3002" s="81" t="s">
        <v>309</v>
      </c>
      <c r="P3002" s="81" t="s">
        <v>328</v>
      </c>
      <c r="Q3002" s="82">
        <v>142</v>
      </c>
    </row>
    <row r="3003" spans="13:17">
      <c r="M3003" s="81" t="s">
        <v>319</v>
      </c>
      <c r="N3003" s="81" t="s">
        <v>329</v>
      </c>
      <c r="O3003" s="81" t="s">
        <v>309</v>
      </c>
      <c r="P3003" s="81" t="s">
        <v>334</v>
      </c>
      <c r="Q3003" s="82">
        <v>6</v>
      </c>
    </row>
    <row r="3004" spans="13:17">
      <c r="M3004" s="81" t="s">
        <v>319</v>
      </c>
      <c r="N3004" s="81" t="s">
        <v>329</v>
      </c>
      <c r="O3004" s="81" t="s">
        <v>310</v>
      </c>
      <c r="P3004" s="81" t="s">
        <v>308</v>
      </c>
      <c r="Q3004" s="82">
        <v>16</v>
      </c>
    </row>
    <row r="3005" spans="13:17">
      <c r="M3005" s="81" t="s">
        <v>319</v>
      </c>
      <c r="N3005" s="81" t="s">
        <v>329</v>
      </c>
      <c r="O3005" s="81" t="s">
        <v>310</v>
      </c>
      <c r="P3005" s="81" t="s">
        <v>323</v>
      </c>
      <c r="Q3005" s="82">
        <v>57</v>
      </c>
    </row>
    <row r="3006" spans="13:17">
      <c r="M3006" s="81" t="s">
        <v>319</v>
      </c>
      <c r="N3006" s="81" t="s">
        <v>329</v>
      </c>
      <c r="O3006" s="81" t="s">
        <v>310</v>
      </c>
      <c r="P3006" s="81" t="s">
        <v>324</v>
      </c>
      <c r="Q3006" s="82">
        <v>51</v>
      </c>
    </row>
    <row r="3007" spans="13:17">
      <c r="M3007" s="81" t="s">
        <v>319</v>
      </c>
      <c r="N3007" s="81" t="s">
        <v>329</v>
      </c>
      <c r="O3007" s="81" t="s">
        <v>310</v>
      </c>
      <c r="P3007" s="81" t="s">
        <v>325</v>
      </c>
      <c r="Q3007" s="82">
        <v>80</v>
      </c>
    </row>
    <row r="3008" spans="13:17">
      <c r="M3008" s="81" t="s">
        <v>319</v>
      </c>
      <c r="N3008" s="81" t="s">
        <v>329</v>
      </c>
      <c r="O3008" s="81" t="s">
        <v>310</v>
      </c>
      <c r="P3008" s="81" t="s">
        <v>326</v>
      </c>
      <c r="Q3008" s="82">
        <v>83</v>
      </c>
    </row>
    <row r="3009" spans="13:17">
      <c r="M3009" s="81" t="s">
        <v>319</v>
      </c>
      <c r="N3009" s="81" t="s">
        <v>329</v>
      </c>
      <c r="O3009" s="81" t="s">
        <v>310</v>
      </c>
      <c r="P3009" s="81" t="s">
        <v>327</v>
      </c>
      <c r="Q3009" s="82">
        <v>60</v>
      </c>
    </row>
    <row r="3010" spans="13:17">
      <c r="M3010" s="81" t="s">
        <v>319</v>
      </c>
      <c r="N3010" s="81" t="s">
        <v>329</v>
      </c>
      <c r="O3010" s="81" t="s">
        <v>310</v>
      </c>
      <c r="P3010" s="81" t="s">
        <v>328</v>
      </c>
      <c r="Q3010" s="82">
        <v>80</v>
      </c>
    </row>
    <row r="3011" spans="13:17">
      <c r="M3011" s="81" t="s">
        <v>319</v>
      </c>
      <c r="N3011" s="81" t="s">
        <v>329</v>
      </c>
      <c r="O3011" s="81" t="s">
        <v>310</v>
      </c>
      <c r="P3011" s="81" t="s">
        <v>334</v>
      </c>
      <c r="Q3011" s="82">
        <v>2</v>
      </c>
    </row>
    <row r="3012" spans="13:17">
      <c r="M3012" s="81" t="s">
        <v>319</v>
      </c>
      <c r="N3012" s="81" t="s">
        <v>329</v>
      </c>
      <c r="O3012" s="81" t="s">
        <v>311</v>
      </c>
      <c r="P3012" s="81" t="s">
        <v>308</v>
      </c>
      <c r="Q3012" s="82">
        <v>5</v>
      </c>
    </row>
    <row r="3013" spans="13:17">
      <c r="M3013" s="81" t="s">
        <v>319</v>
      </c>
      <c r="N3013" s="81" t="s">
        <v>329</v>
      </c>
      <c r="O3013" s="81" t="s">
        <v>311</v>
      </c>
      <c r="P3013" s="81" t="s">
        <v>323</v>
      </c>
      <c r="Q3013" s="82">
        <v>4</v>
      </c>
    </row>
    <row r="3014" spans="13:17">
      <c r="M3014" s="81" t="s">
        <v>319</v>
      </c>
      <c r="N3014" s="81" t="s">
        <v>329</v>
      </c>
      <c r="O3014" s="81" t="s">
        <v>311</v>
      </c>
      <c r="P3014" s="81" t="s">
        <v>324</v>
      </c>
      <c r="Q3014" s="82">
        <v>5</v>
      </c>
    </row>
    <row r="3015" spans="13:17">
      <c r="M3015" s="81" t="s">
        <v>319</v>
      </c>
      <c r="N3015" s="81" t="s">
        <v>329</v>
      </c>
      <c r="O3015" s="81" t="s">
        <v>311</v>
      </c>
      <c r="P3015" s="81" t="s">
        <v>325</v>
      </c>
      <c r="Q3015" s="82">
        <v>11</v>
      </c>
    </row>
    <row r="3016" spans="13:17">
      <c r="M3016" s="81" t="s">
        <v>319</v>
      </c>
      <c r="N3016" s="81" t="s">
        <v>329</v>
      </c>
      <c r="O3016" s="81" t="s">
        <v>311</v>
      </c>
      <c r="P3016" s="81" t="s">
        <v>326</v>
      </c>
      <c r="Q3016" s="82">
        <v>10</v>
      </c>
    </row>
    <row r="3017" spans="13:17">
      <c r="M3017" s="81" t="s">
        <v>319</v>
      </c>
      <c r="N3017" s="81" t="s">
        <v>329</v>
      </c>
      <c r="O3017" s="81" t="s">
        <v>311</v>
      </c>
      <c r="P3017" s="81" t="s">
        <v>327</v>
      </c>
      <c r="Q3017" s="82">
        <v>1</v>
      </c>
    </row>
    <row r="3018" spans="13:17">
      <c r="M3018" s="81" t="s">
        <v>319</v>
      </c>
      <c r="N3018" s="81" t="s">
        <v>329</v>
      </c>
      <c r="O3018" s="81" t="s">
        <v>311</v>
      </c>
      <c r="P3018" s="81" t="s">
        <v>328</v>
      </c>
      <c r="Q3018" s="82">
        <v>6</v>
      </c>
    </row>
    <row r="3019" spans="13:17">
      <c r="M3019" s="81" t="s">
        <v>319</v>
      </c>
      <c r="N3019" s="81" t="s">
        <v>329</v>
      </c>
      <c r="O3019" s="81" t="s">
        <v>335</v>
      </c>
      <c r="P3019" s="81" t="s">
        <v>334</v>
      </c>
      <c r="Q3019" s="82">
        <v>1</v>
      </c>
    </row>
    <row r="3020" spans="13:17">
      <c r="M3020" s="81" t="s">
        <v>320</v>
      </c>
      <c r="N3020" s="81" t="s">
        <v>436</v>
      </c>
      <c r="O3020" s="81" t="s">
        <v>329</v>
      </c>
      <c r="P3020" s="81" t="s">
        <v>332</v>
      </c>
      <c r="Q3020" s="82">
        <v>2</v>
      </c>
    </row>
    <row r="3021" spans="13:17">
      <c r="M3021" s="81" t="s">
        <v>320</v>
      </c>
      <c r="N3021" s="81" t="s">
        <v>436</v>
      </c>
      <c r="O3021" s="81" t="s">
        <v>329</v>
      </c>
      <c r="P3021" s="81" t="s">
        <v>333</v>
      </c>
      <c r="Q3021" s="82">
        <v>1</v>
      </c>
    </row>
    <row r="3022" spans="13:17">
      <c r="M3022" s="81" t="s">
        <v>320</v>
      </c>
      <c r="N3022" s="81" t="s">
        <v>436</v>
      </c>
      <c r="O3022" s="81" t="s">
        <v>309</v>
      </c>
      <c r="P3022" s="81" t="s">
        <v>330</v>
      </c>
      <c r="Q3022" s="82">
        <v>312</v>
      </c>
    </row>
    <row r="3023" spans="13:17">
      <c r="M3023" s="81" t="s">
        <v>320</v>
      </c>
      <c r="N3023" s="81" t="s">
        <v>436</v>
      </c>
      <c r="O3023" s="81" t="s">
        <v>309</v>
      </c>
      <c r="P3023" s="81" t="s">
        <v>331</v>
      </c>
      <c r="Q3023" s="82">
        <v>364</v>
      </c>
    </row>
    <row r="3024" spans="13:17">
      <c r="M3024" s="81" t="s">
        <v>320</v>
      </c>
      <c r="N3024" s="81" t="s">
        <v>436</v>
      </c>
      <c r="O3024" s="81" t="s">
        <v>309</v>
      </c>
      <c r="P3024" s="81" t="s">
        <v>332</v>
      </c>
      <c r="Q3024" s="82">
        <v>354</v>
      </c>
    </row>
    <row r="3025" spans="13:17">
      <c r="M3025" s="81" t="s">
        <v>320</v>
      </c>
      <c r="N3025" s="81" t="s">
        <v>436</v>
      </c>
      <c r="O3025" s="81" t="s">
        <v>309</v>
      </c>
      <c r="P3025" s="81" t="s">
        <v>333</v>
      </c>
      <c r="Q3025" s="82">
        <v>390</v>
      </c>
    </row>
    <row r="3026" spans="13:17">
      <c r="M3026" s="81" t="s">
        <v>320</v>
      </c>
      <c r="N3026" s="81" t="s">
        <v>436</v>
      </c>
      <c r="O3026" s="81" t="s">
        <v>309</v>
      </c>
      <c r="P3026" s="81" t="s">
        <v>334</v>
      </c>
      <c r="Q3026" s="82">
        <v>324</v>
      </c>
    </row>
    <row r="3027" spans="13:17">
      <c r="M3027" s="81" t="s">
        <v>320</v>
      </c>
      <c r="N3027" s="81" t="s">
        <v>436</v>
      </c>
      <c r="O3027" s="81" t="s">
        <v>309</v>
      </c>
      <c r="P3027" s="81" t="s">
        <v>336</v>
      </c>
      <c r="Q3027" s="82">
        <v>303</v>
      </c>
    </row>
    <row r="3028" spans="13:17">
      <c r="M3028" s="81" t="s">
        <v>320</v>
      </c>
      <c r="N3028" s="81" t="s">
        <v>436</v>
      </c>
      <c r="O3028" s="81" t="s">
        <v>309</v>
      </c>
      <c r="P3028" s="81" t="s">
        <v>337</v>
      </c>
      <c r="Q3028" s="82">
        <v>339</v>
      </c>
    </row>
    <row r="3029" spans="13:17">
      <c r="M3029" s="81" t="s">
        <v>320</v>
      </c>
      <c r="N3029" s="81" t="s">
        <v>436</v>
      </c>
      <c r="O3029" s="81" t="s">
        <v>309</v>
      </c>
      <c r="P3029" s="81" t="s">
        <v>338</v>
      </c>
      <c r="Q3029" s="82">
        <v>76</v>
      </c>
    </row>
    <row r="3030" spans="13:17">
      <c r="M3030" s="81" t="s">
        <v>320</v>
      </c>
      <c r="N3030" s="81" t="s">
        <v>436</v>
      </c>
      <c r="O3030" s="81" t="s">
        <v>310</v>
      </c>
      <c r="P3030" s="81" t="s">
        <v>330</v>
      </c>
      <c r="Q3030" s="82">
        <v>124</v>
      </c>
    </row>
    <row r="3031" spans="13:17">
      <c r="M3031" s="81" t="s">
        <v>320</v>
      </c>
      <c r="N3031" s="81" t="s">
        <v>436</v>
      </c>
      <c r="O3031" s="81" t="s">
        <v>310</v>
      </c>
      <c r="P3031" s="81" t="s">
        <v>331</v>
      </c>
      <c r="Q3031" s="82">
        <v>183</v>
      </c>
    </row>
    <row r="3032" spans="13:17">
      <c r="M3032" s="81" t="s">
        <v>320</v>
      </c>
      <c r="N3032" s="81" t="s">
        <v>436</v>
      </c>
      <c r="O3032" s="81" t="s">
        <v>310</v>
      </c>
      <c r="P3032" s="81" t="s">
        <v>332</v>
      </c>
      <c r="Q3032" s="82">
        <v>163</v>
      </c>
    </row>
    <row r="3033" spans="13:17">
      <c r="M3033" s="81" t="s">
        <v>320</v>
      </c>
      <c r="N3033" s="81" t="s">
        <v>436</v>
      </c>
      <c r="O3033" s="81" t="s">
        <v>310</v>
      </c>
      <c r="P3033" s="81" t="s">
        <v>333</v>
      </c>
      <c r="Q3033" s="82">
        <v>167</v>
      </c>
    </row>
    <row r="3034" spans="13:17">
      <c r="M3034" s="81" t="s">
        <v>320</v>
      </c>
      <c r="N3034" s="81" t="s">
        <v>436</v>
      </c>
      <c r="O3034" s="81" t="s">
        <v>310</v>
      </c>
      <c r="P3034" s="81" t="s">
        <v>334</v>
      </c>
      <c r="Q3034" s="82">
        <v>142</v>
      </c>
    </row>
    <row r="3035" spans="13:17">
      <c r="M3035" s="81" t="s">
        <v>320</v>
      </c>
      <c r="N3035" s="81" t="s">
        <v>436</v>
      </c>
      <c r="O3035" s="81" t="s">
        <v>310</v>
      </c>
      <c r="P3035" s="81" t="s">
        <v>336</v>
      </c>
      <c r="Q3035" s="82">
        <v>119</v>
      </c>
    </row>
    <row r="3036" spans="13:17">
      <c r="M3036" s="81" t="s">
        <v>320</v>
      </c>
      <c r="N3036" s="81" t="s">
        <v>436</v>
      </c>
      <c r="O3036" s="81" t="s">
        <v>310</v>
      </c>
      <c r="P3036" s="81" t="s">
        <v>337</v>
      </c>
      <c r="Q3036" s="82">
        <v>129</v>
      </c>
    </row>
    <row r="3037" spans="13:17">
      <c r="M3037" s="81" t="s">
        <v>320</v>
      </c>
      <c r="N3037" s="81" t="s">
        <v>436</v>
      </c>
      <c r="O3037" s="81" t="s">
        <v>310</v>
      </c>
      <c r="P3037" s="81" t="s">
        <v>338</v>
      </c>
      <c r="Q3037" s="82">
        <v>26</v>
      </c>
    </row>
    <row r="3038" spans="13:17">
      <c r="M3038" s="81" t="s">
        <v>320</v>
      </c>
      <c r="N3038" s="81" t="s">
        <v>436</v>
      </c>
      <c r="O3038" s="81" t="s">
        <v>311</v>
      </c>
      <c r="P3038" s="81" t="s">
        <v>330</v>
      </c>
      <c r="Q3038" s="82">
        <v>9</v>
      </c>
    </row>
    <row r="3039" spans="13:17">
      <c r="M3039" s="81" t="s">
        <v>320</v>
      </c>
      <c r="N3039" s="81" t="s">
        <v>436</v>
      </c>
      <c r="O3039" s="81" t="s">
        <v>311</v>
      </c>
      <c r="P3039" s="81" t="s">
        <v>331</v>
      </c>
      <c r="Q3039" s="82">
        <v>12</v>
      </c>
    </row>
    <row r="3040" spans="13:17">
      <c r="M3040" s="81" t="s">
        <v>320</v>
      </c>
      <c r="N3040" s="81" t="s">
        <v>436</v>
      </c>
      <c r="O3040" s="81" t="s">
        <v>311</v>
      </c>
      <c r="P3040" s="81" t="s">
        <v>332</v>
      </c>
      <c r="Q3040" s="82">
        <v>10</v>
      </c>
    </row>
    <row r="3041" spans="13:17">
      <c r="M3041" s="81" t="s">
        <v>320</v>
      </c>
      <c r="N3041" s="81" t="s">
        <v>436</v>
      </c>
      <c r="O3041" s="81" t="s">
        <v>311</v>
      </c>
      <c r="P3041" s="81" t="s">
        <v>333</v>
      </c>
      <c r="Q3041" s="82">
        <v>5</v>
      </c>
    </row>
    <row r="3042" spans="13:17">
      <c r="M3042" s="81" t="s">
        <v>320</v>
      </c>
      <c r="N3042" s="81" t="s">
        <v>436</v>
      </c>
      <c r="O3042" s="81" t="s">
        <v>311</v>
      </c>
      <c r="P3042" s="81" t="s">
        <v>334</v>
      </c>
      <c r="Q3042" s="82">
        <v>8</v>
      </c>
    </row>
    <row r="3043" spans="13:17">
      <c r="M3043" s="81" t="s">
        <v>320</v>
      </c>
      <c r="N3043" s="81" t="s">
        <v>436</v>
      </c>
      <c r="O3043" s="81" t="s">
        <v>311</v>
      </c>
      <c r="P3043" s="81" t="s">
        <v>336</v>
      </c>
      <c r="Q3043" s="82">
        <v>10</v>
      </c>
    </row>
    <row r="3044" spans="13:17">
      <c r="M3044" s="81" t="s">
        <v>320</v>
      </c>
      <c r="N3044" s="81" t="s">
        <v>436</v>
      </c>
      <c r="O3044" s="81" t="s">
        <v>311</v>
      </c>
      <c r="P3044" s="81" t="s">
        <v>337</v>
      </c>
      <c r="Q3044" s="82">
        <v>13</v>
      </c>
    </row>
    <row r="3045" spans="13:17">
      <c r="M3045" s="81" t="s">
        <v>320</v>
      </c>
      <c r="N3045" s="81" t="s">
        <v>436</v>
      </c>
      <c r="O3045" s="81" t="s">
        <v>335</v>
      </c>
      <c r="P3045" s="81" t="s">
        <v>334</v>
      </c>
      <c r="Q3045" s="82">
        <v>5</v>
      </c>
    </row>
    <row r="3046" spans="13:17">
      <c r="M3046" s="81" t="s">
        <v>320</v>
      </c>
      <c r="N3046" s="81" t="s">
        <v>436</v>
      </c>
      <c r="O3046" s="81" t="s">
        <v>335</v>
      </c>
      <c r="P3046" s="81" t="s">
        <v>336</v>
      </c>
      <c r="Q3046" s="82">
        <v>4</v>
      </c>
    </row>
    <row r="3047" spans="13:17">
      <c r="M3047" s="81" t="s">
        <v>320</v>
      </c>
      <c r="N3047" s="81" t="s">
        <v>436</v>
      </c>
      <c r="O3047" s="81" t="s">
        <v>335</v>
      </c>
      <c r="P3047" s="81" t="s">
        <v>337</v>
      </c>
      <c r="Q3047" s="82">
        <v>6</v>
      </c>
    </row>
    <row r="3048" spans="13:17">
      <c r="M3048" s="81" t="s">
        <v>320</v>
      </c>
      <c r="N3048" s="81" t="s">
        <v>440</v>
      </c>
      <c r="O3048" s="81" t="s">
        <v>309</v>
      </c>
      <c r="P3048" s="81" t="s">
        <v>334</v>
      </c>
      <c r="Q3048" s="82">
        <v>1</v>
      </c>
    </row>
    <row r="3049" spans="13:17">
      <c r="M3049" s="81" t="s">
        <v>320</v>
      </c>
      <c r="N3049" s="81" t="s">
        <v>329</v>
      </c>
      <c r="O3049" s="81" t="s">
        <v>309</v>
      </c>
      <c r="P3049" s="81" t="s">
        <v>308</v>
      </c>
      <c r="Q3049" s="82">
        <v>77</v>
      </c>
    </row>
    <row r="3050" spans="13:17">
      <c r="M3050" s="81" t="s">
        <v>320</v>
      </c>
      <c r="N3050" s="81" t="s">
        <v>329</v>
      </c>
      <c r="O3050" s="81" t="s">
        <v>309</v>
      </c>
      <c r="P3050" s="81" t="s">
        <v>323</v>
      </c>
      <c r="Q3050" s="82">
        <v>344</v>
      </c>
    </row>
    <row r="3051" spans="13:17">
      <c r="M3051" s="81" t="s">
        <v>320</v>
      </c>
      <c r="N3051" s="81" t="s">
        <v>329</v>
      </c>
      <c r="O3051" s="81" t="s">
        <v>309</v>
      </c>
      <c r="P3051" s="81" t="s">
        <v>324</v>
      </c>
      <c r="Q3051" s="82">
        <v>314</v>
      </c>
    </row>
    <row r="3052" spans="13:17">
      <c r="M3052" s="81" t="s">
        <v>320</v>
      </c>
      <c r="N3052" s="81" t="s">
        <v>329</v>
      </c>
      <c r="O3052" s="81" t="s">
        <v>309</v>
      </c>
      <c r="P3052" s="81" t="s">
        <v>325</v>
      </c>
      <c r="Q3052" s="82">
        <v>306</v>
      </c>
    </row>
    <row r="3053" spans="13:17">
      <c r="M3053" s="81" t="s">
        <v>320</v>
      </c>
      <c r="N3053" s="81" t="s">
        <v>329</v>
      </c>
      <c r="O3053" s="81" t="s">
        <v>309</v>
      </c>
      <c r="P3053" s="81" t="s">
        <v>326</v>
      </c>
      <c r="Q3053" s="82">
        <v>411</v>
      </c>
    </row>
    <row r="3054" spans="13:17">
      <c r="M3054" s="81" t="s">
        <v>320</v>
      </c>
      <c r="N3054" s="81" t="s">
        <v>329</v>
      </c>
      <c r="O3054" s="81" t="s">
        <v>309</v>
      </c>
      <c r="P3054" s="81" t="s">
        <v>327</v>
      </c>
      <c r="Q3054" s="82">
        <v>321</v>
      </c>
    </row>
    <row r="3055" spans="13:17">
      <c r="M3055" s="81" t="s">
        <v>320</v>
      </c>
      <c r="N3055" s="81" t="s">
        <v>329</v>
      </c>
      <c r="O3055" s="81" t="s">
        <v>309</v>
      </c>
      <c r="P3055" s="81" t="s">
        <v>328</v>
      </c>
      <c r="Q3055" s="82">
        <v>241</v>
      </c>
    </row>
    <row r="3056" spans="13:17">
      <c r="M3056" s="81" t="s">
        <v>320</v>
      </c>
      <c r="N3056" s="81" t="s">
        <v>329</v>
      </c>
      <c r="O3056" s="81" t="s">
        <v>309</v>
      </c>
      <c r="P3056" s="81" t="s">
        <v>334</v>
      </c>
      <c r="Q3056" s="82">
        <v>11</v>
      </c>
    </row>
    <row r="3057" spans="13:17">
      <c r="M3057" s="81" t="s">
        <v>320</v>
      </c>
      <c r="N3057" s="81" t="s">
        <v>329</v>
      </c>
      <c r="O3057" s="81" t="s">
        <v>310</v>
      </c>
      <c r="P3057" s="81" t="s">
        <v>308</v>
      </c>
      <c r="Q3057" s="82">
        <v>19</v>
      </c>
    </row>
    <row r="3058" spans="13:17">
      <c r="M3058" s="81" t="s">
        <v>320</v>
      </c>
      <c r="N3058" s="81" t="s">
        <v>329</v>
      </c>
      <c r="O3058" s="81" t="s">
        <v>310</v>
      </c>
      <c r="P3058" s="81" t="s">
        <v>323</v>
      </c>
      <c r="Q3058" s="82">
        <v>106</v>
      </c>
    </row>
    <row r="3059" spans="13:17">
      <c r="M3059" s="81" t="s">
        <v>320</v>
      </c>
      <c r="N3059" s="81" t="s">
        <v>329</v>
      </c>
      <c r="O3059" s="81" t="s">
        <v>310</v>
      </c>
      <c r="P3059" s="81" t="s">
        <v>324</v>
      </c>
      <c r="Q3059" s="82">
        <v>117</v>
      </c>
    </row>
    <row r="3060" spans="13:17">
      <c r="M3060" s="81" t="s">
        <v>320</v>
      </c>
      <c r="N3060" s="81" t="s">
        <v>329</v>
      </c>
      <c r="O3060" s="81" t="s">
        <v>310</v>
      </c>
      <c r="P3060" s="81" t="s">
        <v>325</v>
      </c>
      <c r="Q3060" s="82">
        <v>149</v>
      </c>
    </row>
    <row r="3061" spans="13:17">
      <c r="M3061" s="81" t="s">
        <v>320</v>
      </c>
      <c r="N3061" s="81" t="s">
        <v>329</v>
      </c>
      <c r="O3061" s="81" t="s">
        <v>310</v>
      </c>
      <c r="P3061" s="81" t="s">
        <v>326</v>
      </c>
      <c r="Q3061" s="82">
        <v>154</v>
      </c>
    </row>
    <row r="3062" spans="13:17">
      <c r="M3062" s="81" t="s">
        <v>320</v>
      </c>
      <c r="N3062" s="81" t="s">
        <v>329</v>
      </c>
      <c r="O3062" s="81" t="s">
        <v>310</v>
      </c>
      <c r="P3062" s="81" t="s">
        <v>327</v>
      </c>
      <c r="Q3062" s="82">
        <v>93</v>
      </c>
    </row>
    <row r="3063" spans="13:17">
      <c r="M3063" s="81" t="s">
        <v>320</v>
      </c>
      <c r="N3063" s="81" t="s">
        <v>329</v>
      </c>
      <c r="O3063" s="81" t="s">
        <v>310</v>
      </c>
      <c r="P3063" s="81" t="s">
        <v>328</v>
      </c>
      <c r="Q3063" s="82">
        <v>135</v>
      </c>
    </row>
    <row r="3064" spans="13:17">
      <c r="M3064" s="81" t="s">
        <v>320</v>
      </c>
      <c r="N3064" s="81" t="s">
        <v>329</v>
      </c>
      <c r="O3064" s="81" t="s">
        <v>310</v>
      </c>
      <c r="P3064" s="81" t="s">
        <v>334</v>
      </c>
      <c r="Q3064" s="82">
        <v>3</v>
      </c>
    </row>
    <row r="3065" spans="13:17">
      <c r="M3065" s="81" t="s">
        <v>320</v>
      </c>
      <c r="N3065" s="81" t="s">
        <v>329</v>
      </c>
      <c r="O3065" s="81" t="s">
        <v>311</v>
      </c>
      <c r="P3065" s="81" t="s">
        <v>308</v>
      </c>
      <c r="Q3065" s="82">
        <v>3</v>
      </c>
    </row>
    <row r="3066" spans="13:17">
      <c r="M3066" s="81" t="s">
        <v>320</v>
      </c>
      <c r="N3066" s="81" t="s">
        <v>329</v>
      </c>
      <c r="O3066" s="81" t="s">
        <v>311</v>
      </c>
      <c r="P3066" s="81" t="s">
        <v>323</v>
      </c>
      <c r="Q3066" s="82">
        <v>9</v>
      </c>
    </row>
    <row r="3067" spans="13:17">
      <c r="M3067" s="81" t="s">
        <v>320</v>
      </c>
      <c r="N3067" s="81" t="s">
        <v>329</v>
      </c>
      <c r="O3067" s="81" t="s">
        <v>311</v>
      </c>
      <c r="P3067" s="81" t="s">
        <v>324</v>
      </c>
      <c r="Q3067" s="82">
        <v>12</v>
      </c>
    </row>
    <row r="3068" spans="13:17">
      <c r="M3068" s="81" t="s">
        <v>320</v>
      </c>
      <c r="N3068" s="81" t="s">
        <v>329</v>
      </c>
      <c r="O3068" s="81" t="s">
        <v>311</v>
      </c>
      <c r="P3068" s="81" t="s">
        <v>325</v>
      </c>
      <c r="Q3068" s="82">
        <v>7</v>
      </c>
    </row>
    <row r="3069" spans="13:17">
      <c r="M3069" s="81" t="s">
        <v>320</v>
      </c>
      <c r="N3069" s="81" t="s">
        <v>329</v>
      </c>
      <c r="O3069" s="81" t="s">
        <v>311</v>
      </c>
      <c r="P3069" s="81" t="s">
        <v>326</v>
      </c>
      <c r="Q3069" s="82">
        <v>16</v>
      </c>
    </row>
    <row r="3070" spans="13:17">
      <c r="M3070" s="81" t="s">
        <v>320</v>
      </c>
      <c r="N3070" s="81" t="s">
        <v>329</v>
      </c>
      <c r="O3070" s="81" t="s">
        <v>311</v>
      </c>
      <c r="P3070" s="81" t="s">
        <v>327</v>
      </c>
      <c r="Q3070" s="82">
        <v>7</v>
      </c>
    </row>
    <row r="3071" spans="13:17">
      <c r="M3071" s="81" t="s">
        <v>320</v>
      </c>
      <c r="N3071" s="81" t="s">
        <v>329</v>
      </c>
      <c r="O3071" s="81" t="s">
        <v>311</v>
      </c>
      <c r="P3071" s="81" t="s">
        <v>328</v>
      </c>
      <c r="Q3071" s="82">
        <v>15</v>
      </c>
    </row>
    <row r="3072" spans="13:17">
      <c r="M3072" s="81" t="s">
        <v>320</v>
      </c>
      <c r="N3072" s="81" t="s">
        <v>329</v>
      </c>
      <c r="O3072" s="81" t="s">
        <v>335</v>
      </c>
      <c r="P3072" s="81" t="s">
        <v>334</v>
      </c>
      <c r="Q3072" s="82">
        <v>2</v>
      </c>
    </row>
    <row r="3073" spans="13:17">
      <c r="M3073" s="81" t="s">
        <v>321</v>
      </c>
      <c r="N3073" s="81" t="s">
        <v>436</v>
      </c>
      <c r="O3073" s="81" t="s">
        <v>329</v>
      </c>
      <c r="P3073" s="81" t="s">
        <v>332</v>
      </c>
      <c r="Q3073" s="82">
        <v>1</v>
      </c>
    </row>
    <row r="3074" spans="13:17">
      <c r="M3074" s="81" t="s">
        <v>321</v>
      </c>
      <c r="N3074" s="81" t="s">
        <v>436</v>
      </c>
      <c r="O3074" s="81" t="s">
        <v>329</v>
      </c>
      <c r="P3074" s="81" t="s">
        <v>333</v>
      </c>
      <c r="Q3074" s="82">
        <v>2</v>
      </c>
    </row>
    <row r="3075" spans="13:17">
      <c r="M3075" s="81" t="s">
        <v>321</v>
      </c>
      <c r="N3075" s="81" t="s">
        <v>436</v>
      </c>
      <c r="O3075" s="81" t="s">
        <v>309</v>
      </c>
      <c r="P3075" s="81" t="s">
        <v>330</v>
      </c>
      <c r="Q3075" s="82">
        <v>881</v>
      </c>
    </row>
    <row r="3076" spans="13:17">
      <c r="M3076" s="81" t="s">
        <v>321</v>
      </c>
      <c r="N3076" s="81" t="s">
        <v>436</v>
      </c>
      <c r="O3076" s="81" t="s">
        <v>309</v>
      </c>
      <c r="P3076" s="81" t="s">
        <v>331</v>
      </c>
      <c r="Q3076" s="82">
        <v>957</v>
      </c>
    </row>
    <row r="3077" spans="13:17">
      <c r="M3077" s="81" t="s">
        <v>321</v>
      </c>
      <c r="N3077" s="81" t="s">
        <v>436</v>
      </c>
      <c r="O3077" s="81" t="s">
        <v>309</v>
      </c>
      <c r="P3077" s="81" t="s">
        <v>332</v>
      </c>
      <c r="Q3077" s="82">
        <v>954</v>
      </c>
    </row>
    <row r="3078" spans="13:17">
      <c r="M3078" s="81" t="s">
        <v>321</v>
      </c>
      <c r="N3078" s="81" t="s">
        <v>436</v>
      </c>
      <c r="O3078" s="81" t="s">
        <v>309</v>
      </c>
      <c r="P3078" s="81" t="s">
        <v>333</v>
      </c>
      <c r="Q3078" s="82">
        <v>832</v>
      </c>
    </row>
    <row r="3079" spans="13:17">
      <c r="M3079" s="81" t="s">
        <v>321</v>
      </c>
      <c r="N3079" s="81" t="s">
        <v>436</v>
      </c>
      <c r="O3079" s="81" t="s">
        <v>309</v>
      </c>
      <c r="P3079" s="81" t="s">
        <v>334</v>
      </c>
      <c r="Q3079" s="82">
        <v>784</v>
      </c>
    </row>
    <row r="3080" spans="13:17">
      <c r="M3080" s="81" t="s">
        <v>321</v>
      </c>
      <c r="N3080" s="81" t="s">
        <v>436</v>
      </c>
      <c r="O3080" s="81" t="s">
        <v>309</v>
      </c>
      <c r="P3080" s="81" t="s">
        <v>336</v>
      </c>
      <c r="Q3080" s="82">
        <v>642</v>
      </c>
    </row>
    <row r="3081" spans="13:17">
      <c r="M3081" s="81" t="s">
        <v>321</v>
      </c>
      <c r="N3081" s="81" t="s">
        <v>436</v>
      </c>
      <c r="O3081" s="81" t="s">
        <v>309</v>
      </c>
      <c r="P3081" s="81" t="s">
        <v>337</v>
      </c>
      <c r="Q3081" s="82">
        <v>754</v>
      </c>
    </row>
    <row r="3082" spans="13:17">
      <c r="M3082" s="81" t="s">
        <v>321</v>
      </c>
      <c r="N3082" s="81" t="s">
        <v>436</v>
      </c>
      <c r="O3082" s="81" t="s">
        <v>309</v>
      </c>
      <c r="P3082" s="81" t="s">
        <v>338</v>
      </c>
      <c r="Q3082" s="82">
        <v>165</v>
      </c>
    </row>
    <row r="3083" spans="13:17">
      <c r="M3083" s="81" t="s">
        <v>321</v>
      </c>
      <c r="N3083" s="81" t="s">
        <v>436</v>
      </c>
      <c r="O3083" s="81" t="s">
        <v>310</v>
      </c>
      <c r="P3083" s="81" t="s">
        <v>330</v>
      </c>
      <c r="Q3083" s="82">
        <v>276</v>
      </c>
    </row>
    <row r="3084" spans="13:17">
      <c r="M3084" s="81" t="s">
        <v>321</v>
      </c>
      <c r="N3084" s="81" t="s">
        <v>436</v>
      </c>
      <c r="O3084" s="81" t="s">
        <v>310</v>
      </c>
      <c r="P3084" s="81" t="s">
        <v>331</v>
      </c>
      <c r="Q3084" s="82">
        <v>384</v>
      </c>
    </row>
    <row r="3085" spans="13:17">
      <c r="M3085" s="81" t="s">
        <v>321</v>
      </c>
      <c r="N3085" s="81" t="s">
        <v>436</v>
      </c>
      <c r="O3085" s="81" t="s">
        <v>310</v>
      </c>
      <c r="P3085" s="81" t="s">
        <v>332</v>
      </c>
      <c r="Q3085" s="82">
        <v>370</v>
      </c>
    </row>
    <row r="3086" spans="13:17">
      <c r="M3086" s="81" t="s">
        <v>321</v>
      </c>
      <c r="N3086" s="81" t="s">
        <v>436</v>
      </c>
      <c r="O3086" s="81" t="s">
        <v>310</v>
      </c>
      <c r="P3086" s="81" t="s">
        <v>333</v>
      </c>
      <c r="Q3086" s="82">
        <v>341</v>
      </c>
    </row>
    <row r="3087" spans="13:17">
      <c r="M3087" s="81" t="s">
        <v>321</v>
      </c>
      <c r="N3087" s="81" t="s">
        <v>436</v>
      </c>
      <c r="O3087" s="81" t="s">
        <v>310</v>
      </c>
      <c r="P3087" s="81" t="s">
        <v>334</v>
      </c>
      <c r="Q3087" s="82">
        <v>301</v>
      </c>
    </row>
    <row r="3088" spans="13:17">
      <c r="M3088" s="81" t="s">
        <v>321</v>
      </c>
      <c r="N3088" s="81" t="s">
        <v>436</v>
      </c>
      <c r="O3088" s="81" t="s">
        <v>310</v>
      </c>
      <c r="P3088" s="81" t="s">
        <v>336</v>
      </c>
      <c r="Q3088" s="82">
        <v>316</v>
      </c>
    </row>
    <row r="3089" spans="13:17">
      <c r="M3089" s="81" t="s">
        <v>321</v>
      </c>
      <c r="N3089" s="81" t="s">
        <v>436</v>
      </c>
      <c r="O3089" s="81" t="s">
        <v>310</v>
      </c>
      <c r="P3089" s="81" t="s">
        <v>337</v>
      </c>
      <c r="Q3089" s="82">
        <v>271</v>
      </c>
    </row>
    <row r="3090" spans="13:17">
      <c r="M3090" s="81" t="s">
        <v>321</v>
      </c>
      <c r="N3090" s="81" t="s">
        <v>436</v>
      </c>
      <c r="O3090" s="81" t="s">
        <v>310</v>
      </c>
      <c r="P3090" s="81" t="s">
        <v>338</v>
      </c>
      <c r="Q3090" s="82">
        <v>68</v>
      </c>
    </row>
    <row r="3091" spans="13:17">
      <c r="M3091" s="81" t="s">
        <v>321</v>
      </c>
      <c r="N3091" s="81" t="s">
        <v>436</v>
      </c>
      <c r="O3091" s="81" t="s">
        <v>311</v>
      </c>
      <c r="P3091" s="81" t="s">
        <v>330</v>
      </c>
      <c r="Q3091" s="82">
        <v>18</v>
      </c>
    </row>
    <row r="3092" spans="13:17">
      <c r="M3092" s="81" t="s">
        <v>321</v>
      </c>
      <c r="N3092" s="81" t="s">
        <v>436</v>
      </c>
      <c r="O3092" s="81" t="s">
        <v>311</v>
      </c>
      <c r="P3092" s="81" t="s">
        <v>331</v>
      </c>
      <c r="Q3092" s="82">
        <v>23</v>
      </c>
    </row>
    <row r="3093" spans="13:17">
      <c r="M3093" s="81" t="s">
        <v>321</v>
      </c>
      <c r="N3093" s="81" t="s">
        <v>436</v>
      </c>
      <c r="O3093" s="81" t="s">
        <v>311</v>
      </c>
      <c r="P3093" s="81" t="s">
        <v>332</v>
      </c>
      <c r="Q3093" s="82">
        <v>24</v>
      </c>
    </row>
    <row r="3094" spans="13:17">
      <c r="M3094" s="81" t="s">
        <v>321</v>
      </c>
      <c r="N3094" s="81" t="s">
        <v>436</v>
      </c>
      <c r="O3094" s="81" t="s">
        <v>311</v>
      </c>
      <c r="P3094" s="81" t="s">
        <v>333</v>
      </c>
      <c r="Q3094" s="82">
        <v>24</v>
      </c>
    </row>
    <row r="3095" spans="13:17">
      <c r="M3095" s="81" t="s">
        <v>321</v>
      </c>
      <c r="N3095" s="81" t="s">
        <v>436</v>
      </c>
      <c r="O3095" s="81" t="s">
        <v>311</v>
      </c>
      <c r="P3095" s="81" t="s">
        <v>334</v>
      </c>
      <c r="Q3095" s="82">
        <v>21</v>
      </c>
    </row>
    <row r="3096" spans="13:17">
      <c r="M3096" s="81" t="s">
        <v>321</v>
      </c>
      <c r="N3096" s="81" t="s">
        <v>436</v>
      </c>
      <c r="O3096" s="81" t="s">
        <v>311</v>
      </c>
      <c r="P3096" s="81" t="s">
        <v>336</v>
      </c>
      <c r="Q3096" s="82">
        <v>38</v>
      </c>
    </row>
    <row r="3097" spans="13:17">
      <c r="M3097" s="81" t="s">
        <v>321</v>
      </c>
      <c r="N3097" s="81" t="s">
        <v>436</v>
      </c>
      <c r="O3097" s="81" t="s">
        <v>311</v>
      </c>
      <c r="P3097" s="81" t="s">
        <v>337</v>
      </c>
      <c r="Q3097" s="82">
        <v>27</v>
      </c>
    </row>
    <row r="3098" spans="13:17">
      <c r="M3098" s="81" t="s">
        <v>321</v>
      </c>
      <c r="N3098" s="81" t="s">
        <v>436</v>
      </c>
      <c r="O3098" s="81" t="s">
        <v>311</v>
      </c>
      <c r="P3098" s="81" t="s">
        <v>338</v>
      </c>
      <c r="Q3098" s="82">
        <v>4</v>
      </c>
    </row>
    <row r="3099" spans="13:17">
      <c r="M3099" s="81" t="s">
        <v>321</v>
      </c>
      <c r="N3099" s="81" t="s">
        <v>436</v>
      </c>
      <c r="O3099" s="81" t="s">
        <v>335</v>
      </c>
      <c r="P3099" s="81" t="s">
        <v>334</v>
      </c>
      <c r="Q3099" s="82">
        <v>12</v>
      </c>
    </row>
    <row r="3100" spans="13:17">
      <c r="M3100" s="81" t="s">
        <v>321</v>
      </c>
      <c r="N3100" s="81" t="s">
        <v>436</v>
      </c>
      <c r="O3100" s="81" t="s">
        <v>335</v>
      </c>
      <c r="P3100" s="81" t="s">
        <v>336</v>
      </c>
      <c r="Q3100" s="82">
        <v>12</v>
      </c>
    </row>
    <row r="3101" spans="13:17">
      <c r="M3101" s="81" t="s">
        <v>321</v>
      </c>
      <c r="N3101" s="81" t="s">
        <v>436</v>
      </c>
      <c r="O3101" s="81" t="s">
        <v>335</v>
      </c>
      <c r="P3101" s="81" t="s">
        <v>337</v>
      </c>
      <c r="Q3101" s="82">
        <v>13</v>
      </c>
    </row>
    <row r="3102" spans="13:17">
      <c r="M3102" s="81" t="s">
        <v>321</v>
      </c>
      <c r="N3102" s="81" t="s">
        <v>436</v>
      </c>
      <c r="O3102" s="81" t="s">
        <v>335</v>
      </c>
      <c r="P3102" s="81" t="s">
        <v>338</v>
      </c>
      <c r="Q3102" s="82">
        <v>2</v>
      </c>
    </row>
    <row r="3103" spans="13:17">
      <c r="M3103" s="81" t="s">
        <v>321</v>
      </c>
      <c r="N3103" s="81" t="s">
        <v>438</v>
      </c>
      <c r="O3103" s="81" t="s">
        <v>310</v>
      </c>
      <c r="P3103" s="81" t="s">
        <v>334</v>
      </c>
      <c r="Q3103" s="82">
        <v>1</v>
      </c>
    </row>
    <row r="3104" spans="13:17">
      <c r="M3104" s="81" t="s">
        <v>321</v>
      </c>
      <c r="N3104" s="81" t="s">
        <v>444</v>
      </c>
      <c r="O3104" s="81" t="s">
        <v>309</v>
      </c>
      <c r="P3104" s="81" t="s">
        <v>332</v>
      </c>
      <c r="Q3104" s="82">
        <v>1</v>
      </c>
    </row>
    <row r="3105" spans="13:17">
      <c r="M3105" s="81" t="s">
        <v>321</v>
      </c>
      <c r="N3105" s="81" t="s">
        <v>329</v>
      </c>
      <c r="O3105" s="81" t="s">
        <v>309</v>
      </c>
      <c r="P3105" s="81" t="s">
        <v>308</v>
      </c>
      <c r="Q3105" s="82">
        <v>197</v>
      </c>
    </row>
    <row r="3106" spans="13:17">
      <c r="M3106" s="81" t="s">
        <v>321</v>
      </c>
      <c r="N3106" s="81" t="s">
        <v>329</v>
      </c>
      <c r="O3106" s="81" t="s">
        <v>309</v>
      </c>
      <c r="P3106" s="81" t="s">
        <v>323</v>
      </c>
      <c r="Q3106" s="82">
        <v>861</v>
      </c>
    </row>
    <row r="3107" spans="13:17">
      <c r="M3107" s="81" t="s">
        <v>321</v>
      </c>
      <c r="N3107" s="81" t="s">
        <v>329</v>
      </c>
      <c r="O3107" s="81" t="s">
        <v>309</v>
      </c>
      <c r="P3107" s="81" t="s">
        <v>324</v>
      </c>
      <c r="Q3107" s="82">
        <v>791</v>
      </c>
    </row>
    <row r="3108" spans="13:17">
      <c r="M3108" s="81" t="s">
        <v>321</v>
      </c>
      <c r="N3108" s="81" t="s">
        <v>329</v>
      </c>
      <c r="O3108" s="81" t="s">
        <v>309</v>
      </c>
      <c r="P3108" s="81" t="s">
        <v>325</v>
      </c>
      <c r="Q3108" s="82">
        <v>711</v>
      </c>
    </row>
    <row r="3109" spans="13:17">
      <c r="M3109" s="81" t="s">
        <v>321</v>
      </c>
      <c r="N3109" s="81" t="s">
        <v>329</v>
      </c>
      <c r="O3109" s="81" t="s">
        <v>309</v>
      </c>
      <c r="P3109" s="81" t="s">
        <v>326</v>
      </c>
      <c r="Q3109" s="82">
        <v>828</v>
      </c>
    </row>
    <row r="3110" spans="13:17">
      <c r="M3110" s="81" t="s">
        <v>321</v>
      </c>
      <c r="N3110" s="81" t="s">
        <v>329</v>
      </c>
      <c r="O3110" s="81" t="s">
        <v>309</v>
      </c>
      <c r="P3110" s="81" t="s">
        <v>327</v>
      </c>
      <c r="Q3110" s="82">
        <v>591</v>
      </c>
    </row>
    <row r="3111" spans="13:17">
      <c r="M3111" s="81" t="s">
        <v>321</v>
      </c>
      <c r="N3111" s="81" t="s">
        <v>329</v>
      </c>
      <c r="O3111" s="81" t="s">
        <v>309</v>
      </c>
      <c r="P3111" s="81" t="s">
        <v>328</v>
      </c>
      <c r="Q3111" s="82">
        <v>547</v>
      </c>
    </row>
    <row r="3112" spans="13:17">
      <c r="M3112" s="81" t="s">
        <v>321</v>
      </c>
      <c r="N3112" s="81" t="s">
        <v>329</v>
      </c>
      <c r="O3112" s="81" t="s">
        <v>309</v>
      </c>
      <c r="P3112" s="81" t="s">
        <v>334</v>
      </c>
      <c r="Q3112" s="82">
        <v>24</v>
      </c>
    </row>
    <row r="3113" spans="13:17">
      <c r="M3113" s="81" t="s">
        <v>321</v>
      </c>
      <c r="N3113" s="81" t="s">
        <v>329</v>
      </c>
      <c r="O3113" s="81" t="s">
        <v>309</v>
      </c>
      <c r="P3113" s="81" t="s">
        <v>337</v>
      </c>
      <c r="Q3113" s="82">
        <v>2</v>
      </c>
    </row>
    <row r="3114" spans="13:17">
      <c r="M3114" s="81" t="s">
        <v>321</v>
      </c>
      <c r="N3114" s="81" t="s">
        <v>329</v>
      </c>
      <c r="O3114" s="81" t="s">
        <v>310</v>
      </c>
      <c r="P3114" s="81" t="s">
        <v>308</v>
      </c>
      <c r="Q3114" s="82">
        <v>40</v>
      </c>
    </row>
    <row r="3115" spans="13:17">
      <c r="M3115" s="81" t="s">
        <v>321</v>
      </c>
      <c r="N3115" s="81" t="s">
        <v>329</v>
      </c>
      <c r="O3115" s="81" t="s">
        <v>310</v>
      </c>
      <c r="P3115" s="81" t="s">
        <v>323</v>
      </c>
      <c r="Q3115" s="82">
        <v>216</v>
      </c>
    </row>
    <row r="3116" spans="13:17">
      <c r="M3116" s="81" t="s">
        <v>321</v>
      </c>
      <c r="N3116" s="81" t="s">
        <v>329</v>
      </c>
      <c r="O3116" s="81" t="s">
        <v>310</v>
      </c>
      <c r="P3116" s="81" t="s">
        <v>324</v>
      </c>
      <c r="Q3116" s="82">
        <v>253</v>
      </c>
    </row>
    <row r="3117" spans="13:17">
      <c r="M3117" s="81" t="s">
        <v>321</v>
      </c>
      <c r="N3117" s="81" t="s">
        <v>329</v>
      </c>
      <c r="O3117" s="81" t="s">
        <v>310</v>
      </c>
      <c r="P3117" s="81" t="s">
        <v>325</v>
      </c>
      <c r="Q3117" s="82">
        <v>334</v>
      </c>
    </row>
    <row r="3118" spans="13:17">
      <c r="M3118" s="81" t="s">
        <v>321</v>
      </c>
      <c r="N3118" s="81" t="s">
        <v>329</v>
      </c>
      <c r="O3118" s="81" t="s">
        <v>310</v>
      </c>
      <c r="P3118" s="81" t="s">
        <v>326</v>
      </c>
      <c r="Q3118" s="82">
        <v>290</v>
      </c>
    </row>
    <row r="3119" spans="13:17">
      <c r="M3119" s="81" t="s">
        <v>321</v>
      </c>
      <c r="N3119" s="81" t="s">
        <v>329</v>
      </c>
      <c r="O3119" s="81" t="s">
        <v>310</v>
      </c>
      <c r="P3119" s="81" t="s">
        <v>327</v>
      </c>
      <c r="Q3119" s="82">
        <v>219</v>
      </c>
    </row>
    <row r="3120" spans="13:17">
      <c r="M3120" s="81" t="s">
        <v>321</v>
      </c>
      <c r="N3120" s="81" t="s">
        <v>329</v>
      </c>
      <c r="O3120" s="81" t="s">
        <v>310</v>
      </c>
      <c r="P3120" s="81" t="s">
        <v>328</v>
      </c>
      <c r="Q3120" s="82">
        <v>285</v>
      </c>
    </row>
    <row r="3121" spans="13:17">
      <c r="M3121" s="81" t="s">
        <v>321</v>
      </c>
      <c r="N3121" s="81" t="s">
        <v>329</v>
      </c>
      <c r="O3121" s="81" t="s">
        <v>310</v>
      </c>
      <c r="P3121" s="81" t="s">
        <v>334</v>
      </c>
      <c r="Q3121" s="82">
        <v>6</v>
      </c>
    </row>
    <row r="3122" spans="13:17">
      <c r="M3122" s="81" t="s">
        <v>321</v>
      </c>
      <c r="N3122" s="81" t="s">
        <v>329</v>
      </c>
      <c r="O3122" s="81" t="s">
        <v>311</v>
      </c>
      <c r="P3122" s="81" t="s">
        <v>308</v>
      </c>
      <c r="Q3122" s="82">
        <v>6</v>
      </c>
    </row>
    <row r="3123" spans="13:17">
      <c r="M3123" s="81" t="s">
        <v>321</v>
      </c>
      <c r="N3123" s="81" t="s">
        <v>329</v>
      </c>
      <c r="O3123" s="81" t="s">
        <v>311</v>
      </c>
      <c r="P3123" s="81" t="s">
        <v>323</v>
      </c>
      <c r="Q3123" s="82">
        <v>35</v>
      </c>
    </row>
    <row r="3124" spans="13:17">
      <c r="M3124" s="81" t="s">
        <v>321</v>
      </c>
      <c r="N3124" s="81" t="s">
        <v>329</v>
      </c>
      <c r="O3124" s="81" t="s">
        <v>311</v>
      </c>
      <c r="P3124" s="81" t="s">
        <v>324</v>
      </c>
      <c r="Q3124" s="82">
        <v>16</v>
      </c>
    </row>
    <row r="3125" spans="13:17">
      <c r="M3125" s="81" t="s">
        <v>321</v>
      </c>
      <c r="N3125" s="81" t="s">
        <v>329</v>
      </c>
      <c r="O3125" s="81" t="s">
        <v>311</v>
      </c>
      <c r="P3125" s="81" t="s">
        <v>325</v>
      </c>
      <c r="Q3125" s="82">
        <v>30</v>
      </c>
    </row>
    <row r="3126" spans="13:17">
      <c r="M3126" s="81" t="s">
        <v>321</v>
      </c>
      <c r="N3126" s="81" t="s">
        <v>329</v>
      </c>
      <c r="O3126" s="81" t="s">
        <v>311</v>
      </c>
      <c r="P3126" s="81" t="s">
        <v>326</v>
      </c>
      <c r="Q3126" s="82">
        <v>24</v>
      </c>
    </row>
    <row r="3127" spans="13:17">
      <c r="M3127" s="81" t="s">
        <v>321</v>
      </c>
      <c r="N3127" s="81" t="s">
        <v>329</v>
      </c>
      <c r="O3127" s="81" t="s">
        <v>311</v>
      </c>
      <c r="P3127" s="81" t="s">
        <v>327</v>
      </c>
      <c r="Q3127" s="82">
        <v>11</v>
      </c>
    </row>
    <row r="3128" spans="13:17">
      <c r="M3128" s="81" t="s">
        <v>321</v>
      </c>
      <c r="N3128" s="81" t="s">
        <v>329</v>
      </c>
      <c r="O3128" s="81" t="s">
        <v>311</v>
      </c>
      <c r="P3128" s="81" t="s">
        <v>328</v>
      </c>
      <c r="Q3128" s="82">
        <v>16</v>
      </c>
    </row>
    <row r="3129" spans="13:17">
      <c r="M3129" s="81" t="s">
        <v>321</v>
      </c>
      <c r="N3129" s="81" t="s">
        <v>329</v>
      </c>
      <c r="O3129" s="81" t="s">
        <v>311</v>
      </c>
      <c r="P3129" s="81" t="s">
        <v>334</v>
      </c>
      <c r="Q3129" s="82">
        <v>2</v>
      </c>
    </row>
    <row r="3130" spans="13:17">
      <c r="M3130" s="81" t="s">
        <v>321</v>
      </c>
      <c r="N3130" s="81" t="s">
        <v>329</v>
      </c>
      <c r="O3130" s="81" t="s">
        <v>311</v>
      </c>
      <c r="P3130" s="81" t="s">
        <v>336</v>
      </c>
      <c r="Q3130" s="82">
        <v>1</v>
      </c>
    </row>
    <row r="3131" spans="13:17">
      <c r="M3131" s="81" t="s">
        <v>321</v>
      </c>
      <c r="N3131" s="81" t="s">
        <v>329</v>
      </c>
      <c r="O3131" s="81" t="s">
        <v>335</v>
      </c>
      <c r="P3131" s="81" t="s">
        <v>334</v>
      </c>
      <c r="Q3131" s="82">
        <v>1</v>
      </c>
    </row>
    <row r="3132" spans="13:17">
      <c r="M3132" s="81" t="s">
        <v>28</v>
      </c>
      <c r="N3132" s="81" t="s">
        <v>436</v>
      </c>
      <c r="O3132" s="81" t="s">
        <v>329</v>
      </c>
      <c r="P3132" s="81" t="s">
        <v>331</v>
      </c>
      <c r="Q3132" s="82">
        <v>1</v>
      </c>
    </row>
    <row r="3133" spans="13:17">
      <c r="M3133" s="81" t="s">
        <v>28</v>
      </c>
      <c r="N3133" s="81" t="s">
        <v>436</v>
      </c>
      <c r="O3133" s="81" t="s">
        <v>329</v>
      </c>
      <c r="P3133" s="81" t="s">
        <v>332</v>
      </c>
      <c r="Q3133" s="82">
        <v>1</v>
      </c>
    </row>
    <row r="3134" spans="13:17">
      <c r="M3134" s="81" t="s">
        <v>28</v>
      </c>
      <c r="N3134" s="81" t="s">
        <v>436</v>
      </c>
      <c r="O3134" s="81" t="s">
        <v>309</v>
      </c>
      <c r="P3134" s="81" t="s">
        <v>330</v>
      </c>
      <c r="Q3134" s="82">
        <v>269</v>
      </c>
    </row>
    <row r="3135" spans="13:17">
      <c r="M3135" s="81" t="s">
        <v>28</v>
      </c>
      <c r="N3135" s="81" t="s">
        <v>436</v>
      </c>
      <c r="O3135" s="81" t="s">
        <v>309</v>
      </c>
      <c r="P3135" s="81" t="s">
        <v>331</v>
      </c>
      <c r="Q3135" s="82">
        <v>284</v>
      </c>
    </row>
    <row r="3136" spans="13:17">
      <c r="M3136" s="81" t="s">
        <v>28</v>
      </c>
      <c r="N3136" s="81" t="s">
        <v>436</v>
      </c>
      <c r="O3136" s="81" t="s">
        <v>309</v>
      </c>
      <c r="P3136" s="81" t="s">
        <v>332</v>
      </c>
      <c r="Q3136" s="82">
        <v>261</v>
      </c>
    </row>
    <row r="3137" spans="13:17">
      <c r="M3137" s="81" t="s">
        <v>28</v>
      </c>
      <c r="N3137" s="81" t="s">
        <v>436</v>
      </c>
      <c r="O3137" s="81" t="s">
        <v>309</v>
      </c>
      <c r="P3137" s="81" t="s">
        <v>333</v>
      </c>
      <c r="Q3137" s="82">
        <v>255</v>
      </c>
    </row>
    <row r="3138" spans="13:17">
      <c r="M3138" s="81" t="s">
        <v>28</v>
      </c>
      <c r="N3138" s="81" t="s">
        <v>436</v>
      </c>
      <c r="O3138" s="81" t="s">
        <v>309</v>
      </c>
      <c r="P3138" s="81" t="s">
        <v>334</v>
      </c>
      <c r="Q3138" s="82">
        <v>195</v>
      </c>
    </row>
    <row r="3139" spans="13:17">
      <c r="M3139" s="81" t="s">
        <v>28</v>
      </c>
      <c r="N3139" s="81" t="s">
        <v>436</v>
      </c>
      <c r="O3139" s="81" t="s">
        <v>309</v>
      </c>
      <c r="P3139" s="81" t="s">
        <v>336</v>
      </c>
      <c r="Q3139" s="82">
        <v>265</v>
      </c>
    </row>
    <row r="3140" spans="13:17">
      <c r="M3140" s="81" t="s">
        <v>28</v>
      </c>
      <c r="N3140" s="81" t="s">
        <v>436</v>
      </c>
      <c r="O3140" s="81" t="s">
        <v>309</v>
      </c>
      <c r="P3140" s="81" t="s">
        <v>337</v>
      </c>
      <c r="Q3140" s="82">
        <v>261</v>
      </c>
    </row>
    <row r="3141" spans="13:17">
      <c r="M3141" s="81" t="s">
        <v>28</v>
      </c>
      <c r="N3141" s="81" t="s">
        <v>436</v>
      </c>
      <c r="O3141" s="81" t="s">
        <v>309</v>
      </c>
      <c r="P3141" s="81" t="s">
        <v>338</v>
      </c>
      <c r="Q3141" s="82">
        <v>51</v>
      </c>
    </row>
    <row r="3142" spans="13:17">
      <c r="M3142" s="81" t="s">
        <v>28</v>
      </c>
      <c r="N3142" s="81" t="s">
        <v>436</v>
      </c>
      <c r="O3142" s="81" t="s">
        <v>310</v>
      </c>
      <c r="P3142" s="81" t="s">
        <v>330</v>
      </c>
      <c r="Q3142" s="82">
        <v>116</v>
      </c>
    </row>
    <row r="3143" spans="13:17">
      <c r="M3143" s="81" t="s">
        <v>28</v>
      </c>
      <c r="N3143" s="81" t="s">
        <v>436</v>
      </c>
      <c r="O3143" s="81" t="s">
        <v>310</v>
      </c>
      <c r="P3143" s="81" t="s">
        <v>331</v>
      </c>
      <c r="Q3143" s="82">
        <v>128</v>
      </c>
    </row>
    <row r="3144" spans="13:17">
      <c r="M3144" s="81" t="s">
        <v>28</v>
      </c>
      <c r="N3144" s="81" t="s">
        <v>436</v>
      </c>
      <c r="O3144" s="81" t="s">
        <v>310</v>
      </c>
      <c r="P3144" s="81" t="s">
        <v>332</v>
      </c>
      <c r="Q3144" s="82">
        <v>118</v>
      </c>
    </row>
    <row r="3145" spans="13:17">
      <c r="M3145" s="81" t="s">
        <v>28</v>
      </c>
      <c r="N3145" s="81" t="s">
        <v>436</v>
      </c>
      <c r="O3145" s="81" t="s">
        <v>310</v>
      </c>
      <c r="P3145" s="81" t="s">
        <v>333</v>
      </c>
      <c r="Q3145" s="82">
        <v>112</v>
      </c>
    </row>
    <row r="3146" spans="13:17">
      <c r="M3146" s="81" t="s">
        <v>28</v>
      </c>
      <c r="N3146" s="81" t="s">
        <v>436</v>
      </c>
      <c r="O3146" s="81" t="s">
        <v>310</v>
      </c>
      <c r="P3146" s="81" t="s">
        <v>334</v>
      </c>
      <c r="Q3146" s="82">
        <v>106</v>
      </c>
    </row>
    <row r="3147" spans="13:17">
      <c r="M3147" s="81" t="s">
        <v>28</v>
      </c>
      <c r="N3147" s="81" t="s">
        <v>436</v>
      </c>
      <c r="O3147" s="81" t="s">
        <v>310</v>
      </c>
      <c r="P3147" s="81" t="s">
        <v>336</v>
      </c>
      <c r="Q3147" s="82">
        <v>105</v>
      </c>
    </row>
    <row r="3148" spans="13:17">
      <c r="M3148" s="81" t="s">
        <v>28</v>
      </c>
      <c r="N3148" s="81" t="s">
        <v>436</v>
      </c>
      <c r="O3148" s="81" t="s">
        <v>310</v>
      </c>
      <c r="P3148" s="81" t="s">
        <v>337</v>
      </c>
      <c r="Q3148" s="82">
        <v>87</v>
      </c>
    </row>
    <row r="3149" spans="13:17">
      <c r="M3149" s="81" t="s">
        <v>28</v>
      </c>
      <c r="N3149" s="81" t="s">
        <v>436</v>
      </c>
      <c r="O3149" s="81" t="s">
        <v>310</v>
      </c>
      <c r="P3149" s="81" t="s">
        <v>338</v>
      </c>
      <c r="Q3149" s="82">
        <v>22</v>
      </c>
    </row>
    <row r="3150" spans="13:17">
      <c r="M3150" s="81" t="s">
        <v>28</v>
      </c>
      <c r="N3150" s="81" t="s">
        <v>436</v>
      </c>
      <c r="O3150" s="81" t="s">
        <v>311</v>
      </c>
      <c r="P3150" s="81" t="s">
        <v>330</v>
      </c>
      <c r="Q3150" s="82">
        <v>10</v>
      </c>
    </row>
    <row r="3151" spans="13:17">
      <c r="M3151" s="81" t="s">
        <v>28</v>
      </c>
      <c r="N3151" s="81" t="s">
        <v>436</v>
      </c>
      <c r="O3151" s="81" t="s">
        <v>311</v>
      </c>
      <c r="P3151" s="81" t="s">
        <v>331</v>
      </c>
      <c r="Q3151" s="82">
        <v>7</v>
      </c>
    </row>
    <row r="3152" spans="13:17">
      <c r="M3152" s="81" t="s">
        <v>28</v>
      </c>
      <c r="N3152" s="81" t="s">
        <v>436</v>
      </c>
      <c r="O3152" s="81" t="s">
        <v>311</v>
      </c>
      <c r="P3152" s="81" t="s">
        <v>332</v>
      </c>
      <c r="Q3152" s="82">
        <v>17</v>
      </c>
    </row>
    <row r="3153" spans="13:17">
      <c r="M3153" s="81" t="s">
        <v>28</v>
      </c>
      <c r="N3153" s="81" t="s">
        <v>436</v>
      </c>
      <c r="O3153" s="81" t="s">
        <v>311</v>
      </c>
      <c r="P3153" s="81" t="s">
        <v>333</v>
      </c>
      <c r="Q3153" s="82">
        <v>9</v>
      </c>
    </row>
    <row r="3154" spans="13:17">
      <c r="M3154" s="81" t="s">
        <v>28</v>
      </c>
      <c r="N3154" s="81" t="s">
        <v>436</v>
      </c>
      <c r="O3154" s="81" t="s">
        <v>311</v>
      </c>
      <c r="P3154" s="81" t="s">
        <v>334</v>
      </c>
      <c r="Q3154" s="82">
        <v>9</v>
      </c>
    </row>
    <row r="3155" spans="13:17">
      <c r="M3155" s="81" t="s">
        <v>28</v>
      </c>
      <c r="N3155" s="81" t="s">
        <v>436</v>
      </c>
      <c r="O3155" s="81" t="s">
        <v>311</v>
      </c>
      <c r="P3155" s="81" t="s">
        <v>336</v>
      </c>
      <c r="Q3155" s="82">
        <v>5</v>
      </c>
    </row>
    <row r="3156" spans="13:17">
      <c r="M3156" s="81" t="s">
        <v>28</v>
      </c>
      <c r="N3156" s="81" t="s">
        <v>436</v>
      </c>
      <c r="O3156" s="81" t="s">
        <v>311</v>
      </c>
      <c r="P3156" s="81" t="s">
        <v>337</v>
      </c>
      <c r="Q3156" s="82">
        <v>11</v>
      </c>
    </row>
    <row r="3157" spans="13:17">
      <c r="M3157" s="81" t="s">
        <v>28</v>
      </c>
      <c r="N3157" s="81" t="s">
        <v>436</v>
      </c>
      <c r="O3157" s="81" t="s">
        <v>311</v>
      </c>
      <c r="P3157" s="81" t="s">
        <v>338</v>
      </c>
      <c r="Q3157" s="82">
        <v>7</v>
      </c>
    </row>
    <row r="3158" spans="13:17">
      <c r="M3158" s="81" t="s">
        <v>28</v>
      </c>
      <c r="N3158" s="81" t="s">
        <v>436</v>
      </c>
      <c r="O3158" s="81" t="s">
        <v>335</v>
      </c>
      <c r="P3158" s="81" t="s">
        <v>334</v>
      </c>
      <c r="Q3158" s="82">
        <v>9</v>
      </c>
    </row>
    <row r="3159" spans="13:17">
      <c r="M3159" s="81" t="s">
        <v>28</v>
      </c>
      <c r="N3159" s="81" t="s">
        <v>436</v>
      </c>
      <c r="O3159" s="81" t="s">
        <v>335</v>
      </c>
      <c r="P3159" s="81" t="s">
        <v>336</v>
      </c>
      <c r="Q3159" s="82">
        <v>3</v>
      </c>
    </row>
    <row r="3160" spans="13:17">
      <c r="M3160" s="81" t="s">
        <v>28</v>
      </c>
      <c r="N3160" s="81" t="s">
        <v>436</v>
      </c>
      <c r="O3160" s="81" t="s">
        <v>335</v>
      </c>
      <c r="P3160" s="81" t="s">
        <v>337</v>
      </c>
      <c r="Q3160" s="82">
        <v>2</v>
      </c>
    </row>
    <row r="3161" spans="13:17">
      <c r="M3161" s="81" t="s">
        <v>28</v>
      </c>
      <c r="N3161" s="81" t="s">
        <v>436</v>
      </c>
      <c r="O3161" s="81" t="s">
        <v>335</v>
      </c>
      <c r="P3161" s="81" t="s">
        <v>338</v>
      </c>
      <c r="Q3161" s="82">
        <v>2</v>
      </c>
    </row>
    <row r="3162" spans="13:17">
      <c r="M3162" s="81" t="s">
        <v>28</v>
      </c>
      <c r="N3162" s="81" t="s">
        <v>438</v>
      </c>
      <c r="O3162" s="81" t="s">
        <v>309</v>
      </c>
      <c r="P3162" s="81" t="s">
        <v>331</v>
      </c>
      <c r="Q3162" s="82">
        <v>1</v>
      </c>
    </row>
    <row r="3163" spans="13:17">
      <c r="M3163" s="81" t="s">
        <v>28</v>
      </c>
      <c r="N3163" s="81" t="s">
        <v>438</v>
      </c>
      <c r="O3163" s="81" t="s">
        <v>309</v>
      </c>
      <c r="P3163" s="81" t="s">
        <v>333</v>
      </c>
      <c r="Q3163" s="82">
        <v>2</v>
      </c>
    </row>
    <row r="3164" spans="13:17">
      <c r="M3164" s="81" t="s">
        <v>28</v>
      </c>
      <c r="N3164" s="81" t="s">
        <v>440</v>
      </c>
      <c r="O3164" s="81" t="s">
        <v>309</v>
      </c>
      <c r="P3164" s="81" t="s">
        <v>334</v>
      </c>
      <c r="Q3164" s="82">
        <v>1</v>
      </c>
    </row>
    <row r="3165" spans="13:17">
      <c r="M3165" s="81" t="s">
        <v>28</v>
      </c>
      <c r="N3165" s="81" t="s">
        <v>440</v>
      </c>
      <c r="O3165" s="81" t="s">
        <v>309</v>
      </c>
      <c r="P3165" s="81" t="s">
        <v>336</v>
      </c>
      <c r="Q3165" s="82">
        <v>1</v>
      </c>
    </row>
    <row r="3166" spans="13:17">
      <c r="M3166" s="81" t="s">
        <v>28</v>
      </c>
      <c r="N3166" s="81" t="s">
        <v>441</v>
      </c>
      <c r="O3166" s="81" t="s">
        <v>309</v>
      </c>
      <c r="P3166" s="81" t="s">
        <v>332</v>
      </c>
      <c r="Q3166" s="82">
        <v>1</v>
      </c>
    </row>
    <row r="3167" spans="13:17">
      <c r="M3167" s="81" t="s">
        <v>28</v>
      </c>
      <c r="N3167" s="81" t="s">
        <v>329</v>
      </c>
      <c r="O3167" s="81" t="s">
        <v>309</v>
      </c>
      <c r="P3167" s="81" t="s">
        <v>308</v>
      </c>
      <c r="Q3167" s="82">
        <v>49</v>
      </c>
    </row>
    <row r="3168" spans="13:17">
      <c r="M3168" s="81" t="s">
        <v>28</v>
      </c>
      <c r="N3168" s="81" t="s">
        <v>329</v>
      </c>
      <c r="O3168" s="81" t="s">
        <v>309</v>
      </c>
      <c r="P3168" s="81" t="s">
        <v>323</v>
      </c>
      <c r="Q3168" s="82">
        <v>309</v>
      </c>
    </row>
    <row r="3169" spans="13:17">
      <c r="M3169" s="81" t="s">
        <v>28</v>
      </c>
      <c r="N3169" s="81" t="s">
        <v>329</v>
      </c>
      <c r="O3169" s="81" t="s">
        <v>309</v>
      </c>
      <c r="P3169" s="81" t="s">
        <v>324</v>
      </c>
      <c r="Q3169" s="82">
        <v>234</v>
      </c>
    </row>
    <row r="3170" spans="13:17">
      <c r="M3170" s="81" t="s">
        <v>28</v>
      </c>
      <c r="N3170" s="81" t="s">
        <v>329</v>
      </c>
      <c r="O3170" s="81" t="s">
        <v>309</v>
      </c>
      <c r="P3170" s="81" t="s">
        <v>325</v>
      </c>
      <c r="Q3170" s="82">
        <v>247</v>
      </c>
    </row>
    <row r="3171" spans="13:17">
      <c r="M3171" s="81" t="s">
        <v>28</v>
      </c>
      <c r="N3171" s="81" t="s">
        <v>329</v>
      </c>
      <c r="O3171" s="81" t="s">
        <v>309</v>
      </c>
      <c r="P3171" s="81" t="s">
        <v>326</v>
      </c>
      <c r="Q3171" s="82">
        <v>277</v>
      </c>
    </row>
    <row r="3172" spans="13:17">
      <c r="M3172" s="81" t="s">
        <v>28</v>
      </c>
      <c r="N3172" s="81" t="s">
        <v>329</v>
      </c>
      <c r="O3172" s="81" t="s">
        <v>309</v>
      </c>
      <c r="P3172" s="81" t="s">
        <v>327</v>
      </c>
      <c r="Q3172" s="82">
        <v>162</v>
      </c>
    </row>
    <row r="3173" spans="13:17">
      <c r="M3173" s="81" t="s">
        <v>28</v>
      </c>
      <c r="N3173" s="81" t="s">
        <v>329</v>
      </c>
      <c r="O3173" s="81" t="s">
        <v>309</v>
      </c>
      <c r="P3173" s="81" t="s">
        <v>328</v>
      </c>
      <c r="Q3173" s="82">
        <v>210</v>
      </c>
    </row>
    <row r="3174" spans="13:17">
      <c r="M3174" s="81" t="s">
        <v>28</v>
      </c>
      <c r="N3174" s="81" t="s">
        <v>329</v>
      </c>
      <c r="O3174" s="81" t="s">
        <v>309</v>
      </c>
      <c r="P3174" s="81" t="s">
        <v>334</v>
      </c>
      <c r="Q3174" s="82">
        <v>3</v>
      </c>
    </row>
    <row r="3175" spans="13:17">
      <c r="M3175" s="81" t="s">
        <v>28</v>
      </c>
      <c r="N3175" s="81" t="s">
        <v>329</v>
      </c>
      <c r="O3175" s="81" t="s">
        <v>309</v>
      </c>
      <c r="P3175" s="81" t="s">
        <v>337</v>
      </c>
      <c r="Q3175" s="82">
        <v>1</v>
      </c>
    </row>
    <row r="3176" spans="13:17">
      <c r="M3176" s="81" t="s">
        <v>28</v>
      </c>
      <c r="N3176" s="81" t="s">
        <v>329</v>
      </c>
      <c r="O3176" s="81" t="s">
        <v>310</v>
      </c>
      <c r="P3176" s="81" t="s">
        <v>308</v>
      </c>
      <c r="Q3176" s="82">
        <v>12</v>
      </c>
    </row>
    <row r="3177" spans="13:17">
      <c r="M3177" s="81" t="s">
        <v>28</v>
      </c>
      <c r="N3177" s="81" t="s">
        <v>329</v>
      </c>
      <c r="O3177" s="81" t="s">
        <v>310</v>
      </c>
      <c r="P3177" s="81" t="s">
        <v>323</v>
      </c>
      <c r="Q3177" s="82">
        <v>77</v>
      </c>
    </row>
    <row r="3178" spans="13:17">
      <c r="M3178" s="81" t="s">
        <v>28</v>
      </c>
      <c r="N3178" s="81" t="s">
        <v>329</v>
      </c>
      <c r="O3178" s="81" t="s">
        <v>310</v>
      </c>
      <c r="P3178" s="81" t="s">
        <v>324</v>
      </c>
      <c r="Q3178" s="82">
        <v>80</v>
      </c>
    </row>
    <row r="3179" spans="13:17">
      <c r="M3179" s="81" t="s">
        <v>28</v>
      </c>
      <c r="N3179" s="81" t="s">
        <v>329</v>
      </c>
      <c r="O3179" s="81" t="s">
        <v>310</v>
      </c>
      <c r="P3179" s="81" t="s">
        <v>325</v>
      </c>
      <c r="Q3179" s="82">
        <v>108</v>
      </c>
    </row>
    <row r="3180" spans="13:17">
      <c r="M3180" s="81" t="s">
        <v>28</v>
      </c>
      <c r="N3180" s="81" t="s">
        <v>329</v>
      </c>
      <c r="O3180" s="81" t="s">
        <v>310</v>
      </c>
      <c r="P3180" s="81" t="s">
        <v>326</v>
      </c>
      <c r="Q3180" s="82">
        <v>130</v>
      </c>
    </row>
    <row r="3181" spans="13:17">
      <c r="M3181" s="81" t="s">
        <v>28</v>
      </c>
      <c r="N3181" s="81" t="s">
        <v>329</v>
      </c>
      <c r="O3181" s="81" t="s">
        <v>310</v>
      </c>
      <c r="P3181" s="81" t="s">
        <v>327</v>
      </c>
      <c r="Q3181" s="82">
        <v>72</v>
      </c>
    </row>
    <row r="3182" spans="13:17">
      <c r="M3182" s="81" t="s">
        <v>28</v>
      </c>
      <c r="N3182" s="81" t="s">
        <v>329</v>
      </c>
      <c r="O3182" s="81" t="s">
        <v>310</v>
      </c>
      <c r="P3182" s="81" t="s">
        <v>328</v>
      </c>
      <c r="Q3182" s="82">
        <v>84</v>
      </c>
    </row>
    <row r="3183" spans="13:17">
      <c r="M3183" s="81" t="s">
        <v>28</v>
      </c>
      <c r="N3183" s="81" t="s">
        <v>329</v>
      </c>
      <c r="O3183" s="81" t="s">
        <v>310</v>
      </c>
      <c r="P3183" s="81" t="s">
        <v>334</v>
      </c>
      <c r="Q3183" s="82">
        <v>3</v>
      </c>
    </row>
    <row r="3184" spans="13:17">
      <c r="M3184" s="81" t="s">
        <v>28</v>
      </c>
      <c r="N3184" s="81" t="s">
        <v>329</v>
      </c>
      <c r="O3184" s="81" t="s">
        <v>310</v>
      </c>
      <c r="P3184" s="81" t="s">
        <v>336</v>
      </c>
      <c r="Q3184" s="82">
        <v>1</v>
      </c>
    </row>
    <row r="3185" spans="13:17">
      <c r="M3185" s="81" t="s">
        <v>28</v>
      </c>
      <c r="N3185" s="81" t="s">
        <v>329</v>
      </c>
      <c r="O3185" s="81" t="s">
        <v>311</v>
      </c>
      <c r="P3185" s="81" t="s">
        <v>308</v>
      </c>
      <c r="Q3185" s="82">
        <v>1</v>
      </c>
    </row>
    <row r="3186" spans="13:17">
      <c r="M3186" s="81" t="s">
        <v>28</v>
      </c>
      <c r="N3186" s="81" t="s">
        <v>329</v>
      </c>
      <c r="O3186" s="81" t="s">
        <v>311</v>
      </c>
      <c r="P3186" s="81" t="s">
        <v>323</v>
      </c>
      <c r="Q3186" s="82">
        <v>9</v>
      </c>
    </row>
    <row r="3187" spans="13:17">
      <c r="M3187" s="81" t="s">
        <v>28</v>
      </c>
      <c r="N3187" s="81" t="s">
        <v>329</v>
      </c>
      <c r="O3187" s="81" t="s">
        <v>311</v>
      </c>
      <c r="P3187" s="81" t="s">
        <v>324</v>
      </c>
      <c r="Q3187" s="82">
        <v>7</v>
      </c>
    </row>
    <row r="3188" spans="13:17">
      <c r="M3188" s="81" t="s">
        <v>28</v>
      </c>
      <c r="N3188" s="81" t="s">
        <v>329</v>
      </c>
      <c r="O3188" s="81" t="s">
        <v>311</v>
      </c>
      <c r="P3188" s="81" t="s">
        <v>325</v>
      </c>
      <c r="Q3188" s="82">
        <v>12</v>
      </c>
    </row>
    <row r="3189" spans="13:17">
      <c r="M3189" s="81" t="s">
        <v>28</v>
      </c>
      <c r="N3189" s="81" t="s">
        <v>329</v>
      </c>
      <c r="O3189" s="81" t="s">
        <v>311</v>
      </c>
      <c r="P3189" s="81" t="s">
        <v>326</v>
      </c>
      <c r="Q3189" s="82">
        <v>3</v>
      </c>
    </row>
    <row r="3190" spans="13:17">
      <c r="M3190" s="81" t="s">
        <v>28</v>
      </c>
      <c r="N3190" s="81" t="s">
        <v>329</v>
      </c>
      <c r="O3190" s="81" t="s">
        <v>311</v>
      </c>
      <c r="P3190" s="81" t="s">
        <v>327</v>
      </c>
      <c r="Q3190" s="82">
        <v>5</v>
      </c>
    </row>
    <row r="3191" spans="13:17">
      <c r="M3191" s="81" t="s">
        <v>28</v>
      </c>
      <c r="N3191" s="81" t="s">
        <v>329</v>
      </c>
      <c r="O3191" s="81" t="s">
        <v>311</v>
      </c>
      <c r="P3191" s="81" t="s">
        <v>328</v>
      </c>
      <c r="Q3191" s="82">
        <v>5</v>
      </c>
    </row>
    <row r="3192" spans="13:17">
      <c r="M3192" s="81" t="s">
        <v>28</v>
      </c>
      <c r="N3192" s="81" t="s">
        <v>329</v>
      </c>
      <c r="O3192" s="81" t="s">
        <v>311</v>
      </c>
      <c r="P3192" s="81" t="s">
        <v>334</v>
      </c>
      <c r="Q3192" s="82">
        <v>1</v>
      </c>
    </row>
    <row r="3193" spans="13:17">
      <c r="M3193" s="81" t="s">
        <v>28</v>
      </c>
      <c r="N3193" s="81" t="s">
        <v>329</v>
      </c>
      <c r="O3193" s="81" t="s">
        <v>335</v>
      </c>
      <c r="P3193" s="81" t="s">
        <v>334</v>
      </c>
      <c r="Q3193" s="82">
        <v>2</v>
      </c>
    </row>
    <row r="3194" spans="13:17">
      <c r="M3194" s="81" t="s">
        <v>17</v>
      </c>
      <c r="N3194" s="81" t="s">
        <v>436</v>
      </c>
      <c r="O3194" s="81" t="s">
        <v>329</v>
      </c>
      <c r="P3194" s="81" t="s">
        <v>331</v>
      </c>
      <c r="Q3194" s="82">
        <v>1</v>
      </c>
    </row>
    <row r="3195" spans="13:17">
      <c r="M3195" s="81" t="s">
        <v>17</v>
      </c>
      <c r="N3195" s="81" t="s">
        <v>436</v>
      </c>
      <c r="O3195" s="81" t="s">
        <v>329</v>
      </c>
      <c r="P3195" s="81" t="s">
        <v>332</v>
      </c>
      <c r="Q3195" s="82">
        <v>1</v>
      </c>
    </row>
    <row r="3196" spans="13:17">
      <c r="M3196" s="81" t="s">
        <v>17</v>
      </c>
      <c r="N3196" s="81" t="s">
        <v>436</v>
      </c>
      <c r="O3196" s="81" t="s">
        <v>329</v>
      </c>
      <c r="P3196" s="81" t="s">
        <v>334</v>
      </c>
      <c r="Q3196" s="82">
        <v>1</v>
      </c>
    </row>
    <row r="3197" spans="13:17">
      <c r="M3197" s="81" t="s">
        <v>17</v>
      </c>
      <c r="N3197" s="81" t="s">
        <v>436</v>
      </c>
      <c r="O3197" s="81" t="s">
        <v>309</v>
      </c>
      <c r="P3197" s="81" t="s">
        <v>330</v>
      </c>
      <c r="Q3197" s="82">
        <v>62</v>
      </c>
    </row>
    <row r="3198" spans="13:17">
      <c r="M3198" s="81" t="s">
        <v>17</v>
      </c>
      <c r="N3198" s="81" t="s">
        <v>436</v>
      </c>
      <c r="O3198" s="81" t="s">
        <v>309</v>
      </c>
      <c r="P3198" s="81" t="s">
        <v>331</v>
      </c>
      <c r="Q3198" s="82">
        <v>127</v>
      </c>
    </row>
    <row r="3199" spans="13:17">
      <c r="M3199" s="81" t="s">
        <v>17</v>
      </c>
      <c r="N3199" s="81" t="s">
        <v>436</v>
      </c>
      <c r="O3199" s="81" t="s">
        <v>309</v>
      </c>
      <c r="P3199" s="81" t="s">
        <v>332</v>
      </c>
      <c r="Q3199" s="82">
        <v>64</v>
      </c>
    </row>
    <row r="3200" spans="13:17">
      <c r="M3200" s="81" t="s">
        <v>17</v>
      </c>
      <c r="N3200" s="81" t="s">
        <v>436</v>
      </c>
      <c r="O3200" s="81" t="s">
        <v>309</v>
      </c>
      <c r="P3200" s="81" t="s">
        <v>333</v>
      </c>
      <c r="Q3200" s="82">
        <v>77</v>
      </c>
    </row>
    <row r="3201" spans="13:17">
      <c r="M3201" s="81" t="s">
        <v>17</v>
      </c>
      <c r="N3201" s="81" t="s">
        <v>436</v>
      </c>
      <c r="O3201" s="81" t="s">
        <v>309</v>
      </c>
      <c r="P3201" s="81" t="s">
        <v>334</v>
      </c>
      <c r="Q3201" s="82">
        <v>49</v>
      </c>
    </row>
    <row r="3202" spans="13:17">
      <c r="M3202" s="81" t="s">
        <v>17</v>
      </c>
      <c r="N3202" s="81" t="s">
        <v>436</v>
      </c>
      <c r="O3202" s="81" t="s">
        <v>309</v>
      </c>
      <c r="P3202" s="81" t="s">
        <v>336</v>
      </c>
      <c r="Q3202" s="82">
        <v>48</v>
      </c>
    </row>
    <row r="3203" spans="13:17">
      <c r="M3203" s="81" t="s">
        <v>17</v>
      </c>
      <c r="N3203" s="81" t="s">
        <v>436</v>
      </c>
      <c r="O3203" s="81" t="s">
        <v>309</v>
      </c>
      <c r="P3203" s="81" t="s">
        <v>337</v>
      </c>
      <c r="Q3203" s="82">
        <v>72</v>
      </c>
    </row>
    <row r="3204" spans="13:17">
      <c r="M3204" s="81" t="s">
        <v>17</v>
      </c>
      <c r="N3204" s="81" t="s">
        <v>436</v>
      </c>
      <c r="O3204" s="81" t="s">
        <v>309</v>
      </c>
      <c r="P3204" s="81" t="s">
        <v>338</v>
      </c>
      <c r="Q3204" s="82">
        <v>5</v>
      </c>
    </row>
    <row r="3205" spans="13:17">
      <c r="M3205" s="81" t="s">
        <v>17</v>
      </c>
      <c r="N3205" s="81" t="s">
        <v>436</v>
      </c>
      <c r="O3205" s="81" t="s">
        <v>310</v>
      </c>
      <c r="P3205" s="81" t="s">
        <v>330</v>
      </c>
      <c r="Q3205" s="82">
        <v>35</v>
      </c>
    </row>
    <row r="3206" spans="13:17">
      <c r="M3206" s="81" t="s">
        <v>17</v>
      </c>
      <c r="N3206" s="81" t="s">
        <v>436</v>
      </c>
      <c r="O3206" s="81" t="s">
        <v>310</v>
      </c>
      <c r="P3206" s="81" t="s">
        <v>331</v>
      </c>
      <c r="Q3206" s="82">
        <v>44</v>
      </c>
    </row>
    <row r="3207" spans="13:17">
      <c r="M3207" s="81" t="s">
        <v>17</v>
      </c>
      <c r="N3207" s="81" t="s">
        <v>436</v>
      </c>
      <c r="O3207" s="81" t="s">
        <v>310</v>
      </c>
      <c r="P3207" s="81" t="s">
        <v>332</v>
      </c>
      <c r="Q3207" s="82">
        <v>40</v>
      </c>
    </row>
    <row r="3208" spans="13:17">
      <c r="M3208" s="81" t="s">
        <v>17</v>
      </c>
      <c r="N3208" s="81" t="s">
        <v>436</v>
      </c>
      <c r="O3208" s="81" t="s">
        <v>310</v>
      </c>
      <c r="P3208" s="81" t="s">
        <v>333</v>
      </c>
      <c r="Q3208" s="82">
        <v>32</v>
      </c>
    </row>
    <row r="3209" spans="13:17">
      <c r="M3209" s="81" t="s">
        <v>17</v>
      </c>
      <c r="N3209" s="81" t="s">
        <v>436</v>
      </c>
      <c r="O3209" s="81" t="s">
        <v>310</v>
      </c>
      <c r="P3209" s="81" t="s">
        <v>334</v>
      </c>
      <c r="Q3209" s="82">
        <v>21</v>
      </c>
    </row>
    <row r="3210" spans="13:17">
      <c r="M3210" s="81" t="s">
        <v>17</v>
      </c>
      <c r="N3210" s="81" t="s">
        <v>436</v>
      </c>
      <c r="O3210" s="81" t="s">
        <v>310</v>
      </c>
      <c r="P3210" s="81" t="s">
        <v>336</v>
      </c>
      <c r="Q3210" s="82">
        <v>44</v>
      </c>
    </row>
    <row r="3211" spans="13:17">
      <c r="M3211" s="81" t="s">
        <v>17</v>
      </c>
      <c r="N3211" s="81" t="s">
        <v>436</v>
      </c>
      <c r="O3211" s="81" t="s">
        <v>310</v>
      </c>
      <c r="P3211" s="81" t="s">
        <v>337</v>
      </c>
      <c r="Q3211" s="82">
        <v>25</v>
      </c>
    </row>
    <row r="3212" spans="13:17">
      <c r="M3212" s="81" t="s">
        <v>17</v>
      </c>
      <c r="N3212" s="81" t="s">
        <v>436</v>
      </c>
      <c r="O3212" s="81" t="s">
        <v>310</v>
      </c>
      <c r="P3212" s="81" t="s">
        <v>338</v>
      </c>
      <c r="Q3212" s="82">
        <v>4</v>
      </c>
    </row>
    <row r="3213" spans="13:17">
      <c r="M3213" s="81" t="s">
        <v>17</v>
      </c>
      <c r="N3213" s="81" t="s">
        <v>436</v>
      </c>
      <c r="O3213" s="81" t="s">
        <v>311</v>
      </c>
      <c r="P3213" s="81" t="s">
        <v>330</v>
      </c>
      <c r="Q3213" s="82">
        <v>4</v>
      </c>
    </row>
    <row r="3214" spans="13:17">
      <c r="M3214" s="81" t="s">
        <v>17</v>
      </c>
      <c r="N3214" s="81" t="s">
        <v>436</v>
      </c>
      <c r="O3214" s="81" t="s">
        <v>311</v>
      </c>
      <c r="P3214" s="81" t="s">
        <v>331</v>
      </c>
      <c r="Q3214" s="82">
        <v>7</v>
      </c>
    </row>
    <row r="3215" spans="13:17">
      <c r="M3215" s="81" t="s">
        <v>17</v>
      </c>
      <c r="N3215" s="81" t="s">
        <v>436</v>
      </c>
      <c r="O3215" s="81" t="s">
        <v>311</v>
      </c>
      <c r="P3215" s="81" t="s">
        <v>332</v>
      </c>
      <c r="Q3215" s="82">
        <v>1</v>
      </c>
    </row>
    <row r="3216" spans="13:17">
      <c r="M3216" s="81" t="s">
        <v>17</v>
      </c>
      <c r="N3216" s="81" t="s">
        <v>436</v>
      </c>
      <c r="O3216" s="81" t="s">
        <v>311</v>
      </c>
      <c r="P3216" s="81" t="s">
        <v>333</v>
      </c>
      <c r="Q3216" s="82">
        <v>5</v>
      </c>
    </row>
    <row r="3217" spans="13:17">
      <c r="M3217" s="81" t="s">
        <v>17</v>
      </c>
      <c r="N3217" s="81" t="s">
        <v>436</v>
      </c>
      <c r="O3217" s="81" t="s">
        <v>311</v>
      </c>
      <c r="P3217" s="81" t="s">
        <v>334</v>
      </c>
      <c r="Q3217" s="82">
        <v>4</v>
      </c>
    </row>
    <row r="3218" spans="13:17">
      <c r="M3218" s="81" t="s">
        <v>17</v>
      </c>
      <c r="N3218" s="81" t="s">
        <v>436</v>
      </c>
      <c r="O3218" s="81" t="s">
        <v>311</v>
      </c>
      <c r="P3218" s="81" t="s">
        <v>336</v>
      </c>
      <c r="Q3218" s="82">
        <v>4</v>
      </c>
    </row>
    <row r="3219" spans="13:17">
      <c r="M3219" s="81" t="s">
        <v>17</v>
      </c>
      <c r="N3219" s="81" t="s">
        <v>436</v>
      </c>
      <c r="O3219" s="81" t="s">
        <v>311</v>
      </c>
      <c r="P3219" s="81" t="s">
        <v>337</v>
      </c>
      <c r="Q3219" s="82">
        <v>7</v>
      </c>
    </row>
    <row r="3220" spans="13:17">
      <c r="M3220" s="81" t="s">
        <v>17</v>
      </c>
      <c r="N3220" s="81" t="s">
        <v>436</v>
      </c>
      <c r="O3220" s="81" t="s">
        <v>335</v>
      </c>
      <c r="P3220" s="81" t="s">
        <v>334</v>
      </c>
      <c r="Q3220" s="82">
        <v>2</v>
      </c>
    </row>
    <row r="3221" spans="13:17">
      <c r="M3221" s="81" t="s">
        <v>17</v>
      </c>
      <c r="N3221" s="81" t="s">
        <v>436</v>
      </c>
      <c r="O3221" s="81" t="s">
        <v>335</v>
      </c>
      <c r="P3221" s="81" t="s">
        <v>337</v>
      </c>
      <c r="Q3221" s="82">
        <v>1</v>
      </c>
    </row>
    <row r="3222" spans="13:17">
      <c r="M3222" s="81" t="s">
        <v>17</v>
      </c>
      <c r="N3222" s="81" t="s">
        <v>440</v>
      </c>
      <c r="O3222" s="81" t="s">
        <v>309</v>
      </c>
      <c r="P3222" s="81" t="s">
        <v>336</v>
      </c>
      <c r="Q3222" s="82">
        <v>1</v>
      </c>
    </row>
    <row r="3223" spans="13:17">
      <c r="M3223" s="81" t="s">
        <v>17</v>
      </c>
      <c r="N3223" s="81" t="s">
        <v>441</v>
      </c>
      <c r="O3223" s="81" t="s">
        <v>309</v>
      </c>
      <c r="P3223" s="81" t="s">
        <v>331</v>
      </c>
      <c r="Q3223" s="82">
        <v>1</v>
      </c>
    </row>
    <row r="3224" spans="13:17">
      <c r="M3224" s="81" t="s">
        <v>17</v>
      </c>
      <c r="N3224" s="81" t="s">
        <v>329</v>
      </c>
      <c r="O3224" s="81" t="s">
        <v>309</v>
      </c>
      <c r="P3224" s="81" t="s">
        <v>308</v>
      </c>
      <c r="Q3224" s="82">
        <v>23</v>
      </c>
    </row>
    <row r="3225" spans="13:17">
      <c r="M3225" s="81" t="s">
        <v>17</v>
      </c>
      <c r="N3225" s="81" t="s">
        <v>329</v>
      </c>
      <c r="O3225" s="81" t="s">
        <v>309</v>
      </c>
      <c r="P3225" s="81" t="s">
        <v>323</v>
      </c>
      <c r="Q3225" s="82">
        <v>100</v>
      </c>
    </row>
    <row r="3226" spans="13:17">
      <c r="M3226" s="81" t="s">
        <v>17</v>
      </c>
      <c r="N3226" s="81" t="s">
        <v>329</v>
      </c>
      <c r="O3226" s="81" t="s">
        <v>309</v>
      </c>
      <c r="P3226" s="81" t="s">
        <v>324</v>
      </c>
      <c r="Q3226" s="82">
        <v>70</v>
      </c>
    </row>
    <row r="3227" spans="13:17">
      <c r="M3227" s="81" t="s">
        <v>17</v>
      </c>
      <c r="N3227" s="81" t="s">
        <v>329</v>
      </c>
      <c r="O3227" s="81" t="s">
        <v>309</v>
      </c>
      <c r="P3227" s="81" t="s">
        <v>325</v>
      </c>
      <c r="Q3227" s="82">
        <v>46</v>
      </c>
    </row>
    <row r="3228" spans="13:17">
      <c r="M3228" s="81" t="s">
        <v>17</v>
      </c>
      <c r="N3228" s="81" t="s">
        <v>329</v>
      </c>
      <c r="O3228" s="81" t="s">
        <v>309</v>
      </c>
      <c r="P3228" s="81" t="s">
        <v>326</v>
      </c>
      <c r="Q3228" s="82">
        <v>82</v>
      </c>
    </row>
    <row r="3229" spans="13:17">
      <c r="M3229" s="81" t="s">
        <v>17</v>
      </c>
      <c r="N3229" s="81" t="s">
        <v>329</v>
      </c>
      <c r="O3229" s="81" t="s">
        <v>309</v>
      </c>
      <c r="P3229" s="81" t="s">
        <v>327</v>
      </c>
      <c r="Q3229" s="82">
        <v>87</v>
      </c>
    </row>
    <row r="3230" spans="13:17">
      <c r="M3230" s="81" t="s">
        <v>17</v>
      </c>
      <c r="N3230" s="81" t="s">
        <v>329</v>
      </c>
      <c r="O3230" s="81" t="s">
        <v>309</v>
      </c>
      <c r="P3230" s="81" t="s">
        <v>328</v>
      </c>
      <c r="Q3230" s="82">
        <v>37</v>
      </c>
    </row>
    <row r="3231" spans="13:17">
      <c r="M3231" s="81" t="s">
        <v>17</v>
      </c>
      <c r="N3231" s="81" t="s">
        <v>329</v>
      </c>
      <c r="O3231" s="81" t="s">
        <v>309</v>
      </c>
      <c r="P3231" s="81" t="s">
        <v>334</v>
      </c>
      <c r="Q3231" s="82">
        <v>2</v>
      </c>
    </row>
    <row r="3232" spans="13:17">
      <c r="M3232" s="81" t="s">
        <v>17</v>
      </c>
      <c r="N3232" s="81" t="s">
        <v>329</v>
      </c>
      <c r="O3232" s="81" t="s">
        <v>310</v>
      </c>
      <c r="P3232" s="81" t="s">
        <v>308</v>
      </c>
      <c r="Q3232" s="82">
        <v>2</v>
      </c>
    </row>
    <row r="3233" spans="13:17">
      <c r="M3233" s="81" t="s">
        <v>17</v>
      </c>
      <c r="N3233" s="81" t="s">
        <v>329</v>
      </c>
      <c r="O3233" s="81" t="s">
        <v>310</v>
      </c>
      <c r="P3233" s="81" t="s">
        <v>323</v>
      </c>
      <c r="Q3233" s="82">
        <v>35</v>
      </c>
    </row>
    <row r="3234" spans="13:17">
      <c r="M3234" s="81" t="s">
        <v>17</v>
      </c>
      <c r="N3234" s="81" t="s">
        <v>329</v>
      </c>
      <c r="O3234" s="81" t="s">
        <v>310</v>
      </c>
      <c r="P3234" s="81" t="s">
        <v>324</v>
      </c>
      <c r="Q3234" s="82">
        <v>16</v>
      </c>
    </row>
    <row r="3235" spans="13:17">
      <c r="M3235" s="81" t="s">
        <v>17</v>
      </c>
      <c r="N3235" s="81" t="s">
        <v>329</v>
      </c>
      <c r="O3235" s="81" t="s">
        <v>310</v>
      </c>
      <c r="P3235" s="81" t="s">
        <v>325</v>
      </c>
      <c r="Q3235" s="82">
        <v>21</v>
      </c>
    </row>
    <row r="3236" spans="13:17">
      <c r="M3236" s="81" t="s">
        <v>17</v>
      </c>
      <c r="N3236" s="81" t="s">
        <v>329</v>
      </c>
      <c r="O3236" s="81" t="s">
        <v>310</v>
      </c>
      <c r="P3236" s="81" t="s">
        <v>326</v>
      </c>
      <c r="Q3236" s="82">
        <v>30</v>
      </c>
    </row>
    <row r="3237" spans="13:17">
      <c r="M3237" s="81" t="s">
        <v>17</v>
      </c>
      <c r="N3237" s="81" t="s">
        <v>329</v>
      </c>
      <c r="O3237" s="81" t="s">
        <v>310</v>
      </c>
      <c r="P3237" s="81" t="s">
        <v>327</v>
      </c>
      <c r="Q3237" s="82">
        <v>16</v>
      </c>
    </row>
    <row r="3238" spans="13:17">
      <c r="M3238" s="81" t="s">
        <v>17</v>
      </c>
      <c r="N3238" s="81" t="s">
        <v>329</v>
      </c>
      <c r="O3238" s="81" t="s">
        <v>310</v>
      </c>
      <c r="P3238" s="81" t="s">
        <v>328</v>
      </c>
      <c r="Q3238" s="82">
        <v>27</v>
      </c>
    </row>
    <row r="3239" spans="13:17">
      <c r="M3239" s="81" t="s">
        <v>17</v>
      </c>
      <c r="N3239" s="81" t="s">
        <v>329</v>
      </c>
      <c r="O3239" s="81" t="s">
        <v>310</v>
      </c>
      <c r="P3239" s="81" t="s">
        <v>334</v>
      </c>
      <c r="Q3239" s="82">
        <v>1</v>
      </c>
    </row>
    <row r="3240" spans="13:17">
      <c r="M3240" s="81" t="s">
        <v>17</v>
      </c>
      <c r="N3240" s="81" t="s">
        <v>329</v>
      </c>
      <c r="O3240" s="81" t="s">
        <v>311</v>
      </c>
      <c r="P3240" s="81" t="s">
        <v>308</v>
      </c>
      <c r="Q3240" s="82">
        <v>1</v>
      </c>
    </row>
    <row r="3241" spans="13:17">
      <c r="M3241" s="81" t="s">
        <v>17</v>
      </c>
      <c r="N3241" s="81" t="s">
        <v>329</v>
      </c>
      <c r="O3241" s="81" t="s">
        <v>311</v>
      </c>
      <c r="P3241" s="81" t="s">
        <v>323</v>
      </c>
      <c r="Q3241" s="82">
        <v>1</v>
      </c>
    </row>
    <row r="3242" spans="13:17">
      <c r="M3242" s="81" t="s">
        <v>17</v>
      </c>
      <c r="N3242" s="81" t="s">
        <v>329</v>
      </c>
      <c r="O3242" s="81" t="s">
        <v>311</v>
      </c>
      <c r="P3242" s="81" t="s">
        <v>324</v>
      </c>
      <c r="Q3242" s="82">
        <v>4</v>
      </c>
    </row>
    <row r="3243" spans="13:17">
      <c r="M3243" s="81" t="s">
        <v>17</v>
      </c>
      <c r="N3243" s="81" t="s">
        <v>329</v>
      </c>
      <c r="O3243" s="81" t="s">
        <v>311</v>
      </c>
      <c r="P3243" s="81" t="s">
        <v>325</v>
      </c>
      <c r="Q3243" s="82">
        <v>5</v>
      </c>
    </row>
    <row r="3244" spans="13:17">
      <c r="M3244" s="81" t="s">
        <v>17</v>
      </c>
      <c r="N3244" s="81" t="s">
        <v>329</v>
      </c>
      <c r="O3244" s="81" t="s">
        <v>311</v>
      </c>
      <c r="P3244" s="81" t="s">
        <v>326</v>
      </c>
      <c r="Q3244" s="82">
        <v>5</v>
      </c>
    </row>
    <row r="3245" spans="13:17">
      <c r="M3245" s="81" t="s">
        <v>17</v>
      </c>
      <c r="N3245" s="81" t="s">
        <v>329</v>
      </c>
      <c r="O3245" s="81" t="s">
        <v>311</v>
      </c>
      <c r="P3245" s="81" t="s">
        <v>327</v>
      </c>
      <c r="Q3245" s="82">
        <v>1</v>
      </c>
    </row>
    <row r="3246" spans="13:17">
      <c r="M3246" s="81" t="s">
        <v>17</v>
      </c>
      <c r="N3246" s="81" t="s">
        <v>329</v>
      </c>
      <c r="O3246" s="81" t="s">
        <v>311</v>
      </c>
      <c r="P3246" s="81" t="s">
        <v>328</v>
      </c>
      <c r="Q3246" s="82">
        <v>3</v>
      </c>
    </row>
    <row r="3247" spans="13:17">
      <c r="M3247" s="81" t="s">
        <v>34</v>
      </c>
      <c r="N3247" s="81" t="s">
        <v>436</v>
      </c>
      <c r="O3247" s="81" t="s">
        <v>309</v>
      </c>
      <c r="P3247" s="81" t="s">
        <v>330</v>
      </c>
      <c r="Q3247" s="82">
        <v>75</v>
      </c>
    </row>
    <row r="3248" spans="13:17">
      <c r="M3248" s="81" t="s">
        <v>34</v>
      </c>
      <c r="N3248" s="81" t="s">
        <v>436</v>
      </c>
      <c r="O3248" s="81" t="s">
        <v>309</v>
      </c>
      <c r="P3248" s="81" t="s">
        <v>331</v>
      </c>
      <c r="Q3248" s="82">
        <v>88</v>
      </c>
    </row>
    <row r="3249" spans="13:17">
      <c r="M3249" s="81" t="s">
        <v>34</v>
      </c>
      <c r="N3249" s="81" t="s">
        <v>436</v>
      </c>
      <c r="O3249" s="81" t="s">
        <v>309</v>
      </c>
      <c r="P3249" s="81" t="s">
        <v>332</v>
      </c>
      <c r="Q3249" s="82">
        <v>73</v>
      </c>
    </row>
    <row r="3250" spans="13:17">
      <c r="M3250" s="81" t="s">
        <v>34</v>
      </c>
      <c r="N3250" s="81" t="s">
        <v>436</v>
      </c>
      <c r="O3250" s="81" t="s">
        <v>309</v>
      </c>
      <c r="P3250" s="81" t="s">
        <v>333</v>
      </c>
      <c r="Q3250" s="82">
        <v>66</v>
      </c>
    </row>
    <row r="3251" spans="13:17">
      <c r="M3251" s="81" t="s">
        <v>34</v>
      </c>
      <c r="N3251" s="81" t="s">
        <v>436</v>
      </c>
      <c r="O3251" s="81" t="s">
        <v>309</v>
      </c>
      <c r="P3251" s="81" t="s">
        <v>334</v>
      </c>
      <c r="Q3251" s="82">
        <v>52</v>
      </c>
    </row>
    <row r="3252" spans="13:17">
      <c r="M3252" s="81" t="s">
        <v>34</v>
      </c>
      <c r="N3252" s="81" t="s">
        <v>436</v>
      </c>
      <c r="O3252" s="81" t="s">
        <v>309</v>
      </c>
      <c r="P3252" s="81" t="s">
        <v>336</v>
      </c>
      <c r="Q3252" s="82">
        <v>60</v>
      </c>
    </row>
    <row r="3253" spans="13:17">
      <c r="M3253" s="81" t="s">
        <v>34</v>
      </c>
      <c r="N3253" s="81" t="s">
        <v>436</v>
      </c>
      <c r="O3253" s="81" t="s">
        <v>309</v>
      </c>
      <c r="P3253" s="81" t="s">
        <v>337</v>
      </c>
      <c r="Q3253" s="82">
        <v>64</v>
      </c>
    </row>
    <row r="3254" spans="13:17">
      <c r="M3254" s="81" t="s">
        <v>34</v>
      </c>
      <c r="N3254" s="81" t="s">
        <v>436</v>
      </c>
      <c r="O3254" s="81" t="s">
        <v>309</v>
      </c>
      <c r="P3254" s="81" t="s">
        <v>338</v>
      </c>
      <c r="Q3254" s="82">
        <v>6</v>
      </c>
    </row>
    <row r="3255" spans="13:17">
      <c r="M3255" s="81" t="s">
        <v>34</v>
      </c>
      <c r="N3255" s="81" t="s">
        <v>436</v>
      </c>
      <c r="O3255" s="81" t="s">
        <v>310</v>
      </c>
      <c r="P3255" s="81" t="s">
        <v>330</v>
      </c>
      <c r="Q3255" s="82">
        <v>30</v>
      </c>
    </row>
    <row r="3256" spans="13:17">
      <c r="M3256" s="81" t="s">
        <v>34</v>
      </c>
      <c r="N3256" s="81" t="s">
        <v>436</v>
      </c>
      <c r="O3256" s="81" t="s">
        <v>310</v>
      </c>
      <c r="P3256" s="81" t="s">
        <v>331</v>
      </c>
      <c r="Q3256" s="82">
        <v>38</v>
      </c>
    </row>
    <row r="3257" spans="13:17">
      <c r="M3257" s="81" t="s">
        <v>34</v>
      </c>
      <c r="N3257" s="81" t="s">
        <v>436</v>
      </c>
      <c r="O3257" s="81" t="s">
        <v>310</v>
      </c>
      <c r="P3257" s="81" t="s">
        <v>332</v>
      </c>
      <c r="Q3257" s="82">
        <v>40</v>
      </c>
    </row>
    <row r="3258" spans="13:17">
      <c r="M3258" s="81" t="s">
        <v>34</v>
      </c>
      <c r="N3258" s="81" t="s">
        <v>436</v>
      </c>
      <c r="O3258" s="81" t="s">
        <v>310</v>
      </c>
      <c r="P3258" s="81" t="s">
        <v>333</v>
      </c>
      <c r="Q3258" s="82">
        <v>31</v>
      </c>
    </row>
    <row r="3259" spans="13:17">
      <c r="M3259" s="81" t="s">
        <v>34</v>
      </c>
      <c r="N3259" s="81" t="s">
        <v>436</v>
      </c>
      <c r="O3259" s="81" t="s">
        <v>310</v>
      </c>
      <c r="P3259" s="81" t="s">
        <v>334</v>
      </c>
      <c r="Q3259" s="82">
        <v>23</v>
      </c>
    </row>
    <row r="3260" spans="13:17">
      <c r="M3260" s="81" t="s">
        <v>34</v>
      </c>
      <c r="N3260" s="81" t="s">
        <v>436</v>
      </c>
      <c r="O3260" s="81" t="s">
        <v>310</v>
      </c>
      <c r="P3260" s="81" t="s">
        <v>336</v>
      </c>
      <c r="Q3260" s="82">
        <v>25</v>
      </c>
    </row>
    <row r="3261" spans="13:17">
      <c r="M3261" s="81" t="s">
        <v>34</v>
      </c>
      <c r="N3261" s="81" t="s">
        <v>436</v>
      </c>
      <c r="O3261" s="81" t="s">
        <v>310</v>
      </c>
      <c r="P3261" s="81" t="s">
        <v>337</v>
      </c>
      <c r="Q3261" s="82">
        <v>34</v>
      </c>
    </row>
    <row r="3262" spans="13:17">
      <c r="M3262" s="81" t="s">
        <v>34</v>
      </c>
      <c r="N3262" s="81" t="s">
        <v>436</v>
      </c>
      <c r="O3262" s="81" t="s">
        <v>310</v>
      </c>
      <c r="P3262" s="81" t="s">
        <v>338</v>
      </c>
      <c r="Q3262" s="82">
        <v>9</v>
      </c>
    </row>
    <row r="3263" spans="13:17">
      <c r="M3263" s="81" t="s">
        <v>34</v>
      </c>
      <c r="N3263" s="81" t="s">
        <v>436</v>
      </c>
      <c r="O3263" s="81" t="s">
        <v>311</v>
      </c>
      <c r="P3263" s="81" t="s">
        <v>330</v>
      </c>
      <c r="Q3263" s="82">
        <v>4</v>
      </c>
    </row>
    <row r="3264" spans="13:17">
      <c r="M3264" s="81" t="s">
        <v>34</v>
      </c>
      <c r="N3264" s="81" t="s">
        <v>436</v>
      </c>
      <c r="O3264" s="81" t="s">
        <v>311</v>
      </c>
      <c r="P3264" s="81" t="s">
        <v>331</v>
      </c>
      <c r="Q3264" s="82">
        <v>7</v>
      </c>
    </row>
    <row r="3265" spans="13:17">
      <c r="M3265" s="81" t="s">
        <v>34</v>
      </c>
      <c r="N3265" s="81" t="s">
        <v>436</v>
      </c>
      <c r="O3265" s="81" t="s">
        <v>311</v>
      </c>
      <c r="P3265" s="81" t="s">
        <v>332</v>
      </c>
      <c r="Q3265" s="82">
        <v>6</v>
      </c>
    </row>
    <row r="3266" spans="13:17">
      <c r="M3266" s="81" t="s">
        <v>34</v>
      </c>
      <c r="N3266" s="81" t="s">
        <v>436</v>
      </c>
      <c r="O3266" s="81" t="s">
        <v>311</v>
      </c>
      <c r="P3266" s="81" t="s">
        <v>333</v>
      </c>
      <c r="Q3266" s="82">
        <v>3</v>
      </c>
    </row>
    <row r="3267" spans="13:17">
      <c r="M3267" s="81" t="s">
        <v>34</v>
      </c>
      <c r="N3267" s="81" t="s">
        <v>436</v>
      </c>
      <c r="O3267" s="81" t="s">
        <v>311</v>
      </c>
      <c r="P3267" s="81" t="s">
        <v>334</v>
      </c>
      <c r="Q3267" s="82">
        <v>5</v>
      </c>
    </row>
    <row r="3268" spans="13:17">
      <c r="M3268" s="81" t="s">
        <v>34</v>
      </c>
      <c r="N3268" s="81" t="s">
        <v>436</v>
      </c>
      <c r="O3268" s="81" t="s">
        <v>311</v>
      </c>
      <c r="P3268" s="81" t="s">
        <v>336</v>
      </c>
      <c r="Q3268" s="82">
        <v>2</v>
      </c>
    </row>
    <row r="3269" spans="13:17">
      <c r="M3269" s="81" t="s">
        <v>34</v>
      </c>
      <c r="N3269" s="81" t="s">
        <v>436</v>
      </c>
      <c r="O3269" s="81" t="s">
        <v>311</v>
      </c>
      <c r="P3269" s="81" t="s">
        <v>337</v>
      </c>
      <c r="Q3269" s="82">
        <v>5</v>
      </c>
    </row>
    <row r="3270" spans="13:17">
      <c r="M3270" s="81" t="s">
        <v>34</v>
      </c>
      <c r="N3270" s="81" t="s">
        <v>436</v>
      </c>
      <c r="O3270" s="81" t="s">
        <v>311</v>
      </c>
      <c r="P3270" s="81" t="s">
        <v>338</v>
      </c>
      <c r="Q3270" s="82">
        <v>1</v>
      </c>
    </row>
    <row r="3271" spans="13:17">
      <c r="M3271" s="81" t="s">
        <v>34</v>
      </c>
      <c r="N3271" s="81" t="s">
        <v>436</v>
      </c>
      <c r="O3271" s="81" t="s">
        <v>335</v>
      </c>
      <c r="P3271" s="81" t="s">
        <v>334</v>
      </c>
      <c r="Q3271" s="82">
        <v>1</v>
      </c>
    </row>
    <row r="3272" spans="13:17">
      <c r="M3272" s="81" t="s">
        <v>34</v>
      </c>
      <c r="N3272" s="81" t="s">
        <v>436</v>
      </c>
      <c r="O3272" s="81" t="s">
        <v>335</v>
      </c>
      <c r="P3272" s="81" t="s">
        <v>337</v>
      </c>
      <c r="Q3272" s="82">
        <v>2</v>
      </c>
    </row>
    <row r="3273" spans="13:17">
      <c r="M3273" s="81" t="s">
        <v>34</v>
      </c>
      <c r="N3273" s="81" t="s">
        <v>440</v>
      </c>
      <c r="O3273" s="81" t="s">
        <v>309</v>
      </c>
      <c r="P3273" s="81" t="s">
        <v>334</v>
      </c>
      <c r="Q3273" s="82">
        <v>1</v>
      </c>
    </row>
    <row r="3274" spans="13:17">
      <c r="M3274" s="81" t="s">
        <v>34</v>
      </c>
      <c r="N3274" s="81" t="s">
        <v>440</v>
      </c>
      <c r="O3274" s="81" t="s">
        <v>309</v>
      </c>
      <c r="P3274" s="81" t="s">
        <v>337</v>
      </c>
      <c r="Q3274" s="82">
        <v>2</v>
      </c>
    </row>
    <row r="3275" spans="13:17">
      <c r="M3275" s="81" t="s">
        <v>34</v>
      </c>
      <c r="N3275" s="81" t="s">
        <v>441</v>
      </c>
      <c r="O3275" s="81" t="s">
        <v>309</v>
      </c>
      <c r="P3275" s="81" t="s">
        <v>334</v>
      </c>
      <c r="Q3275" s="82">
        <v>3</v>
      </c>
    </row>
    <row r="3276" spans="13:17">
      <c r="M3276" s="81" t="s">
        <v>34</v>
      </c>
      <c r="N3276" s="81" t="s">
        <v>441</v>
      </c>
      <c r="O3276" s="81" t="s">
        <v>310</v>
      </c>
      <c r="P3276" s="81" t="s">
        <v>334</v>
      </c>
      <c r="Q3276" s="82">
        <v>1</v>
      </c>
    </row>
    <row r="3277" spans="13:17">
      <c r="M3277" s="81" t="s">
        <v>34</v>
      </c>
      <c r="N3277" s="81" t="s">
        <v>329</v>
      </c>
      <c r="O3277" s="81" t="s">
        <v>309</v>
      </c>
      <c r="P3277" s="81" t="s">
        <v>308</v>
      </c>
      <c r="Q3277" s="82">
        <v>19</v>
      </c>
    </row>
    <row r="3278" spans="13:17">
      <c r="M3278" s="81" t="s">
        <v>34</v>
      </c>
      <c r="N3278" s="81" t="s">
        <v>329</v>
      </c>
      <c r="O3278" s="81" t="s">
        <v>309</v>
      </c>
      <c r="P3278" s="81" t="s">
        <v>323</v>
      </c>
      <c r="Q3278" s="82">
        <v>155</v>
      </c>
    </row>
    <row r="3279" spans="13:17">
      <c r="M3279" s="81" t="s">
        <v>34</v>
      </c>
      <c r="N3279" s="81" t="s">
        <v>329</v>
      </c>
      <c r="O3279" s="81" t="s">
        <v>309</v>
      </c>
      <c r="P3279" s="81" t="s">
        <v>324</v>
      </c>
      <c r="Q3279" s="82">
        <v>112</v>
      </c>
    </row>
    <row r="3280" spans="13:17">
      <c r="M3280" s="81" t="s">
        <v>34</v>
      </c>
      <c r="N3280" s="81" t="s">
        <v>329</v>
      </c>
      <c r="O3280" s="81" t="s">
        <v>309</v>
      </c>
      <c r="P3280" s="81" t="s">
        <v>325</v>
      </c>
      <c r="Q3280" s="82">
        <v>87</v>
      </c>
    </row>
    <row r="3281" spans="13:17">
      <c r="M3281" s="81" t="s">
        <v>34</v>
      </c>
      <c r="N3281" s="81" t="s">
        <v>329</v>
      </c>
      <c r="O3281" s="81" t="s">
        <v>309</v>
      </c>
      <c r="P3281" s="81" t="s">
        <v>326</v>
      </c>
      <c r="Q3281" s="82">
        <v>109</v>
      </c>
    </row>
    <row r="3282" spans="13:17">
      <c r="M3282" s="81" t="s">
        <v>34</v>
      </c>
      <c r="N3282" s="81" t="s">
        <v>329</v>
      </c>
      <c r="O3282" s="81" t="s">
        <v>309</v>
      </c>
      <c r="P3282" s="81" t="s">
        <v>327</v>
      </c>
      <c r="Q3282" s="82">
        <v>107</v>
      </c>
    </row>
    <row r="3283" spans="13:17">
      <c r="M3283" s="81" t="s">
        <v>34</v>
      </c>
      <c r="N3283" s="81" t="s">
        <v>329</v>
      </c>
      <c r="O3283" s="81" t="s">
        <v>309</v>
      </c>
      <c r="P3283" s="81" t="s">
        <v>328</v>
      </c>
      <c r="Q3283" s="82">
        <v>55</v>
      </c>
    </row>
    <row r="3284" spans="13:17">
      <c r="M3284" s="81" t="s">
        <v>34</v>
      </c>
      <c r="N3284" s="81" t="s">
        <v>329</v>
      </c>
      <c r="O3284" s="81" t="s">
        <v>310</v>
      </c>
      <c r="P3284" s="81" t="s">
        <v>308</v>
      </c>
      <c r="Q3284" s="82">
        <v>4</v>
      </c>
    </row>
    <row r="3285" spans="13:17">
      <c r="M3285" s="81" t="s">
        <v>34</v>
      </c>
      <c r="N3285" s="81" t="s">
        <v>329</v>
      </c>
      <c r="O3285" s="81" t="s">
        <v>310</v>
      </c>
      <c r="P3285" s="81" t="s">
        <v>323</v>
      </c>
      <c r="Q3285" s="82">
        <v>35</v>
      </c>
    </row>
    <row r="3286" spans="13:17">
      <c r="M3286" s="81" t="s">
        <v>34</v>
      </c>
      <c r="N3286" s="81" t="s">
        <v>329</v>
      </c>
      <c r="O3286" s="81" t="s">
        <v>310</v>
      </c>
      <c r="P3286" s="81" t="s">
        <v>324</v>
      </c>
      <c r="Q3286" s="82">
        <v>39</v>
      </c>
    </row>
    <row r="3287" spans="13:17">
      <c r="M3287" s="81" t="s">
        <v>34</v>
      </c>
      <c r="N3287" s="81" t="s">
        <v>329</v>
      </c>
      <c r="O3287" s="81" t="s">
        <v>310</v>
      </c>
      <c r="P3287" s="81" t="s">
        <v>325</v>
      </c>
      <c r="Q3287" s="82">
        <v>37</v>
      </c>
    </row>
    <row r="3288" spans="13:17">
      <c r="M3288" s="81" t="s">
        <v>34</v>
      </c>
      <c r="N3288" s="81" t="s">
        <v>329</v>
      </c>
      <c r="O3288" s="81" t="s">
        <v>310</v>
      </c>
      <c r="P3288" s="81" t="s">
        <v>326</v>
      </c>
      <c r="Q3288" s="82">
        <v>21</v>
      </c>
    </row>
    <row r="3289" spans="13:17">
      <c r="M3289" s="81" t="s">
        <v>34</v>
      </c>
      <c r="N3289" s="81" t="s">
        <v>329</v>
      </c>
      <c r="O3289" s="81" t="s">
        <v>310</v>
      </c>
      <c r="P3289" s="81" t="s">
        <v>327</v>
      </c>
      <c r="Q3289" s="82">
        <v>19</v>
      </c>
    </row>
    <row r="3290" spans="13:17">
      <c r="M3290" s="81" t="s">
        <v>34</v>
      </c>
      <c r="N3290" s="81" t="s">
        <v>329</v>
      </c>
      <c r="O3290" s="81" t="s">
        <v>310</v>
      </c>
      <c r="P3290" s="81" t="s">
        <v>328</v>
      </c>
      <c r="Q3290" s="82">
        <v>28</v>
      </c>
    </row>
    <row r="3291" spans="13:17">
      <c r="M3291" s="81" t="s">
        <v>34</v>
      </c>
      <c r="N3291" s="81" t="s">
        <v>329</v>
      </c>
      <c r="O3291" s="81" t="s">
        <v>311</v>
      </c>
      <c r="P3291" s="81" t="s">
        <v>323</v>
      </c>
      <c r="Q3291" s="82">
        <v>12</v>
      </c>
    </row>
    <row r="3292" spans="13:17">
      <c r="M3292" s="81" t="s">
        <v>34</v>
      </c>
      <c r="N3292" s="81" t="s">
        <v>329</v>
      </c>
      <c r="O3292" s="81" t="s">
        <v>311</v>
      </c>
      <c r="P3292" s="81" t="s">
        <v>324</v>
      </c>
      <c r="Q3292" s="82">
        <v>3</v>
      </c>
    </row>
    <row r="3293" spans="13:17">
      <c r="M3293" s="81" t="s">
        <v>34</v>
      </c>
      <c r="N3293" s="81" t="s">
        <v>329</v>
      </c>
      <c r="O3293" s="81" t="s">
        <v>311</v>
      </c>
      <c r="P3293" s="81" t="s">
        <v>325</v>
      </c>
      <c r="Q3293" s="82">
        <v>8</v>
      </c>
    </row>
    <row r="3294" spans="13:17">
      <c r="M3294" s="81" t="s">
        <v>34</v>
      </c>
      <c r="N3294" s="81" t="s">
        <v>329</v>
      </c>
      <c r="O3294" s="81" t="s">
        <v>311</v>
      </c>
      <c r="P3294" s="81" t="s">
        <v>326</v>
      </c>
      <c r="Q3294" s="82">
        <v>6</v>
      </c>
    </row>
    <row r="3295" spans="13:17">
      <c r="M3295" s="81" t="s">
        <v>34</v>
      </c>
      <c r="N3295" s="81" t="s">
        <v>329</v>
      </c>
      <c r="O3295" s="81" t="s">
        <v>311</v>
      </c>
      <c r="P3295" s="81" t="s">
        <v>327</v>
      </c>
      <c r="Q3295" s="82">
        <v>2</v>
      </c>
    </row>
    <row r="3296" spans="13:17">
      <c r="M3296" s="81" t="s">
        <v>34</v>
      </c>
      <c r="N3296" s="81" t="s">
        <v>329</v>
      </c>
      <c r="O3296" s="81" t="s">
        <v>311</v>
      </c>
      <c r="P3296" s="81" t="s">
        <v>328</v>
      </c>
      <c r="Q3296" s="82">
        <v>3</v>
      </c>
    </row>
    <row r="3297" spans="13:17">
      <c r="M3297" s="81" t="s">
        <v>322</v>
      </c>
      <c r="N3297" s="81" t="s">
        <v>436</v>
      </c>
      <c r="O3297" s="81" t="s">
        <v>329</v>
      </c>
      <c r="P3297" s="81" t="s">
        <v>331</v>
      </c>
      <c r="Q3297" s="82">
        <v>4</v>
      </c>
    </row>
    <row r="3298" spans="13:17">
      <c r="M3298" s="81" t="s">
        <v>322</v>
      </c>
      <c r="N3298" s="81" t="s">
        <v>436</v>
      </c>
      <c r="O3298" s="81" t="s">
        <v>329</v>
      </c>
      <c r="P3298" s="81" t="s">
        <v>332</v>
      </c>
      <c r="Q3298" s="82">
        <v>1</v>
      </c>
    </row>
    <row r="3299" spans="13:17">
      <c r="M3299" s="81" t="s">
        <v>322</v>
      </c>
      <c r="N3299" s="81" t="s">
        <v>436</v>
      </c>
      <c r="O3299" s="81" t="s">
        <v>329</v>
      </c>
      <c r="P3299" s="81" t="s">
        <v>333</v>
      </c>
      <c r="Q3299" s="82">
        <v>9</v>
      </c>
    </row>
    <row r="3300" spans="13:17">
      <c r="M3300" s="81" t="s">
        <v>322</v>
      </c>
      <c r="N3300" s="81" t="s">
        <v>436</v>
      </c>
      <c r="O3300" s="81" t="s">
        <v>329</v>
      </c>
      <c r="P3300" s="81" t="s">
        <v>334</v>
      </c>
      <c r="Q3300" s="82">
        <v>2</v>
      </c>
    </row>
    <row r="3301" spans="13:17">
      <c r="M3301" s="81" t="s">
        <v>322</v>
      </c>
      <c r="N3301" s="81" t="s">
        <v>436</v>
      </c>
      <c r="O3301" s="81" t="s">
        <v>309</v>
      </c>
      <c r="P3301" s="81" t="s">
        <v>330</v>
      </c>
      <c r="Q3301" s="82">
        <v>1</v>
      </c>
    </row>
    <row r="3302" spans="13:17">
      <c r="M3302" s="81" t="s">
        <v>322</v>
      </c>
      <c r="N3302" s="81" t="s">
        <v>436</v>
      </c>
      <c r="O3302" s="81" t="s">
        <v>309</v>
      </c>
      <c r="P3302" s="81" t="s">
        <v>331</v>
      </c>
      <c r="Q3302" s="82">
        <v>66</v>
      </c>
    </row>
    <row r="3303" spans="13:17">
      <c r="M3303" s="81" t="s">
        <v>322</v>
      </c>
      <c r="N3303" s="81" t="s">
        <v>436</v>
      </c>
      <c r="O3303" s="81" t="s">
        <v>309</v>
      </c>
      <c r="P3303" s="81" t="s">
        <v>332</v>
      </c>
      <c r="Q3303" s="82">
        <v>38</v>
      </c>
    </row>
    <row r="3304" spans="13:17">
      <c r="M3304" s="81" t="s">
        <v>322</v>
      </c>
      <c r="N3304" s="81" t="s">
        <v>436</v>
      </c>
      <c r="O3304" s="81" t="s">
        <v>309</v>
      </c>
      <c r="P3304" s="81" t="s">
        <v>333</v>
      </c>
      <c r="Q3304" s="82">
        <v>544</v>
      </c>
    </row>
    <row r="3305" spans="13:17">
      <c r="M3305" s="81" t="s">
        <v>322</v>
      </c>
      <c r="N3305" s="81" t="s">
        <v>436</v>
      </c>
      <c r="O3305" s="81" t="s">
        <v>309</v>
      </c>
      <c r="P3305" s="81" t="s">
        <v>334</v>
      </c>
      <c r="Q3305" s="82">
        <v>1155</v>
      </c>
    </row>
    <row r="3306" spans="13:17">
      <c r="M3306" s="81" t="s">
        <v>322</v>
      </c>
      <c r="N3306" s="81" t="s">
        <v>436</v>
      </c>
      <c r="O3306" s="81" t="s">
        <v>309</v>
      </c>
      <c r="P3306" s="81" t="s">
        <v>336</v>
      </c>
      <c r="Q3306" s="82">
        <v>2165</v>
      </c>
    </row>
    <row r="3307" spans="13:17">
      <c r="M3307" s="81" t="s">
        <v>322</v>
      </c>
      <c r="N3307" s="81" t="s">
        <v>436</v>
      </c>
      <c r="O3307" s="81" t="s">
        <v>309</v>
      </c>
      <c r="P3307" s="81" t="s">
        <v>337</v>
      </c>
      <c r="Q3307" s="82">
        <v>2577</v>
      </c>
    </row>
    <row r="3308" spans="13:17">
      <c r="M3308" s="81" t="s">
        <v>322</v>
      </c>
      <c r="N3308" s="81" t="s">
        <v>436</v>
      </c>
      <c r="O3308" s="81" t="s">
        <v>309</v>
      </c>
      <c r="P3308" s="81" t="s">
        <v>338</v>
      </c>
      <c r="Q3308" s="82">
        <v>408</v>
      </c>
    </row>
    <row r="3309" spans="13:17">
      <c r="M3309" s="81" t="s">
        <v>322</v>
      </c>
      <c r="N3309" s="81" t="s">
        <v>436</v>
      </c>
      <c r="O3309" s="81" t="s">
        <v>310</v>
      </c>
      <c r="P3309" s="81" t="s">
        <v>330</v>
      </c>
      <c r="Q3309" s="82">
        <v>9</v>
      </c>
    </row>
    <row r="3310" spans="13:17">
      <c r="M3310" s="81" t="s">
        <v>322</v>
      </c>
      <c r="N3310" s="81" t="s">
        <v>436</v>
      </c>
      <c r="O3310" s="81" t="s">
        <v>310</v>
      </c>
      <c r="P3310" s="81" t="s">
        <v>331</v>
      </c>
      <c r="Q3310" s="82">
        <v>10</v>
      </c>
    </row>
    <row r="3311" spans="13:17">
      <c r="M3311" s="81" t="s">
        <v>322</v>
      </c>
      <c r="N3311" s="81" t="s">
        <v>436</v>
      </c>
      <c r="O3311" s="81" t="s">
        <v>310</v>
      </c>
      <c r="P3311" s="81" t="s">
        <v>332</v>
      </c>
      <c r="Q3311" s="82">
        <v>33</v>
      </c>
    </row>
    <row r="3312" spans="13:17">
      <c r="M3312" s="81" t="s">
        <v>322</v>
      </c>
      <c r="N3312" s="81" t="s">
        <v>436</v>
      </c>
      <c r="O3312" s="81" t="s">
        <v>310</v>
      </c>
      <c r="P3312" s="81" t="s">
        <v>333</v>
      </c>
      <c r="Q3312" s="82">
        <v>169</v>
      </c>
    </row>
    <row r="3313" spans="13:17">
      <c r="M3313" s="81" t="s">
        <v>322</v>
      </c>
      <c r="N3313" s="81" t="s">
        <v>436</v>
      </c>
      <c r="O3313" s="81" t="s">
        <v>310</v>
      </c>
      <c r="P3313" s="81" t="s">
        <v>334</v>
      </c>
      <c r="Q3313" s="82">
        <v>455</v>
      </c>
    </row>
    <row r="3314" spans="13:17">
      <c r="M3314" s="81" t="s">
        <v>322</v>
      </c>
      <c r="N3314" s="81" t="s">
        <v>436</v>
      </c>
      <c r="O3314" s="81" t="s">
        <v>310</v>
      </c>
      <c r="P3314" s="81" t="s">
        <v>336</v>
      </c>
      <c r="Q3314" s="82">
        <v>687</v>
      </c>
    </row>
    <row r="3315" spans="13:17">
      <c r="M3315" s="81" t="s">
        <v>322</v>
      </c>
      <c r="N3315" s="81" t="s">
        <v>436</v>
      </c>
      <c r="O3315" s="81" t="s">
        <v>310</v>
      </c>
      <c r="P3315" s="81" t="s">
        <v>337</v>
      </c>
      <c r="Q3315" s="82">
        <v>717</v>
      </c>
    </row>
    <row r="3316" spans="13:17">
      <c r="M3316" s="81" t="s">
        <v>322</v>
      </c>
      <c r="N3316" s="81" t="s">
        <v>436</v>
      </c>
      <c r="O3316" s="81" t="s">
        <v>310</v>
      </c>
      <c r="P3316" s="81" t="s">
        <v>338</v>
      </c>
      <c r="Q3316" s="82">
        <v>126</v>
      </c>
    </row>
    <row r="3317" spans="13:17">
      <c r="M3317" s="81" t="s">
        <v>322</v>
      </c>
      <c r="N3317" s="81" t="s">
        <v>436</v>
      </c>
      <c r="O3317" s="81" t="s">
        <v>311</v>
      </c>
      <c r="P3317" s="81" t="s">
        <v>330</v>
      </c>
      <c r="Q3317" s="82">
        <v>1</v>
      </c>
    </row>
    <row r="3318" spans="13:17">
      <c r="M3318" s="81" t="s">
        <v>322</v>
      </c>
      <c r="N3318" s="81" t="s">
        <v>436</v>
      </c>
      <c r="O3318" s="81" t="s">
        <v>311</v>
      </c>
      <c r="P3318" s="81" t="s">
        <v>332</v>
      </c>
      <c r="Q3318" s="82">
        <v>5</v>
      </c>
    </row>
    <row r="3319" spans="13:17">
      <c r="M3319" s="81" t="s">
        <v>322</v>
      </c>
      <c r="N3319" s="81" t="s">
        <v>436</v>
      </c>
      <c r="O3319" s="81" t="s">
        <v>311</v>
      </c>
      <c r="P3319" s="81" t="s">
        <v>333</v>
      </c>
      <c r="Q3319" s="82">
        <v>26</v>
      </c>
    </row>
    <row r="3320" spans="13:17">
      <c r="M3320" s="81" t="s">
        <v>322</v>
      </c>
      <c r="N3320" s="81" t="s">
        <v>436</v>
      </c>
      <c r="O3320" s="81" t="s">
        <v>311</v>
      </c>
      <c r="P3320" s="81" t="s">
        <v>334</v>
      </c>
      <c r="Q3320" s="82">
        <v>128</v>
      </c>
    </row>
    <row r="3321" spans="13:17">
      <c r="M3321" s="81" t="s">
        <v>322</v>
      </c>
      <c r="N3321" s="81" t="s">
        <v>436</v>
      </c>
      <c r="O3321" s="81" t="s">
        <v>311</v>
      </c>
      <c r="P3321" s="81" t="s">
        <v>336</v>
      </c>
      <c r="Q3321" s="82">
        <v>186</v>
      </c>
    </row>
    <row r="3322" spans="13:17">
      <c r="M3322" s="81" t="s">
        <v>322</v>
      </c>
      <c r="N3322" s="81" t="s">
        <v>436</v>
      </c>
      <c r="O3322" s="81" t="s">
        <v>311</v>
      </c>
      <c r="P3322" s="81" t="s">
        <v>337</v>
      </c>
      <c r="Q3322" s="82">
        <v>147</v>
      </c>
    </row>
    <row r="3323" spans="13:17">
      <c r="M3323" s="81" t="s">
        <v>322</v>
      </c>
      <c r="N3323" s="81" t="s">
        <v>436</v>
      </c>
      <c r="O3323" s="81" t="s">
        <v>311</v>
      </c>
      <c r="P3323" s="81" t="s">
        <v>338</v>
      </c>
      <c r="Q3323" s="82">
        <v>22</v>
      </c>
    </row>
    <row r="3324" spans="13:17">
      <c r="M3324" s="81" t="s">
        <v>322</v>
      </c>
      <c r="N3324" s="81" t="s">
        <v>436</v>
      </c>
      <c r="O3324" s="81" t="s">
        <v>335</v>
      </c>
      <c r="P3324" s="81" t="s">
        <v>334</v>
      </c>
      <c r="Q3324" s="82">
        <v>512</v>
      </c>
    </row>
    <row r="3325" spans="13:17">
      <c r="M3325" s="81" t="s">
        <v>322</v>
      </c>
      <c r="N3325" s="81" t="s">
        <v>436</v>
      </c>
      <c r="O3325" s="81" t="s">
        <v>335</v>
      </c>
      <c r="P3325" s="81" t="s">
        <v>336</v>
      </c>
      <c r="Q3325" s="82">
        <v>752</v>
      </c>
    </row>
    <row r="3326" spans="13:17">
      <c r="M3326" s="81" t="s">
        <v>322</v>
      </c>
      <c r="N3326" s="81" t="s">
        <v>436</v>
      </c>
      <c r="O3326" s="81" t="s">
        <v>335</v>
      </c>
      <c r="P3326" s="81" t="s">
        <v>337</v>
      </c>
      <c r="Q3326" s="82">
        <v>1075</v>
      </c>
    </row>
    <row r="3327" spans="13:17">
      <c r="M3327" s="81" t="s">
        <v>322</v>
      </c>
      <c r="N3327" s="81" t="s">
        <v>436</v>
      </c>
      <c r="O3327" s="81" t="s">
        <v>335</v>
      </c>
      <c r="P3327" s="81" t="s">
        <v>338</v>
      </c>
      <c r="Q3327" s="82">
        <v>234</v>
      </c>
    </row>
    <row r="3328" spans="13:17">
      <c r="M3328" s="81" t="s">
        <v>322</v>
      </c>
      <c r="N3328" s="81" t="s">
        <v>438</v>
      </c>
      <c r="O3328" s="81" t="s">
        <v>309</v>
      </c>
      <c r="P3328" s="81" t="s">
        <v>333</v>
      </c>
      <c r="Q3328" s="82">
        <v>2</v>
      </c>
    </row>
    <row r="3329" spans="13:17">
      <c r="M3329" s="81" t="s">
        <v>322</v>
      </c>
      <c r="N3329" s="81" t="s">
        <v>438</v>
      </c>
      <c r="O3329" s="81" t="s">
        <v>309</v>
      </c>
      <c r="P3329" s="81" t="s">
        <v>334</v>
      </c>
      <c r="Q3329" s="82">
        <v>4</v>
      </c>
    </row>
    <row r="3330" spans="13:17">
      <c r="M3330" s="81" t="s">
        <v>322</v>
      </c>
      <c r="N3330" s="81" t="s">
        <v>438</v>
      </c>
      <c r="O3330" s="81" t="s">
        <v>309</v>
      </c>
      <c r="P3330" s="81" t="s">
        <v>336</v>
      </c>
      <c r="Q3330" s="82">
        <v>4</v>
      </c>
    </row>
    <row r="3331" spans="13:17">
      <c r="M3331" s="81" t="s">
        <v>322</v>
      </c>
      <c r="N3331" s="81" t="s">
        <v>438</v>
      </c>
      <c r="O3331" s="81" t="s">
        <v>309</v>
      </c>
      <c r="P3331" s="81" t="s">
        <v>337</v>
      </c>
      <c r="Q3331" s="82">
        <v>2</v>
      </c>
    </row>
    <row r="3332" spans="13:17">
      <c r="M3332" s="81" t="s">
        <v>322</v>
      </c>
      <c r="N3332" s="81" t="s">
        <v>438</v>
      </c>
      <c r="O3332" s="81" t="s">
        <v>310</v>
      </c>
      <c r="P3332" s="81" t="s">
        <v>333</v>
      </c>
      <c r="Q3332" s="82">
        <v>1</v>
      </c>
    </row>
    <row r="3333" spans="13:17">
      <c r="M3333" s="81" t="s">
        <v>322</v>
      </c>
      <c r="N3333" s="81" t="s">
        <v>439</v>
      </c>
      <c r="O3333" s="81" t="s">
        <v>309</v>
      </c>
      <c r="P3333" s="81" t="s">
        <v>336</v>
      </c>
      <c r="Q3333" s="82">
        <v>1</v>
      </c>
    </row>
    <row r="3334" spans="13:17">
      <c r="M3334" s="81" t="s">
        <v>322</v>
      </c>
      <c r="N3334" s="81" t="s">
        <v>440</v>
      </c>
      <c r="O3334" s="81" t="s">
        <v>309</v>
      </c>
      <c r="P3334" s="81" t="s">
        <v>334</v>
      </c>
      <c r="Q3334" s="82">
        <v>4</v>
      </c>
    </row>
    <row r="3335" spans="13:17">
      <c r="M3335" s="81" t="s">
        <v>322</v>
      </c>
      <c r="N3335" s="81" t="s">
        <v>440</v>
      </c>
      <c r="O3335" s="81" t="s">
        <v>309</v>
      </c>
      <c r="P3335" s="81" t="s">
        <v>336</v>
      </c>
      <c r="Q3335" s="82">
        <v>1</v>
      </c>
    </row>
    <row r="3336" spans="13:17">
      <c r="M3336" s="81" t="s">
        <v>322</v>
      </c>
      <c r="N3336" s="81" t="s">
        <v>440</v>
      </c>
      <c r="O3336" s="81" t="s">
        <v>309</v>
      </c>
      <c r="P3336" s="81" t="s">
        <v>337</v>
      </c>
      <c r="Q3336" s="82">
        <v>1</v>
      </c>
    </row>
    <row r="3337" spans="13:17">
      <c r="M3337" s="81" t="s">
        <v>322</v>
      </c>
      <c r="N3337" s="81" t="s">
        <v>440</v>
      </c>
      <c r="O3337" s="81" t="s">
        <v>335</v>
      </c>
      <c r="P3337" s="81" t="s">
        <v>334</v>
      </c>
      <c r="Q3337" s="82">
        <v>1</v>
      </c>
    </row>
    <row r="3338" spans="13:17">
      <c r="M3338" s="81" t="s">
        <v>322</v>
      </c>
      <c r="N3338" s="81" t="s">
        <v>329</v>
      </c>
      <c r="O3338" s="81" t="s">
        <v>309</v>
      </c>
      <c r="P3338" s="81" t="s">
        <v>308</v>
      </c>
      <c r="Q3338" s="82">
        <v>139</v>
      </c>
    </row>
    <row r="3339" spans="13:17">
      <c r="M3339" s="81" t="s">
        <v>322</v>
      </c>
      <c r="N3339" s="81" t="s">
        <v>329</v>
      </c>
      <c r="O3339" s="81" t="s">
        <v>309</v>
      </c>
      <c r="P3339" s="81" t="s">
        <v>323</v>
      </c>
      <c r="Q3339" s="82">
        <v>91</v>
      </c>
    </row>
    <row r="3340" spans="13:17">
      <c r="M3340" s="81" t="s">
        <v>322</v>
      </c>
      <c r="N3340" s="81" t="s">
        <v>329</v>
      </c>
      <c r="O3340" s="81" t="s">
        <v>309</v>
      </c>
      <c r="P3340" s="81" t="s">
        <v>328</v>
      </c>
      <c r="Q3340" s="82">
        <v>6</v>
      </c>
    </row>
    <row r="3341" spans="13:17">
      <c r="M3341" s="81" t="s">
        <v>322</v>
      </c>
      <c r="N3341" s="81" t="s">
        <v>329</v>
      </c>
      <c r="O3341" s="81" t="s">
        <v>309</v>
      </c>
      <c r="P3341" s="81" t="s">
        <v>334</v>
      </c>
      <c r="Q3341" s="82">
        <v>32</v>
      </c>
    </row>
    <row r="3342" spans="13:17">
      <c r="M3342" s="81" t="s">
        <v>322</v>
      </c>
      <c r="N3342" s="81" t="s">
        <v>329</v>
      </c>
      <c r="O3342" s="81" t="s">
        <v>309</v>
      </c>
      <c r="P3342" s="81" t="s">
        <v>336</v>
      </c>
      <c r="Q3342" s="82">
        <v>6</v>
      </c>
    </row>
    <row r="3343" spans="13:17">
      <c r="M3343" s="81" t="s">
        <v>322</v>
      </c>
      <c r="N3343" s="81" t="s">
        <v>329</v>
      </c>
      <c r="O3343" s="81" t="s">
        <v>309</v>
      </c>
      <c r="P3343" s="81" t="s">
        <v>337</v>
      </c>
      <c r="Q3343" s="82">
        <v>10</v>
      </c>
    </row>
    <row r="3344" spans="13:17">
      <c r="M3344" s="81" t="s">
        <v>322</v>
      </c>
      <c r="N3344" s="81" t="s">
        <v>329</v>
      </c>
      <c r="O3344" s="81" t="s">
        <v>309</v>
      </c>
      <c r="P3344" s="81" t="s">
        <v>338</v>
      </c>
      <c r="Q3344" s="82">
        <v>1</v>
      </c>
    </row>
    <row r="3345" spans="13:17">
      <c r="M3345" s="81" t="s">
        <v>322</v>
      </c>
      <c r="N3345" s="81" t="s">
        <v>329</v>
      </c>
      <c r="O3345" s="81" t="s">
        <v>310</v>
      </c>
      <c r="P3345" s="81" t="s">
        <v>308</v>
      </c>
      <c r="Q3345" s="82">
        <v>31</v>
      </c>
    </row>
    <row r="3346" spans="13:17">
      <c r="M3346" s="81" t="s">
        <v>322</v>
      </c>
      <c r="N3346" s="81" t="s">
        <v>329</v>
      </c>
      <c r="O3346" s="81" t="s">
        <v>310</v>
      </c>
      <c r="P3346" s="81" t="s">
        <v>323</v>
      </c>
      <c r="Q3346" s="82">
        <v>10</v>
      </c>
    </row>
    <row r="3347" spans="13:17">
      <c r="M3347" s="81" t="s">
        <v>322</v>
      </c>
      <c r="N3347" s="81" t="s">
        <v>329</v>
      </c>
      <c r="O3347" s="81" t="s">
        <v>310</v>
      </c>
      <c r="P3347" s="81" t="s">
        <v>328</v>
      </c>
      <c r="Q3347" s="82">
        <v>3</v>
      </c>
    </row>
    <row r="3348" spans="13:17">
      <c r="M3348" s="81" t="s">
        <v>322</v>
      </c>
      <c r="N3348" s="81" t="s">
        <v>329</v>
      </c>
      <c r="O3348" s="81" t="s">
        <v>310</v>
      </c>
      <c r="P3348" s="81" t="s">
        <v>334</v>
      </c>
      <c r="Q3348" s="82">
        <v>12</v>
      </c>
    </row>
    <row r="3349" spans="13:17">
      <c r="M3349" s="81" t="s">
        <v>322</v>
      </c>
      <c r="N3349" s="81" t="s">
        <v>329</v>
      </c>
      <c r="O3349" s="81" t="s">
        <v>310</v>
      </c>
      <c r="P3349" s="81" t="s">
        <v>336</v>
      </c>
      <c r="Q3349" s="82">
        <v>1</v>
      </c>
    </row>
    <row r="3350" spans="13:17">
      <c r="M3350" s="81" t="s">
        <v>322</v>
      </c>
      <c r="N3350" s="81" t="s">
        <v>329</v>
      </c>
      <c r="O3350" s="81" t="s">
        <v>310</v>
      </c>
      <c r="P3350" s="81" t="s">
        <v>338</v>
      </c>
      <c r="Q3350" s="82">
        <v>1</v>
      </c>
    </row>
    <row r="3351" spans="13:17">
      <c r="M3351" s="81" t="s">
        <v>322</v>
      </c>
      <c r="N3351" s="81" t="s">
        <v>329</v>
      </c>
      <c r="O3351" s="81" t="s">
        <v>311</v>
      </c>
      <c r="P3351" s="81" t="s">
        <v>308</v>
      </c>
      <c r="Q3351" s="82">
        <v>21</v>
      </c>
    </row>
    <row r="3352" spans="13:17">
      <c r="M3352" s="81" t="s">
        <v>322</v>
      </c>
      <c r="N3352" s="81" t="s">
        <v>329</v>
      </c>
      <c r="O3352" s="81" t="s">
        <v>311</v>
      </c>
      <c r="P3352" s="81" t="s">
        <v>323</v>
      </c>
      <c r="Q3352" s="82">
        <v>8</v>
      </c>
    </row>
    <row r="3353" spans="13:17">
      <c r="M3353" s="81" t="s">
        <v>322</v>
      </c>
      <c r="N3353" s="81" t="s">
        <v>329</v>
      </c>
      <c r="O3353" s="81" t="s">
        <v>311</v>
      </c>
      <c r="P3353" s="81" t="s">
        <v>328</v>
      </c>
      <c r="Q3353" s="82">
        <v>1</v>
      </c>
    </row>
    <row r="3354" spans="13:17">
      <c r="M3354" s="81" t="s">
        <v>322</v>
      </c>
      <c r="N3354" s="81" t="s">
        <v>329</v>
      </c>
      <c r="O3354" s="81" t="s">
        <v>311</v>
      </c>
      <c r="P3354" s="81" t="s">
        <v>334</v>
      </c>
      <c r="Q3354" s="82">
        <v>5</v>
      </c>
    </row>
    <row r="3355" spans="13:17">
      <c r="M3355" s="81" t="s">
        <v>322</v>
      </c>
      <c r="N3355" s="81" t="s">
        <v>329</v>
      </c>
      <c r="O3355" s="81" t="s">
        <v>335</v>
      </c>
      <c r="P3355" s="81" t="s">
        <v>334</v>
      </c>
      <c r="Q3355" s="82">
        <v>122</v>
      </c>
    </row>
    <row r="3356" spans="13:17">
      <c r="M3356" s="81" t="s">
        <v>322</v>
      </c>
      <c r="N3356" s="81" t="s">
        <v>329</v>
      </c>
      <c r="O3356" s="81" t="s">
        <v>335</v>
      </c>
      <c r="P3356" s="81" t="s">
        <v>336</v>
      </c>
      <c r="Q3356" s="82">
        <v>4</v>
      </c>
    </row>
    <row r="3357" spans="13:17">
      <c r="M3357" s="81" t="s">
        <v>322</v>
      </c>
      <c r="N3357" s="81" t="s">
        <v>329</v>
      </c>
      <c r="O3357" s="81" t="s">
        <v>335</v>
      </c>
      <c r="P3357" s="81" t="s">
        <v>337</v>
      </c>
      <c r="Q3357" s="82">
        <v>17</v>
      </c>
    </row>
    <row r="3358" spans="13:17">
      <c r="M3358" s="81" t="s">
        <v>322</v>
      </c>
      <c r="N3358" s="81" t="s">
        <v>329</v>
      </c>
      <c r="O3358" s="81" t="s">
        <v>335</v>
      </c>
      <c r="P3358" s="81" t="s">
        <v>338</v>
      </c>
      <c r="Q3358" s="82">
        <v>3</v>
      </c>
    </row>
  </sheetData>
  <autoFilter ref="U1:X1210" xr:uid="{F5E7F8A2-7EBC-0F42-ACDC-15C2FDBB59C2}">
    <filterColumn colId="0">
      <filters>
        <filter val="Bizkaia"/>
      </filters>
    </filterColumn>
    <filterColumn colId="1">
      <filters>
        <filter val="Desconocido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765E2-9257-B243-BAA8-6135F1641712}">
  <dimension ref="A1:I4369"/>
  <sheetViews>
    <sheetView topLeftCell="B1" workbookViewId="0">
      <selection activeCell="H2" sqref="H2"/>
    </sheetView>
  </sheetViews>
  <sheetFormatPr baseColWidth="10" defaultRowHeight="16"/>
  <cols>
    <col min="3" max="3" width="43.33203125" customWidth="1"/>
    <col min="8" max="8" width="54" customWidth="1"/>
    <col min="9" max="9" width="44.83203125" customWidth="1"/>
  </cols>
  <sheetData>
    <row r="1" spans="1:9">
      <c r="A1" s="40" t="s">
        <v>305</v>
      </c>
      <c r="B1" s="40" t="s">
        <v>304</v>
      </c>
      <c r="C1" s="40" t="s">
        <v>339</v>
      </c>
      <c r="F1" s="40" t="s">
        <v>305</v>
      </c>
      <c r="G1" s="40" t="s">
        <v>304</v>
      </c>
      <c r="H1" s="40" t="s">
        <v>340</v>
      </c>
      <c r="I1" s="40" t="s">
        <v>339</v>
      </c>
    </row>
    <row r="2" spans="1:9">
      <c r="A2" s="41" t="s">
        <v>6</v>
      </c>
      <c r="B2" s="41" t="s">
        <v>324</v>
      </c>
      <c r="C2" s="42">
        <v>2604</v>
      </c>
      <c r="F2" s="41" t="s">
        <v>6</v>
      </c>
      <c r="G2" s="41" t="s">
        <v>324</v>
      </c>
      <c r="H2" s="41" t="s">
        <v>341</v>
      </c>
      <c r="I2" s="42">
        <v>53</v>
      </c>
    </row>
    <row r="3" spans="1:9">
      <c r="A3" s="41" t="s">
        <v>6</v>
      </c>
      <c r="B3" s="41" t="s">
        <v>325</v>
      </c>
      <c r="C3" s="42">
        <v>2752</v>
      </c>
      <c r="F3" s="41" t="s">
        <v>6</v>
      </c>
      <c r="G3" s="41" t="s">
        <v>324</v>
      </c>
      <c r="H3" s="41" t="s">
        <v>342</v>
      </c>
      <c r="I3" s="42">
        <v>1</v>
      </c>
    </row>
    <row r="4" spans="1:9">
      <c r="A4" s="41" t="s">
        <v>6</v>
      </c>
      <c r="B4" s="41" t="s">
        <v>326</v>
      </c>
      <c r="C4" s="42">
        <v>2357</v>
      </c>
      <c r="F4" s="41" t="s">
        <v>6</v>
      </c>
      <c r="G4" s="41" t="s">
        <v>324</v>
      </c>
      <c r="H4" s="41" t="s">
        <v>343</v>
      </c>
      <c r="I4" s="42">
        <v>1561</v>
      </c>
    </row>
    <row r="5" spans="1:9">
      <c r="A5" s="41" t="s">
        <v>6</v>
      </c>
      <c r="B5" s="41" t="s">
        <v>327</v>
      </c>
      <c r="C5" s="42">
        <v>2123</v>
      </c>
      <c r="F5" s="41" t="s">
        <v>6</v>
      </c>
      <c r="G5" s="41" t="s">
        <v>324</v>
      </c>
      <c r="H5" s="41" t="s">
        <v>344</v>
      </c>
      <c r="I5" s="42">
        <v>97</v>
      </c>
    </row>
    <row r="6" spans="1:9">
      <c r="A6" s="41" t="s">
        <v>6</v>
      </c>
      <c r="B6" s="41" t="s">
        <v>328</v>
      </c>
      <c r="C6" s="42">
        <v>2079</v>
      </c>
      <c r="F6" s="41" t="s">
        <v>6</v>
      </c>
      <c r="G6" s="41" t="s">
        <v>324</v>
      </c>
      <c r="H6" s="41" t="s">
        <v>345</v>
      </c>
      <c r="I6" s="42">
        <v>313</v>
      </c>
    </row>
    <row r="7" spans="1:9">
      <c r="A7" s="41" t="s">
        <v>6</v>
      </c>
      <c r="B7" s="41" t="s">
        <v>330</v>
      </c>
      <c r="C7" s="42">
        <v>2084</v>
      </c>
      <c r="F7" s="41" t="s">
        <v>6</v>
      </c>
      <c r="G7" s="41" t="s">
        <v>324</v>
      </c>
      <c r="H7" s="41" t="s">
        <v>346</v>
      </c>
      <c r="I7" s="42">
        <v>568</v>
      </c>
    </row>
    <row r="8" spans="1:9">
      <c r="A8" s="41" t="s">
        <v>6</v>
      </c>
      <c r="B8" s="41" t="s">
        <v>331</v>
      </c>
      <c r="C8" s="42">
        <v>2306</v>
      </c>
      <c r="F8" s="41" t="s">
        <v>6</v>
      </c>
      <c r="G8" s="41" t="s">
        <v>324</v>
      </c>
      <c r="H8" s="41" t="s">
        <v>347</v>
      </c>
      <c r="I8" s="42">
        <v>11</v>
      </c>
    </row>
    <row r="9" spans="1:9">
      <c r="A9" s="41" t="s">
        <v>6</v>
      </c>
      <c r="B9" s="41" t="s">
        <v>332</v>
      </c>
      <c r="C9" s="42">
        <v>2675</v>
      </c>
      <c r="F9" s="41" t="s">
        <v>6</v>
      </c>
      <c r="G9" s="41" t="s">
        <v>325</v>
      </c>
      <c r="H9" s="41" t="s">
        <v>341</v>
      </c>
      <c r="I9" s="42">
        <v>50</v>
      </c>
    </row>
    <row r="10" spans="1:9">
      <c r="A10" s="41" t="s">
        <v>6</v>
      </c>
      <c r="B10" s="41" t="s">
        <v>333</v>
      </c>
      <c r="C10" s="42">
        <v>3299</v>
      </c>
      <c r="F10" s="41" t="s">
        <v>6</v>
      </c>
      <c r="G10" s="41" t="s">
        <v>325</v>
      </c>
      <c r="H10" s="41" t="s">
        <v>342</v>
      </c>
      <c r="I10" s="42">
        <v>1</v>
      </c>
    </row>
    <row r="11" spans="1:9">
      <c r="A11" s="41" t="s">
        <v>6</v>
      </c>
      <c r="B11" s="41" t="s">
        <v>334</v>
      </c>
      <c r="C11" s="42">
        <v>4352</v>
      </c>
      <c r="F11" s="41" t="s">
        <v>6</v>
      </c>
      <c r="G11" s="41" t="s">
        <v>325</v>
      </c>
      <c r="H11" s="41" t="s">
        <v>343</v>
      </c>
      <c r="I11" s="42">
        <v>1889</v>
      </c>
    </row>
    <row r="12" spans="1:9">
      <c r="A12" s="41" t="s">
        <v>6</v>
      </c>
      <c r="B12" s="41" t="s">
        <v>336</v>
      </c>
      <c r="C12" s="42">
        <v>3859</v>
      </c>
      <c r="F12" s="41" t="s">
        <v>6</v>
      </c>
      <c r="G12" s="41" t="s">
        <v>325</v>
      </c>
      <c r="H12" s="41" t="s">
        <v>344</v>
      </c>
      <c r="I12" s="42">
        <v>40</v>
      </c>
    </row>
    <row r="13" spans="1:9">
      <c r="A13" s="41" t="s">
        <v>6</v>
      </c>
      <c r="B13" s="41" t="s">
        <v>337</v>
      </c>
      <c r="C13" s="42">
        <v>3365</v>
      </c>
      <c r="F13" s="41" t="s">
        <v>6</v>
      </c>
      <c r="G13" s="41" t="s">
        <v>325</v>
      </c>
      <c r="H13" s="41" t="s">
        <v>345</v>
      </c>
      <c r="I13" s="42">
        <v>296</v>
      </c>
    </row>
    <row r="14" spans="1:9">
      <c r="A14" s="41" t="s">
        <v>14</v>
      </c>
      <c r="B14" s="41" t="s">
        <v>324</v>
      </c>
      <c r="C14" s="42">
        <v>3693</v>
      </c>
      <c r="F14" s="41" t="s">
        <v>6</v>
      </c>
      <c r="G14" s="41" t="s">
        <v>325</v>
      </c>
      <c r="H14" s="41" t="s">
        <v>346</v>
      </c>
      <c r="I14" s="42">
        <v>448</v>
      </c>
    </row>
    <row r="15" spans="1:9">
      <c r="A15" s="41" t="s">
        <v>14</v>
      </c>
      <c r="B15" s="41" t="s">
        <v>325</v>
      </c>
      <c r="C15" s="42">
        <v>3803</v>
      </c>
      <c r="F15" s="41" t="s">
        <v>6</v>
      </c>
      <c r="G15" s="41" t="s">
        <v>325</v>
      </c>
      <c r="H15" s="41" t="s">
        <v>347</v>
      </c>
      <c r="I15" s="42">
        <v>28</v>
      </c>
    </row>
    <row r="16" spans="1:9">
      <c r="A16" s="41" t="s">
        <v>14</v>
      </c>
      <c r="B16" s="41" t="s">
        <v>326</v>
      </c>
      <c r="C16" s="42">
        <v>3427</v>
      </c>
      <c r="F16" s="41" t="s">
        <v>6</v>
      </c>
      <c r="G16" s="41" t="s">
        <v>326</v>
      </c>
      <c r="H16" s="41" t="s">
        <v>341</v>
      </c>
      <c r="I16" s="42">
        <v>47</v>
      </c>
    </row>
    <row r="17" spans="1:9">
      <c r="A17" s="41" t="s">
        <v>14</v>
      </c>
      <c r="B17" s="41" t="s">
        <v>327</v>
      </c>
      <c r="C17" s="42">
        <v>3462</v>
      </c>
      <c r="F17" s="41" t="s">
        <v>6</v>
      </c>
      <c r="G17" s="41" t="s">
        <v>326</v>
      </c>
      <c r="H17" s="41" t="s">
        <v>342</v>
      </c>
      <c r="I17" s="42">
        <v>1</v>
      </c>
    </row>
    <row r="18" spans="1:9">
      <c r="A18" s="41" t="s">
        <v>14</v>
      </c>
      <c r="B18" s="41" t="s">
        <v>328</v>
      </c>
      <c r="C18" s="42">
        <v>3733</v>
      </c>
      <c r="F18" s="41" t="s">
        <v>6</v>
      </c>
      <c r="G18" s="41" t="s">
        <v>326</v>
      </c>
      <c r="H18" s="41" t="s">
        <v>343</v>
      </c>
      <c r="I18" s="42">
        <v>1668</v>
      </c>
    </row>
    <row r="19" spans="1:9">
      <c r="A19" s="41" t="s">
        <v>14</v>
      </c>
      <c r="B19" s="41" t="s">
        <v>330</v>
      </c>
      <c r="C19" s="42">
        <v>3806</v>
      </c>
      <c r="F19" s="41" t="s">
        <v>6</v>
      </c>
      <c r="G19" s="41" t="s">
        <v>326</v>
      </c>
      <c r="H19" s="41" t="s">
        <v>344</v>
      </c>
      <c r="I19" s="42">
        <v>35</v>
      </c>
    </row>
    <row r="20" spans="1:9">
      <c r="A20" s="41" t="s">
        <v>14</v>
      </c>
      <c r="B20" s="41" t="s">
        <v>331</v>
      </c>
      <c r="C20" s="42">
        <v>3766</v>
      </c>
      <c r="F20" s="41" t="s">
        <v>6</v>
      </c>
      <c r="G20" s="41" t="s">
        <v>326</v>
      </c>
      <c r="H20" s="41" t="s">
        <v>345</v>
      </c>
      <c r="I20" s="42">
        <v>208</v>
      </c>
    </row>
    <row r="21" spans="1:9">
      <c r="A21" s="41" t="s">
        <v>14</v>
      </c>
      <c r="B21" s="41" t="s">
        <v>332</v>
      </c>
      <c r="C21" s="42">
        <v>3741</v>
      </c>
      <c r="F21" s="41" t="s">
        <v>6</v>
      </c>
      <c r="G21" s="41" t="s">
        <v>326</v>
      </c>
      <c r="H21" s="41" t="s">
        <v>346</v>
      </c>
      <c r="I21" s="42">
        <v>360</v>
      </c>
    </row>
    <row r="22" spans="1:9">
      <c r="A22" s="41" t="s">
        <v>14</v>
      </c>
      <c r="B22" s="41" t="s">
        <v>333</v>
      </c>
      <c r="C22" s="42">
        <v>4038</v>
      </c>
      <c r="F22" s="41" t="s">
        <v>6</v>
      </c>
      <c r="G22" s="41" t="s">
        <v>326</v>
      </c>
      <c r="H22" s="41" t="s">
        <v>347</v>
      </c>
      <c r="I22" s="42">
        <v>38</v>
      </c>
    </row>
    <row r="23" spans="1:9">
      <c r="A23" s="41" t="s">
        <v>14</v>
      </c>
      <c r="B23" s="41" t="s">
        <v>334</v>
      </c>
      <c r="C23" s="42">
        <v>4156</v>
      </c>
      <c r="F23" s="41" t="s">
        <v>6</v>
      </c>
      <c r="G23" s="41" t="s">
        <v>327</v>
      </c>
      <c r="H23" s="41" t="s">
        <v>341</v>
      </c>
      <c r="I23" s="42">
        <v>5</v>
      </c>
    </row>
    <row r="24" spans="1:9">
      <c r="A24" s="41" t="s">
        <v>14</v>
      </c>
      <c r="B24" s="41" t="s">
        <v>336</v>
      </c>
      <c r="C24" s="42">
        <v>4485</v>
      </c>
      <c r="F24" s="41" t="s">
        <v>6</v>
      </c>
      <c r="G24" s="41" t="s">
        <v>327</v>
      </c>
      <c r="H24" s="41" t="s">
        <v>342</v>
      </c>
      <c r="I24" s="42">
        <v>0</v>
      </c>
    </row>
    <row r="25" spans="1:9">
      <c r="A25" s="41" t="s">
        <v>14</v>
      </c>
      <c r="B25" s="41" t="s">
        <v>337</v>
      </c>
      <c r="C25" s="42">
        <v>5027</v>
      </c>
      <c r="F25" s="41" t="s">
        <v>6</v>
      </c>
      <c r="G25" s="41" t="s">
        <v>327</v>
      </c>
      <c r="H25" s="41" t="s">
        <v>343</v>
      </c>
      <c r="I25" s="42">
        <v>1609</v>
      </c>
    </row>
    <row r="26" spans="1:9">
      <c r="A26" s="41" t="s">
        <v>312</v>
      </c>
      <c r="B26" s="41" t="s">
        <v>324</v>
      </c>
      <c r="C26" s="42">
        <v>1335</v>
      </c>
      <c r="F26" s="41" t="s">
        <v>6</v>
      </c>
      <c r="G26" s="41" t="s">
        <v>327</v>
      </c>
      <c r="H26" s="41" t="s">
        <v>344</v>
      </c>
      <c r="I26" s="42">
        <v>53</v>
      </c>
    </row>
    <row r="27" spans="1:9">
      <c r="A27" s="41" t="s">
        <v>312</v>
      </c>
      <c r="B27" s="41" t="s">
        <v>325</v>
      </c>
      <c r="C27" s="42">
        <v>1026</v>
      </c>
      <c r="F27" s="41" t="s">
        <v>6</v>
      </c>
      <c r="G27" s="41" t="s">
        <v>327</v>
      </c>
      <c r="H27" s="41" t="s">
        <v>345</v>
      </c>
      <c r="I27" s="42">
        <v>207</v>
      </c>
    </row>
    <row r="28" spans="1:9">
      <c r="A28" s="41" t="s">
        <v>312</v>
      </c>
      <c r="B28" s="41" t="s">
        <v>326</v>
      </c>
      <c r="C28" s="42">
        <v>1224</v>
      </c>
      <c r="F28" s="41" t="s">
        <v>6</v>
      </c>
      <c r="G28" s="41" t="s">
        <v>327</v>
      </c>
      <c r="H28" s="41" t="s">
        <v>346</v>
      </c>
      <c r="I28" s="42">
        <v>237</v>
      </c>
    </row>
    <row r="29" spans="1:9">
      <c r="A29" s="41" t="s">
        <v>312</v>
      </c>
      <c r="B29" s="41" t="s">
        <v>327</v>
      </c>
      <c r="C29" s="42">
        <v>1174</v>
      </c>
      <c r="F29" s="41" t="s">
        <v>6</v>
      </c>
      <c r="G29" s="41" t="s">
        <v>327</v>
      </c>
      <c r="H29" s="41" t="s">
        <v>347</v>
      </c>
      <c r="I29" s="42">
        <v>12</v>
      </c>
    </row>
    <row r="30" spans="1:9">
      <c r="A30" s="41" t="s">
        <v>312</v>
      </c>
      <c r="B30" s="41" t="s">
        <v>328</v>
      </c>
      <c r="C30" s="42">
        <v>1627</v>
      </c>
      <c r="F30" s="41" t="s">
        <v>6</v>
      </c>
      <c r="G30" s="41" t="s">
        <v>328</v>
      </c>
      <c r="H30" s="41" t="s">
        <v>341</v>
      </c>
      <c r="I30" s="42">
        <v>70</v>
      </c>
    </row>
    <row r="31" spans="1:9">
      <c r="A31" s="41" t="s">
        <v>312</v>
      </c>
      <c r="B31" s="41" t="s">
        <v>330</v>
      </c>
      <c r="C31" s="42">
        <v>1653</v>
      </c>
      <c r="F31" s="41" t="s">
        <v>6</v>
      </c>
      <c r="G31" s="41" t="s">
        <v>328</v>
      </c>
      <c r="H31" s="41" t="s">
        <v>342</v>
      </c>
      <c r="I31" s="42">
        <v>0</v>
      </c>
    </row>
    <row r="32" spans="1:9">
      <c r="A32" s="41" t="s">
        <v>312</v>
      </c>
      <c r="B32" s="41" t="s">
        <v>331</v>
      </c>
      <c r="C32" s="42">
        <v>1638</v>
      </c>
      <c r="F32" s="41" t="s">
        <v>6</v>
      </c>
      <c r="G32" s="41" t="s">
        <v>328</v>
      </c>
      <c r="H32" s="41" t="s">
        <v>343</v>
      </c>
      <c r="I32" s="42">
        <v>1603</v>
      </c>
    </row>
    <row r="33" spans="1:9">
      <c r="A33" s="41" t="s">
        <v>312</v>
      </c>
      <c r="B33" s="41" t="s">
        <v>332</v>
      </c>
      <c r="C33" s="42">
        <v>1511</v>
      </c>
      <c r="F33" s="41" t="s">
        <v>6</v>
      </c>
      <c r="G33" s="41" t="s">
        <v>328</v>
      </c>
      <c r="H33" s="41" t="s">
        <v>344</v>
      </c>
      <c r="I33" s="42">
        <v>55</v>
      </c>
    </row>
    <row r="34" spans="1:9">
      <c r="A34" s="41" t="s">
        <v>312</v>
      </c>
      <c r="B34" s="41" t="s">
        <v>333</v>
      </c>
      <c r="C34" s="42">
        <v>1803</v>
      </c>
      <c r="F34" s="41" t="s">
        <v>6</v>
      </c>
      <c r="G34" s="41" t="s">
        <v>328</v>
      </c>
      <c r="H34" s="41" t="s">
        <v>345</v>
      </c>
      <c r="I34" s="42">
        <v>112</v>
      </c>
    </row>
    <row r="35" spans="1:9">
      <c r="A35" s="41" t="s">
        <v>312</v>
      </c>
      <c r="B35" s="41" t="s">
        <v>334</v>
      </c>
      <c r="C35" s="42">
        <v>1826</v>
      </c>
      <c r="F35" s="41" t="s">
        <v>6</v>
      </c>
      <c r="G35" s="41" t="s">
        <v>328</v>
      </c>
      <c r="H35" s="41" t="s">
        <v>346</v>
      </c>
      <c r="I35" s="42">
        <v>239</v>
      </c>
    </row>
    <row r="36" spans="1:9">
      <c r="A36" s="41" t="s">
        <v>312</v>
      </c>
      <c r="B36" s="41" t="s">
        <v>336</v>
      </c>
      <c r="C36" s="42">
        <v>1933</v>
      </c>
      <c r="F36" s="41" t="s">
        <v>6</v>
      </c>
      <c r="G36" s="41" t="s">
        <v>328</v>
      </c>
      <c r="H36" s="41" t="s">
        <v>347</v>
      </c>
      <c r="I36" s="42">
        <v>0</v>
      </c>
    </row>
    <row r="37" spans="1:9">
      <c r="A37" s="41" t="s">
        <v>312</v>
      </c>
      <c r="B37" s="41" t="s">
        <v>337</v>
      </c>
      <c r="C37" s="42">
        <v>2039</v>
      </c>
      <c r="F37" s="41" t="s">
        <v>6</v>
      </c>
      <c r="G37" s="41" t="s">
        <v>330</v>
      </c>
      <c r="H37" s="41" t="s">
        <v>341</v>
      </c>
      <c r="I37" s="42">
        <v>47</v>
      </c>
    </row>
    <row r="38" spans="1:9">
      <c r="A38" s="41" t="s">
        <v>22</v>
      </c>
      <c r="B38" s="41" t="s">
        <v>324</v>
      </c>
      <c r="C38" s="42">
        <v>3888</v>
      </c>
      <c r="F38" s="41" t="s">
        <v>6</v>
      </c>
      <c r="G38" s="41" t="s">
        <v>330</v>
      </c>
      <c r="H38" s="41" t="s">
        <v>342</v>
      </c>
      <c r="I38" s="42">
        <v>3</v>
      </c>
    </row>
    <row r="39" spans="1:9">
      <c r="A39" s="41" t="s">
        <v>22</v>
      </c>
      <c r="B39" s="41" t="s">
        <v>325</v>
      </c>
      <c r="C39" s="42">
        <v>3683</v>
      </c>
      <c r="F39" s="41" t="s">
        <v>6</v>
      </c>
      <c r="G39" s="41" t="s">
        <v>330</v>
      </c>
      <c r="H39" s="41" t="s">
        <v>343</v>
      </c>
      <c r="I39" s="42">
        <v>1571</v>
      </c>
    </row>
    <row r="40" spans="1:9">
      <c r="A40" s="41" t="s">
        <v>22</v>
      </c>
      <c r="B40" s="41" t="s">
        <v>326</v>
      </c>
      <c r="C40" s="42">
        <v>3347</v>
      </c>
      <c r="F40" s="41" t="s">
        <v>6</v>
      </c>
      <c r="G40" s="41" t="s">
        <v>330</v>
      </c>
      <c r="H40" s="41" t="s">
        <v>344</v>
      </c>
      <c r="I40" s="42">
        <v>4</v>
      </c>
    </row>
    <row r="41" spans="1:9">
      <c r="A41" s="41" t="s">
        <v>22</v>
      </c>
      <c r="B41" s="41" t="s">
        <v>327</v>
      </c>
      <c r="C41" s="42">
        <v>3447</v>
      </c>
      <c r="F41" s="41" t="s">
        <v>6</v>
      </c>
      <c r="G41" s="41" t="s">
        <v>330</v>
      </c>
      <c r="H41" s="41" t="s">
        <v>345</v>
      </c>
      <c r="I41" s="42">
        <v>101</v>
      </c>
    </row>
    <row r="42" spans="1:9">
      <c r="A42" s="41" t="s">
        <v>22</v>
      </c>
      <c r="B42" s="41" t="s">
        <v>328</v>
      </c>
      <c r="C42" s="42">
        <v>3293</v>
      </c>
      <c r="F42" s="41" t="s">
        <v>6</v>
      </c>
      <c r="G42" s="41" t="s">
        <v>330</v>
      </c>
      <c r="H42" s="41" t="s">
        <v>346</v>
      </c>
      <c r="I42" s="42">
        <v>345</v>
      </c>
    </row>
    <row r="43" spans="1:9">
      <c r="A43" s="41" t="s">
        <v>22</v>
      </c>
      <c r="B43" s="41" t="s">
        <v>330</v>
      </c>
      <c r="C43" s="42">
        <v>3447</v>
      </c>
      <c r="F43" s="41" t="s">
        <v>6</v>
      </c>
      <c r="G43" s="41" t="s">
        <v>330</v>
      </c>
      <c r="H43" s="41" t="s">
        <v>347</v>
      </c>
      <c r="I43" s="42">
        <v>13</v>
      </c>
    </row>
    <row r="44" spans="1:9">
      <c r="A44" s="41" t="s">
        <v>22</v>
      </c>
      <c r="B44" s="41" t="s">
        <v>331</v>
      </c>
      <c r="C44" s="42">
        <v>3486</v>
      </c>
      <c r="F44" s="41" t="s">
        <v>6</v>
      </c>
      <c r="G44" s="41" t="s">
        <v>331</v>
      </c>
      <c r="H44" s="41" t="s">
        <v>341</v>
      </c>
      <c r="I44" s="42">
        <v>4</v>
      </c>
    </row>
    <row r="45" spans="1:9">
      <c r="A45" s="41" t="s">
        <v>22</v>
      </c>
      <c r="B45" s="41" t="s">
        <v>332</v>
      </c>
      <c r="C45" s="42">
        <v>3883</v>
      </c>
      <c r="F45" s="41" t="s">
        <v>6</v>
      </c>
      <c r="G45" s="41" t="s">
        <v>331</v>
      </c>
      <c r="H45" s="41" t="s">
        <v>342</v>
      </c>
      <c r="I45" s="42">
        <v>0</v>
      </c>
    </row>
    <row r="46" spans="1:9">
      <c r="A46" s="41" t="s">
        <v>22</v>
      </c>
      <c r="B46" s="41" t="s">
        <v>333</v>
      </c>
      <c r="C46" s="42">
        <v>4082</v>
      </c>
      <c r="F46" s="41" t="s">
        <v>6</v>
      </c>
      <c r="G46" s="41" t="s">
        <v>331</v>
      </c>
      <c r="H46" s="41" t="s">
        <v>343</v>
      </c>
      <c r="I46" s="42">
        <v>1522</v>
      </c>
    </row>
    <row r="47" spans="1:9">
      <c r="A47" s="41" t="s">
        <v>22</v>
      </c>
      <c r="B47" s="41" t="s">
        <v>334</v>
      </c>
      <c r="C47" s="42">
        <v>3555</v>
      </c>
      <c r="F47" s="41" t="s">
        <v>6</v>
      </c>
      <c r="G47" s="41" t="s">
        <v>331</v>
      </c>
      <c r="H47" s="41" t="s">
        <v>344</v>
      </c>
      <c r="I47" s="42">
        <v>33</v>
      </c>
    </row>
    <row r="48" spans="1:9">
      <c r="A48" s="41" t="s">
        <v>22</v>
      </c>
      <c r="B48" s="41" t="s">
        <v>336</v>
      </c>
      <c r="C48" s="42">
        <v>3783</v>
      </c>
      <c r="F48" s="41" t="s">
        <v>6</v>
      </c>
      <c r="G48" s="41" t="s">
        <v>331</v>
      </c>
      <c r="H48" s="41" t="s">
        <v>345</v>
      </c>
      <c r="I48" s="42">
        <v>129</v>
      </c>
    </row>
    <row r="49" spans="1:9">
      <c r="A49" s="41" t="s">
        <v>22</v>
      </c>
      <c r="B49" s="41" t="s">
        <v>337</v>
      </c>
      <c r="C49" s="42">
        <v>3981</v>
      </c>
      <c r="F49" s="41" t="s">
        <v>6</v>
      </c>
      <c r="G49" s="41" t="s">
        <v>331</v>
      </c>
      <c r="H49" s="41" t="s">
        <v>346</v>
      </c>
      <c r="I49" s="42">
        <v>580</v>
      </c>
    </row>
    <row r="50" spans="1:9">
      <c r="A50" s="41" t="s">
        <v>25</v>
      </c>
      <c r="B50" s="41" t="s">
        <v>324</v>
      </c>
      <c r="C50" s="42">
        <v>2103</v>
      </c>
      <c r="F50" s="41" t="s">
        <v>6</v>
      </c>
      <c r="G50" s="41" t="s">
        <v>331</v>
      </c>
      <c r="H50" s="41" t="s">
        <v>347</v>
      </c>
      <c r="I50" s="42">
        <v>38</v>
      </c>
    </row>
    <row r="51" spans="1:9">
      <c r="A51" s="41" t="s">
        <v>25</v>
      </c>
      <c r="B51" s="41" t="s">
        <v>325</v>
      </c>
      <c r="C51" s="42">
        <v>1712</v>
      </c>
      <c r="F51" s="41" t="s">
        <v>6</v>
      </c>
      <c r="G51" s="41" t="s">
        <v>332</v>
      </c>
      <c r="H51" s="41" t="s">
        <v>341</v>
      </c>
      <c r="I51" s="42">
        <v>30</v>
      </c>
    </row>
    <row r="52" spans="1:9">
      <c r="A52" s="41" t="s">
        <v>25</v>
      </c>
      <c r="B52" s="41" t="s">
        <v>326</v>
      </c>
      <c r="C52" s="42">
        <v>1466</v>
      </c>
      <c r="F52" s="41" t="s">
        <v>6</v>
      </c>
      <c r="G52" s="41" t="s">
        <v>332</v>
      </c>
      <c r="H52" s="41" t="s">
        <v>342</v>
      </c>
      <c r="I52" s="42">
        <v>0</v>
      </c>
    </row>
    <row r="53" spans="1:9">
      <c r="A53" s="41" t="s">
        <v>25</v>
      </c>
      <c r="B53" s="41" t="s">
        <v>327</v>
      </c>
      <c r="C53" s="42">
        <v>1621</v>
      </c>
      <c r="F53" s="41" t="s">
        <v>6</v>
      </c>
      <c r="G53" s="41" t="s">
        <v>332</v>
      </c>
      <c r="H53" s="41" t="s">
        <v>343</v>
      </c>
      <c r="I53" s="42">
        <v>1944</v>
      </c>
    </row>
    <row r="54" spans="1:9">
      <c r="A54" s="41" t="s">
        <v>25</v>
      </c>
      <c r="B54" s="41" t="s">
        <v>328</v>
      </c>
      <c r="C54" s="42">
        <v>1640</v>
      </c>
      <c r="F54" s="41" t="s">
        <v>6</v>
      </c>
      <c r="G54" s="41" t="s">
        <v>332</v>
      </c>
      <c r="H54" s="41" t="s">
        <v>344</v>
      </c>
      <c r="I54" s="42">
        <v>14</v>
      </c>
    </row>
    <row r="55" spans="1:9">
      <c r="A55" s="41" t="s">
        <v>25</v>
      </c>
      <c r="B55" s="41" t="s">
        <v>330</v>
      </c>
      <c r="C55" s="42">
        <v>1600</v>
      </c>
      <c r="F55" s="41" t="s">
        <v>6</v>
      </c>
      <c r="G55" s="41" t="s">
        <v>332</v>
      </c>
      <c r="H55" s="41" t="s">
        <v>345</v>
      </c>
      <c r="I55" s="42">
        <v>162</v>
      </c>
    </row>
    <row r="56" spans="1:9">
      <c r="A56" s="41" t="s">
        <v>25</v>
      </c>
      <c r="B56" s="41" t="s">
        <v>331</v>
      </c>
      <c r="C56" s="42">
        <v>1616</v>
      </c>
      <c r="F56" s="41" t="s">
        <v>6</v>
      </c>
      <c r="G56" s="41" t="s">
        <v>332</v>
      </c>
      <c r="H56" s="41" t="s">
        <v>346</v>
      </c>
      <c r="I56" s="42">
        <v>525</v>
      </c>
    </row>
    <row r="57" spans="1:9">
      <c r="A57" s="41" t="s">
        <v>25</v>
      </c>
      <c r="B57" s="41" t="s">
        <v>332</v>
      </c>
      <c r="C57" s="42">
        <v>1932</v>
      </c>
      <c r="F57" s="41" t="s">
        <v>6</v>
      </c>
      <c r="G57" s="41" t="s">
        <v>332</v>
      </c>
      <c r="H57" s="41" t="s">
        <v>347</v>
      </c>
      <c r="I57" s="42">
        <v>0</v>
      </c>
    </row>
    <row r="58" spans="1:9">
      <c r="A58" s="41" t="s">
        <v>25</v>
      </c>
      <c r="B58" s="41" t="s">
        <v>333</v>
      </c>
      <c r="C58" s="42">
        <v>2394</v>
      </c>
      <c r="F58" s="41" t="s">
        <v>6</v>
      </c>
      <c r="G58" s="41" t="s">
        <v>333</v>
      </c>
      <c r="H58" s="41" t="s">
        <v>341</v>
      </c>
      <c r="I58" s="42">
        <v>0</v>
      </c>
    </row>
    <row r="59" spans="1:9">
      <c r="A59" s="41" t="s">
        <v>25</v>
      </c>
      <c r="B59" s="41" t="s">
        <v>334</v>
      </c>
      <c r="C59" s="42">
        <v>2216</v>
      </c>
      <c r="F59" s="41" t="s">
        <v>6</v>
      </c>
      <c r="G59" s="41" t="s">
        <v>333</v>
      </c>
      <c r="H59" s="41" t="s">
        <v>342</v>
      </c>
      <c r="I59" s="42">
        <v>0</v>
      </c>
    </row>
    <row r="60" spans="1:9">
      <c r="A60" s="41" t="s">
        <v>25</v>
      </c>
      <c r="B60" s="41" t="s">
        <v>336</v>
      </c>
      <c r="C60" s="42">
        <v>2327</v>
      </c>
      <c r="F60" s="41" t="s">
        <v>6</v>
      </c>
      <c r="G60" s="41" t="s">
        <v>333</v>
      </c>
      <c r="H60" s="41" t="s">
        <v>343</v>
      </c>
      <c r="I60" s="42">
        <v>2559</v>
      </c>
    </row>
    <row r="61" spans="1:9">
      <c r="A61" s="41" t="s">
        <v>25</v>
      </c>
      <c r="B61" s="41" t="s">
        <v>337</v>
      </c>
      <c r="C61" s="42">
        <v>2403</v>
      </c>
      <c r="F61" s="41" t="s">
        <v>6</v>
      </c>
      <c r="G61" s="41" t="s">
        <v>333</v>
      </c>
      <c r="H61" s="41" t="s">
        <v>344</v>
      </c>
      <c r="I61" s="42">
        <v>47</v>
      </c>
    </row>
    <row r="62" spans="1:9">
      <c r="A62" s="41" t="s">
        <v>313</v>
      </c>
      <c r="B62" s="41" t="s">
        <v>324</v>
      </c>
      <c r="C62" s="42">
        <v>1634</v>
      </c>
      <c r="F62" s="41" t="s">
        <v>6</v>
      </c>
      <c r="G62" s="41" t="s">
        <v>333</v>
      </c>
      <c r="H62" s="41" t="s">
        <v>345</v>
      </c>
      <c r="I62" s="42">
        <v>226</v>
      </c>
    </row>
    <row r="63" spans="1:9">
      <c r="A63" s="41" t="s">
        <v>313</v>
      </c>
      <c r="B63" s="41" t="s">
        <v>325</v>
      </c>
      <c r="C63" s="42">
        <v>1531</v>
      </c>
      <c r="F63" s="41" t="s">
        <v>6</v>
      </c>
      <c r="G63" s="41" t="s">
        <v>333</v>
      </c>
      <c r="H63" s="41" t="s">
        <v>346</v>
      </c>
      <c r="I63" s="42">
        <v>460</v>
      </c>
    </row>
    <row r="64" spans="1:9">
      <c r="A64" s="41" t="s">
        <v>313</v>
      </c>
      <c r="B64" s="41" t="s">
        <v>326</v>
      </c>
      <c r="C64" s="42">
        <v>1422</v>
      </c>
      <c r="F64" s="41" t="s">
        <v>6</v>
      </c>
      <c r="G64" s="41" t="s">
        <v>333</v>
      </c>
      <c r="H64" s="41" t="s">
        <v>347</v>
      </c>
      <c r="I64" s="42">
        <v>7</v>
      </c>
    </row>
    <row r="65" spans="1:9">
      <c r="A65" s="41" t="s">
        <v>313</v>
      </c>
      <c r="B65" s="41" t="s">
        <v>327</v>
      </c>
      <c r="C65" s="42">
        <v>1461</v>
      </c>
      <c r="F65" s="41" t="s">
        <v>6</v>
      </c>
      <c r="G65" s="41" t="s">
        <v>334</v>
      </c>
      <c r="H65" s="41" t="s">
        <v>341</v>
      </c>
      <c r="I65" s="42">
        <v>199</v>
      </c>
    </row>
    <row r="66" spans="1:9">
      <c r="A66" s="41" t="s">
        <v>313</v>
      </c>
      <c r="B66" s="41" t="s">
        <v>328</v>
      </c>
      <c r="C66" s="42">
        <v>1472</v>
      </c>
      <c r="F66" s="41" t="s">
        <v>6</v>
      </c>
      <c r="G66" s="41" t="s">
        <v>334</v>
      </c>
      <c r="H66" s="41" t="s">
        <v>342</v>
      </c>
      <c r="I66" s="42">
        <v>6</v>
      </c>
    </row>
    <row r="67" spans="1:9">
      <c r="A67" s="41" t="s">
        <v>313</v>
      </c>
      <c r="B67" s="41" t="s">
        <v>330</v>
      </c>
      <c r="C67" s="42">
        <v>1705</v>
      </c>
      <c r="F67" s="41" t="s">
        <v>6</v>
      </c>
      <c r="G67" s="41" t="s">
        <v>334</v>
      </c>
      <c r="H67" s="41" t="s">
        <v>343</v>
      </c>
      <c r="I67" s="42">
        <v>2515</v>
      </c>
    </row>
    <row r="68" spans="1:9">
      <c r="A68" s="41" t="s">
        <v>313</v>
      </c>
      <c r="B68" s="41" t="s">
        <v>331</v>
      </c>
      <c r="C68" s="42">
        <v>1482</v>
      </c>
      <c r="F68" s="41" t="s">
        <v>6</v>
      </c>
      <c r="G68" s="41" t="s">
        <v>334</v>
      </c>
      <c r="H68" s="41" t="s">
        <v>344</v>
      </c>
      <c r="I68" s="42">
        <v>23</v>
      </c>
    </row>
    <row r="69" spans="1:9">
      <c r="A69" s="41" t="s">
        <v>313</v>
      </c>
      <c r="B69" s="41" t="s">
        <v>332</v>
      </c>
      <c r="C69" s="42">
        <v>1698</v>
      </c>
      <c r="F69" s="41" t="s">
        <v>6</v>
      </c>
      <c r="G69" s="41" t="s">
        <v>334</v>
      </c>
      <c r="H69" s="41" t="s">
        <v>345</v>
      </c>
      <c r="I69" s="42">
        <v>241</v>
      </c>
    </row>
    <row r="70" spans="1:9">
      <c r="A70" s="41" t="s">
        <v>313</v>
      </c>
      <c r="B70" s="41" t="s">
        <v>333</v>
      </c>
      <c r="C70" s="42">
        <v>2000</v>
      </c>
      <c r="F70" s="41" t="s">
        <v>6</v>
      </c>
      <c r="G70" s="41" t="s">
        <v>334</v>
      </c>
      <c r="H70" s="41" t="s">
        <v>346</v>
      </c>
      <c r="I70" s="42">
        <v>442</v>
      </c>
    </row>
    <row r="71" spans="1:9">
      <c r="A71" s="41" t="s">
        <v>313</v>
      </c>
      <c r="B71" s="41" t="s">
        <v>334</v>
      </c>
      <c r="C71" s="42">
        <v>2031</v>
      </c>
      <c r="F71" s="41" t="s">
        <v>6</v>
      </c>
      <c r="G71" s="41" t="s">
        <v>334</v>
      </c>
      <c r="H71" s="41" t="s">
        <v>347</v>
      </c>
      <c r="I71" s="42">
        <v>926</v>
      </c>
    </row>
    <row r="72" spans="1:9">
      <c r="A72" s="41" t="s">
        <v>313</v>
      </c>
      <c r="B72" s="41" t="s">
        <v>336</v>
      </c>
      <c r="C72" s="42">
        <v>2074</v>
      </c>
      <c r="F72" s="41" t="s">
        <v>6</v>
      </c>
      <c r="G72" s="41" t="s">
        <v>336</v>
      </c>
      <c r="H72" s="41" t="s">
        <v>341</v>
      </c>
      <c r="I72" s="42">
        <v>15</v>
      </c>
    </row>
    <row r="73" spans="1:9">
      <c r="A73" s="41" t="s">
        <v>313</v>
      </c>
      <c r="B73" s="41" t="s">
        <v>337</v>
      </c>
      <c r="C73" s="42">
        <v>1889</v>
      </c>
      <c r="F73" s="41" t="s">
        <v>6</v>
      </c>
      <c r="G73" s="41" t="s">
        <v>336</v>
      </c>
      <c r="H73" s="41" t="s">
        <v>342</v>
      </c>
      <c r="I73" s="42">
        <v>0</v>
      </c>
    </row>
    <row r="74" spans="1:9">
      <c r="A74" s="41" t="s">
        <v>33</v>
      </c>
      <c r="B74" s="41" t="s">
        <v>324</v>
      </c>
      <c r="C74" s="42">
        <v>5168</v>
      </c>
      <c r="F74" s="41" t="s">
        <v>6</v>
      </c>
      <c r="G74" s="41" t="s">
        <v>336</v>
      </c>
      <c r="H74" s="41" t="s">
        <v>343</v>
      </c>
      <c r="I74" s="42">
        <v>2739</v>
      </c>
    </row>
    <row r="75" spans="1:9">
      <c r="A75" s="41" t="s">
        <v>33</v>
      </c>
      <c r="B75" s="41" t="s">
        <v>325</v>
      </c>
      <c r="C75" s="42">
        <v>5517</v>
      </c>
      <c r="F75" s="41" t="s">
        <v>6</v>
      </c>
      <c r="G75" s="41" t="s">
        <v>336</v>
      </c>
      <c r="H75" s="41" t="s">
        <v>344</v>
      </c>
      <c r="I75" s="42">
        <v>45</v>
      </c>
    </row>
    <row r="76" spans="1:9">
      <c r="A76" s="41" t="s">
        <v>33</v>
      </c>
      <c r="B76" s="41" t="s">
        <v>326</v>
      </c>
      <c r="C76" s="42">
        <v>5981</v>
      </c>
      <c r="F76" s="41" t="s">
        <v>6</v>
      </c>
      <c r="G76" s="41" t="s">
        <v>336</v>
      </c>
      <c r="H76" s="41" t="s">
        <v>345</v>
      </c>
      <c r="I76" s="42">
        <v>238</v>
      </c>
    </row>
    <row r="77" spans="1:9">
      <c r="A77" s="41" t="s">
        <v>33</v>
      </c>
      <c r="B77" s="41" t="s">
        <v>327</v>
      </c>
      <c r="C77" s="42">
        <v>6322</v>
      </c>
      <c r="F77" s="41" t="s">
        <v>6</v>
      </c>
      <c r="G77" s="41" t="s">
        <v>336</v>
      </c>
      <c r="H77" s="41" t="s">
        <v>346</v>
      </c>
      <c r="I77" s="42">
        <v>426</v>
      </c>
    </row>
    <row r="78" spans="1:9">
      <c r="A78" s="41" t="s">
        <v>33</v>
      </c>
      <c r="B78" s="41" t="s">
        <v>328</v>
      </c>
      <c r="C78" s="42">
        <v>6209</v>
      </c>
      <c r="F78" s="41" t="s">
        <v>6</v>
      </c>
      <c r="G78" s="41" t="s">
        <v>336</v>
      </c>
      <c r="H78" s="41" t="s">
        <v>347</v>
      </c>
      <c r="I78" s="42">
        <v>396</v>
      </c>
    </row>
    <row r="79" spans="1:9">
      <c r="A79" s="41" t="s">
        <v>33</v>
      </c>
      <c r="B79" s="41" t="s">
        <v>330</v>
      </c>
      <c r="C79" s="42">
        <v>5923</v>
      </c>
      <c r="F79" s="41" t="s">
        <v>6</v>
      </c>
      <c r="G79" s="41" t="s">
        <v>337</v>
      </c>
      <c r="H79" s="41" t="s">
        <v>341</v>
      </c>
      <c r="I79" s="42">
        <v>13</v>
      </c>
    </row>
    <row r="80" spans="1:9">
      <c r="A80" s="41" t="s">
        <v>33</v>
      </c>
      <c r="B80" s="41" t="s">
        <v>331</v>
      </c>
      <c r="C80" s="42">
        <v>6177</v>
      </c>
      <c r="F80" s="41" t="s">
        <v>6</v>
      </c>
      <c r="G80" s="41" t="s">
        <v>337</v>
      </c>
      <c r="H80" s="41" t="s">
        <v>342</v>
      </c>
      <c r="I80" s="42">
        <v>0</v>
      </c>
    </row>
    <row r="81" spans="1:9">
      <c r="A81" s="41" t="s">
        <v>33</v>
      </c>
      <c r="B81" s="41" t="s">
        <v>332</v>
      </c>
      <c r="C81" s="42">
        <v>6722</v>
      </c>
      <c r="F81" s="41" t="s">
        <v>6</v>
      </c>
      <c r="G81" s="41" t="s">
        <v>337</v>
      </c>
      <c r="H81" s="41" t="s">
        <v>343</v>
      </c>
      <c r="I81" s="42">
        <v>2293</v>
      </c>
    </row>
    <row r="82" spans="1:9">
      <c r="A82" s="41" t="s">
        <v>33</v>
      </c>
      <c r="B82" s="41" t="s">
        <v>333</v>
      </c>
      <c r="C82" s="42">
        <v>7854</v>
      </c>
      <c r="F82" s="41" t="s">
        <v>6</v>
      </c>
      <c r="G82" s="41" t="s">
        <v>337</v>
      </c>
      <c r="H82" s="41" t="s">
        <v>344</v>
      </c>
      <c r="I82" s="42">
        <v>17</v>
      </c>
    </row>
    <row r="83" spans="1:9">
      <c r="A83" s="41" t="s">
        <v>33</v>
      </c>
      <c r="B83" s="41" t="s">
        <v>334</v>
      </c>
      <c r="C83" s="42">
        <v>7978</v>
      </c>
      <c r="F83" s="41" t="s">
        <v>6</v>
      </c>
      <c r="G83" s="41" t="s">
        <v>337</v>
      </c>
      <c r="H83" s="41" t="s">
        <v>345</v>
      </c>
      <c r="I83" s="42">
        <v>237</v>
      </c>
    </row>
    <row r="84" spans="1:9">
      <c r="A84" s="41" t="s">
        <v>33</v>
      </c>
      <c r="B84" s="41" t="s">
        <v>336</v>
      </c>
      <c r="C84" s="42">
        <v>8130</v>
      </c>
      <c r="F84" s="41" t="s">
        <v>6</v>
      </c>
      <c r="G84" s="41" t="s">
        <v>337</v>
      </c>
      <c r="H84" s="41" t="s">
        <v>346</v>
      </c>
      <c r="I84" s="42">
        <v>490</v>
      </c>
    </row>
    <row r="85" spans="1:9">
      <c r="A85" s="41" t="s">
        <v>33</v>
      </c>
      <c r="B85" s="41" t="s">
        <v>337</v>
      </c>
      <c r="C85" s="42">
        <v>6656</v>
      </c>
      <c r="F85" s="41" t="s">
        <v>6</v>
      </c>
      <c r="G85" s="41" t="s">
        <v>337</v>
      </c>
      <c r="H85" s="41" t="s">
        <v>347</v>
      </c>
      <c r="I85" s="42">
        <v>315</v>
      </c>
    </row>
    <row r="86" spans="1:9">
      <c r="A86" s="41" t="s">
        <v>52</v>
      </c>
      <c r="B86" s="41" t="s">
        <v>324</v>
      </c>
      <c r="C86" s="42">
        <v>5718</v>
      </c>
      <c r="F86" s="41" t="s">
        <v>14</v>
      </c>
      <c r="G86" s="41" t="s">
        <v>324</v>
      </c>
      <c r="H86" s="41" t="s">
        <v>341</v>
      </c>
      <c r="I86" s="42">
        <v>431</v>
      </c>
    </row>
    <row r="87" spans="1:9">
      <c r="A87" s="41" t="s">
        <v>52</v>
      </c>
      <c r="B87" s="41" t="s">
        <v>325</v>
      </c>
      <c r="C87" s="42">
        <v>7023</v>
      </c>
      <c r="F87" s="41" t="s">
        <v>14</v>
      </c>
      <c r="G87" s="41" t="s">
        <v>324</v>
      </c>
      <c r="H87" s="41" t="s">
        <v>342</v>
      </c>
      <c r="I87" s="42">
        <v>37</v>
      </c>
    </row>
    <row r="88" spans="1:9">
      <c r="A88" s="41" t="s">
        <v>52</v>
      </c>
      <c r="B88" s="41" t="s">
        <v>326</v>
      </c>
      <c r="C88" s="42">
        <v>7826</v>
      </c>
      <c r="F88" s="41" t="s">
        <v>14</v>
      </c>
      <c r="G88" s="41" t="s">
        <v>324</v>
      </c>
      <c r="H88" s="41" t="s">
        <v>343</v>
      </c>
      <c r="I88" s="42">
        <v>2515</v>
      </c>
    </row>
    <row r="89" spans="1:9">
      <c r="A89" s="41" t="s">
        <v>52</v>
      </c>
      <c r="B89" s="41" t="s">
        <v>327</v>
      </c>
      <c r="C89" s="42">
        <v>6581</v>
      </c>
      <c r="F89" s="41" t="s">
        <v>14</v>
      </c>
      <c r="G89" s="41" t="s">
        <v>324</v>
      </c>
      <c r="H89" s="41" t="s">
        <v>344</v>
      </c>
      <c r="I89" s="42">
        <v>78</v>
      </c>
    </row>
    <row r="90" spans="1:9">
      <c r="A90" s="41" t="s">
        <v>52</v>
      </c>
      <c r="B90" s="41" t="s">
        <v>328</v>
      </c>
      <c r="C90" s="42">
        <v>6423</v>
      </c>
      <c r="F90" s="41" t="s">
        <v>14</v>
      </c>
      <c r="G90" s="41" t="s">
        <v>324</v>
      </c>
      <c r="H90" s="41" t="s">
        <v>345</v>
      </c>
      <c r="I90" s="42">
        <v>251</v>
      </c>
    </row>
    <row r="91" spans="1:9">
      <c r="A91" s="41" t="s">
        <v>52</v>
      </c>
      <c r="B91" s="41" t="s">
        <v>330</v>
      </c>
      <c r="C91" s="42">
        <v>6692</v>
      </c>
      <c r="F91" s="41" t="s">
        <v>14</v>
      </c>
      <c r="G91" s="41" t="s">
        <v>324</v>
      </c>
      <c r="H91" s="41" t="s">
        <v>346</v>
      </c>
      <c r="I91" s="42">
        <v>373</v>
      </c>
    </row>
    <row r="92" spans="1:9">
      <c r="A92" s="41" t="s">
        <v>52</v>
      </c>
      <c r="B92" s="41" t="s">
        <v>331</v>
      </c>
      <c r="C92" s="42">
        <v>7111</v>
      </c>
      <c r="F92" s="41" t="s">
        <v>14</v>
      </c>
      <c r="G92" s="41" t="s">
        <v>324</v>
      </c>
      <c r="H92" s="41" t="s">
        <v>347</v>
      </c>
      <c r="I92" s="42">
        <v>8</v>
      </c>
    </row>
    <row r="93" spans="1:9">
      <c r="A93" s="41" t="s">
        <v>52</v>
      </c>
      <c r="B93" s="41" t="s">
        <v>332</v>
      </c>
      <c r="C93" s="42">
        <v>7250</v>
      </c>
      <c r="F93" s="41" t="s">
        <v>14</v>
      </c>
      <c r="G93" s="41" t="s">
        <v>325</v>
      </c>
      <c r="H93" s="41" t="s">
        <v>341</v>
      </c>
      <c r="I93" s="42">
        <v>361</v>
      </c>
    </row>
    <row r="94" spans="1:9">
      <c r="A94" s="41" t="s">
        <v>52</v>
      </c>
      <c r="B94" s="41" t="s">
        <v>333</v>
      </c>
      <c r="C94" s="42">
        <v>9101</v>
      </c>
      <c r="F94" s="41" t="s">
        <v>14</v>
      </c>
      <c r="G94" s="41" t="s">
        <v>325</v>
      </c>
      <c r="H94" s="41" t="s">
        <v>342</v>
      </c>
      <c r="I94" s="42">
        <v>12</v>
      </c>
    </row>
    <row r="95" spans="1:9">
      <c r="A95" s="41" t="s">
        <v>52</v>
      </c>
      <c r="B95" s="41" t="s">
        <v>334</v>
      </c>
      <c r="C95" s="42">
        <v>7745</v>
      </c>
      <c r="F95" s="41" t="s">
        <v>14</v>
      </c>
      <c r="G95" s="41" t="s">
        <v>325</v>
      </c>
      <c r="H95" s="41" t="s">
        <v>343</v>
      </c>
      <c r="I95" s="42">
        <v>2689</v>
      </c>
    </row>
    <row r="96" spans="1:9">
      <c r="A96" s="41" t="s">
        <v>52</v>
      </c>
      <c r="B96" s="41" t="s">
        <v>336</v>
      </c>
      <c r="C96" s="42">
        <v>7386</v>
      </c>
      <c r="F96" s="41" t="s">
        <v>14</v>
      </c>
      <c r="G96" s="41" t="s">
        <v>325</v>
      </c>
      <c r="H96" s="41" t="s">
        <v>344</v>
      </c>
      <c r="I96" s="42">
        <v>74</v>
      </c>
    </row>
    <row r="97" spans="1:9">
      <c r="A97" s="41" t="s">
        <v>52</v>
      </c>
      <c r="B97" s="41" t="s">
        <v>337</v>
      </c>
      <c r="C97" s="42">
        <v>5487</v>
      </c>
      <c r="F97" s="41" t="s">
        <v>14</v>
      </c>
      <c r="G97" s="41" t="s">
        <v>325</v>
      </c>
      <c r="H97" s="41" t="s">
        <v>345</v>
      </c>
      <c r="I97" s="42">
        <v>312</v>
      </c>
    </row>
    <row r="98" spans="1:9">
      <c r="A98" s="41" t="s">
        <v>26</v>
      </c>
      <c r="B98" s="41" t="s">
        <v>324</v>
      </c>
      <c r="C98" s="42">
        <v>371</v>
      </c>
      <c r="F98" s="41" t="s">
        <v>14</v>
      </c>
      <c r="G98" s="41" t="s">
        <v>325</v>
      </c>
      <c r="H98" s="41" t="s">
        <v>346</v>
      </c>
      <c r="I98" s="42">
        <v>335</v>
      </c>
    </row>
    <row r="99" spans="1:9">
      <c r="A99" s="41" t="s">
        <v>26</v>
      </c>
      <c r="B99" s="41" t="s">
        <v>325</v>
      </c>
      <c r="C99" s="42">
        <v>334</v>
      </c>
      <c r="F99" s="41" t="s">
        <v>14</v>
      </c>
      <c r="G99" s="41" t="s">
        <v>325</v>
      </c>
      <c r="H99" s="41" t="s">
        <v>347</v>
      </c>
      <c r="I99" s="42">
        <v>20</v>
      </c>
    </row>
    <row r="100" spans="1:9">
      <c r="A100" s="41" t="s">
        <v>26</v>
      </c>
      <c r="B100" s="41" t="s">
        <v>326</v>
      </c>
      <c r="C100" s="42">
        <v>378</v>
      </c>
      <c r="F100" s="41" t="s">
        <v>14</v>
      </c>
      <c r="G100" s="41" t="s">
        <v>326</v>
      </c>
      <c r="H100" s="41" t="s">
        <v>341</v>
      </c>
      <c r="I100" s="42">
        <v>252</v>
      </c>
    </row>
    <row r="101" spans="1:9">
      <c r="A101" s="41" t="s">
        <v>26</v>
      </c>
      <c r="B101" s="41" t="s">
        <v>327</v>
      </c>
      <c r="C101" s="42">
        <v>308</v>
      </c>
      <c r="F101" s="41" t="s">
        <v>14</v>
      </c>
      <c r="G101" s="41" t="s">
        <v>326</v>
      </c>
      <c r="H101" s="41" t="s">
        <v>342</v>
      </c>
      <c r="I101" s="42">
        <v>12</v>
      </c>
    </row>
    <row r="102" spans="1:9">
      <c r="A102" s="41" t="s">
        <v>26</v>
      </c>
      <c r="B102" s="41" t="s">
        <v>328</v>
      </c>
      <c r="C102" s="42">
        <v>312</v>
      </c>
      <c r="F102" s="41" t="s">
        <v>14</v>
      </c>
      <c r="G102" s="41" t="s">
        <v>326</v>
      </c>
      <c r="H102" s="41" t="s">
        <v>343</v>
      </c>
      <c r="I102" s="42">
        <v>2355</v>
      </c>
    </row>
    <row r="103" spans="1:9">
      <c r="A103" s="41" t="s">
        <v>26</v>
      </c>
      <c r="B103" s="41" t="s">
        <v>330</v>
      </c>
      <c r="C103" s="42">
        <v>293</v>
      </c>
      <c r="F103" s="41" t="s">
        <v>14</v>
      </c>
      <c r="G103" s="41" t="s">
        <v>326</v>
      </c>
      <c r="H103" s="41" t="s">
        <v>344</v>
      </c>
      <c r="I103" s="42">
        <v>74</v>
      </c>
    </row>
    <row r="104" spans="1:9">
      <c r="A104" s="41" t="s">
        <v>26</v>
      </c>
      <c r="B104" s="41" t="s">
        <v>331</v>
      </c>
      <c r="C104" s="42">
        <v>303</v>
      </c>
      <c r="F104" s="41" t="s">
        <v>14</v>
      </c>
      <c r="G104" s="41" t="s">
        <v>326</v>
      </c>
      <c r="H104" s="41" t="s">
        <v>345</v>
      </c>
      <c r="I104" s="42">
        <v>326</v>
      </c>
    </row>
    <row r="105" spans="1:9">
      <c r="A105" s="41" t="s">
        <v>26</v>
      </c>
      <c r="B105" s="41" t="s">
        <v>332</v>
      </c>
      <c r="C105" s="42">
        <v>287</v>
      </c>
      <c r="F105" s="41" t="s">
        <v>14</v>
      </c>
      <c r="G105" s="41" t="s">
        <v>326</v>
      </c>
      <c r="H105" s="41" t="s">
        <v>346</v>
      </c>
      <c r="I105" s="42">
        <v>367</v>
      </c>
    </row>
    <row r="106" spans="1:9">
      <c r="A106" s="41" t="s">
        <v>26</v>
      </c>
      <c r="B106" s="41" t="s">
        <v>333</v>
      </c>
      <c r="C106" s="42">
        <v>402</v>
      </c>
      <c r="F106" s="41" t="s">
        <v>14</v>
      </c>
      <c r="G106" s="41" t="s">
        <v>326</v>
      </c>
      <c r="H106" s="41" t="s">
        <v>347</v>
      </c>
      <c r="I106" s="42">
        <v>41</v>
      </c>
    </row>
    <row r="107" spans="1:9">
      <c r="A107" s="41" t="s">
        <v>26</v>
      </c>
      <c r="B107" s="41" t="s">
        <v>334</v>
      </c>
      <c r="C107" s="42">
        <v>441</v>
      </c>
      <c r="F107" s="41" t="s">
        <v>14</v>
      </c>
      <c r="G107" s="41" t="s">
        <v>327</v>
      </c>
      <c r="H107" s="41" t="s">
        <v>341</v>
      </c>
      <c r="I107" s="42">
        <v>249</v>
      </c>
    </row>
    <row r="108" spans="1:9">
      <c r="A108" s="41" t="s">
        <v>26</v>
      </c>
      <c r="B108" s="41" t="s">
        <v>336</v>
      </c>
      <c r="C108" s="42">
        <v>414</v>
      </c>
      <c r="F108" s="41" t="s">
        <v>14</v>
      </c>
      <c r="G108" s="41" t="s">
        <v>327</v>
      </c>
      <c r="H108" s="41" t="s">
        <v>342</v>
      </c>
      <c r="I108" s="42">
        <v>9</v>
      </c>
    </row>
    <row r="109" spans="1:9">
      <c r="A109" s="41" t="s">
        <v>26</v>
      </c>
      <c r="B109" s="41" t="s">
        <v>337</v>
      </c>
      <c r="C109" s="42">
        <v>385</v>
      </c>
      <c r="F109" s="41" t="s">
        <v>14</v>
      </c>
      <c r="G109" s="41" t="s">
        <v>327</v>
      </c>
      <c r="H109" s="41" t="s">
        <v>343</v>
      </c>
      <c r="I109" s="42">
        <v>2264</v>
      </c>
    </row>
    <row r="110" spans="1:9">
      <c r="A110" s="41" t="s">
        <v>45</v>
      </c>
      <c r="B110" s="41" t="s">
        <v>324</v>
      </c>
      <c r="C110" s="42">
        <v>155</v>
      </c>
      <c r="F110" s="41" t="s">
        <v>14</v>
      </c>
      <c r="G110" s="41" t="s">
        <v>327</v>
      </c>
      <c r="H110" s="41" t="s">
        <v>344</v>
      </c>
      <c r="I110" s="42">
        <v>99</v>
      </c>
    </row>
    <row r="111" spans="1:9">
      <c r="A111" s="41" t="s">
        <v>45</v>
      </c>
      <c r="B111" s="41" t="s">
        <v>325</v>
      </c>
      <c r="C111" s="42">
        <v>183</v>
      </c>
      <c r="F111" s="41" t="s">
        <v>14</v>
      </c>
      <c r="G111" s="41" t="s">
        <v>327</v>
      </c>
      <c r="H111" s="41" t="s">
        <v>345</v>
      </c>
      <c r="I111" s="42">
        <v>445</v>
      </c>
    </row>
    <row r="112" spans="1:9">
      <c r="A112" s="41" t="s">
        <v>45</v>
      </c>
      <c r="B112" s="41" t="s">
        <v>326</v>
      </c>
      <c r="C112" s="42">
        <v>169</v>
      </c>
      <c r="F112" s="41" t="s">
        <v>14</v>
      </c>
      <c r="G112" s="41" t="s">
        <v>327</v>
      </c>
      <c r="H112" s="41" t="s">
        <v>346</v>
      </c>
      <c r="I112" s="42">
        <v>334</v>
      </c>
    </row>
    <row r="113" spans="1:9">
      <c r="A113" s="41" t="s">
        <v>45</v>
      </c>
      <c r="B113" s="41" t="s">
        <v>327</v>
      </c>
      <c r="C113" s="42">
        <v>127</v>
      </c>
      <c r="F113" s="41" t="s">
        <v>14</v>
      </c>
      <c r="G113" s="41" t="s">
        <v>327</v>
      </c>
      <c r="H113" s="41" t="s">
        <v>347</v>
      </c>
      <c r="I113" s="42">
        <v>62</v>
      </c>
    </row>
    <row r="114" spans="1:9">
      <c r="A114" s="41" t="s">
        <v>45</v>
      </c>
      <c r="B114" s="41" t="s">
        <v>328</v>
      </c>
      <c r="C114" s="42">
        <v>130</v>
      </c>
      <c r="F114" s="41" t="s">
        <v>14</v>
      </c>
      <c r="G114" s="41" t="s">
        <v>328</v>
      </c>
      <c r="H114" s="41" t="s">
        <v>341</v>
      </c>
      <c r="I114" s="42">
        <v>301</v>
      </c>
    </row>
    <row r="115" spans="1:9">
      <c r="A115" s="41" t="s">
        <v>45</v>
      </c>
      <c r="B115" s="41" t="s">
        <v>330</v>
      </c>
      <c r="C115" s="42">
        <v>157</v>
      </c>
      <c r="F115" s="41" t="s">
        <v>14</v>
      </c>
      <c r="G115" s="41" t="s">
        <v>328</v>
      </c>
      <c r="H115" s="41" t="s">
        <v>342</v>
      </c>
      <c r="I115" s="42">
        <v>6</v>
      </c>
    </row>
    <row r="116" spans="1:9">
      <c r="A116" s="41" t="s">
        <v>45</v>
      </c>
      <c r="B116" s="41" t="s">
        <v>331</v>
      </c>
      <c r="C116" s="42">
        <v>143</v>
      </c>
      <c r="F116" s="41" t="s">
        <v>14</v>
      </c>
      <c r="G116" s="41" t="s">
        <v>328</v>
      </c>
      <c r="H116" s="41" t="s">
        <v>343</v>
      </c>
      <c r="I116" s="42">
        <v>2429</v>
      </c>
    </row>
    <row r="117" spans="1:9">
      <c r="A117" s="41" t="s">
        <v>45</v>
      </c>
      <c r="B117" s="41" t="s">
        <v>332</v>
      </c>
      <c r="C117" s="42">
        <v>191</v>
      </c>
      <c r="F117" s="41" t="s">
        <v>14</v>
      </c>
      <c r="G117" s="41" t="s">
        <v>328</v>
      </c>
      <c r="H117" s="41" t="s">
        <v>344</v>
      </c>
      <c r="I117" s="42">
        <v>54</v>
      </c>
    </row>
    <row r="118" spans="1:9">
      <c r="A118" s="41" t="s">
        <v>45</v>
      </c>
      <c r="B118" s="41" t="s">
        <v>333</v>
      </c>
      <c r="C118" s="42">
        <v>200</v>
      </c>
      <c r="F118" s="41" t="s">
        <v>14</v>
      </c>
      <c r="G118" s="41" t="s">
        <v>328</v>
      </c>
      <c r="H118" s="41" t="s">
        <v>345</v>
      </c>
      <c r="I118" s="42">
        <v>453</v>
      </c>
    </row>
    <row r="119" spans="1:9">
      <c r="A119" s="41" t="s">
        <v>45</v>
      </c>
      <c r="B119" s="41" t="s">
        <v>334</v>
      </c>
      <c r="C119" s="42">
        <v>228</v>
      </c>
      <c r="F119" s="41" t="s">
        <v>14</v>
      </c>
      <c r="G119" s="41" t="s">
        <v>328</v>
      </c>
      <c r="H119" s="41" t="s">
        <v>346</v>
      </c>
      <c r="I119" s="42">
        <v>390</v>
      </c>
    </row>
    <row r="120" spans="1:9">
      <c r="A120" s="41" t="s">
        <v>45</v>
      </c>
      <c r="B120" s="41" t="s">
        <v>336</v>
      </c>
      <c r="C120" s="42">
        <v>204</v>
      </c>
      <c r="F120" s="41" t="s">
        <v>14</v>
      </c>
      <c r="G120" s="41" t="s">
        <v>328</v>
      </c>
      <c r="H120" s="41" t="s">
        <v>347</v>
      </c>
      <c r="I120" s="42">
        <v>100</v>
      </c>
    </row>
    <row r="121" spans="1:9">
      <c r="A121" s="41" t="s">
        <v>45</v>
      </c>
      <c r="B121" s="41" t="s">
        <v>337</v>
      </c>
      <c r="C121" s="42">
        <v>165</v>
      </c>
      <c r="F121" s="41" t="s">
        <v>14</v>
      </c>
      <c r="G121" s="41" t="s">
        <v>330</v>
      </c>
      <c r="H121" s="41" t="s">
        <v>341</v>
      </c>
      <c r="I121" s="42">
        <v>369</v>
      </c>
    </row>
    <row r="122" spans="1:9">
      <c r="A122" s="41" t="s">
        <v>51</v>
      </c>
      <c r="B122" s="41" t="s">
        <v>324</v>
      </c>
      <c r="C122" s="42">
        <v>2322</v>
      </c>
      <c r="F122" s="41" t="s">
        <v>14</v>
      </c>
      <c r="G122" s="41" t="s">
        <v>330</v>
      </c>
      <c r="H122" s="41" t="s">
        <v>342</v>
      </c>
      <c r="I122" s="42">
        <v>8</v>
      </c>
    </row>
    <row r="123" spans="1:9">
      <c r="A123" s="41" t="s">
        <v>51</v>
      </c>
      <c r="B123" s="41" t="s">
        <v>325</v>
      </c>
      <c r="C123" s="42">
        <v>2056</v>
      </c>
      <c r="F123" s="41" t="s">
        <v>14</v>
      </c>
      <c r="G123" s="41" t="s">
        <v>330</v>
      </c>
      <c r="H123" s="41" t="s">
        <v>343</v>
      </c>
      <c r="I123" s="42">
        <v>2414</v>
      </c>
    </row>
    <row r="124" spans="1:9">
      <c r="A124" s="41" t="s">
        <v>51</v>
      </c>
      <c r="B124" s="41" t="s">
        <v>326</v>
      </c>
      <c r="C124" s="42">
        <v>2845</v>
      </c>
      <c r="F124" s="41" t="s">
        <v>14</v>
      </c>
      <c r="G124" s="41" t="s">
        <v>330</v>
      </c>
      <c r="H124" s="41" t="s">
        <v>344</v>
      </c>
      <c r="I124" s="42">
        <v>62</v>
      </c>
    </row>
    <row r="125" spans="1:9">
      <c r="A125" s="41" t="s">
        <v>51</v>
      </c>
      <c r="B125" s="41" t="s">
        <v>327</v>
      </c>
      <c r="C125" s="42">
        <v>2793</v>
      </c>
      <c r="F125" s="41" t="s">
        <v>14</v>
      </c>
      <c r="G125" s="41" t="s">
        <v>330</v>
      </c>
      <c r="H125" s="41" t="s">
        <v>345</v>
      </c>
      <c r="I125" s="42">
        <v>384</v>
      </c>
    </row>
    <row r="126" spans="1:9">
      <c r="A126" s="41" t="s">
        <v>51</v>
      </c>
      <c r="B126" s="41" t="s">
        <v>328</v>
      </c>
      <c r="C126" s="42">
        <v>2632</v>
      </c>
      <c r="F126" s="41" t="s">
        <v>14</v>
      </c>
      <c r="G126" s="41" t="s">
        <v>330</v>
      </c>
      <c r="H126" s="41" t="s">
        <v>346</v>
      </c>
      <c r="I126" s="42">
        <v>424</v>
      </c>
    </row>
    <row r="127" spans="1:9">
      <c r="A127" s="41" t="s">
        <v>51</v>
      </c>
      <c r="B127" s="41" t="s">
        <v>330</v>
      </c>
      <c r="C127" s="42">
        <v>2791</v>
      </c>
      <c r="F127" s="41" t="s">
        <v>14</v>
      </c>
      <c r="G127" s="41" t="s">
        <v>330</v>
      </c>
      <c r="H127" s="41" t="s">
        <v>347</v>
      </c>
      <c r="I127" s="42">
        <v>145</v>
      </c>
    </row>
    <row r="128" spans="1:9">
      <c r="A128" s="41" t="s">
        <v>51</v>
      </c>
      <c r="B128" s="41" t="s">
        <v>331</v>
      </c>
      <c r="C128" s="42">
        <v>2189</v>
      </c>
      <c r="F128" s="41" t="s">
        <v>14</v>
      </c>
      <c r="G128" s="41" t="s">
        <v>331</v>
      </c>
      <c r="H128" s="41" t="s">
        <v>341</v>
      </c>
      <c r="I128" s="42">
        <v>398</v>
      </c>
    </row>
    <row r="129" spans="1:9">
      <c r="A129" s="41" t="s">
        <v>51</v>
      </c>
      <c r="B129" s="41" t="s">
        <v>332</v>
      </c>
      <c r="C129" s="42">
        <v>2684</v>
      </c>
      <c r="F129" s="41" t="s">
        <v>14</v>
      </c>
      <c r="G129" s="41" t="s">
        <v>331</v>
      </c>
      <c r="H129" s="41" t="s">
        <v>342</v>
      </c>
      <c r="I129" s="42">
        <v>2</v>
      </c>
    </row>
    <row r="130" spans="1:9">
      <c r="A130" s="41" t="s">
        <v>51</v>
      </c>
      <c r="B130" s="41" t="s">
        <v>333</v>
      </c>
      <c r="C130" s="42">
        <v>3258</v>
      </c>
      <c r="F130" s="41" t="s">
        <v>14</v>
      </c>
      <c r="G130" s="41" t="s">
        <v>331</v>
      </c>
      <c r="H130" s="41" t="s">
        <v>343</v>
      </c>
      <c r="I130" s="42">
        <v>2427</v>
      </c>
    </row>
    <row r="131" spans="1:9">
      <c r="A131" s="41" t="s">
        <v>51</v>
      </c>
      <c r="B131" s="41" t="s">
        <v>334</v>
      </c>
      <c r="C131" s="42">
        <v>3384</v>
      </c>
      <c r="F131" s="41" t="s">
        <v>14</v>
      </c>
      <c r="G131" s="41" t="s">
        <v>331</v>
      </c>
      <c r="H131" s="41" t="s">
        <v>344</v>
      </c>
      <c r="I131" s="42">
        <v>38</v>
      </c>
    </row>
    <row r="132" spans="1:9">
      <c r="A132" s="41" t="s">
        <v>51</v>
      </c>
      <c r="B132" s="41" t="s">
        <v>336</v>
      </c>
      <c r="C132" s="42">
        <v>3626</v>
      </c>
      <c r="F132" s="41" t="s">
        <v>14</v>
      </c>
      <c r="G132" s="41" t="s">
        <v>331</v>
      </c>
      <c r="H132" s="41" t="s">
        <v>345</v>
      </c>
      <c r="I132" s="42">
        <v>322</v>
      </c>
    </row>
    <row r="133" spans="1:9">
      <c r="A133" s="41" t="s">
        <v>51</v>
      </c>
      <c r="B133" s="41" t="s">
        <v>337</v>
      </c>
      <c r="C133" s="42">
        <v>2727</v>
      </c>
      <c r="F133" s="41" t="s">
        <v>14</v>
      </c>
      <c r="G133" s="41" t="s">
        <v>331</v>
      </c>
      <c r="H133" s="41" t="s">
        <v>346</v>
      </c>
      <c r="I133" s="42">
        <v>474</v>
      </c>
    </row>
    <row r="134" spans="1:9">
      <c r="A134" s="41" t="s">
        <v>7</v>
      </c>
      <c r="B134" s="41" t="s">
        <v>324</v>
      </c>
      <c r="C134" s="42">
        <v>2373</v>
      </c>
      <c r="F134" s="41" t="s">
        <v>14</v>
      </c>
      <c r="G134" s="41" t="s">
        <v>331</v>
      </c>
      <c r="H134" s="41" t="s">
        <v>347</v>
      </c>
      <c r="I134" s="42">
        <v>105</v>
      </c>
    </row>
    <row r="135" spans="1:9">
      <c r="A135" s="41" t="s">
        <v>7</v>
      </c>
      <c r="B135" s="41" t="s">
        <v>325</v>
      </c>
      <c r="C135" s="42">
        <v>2147</v>
      </c>
      <c r="F135" s="41" t="s">
        <v>14</v>
      </c>
      <c r="G135" s="41" t="s">
        <v>332</v>
      </c>
      <c r="H135" s="41" t="s">
        <v>341</v>
      </c>
      <c r="I135" s="42">
        <v>341</v>
      </c>
    </row>
    <row r="136" spans="1:9">
      <c r="A136" s="41" t="s">
        <v>7</v>
      </c>
      <c r="B136" s="41" t="s">
        <v>326</v>
      </c>
      <c r="C136" s="42">
        <v>2656</v>
      </c>
      <c r="F136" s="41" t="s">
        <v>14</v>
      </c>
      <c r="G136" s="41" t="s">
        <v>332</v>
      </c>
      <c r="H136" s="41" t="s">
        <v>342</v>
      </c>
      <c r="I136" s="42">
        <v>4</v>
      </c>
    </row>
    <row r="137" spans="1:9">
      <c r="A137" s="41" t="s">
        <v>7</v>
      </c>
      <c r="B137" s="41" t="s">
        <v>327</v>
      </c>
      <c r="C137" s="42">
        <v>2431</v>
      </c>
      <c r="F137" s="41" t="s">
        <v>14</v>
      </c>
      <c r="G137" s="41" t="s">
        <v>332</v>
      </c>
      <c r="H137" s="41" t="s">
        <v>343</v>
      </c>
      <c r="I137" s="42">
        <v>2321</v>
      </c>
    </row>
    <row r="138" spans="1:9">
      <c r="A138" s="41" t="s">
        <v>7</v>
      </c>
      <c r="B138" s="41" t="s">
        <v>328</v>
      </c>
      <c r="C138" s="42">
        <v>2438</v>
      </c>
      <c r="F138" s="41" t="s">
        <v>14</v>
      </c>
      <c r="G138" s="41" t="s">
        <v>332</v>
      </c>
      <c r="H138" s="41" t="s">
        <v>344</v>
      </c>
      <c r="I138" s="42">
        <v>55</v>
      </c>
    </row>
    <row r="139" spans="1:9">
      <c r="A139" s="41" t="s">
        <v>7</v>
      </c>
      <c r="B139" s="41" t="s">
        <v>330</v>
      </c>
      <c r="C139" s="42">
        <v>2486</v>
      </c>
      <c r="F139" s="41" t="s">
        <v>14</v>
      </c>
      <c r="G139" s="41" t="s">
        <v>332</v>
      </c>
      <c r="H139" s="41" t="s">
        <v>345</v>
      </c>
      <c r="I139" s="42">
        <v>495</v>
      </c>
    </row>
    <row r="140" spans="1:9">
      <c r="A140" s="41" t="s">
        <v>7</v>
      </c>
      <c r="B140" s="41" t="s">
        <v>331</v>
      </c>
      <c r="C140" s="42">
        <v>2359</v>
      </c>
      <c r="F140" s="41" t="s">
        <v>14</v>
      </c>
      <c r="G140" s="41" t="s">
        <v>332</v>
      </c>
      <c r="H140" s="41" t="s">
        <v>346</v>
      </c>
      <c r="I140" s="42">
        <v>407</v>
      </c>
    </row>
    <row r="141" spans="1:9">
      <c r="A141" s="41" t="s">
        <v>7</v>
      </c>
      <c r="B141" s="41" t="s">
        <v>332</v>
      </c>
      <c r="C141" s="42">
        <v>2747</v>
      </c>
      <c r="F141" s="41" t="s">
        <v>14</v>
      </c>
      <c r="G141" s="41" t="s">
        <v>332</v>
      </c>
      <c r="H141" s="41" t="s">
        <v>347</v>
      </c>
      <c r="I141" s="42">
        <v>118</v>
      </c>
    </row>
    <row r="142" spans="1:9">
      <c r="A142" s="41" t="s">
        <v>7</v>
      </c>
      <c r="B142" s="41" t="s">
        <v>333</v>
      </c>
      <c r="C142" s="42">
        <v>2711</v>
      </c>
      <c r="F142" s="41" t="s">
        <v>14</v>
      </c>
      <c r="G142" s="41" t="s">
        <v>333</v>
      </c>
      <c r="H142" s="41" t="s">
        <v>341</v>
      </c>
      <c r="I142" s="42">
        <v>214</v>
      </c>
    </row>
    <row r="143" spans="1:9">
      <c r="A143" s="41" t="s">
        <v>7</v>
      </c>
      <c r="B143" s="41" t="s">
        <v>334</v>
      </c>
      <c r="C143" s="42">
        <v>3109</v>
      </c>
      <c r="F143" s="41" t="s">
        <v>14</v>
      </c>
      <c r="G143" s="41" t="s">
        <v>333</v>
      </c>
      <c r="H143" s="41" t="s">
        <v>342</v>
      </c>
      <c r="I143" s="42">
        <v>11</v>
      </c>
    </row>
    <row r="144" spans="1:9">
      <c r="A144" s="41" t="s">
        <v>7</v>
      </c>
      <c r="B144" s="41" t="s">
        <v>336</v>
      </c>
      <c r="C144" s="42">
        <v>2889</v>
      </c>
      <c r="F144" s="41" t="s">
        <v>14</v>
      </c>
      <c r="G144" s="41" t="s">
        <v>333</v>
      </c>
      <c r="H144" s="41" t="s">
        <v>343</v>
      </c>
      <c r="I144" s="42">
        <v>2732</v>
      </c>
    </row>
    <row r="145" spans="1:9">
      <c r="A145" s="41" t="s">
        <v>7</v>
      </c>
      <c r="B145" s="41" t="s">
        <v>337</v>
      </c>
      <c r="C145" s="42">
        <v>2650</v>
      </c>
      <c r="F145" s="41" t="s">
        <v>14</v>
      </c>
      <c r="G145" s="41" t="s">
        <v>333</v>
      </c>
      <c r="H145" s="41" t="s">
        <v>344</v>
      </c>
      <c r="I145" s="42">
        <v>51</v>
      </c>
    </row>
    <row r="146" spans="1:9">
      <c r="A146" s="41" t="s">
        <v>314</v>
      </c>
      <c r="B146" s="41" t="s">
        <v>324</v>
      </c>
      <c r="C146" s="42">
        <v>4453</v>
      </c>
      <c r="F146" s="41" t="s">
        <v>14</v>
      </c>
      <c r="G146" s="41" t="s">
        <v>333</v>
      </c>
      <c r="H146" s="41" t="s">
        <v>345</v>
      </c>
      <c r="I146" s="42">
        <v>502</v>
      </c>
    </row>
    <row r="147" spans="1:9">
      <c r="A147" s="41" t="s">
        <v>314</v>
      </c>
      <c r="B147" s="41" t="s">
        <v>325</v>
      </c>
      <c r="C147" s="42">
        <v>4231</v>
      </c>
      <c r="F147" s="41" t="s">
        <v>14</v>
      </c>
      <c r="G147" s="41" t="s">
        <v>333</v>
      </c>
      <c r="H147" s="41" t="s">
        <v>346</v>
      </c>
      <c r="I147" s="42">
        <v>412</v>
      </c>
    </row>
    <row r="148" spans="1:9">
      <c r="A148" s="41" t="s">
        <v>314</v>
      </c>
      <c r="B148" s="41" t="s">
        <v>326</v>
      </c>
      <c r="C148" s="42">
        <v>4417</v>
      </c>
      <c r="F148" s="41" t="s">
        <v>14</v>
      </c>
      <c r="G148" s="41" t="s">
        <v>333</v>
      </c>
      <c r="H148" s="41" t="s">
        <v>347</v>
      </c>
      <c r="I148" s="42">
        <v>116</v>
      </c>
    </row>
    <row r="149" spans="1:9">
      <c r="A149" s="41" t="s">
        <v>314</v>
      </c>
      <c r="B149" s="41" t="s">
        <v>327</v>
      </c>
      <c r="C149" s="42">
        <v>4739</v>
      </c>
      <c r="F149" s="41" t="s">
        <v>14</v>
      </c>
      <c r="G149" s="41" t="s">
        <v>334</v>
      </c>
      <c r="H149" s="41" t="s">
        <v>341</v>
      </c>
      <c r="I149" s="42">
        <v>124</v>
      </c>
    </row>
    <row r="150" spans="1:9">
      <c r="A150" s="41" t="s">
        <v>314</v>
      </c>
      <c r="B150" s="41" t="s">
        <v>328</v>
      </c>
      <c r="C150" s="42">
        <v>4372</v>
      </c>
      <c r="F150" s="41" t="s">
        <v>14</v>
      </c>
      <c r="G150" s="41" t="s">
        <v>334</v>
      </c>
      <c r="H150" s="41" t="s">
        <v>342</v>
      </c>
      <c r="I150" s="42">
        <v>4</v>
      </c>
    </row>
    <row r="151" spans="1:9">
      <c r="A151" s="41" t="s">
        <v>314</v>
      </c>
      <c r="B151" s="41" t="s">
        <v>330</v>
      </c>
      <c r="C151" s="42">
        <v>4687</v>
      </c>
      <c r="F151" s="41" t="s">
        <v>14</v>
      </c>
      <c r="G151" s="41" t="s">
        <v>334</v>
      </c>
      <c r="H151" s="41" t="s">
        <v>343</v>
      </c>
      <c r="I151" s="42">
        <v>2719</v>
      </c>
    </row>
    <row r="152" spans="1:9">
      <c r="A152" s="41" t="s">
        <v>314</v>
      </c>
      <c r="B152" s="41" t="s">
        <v>331</v>
      </c>
      <c r="C152" s="42">
        <v>4658</v>
      </c>
      <c r="F152" s="41" t="s">
        <v>14</v>
      </c>
      <c r="G152" s="41" t="s">
        <v>334</v>
      </c>
      <c r="H152" s="41" t="s">
        <v>344</v>
      </c>
      <c r="I152" s="42">
        <v>50</v>
      </c>
    </row>
    <row r="153" spans="1:9">
      <c r="A153" s="41" t="s">
        <v>314</v>
      </c>
      <c r="B153" s="41" t="s">
        <v>332</v>
      </c>
      <c r="C153" s="42">
        <v>5268</v>
      </c>
      <c r="F153" s="41" t="s">
        <v>14</v>
      </c>
      <c r="G153" s="41" t="s">
        <v>334</v>
      </c>
      <c r="H153" s="41" t="s">
        <v>345</v>
      </c>
      <c r="I153" s="42">
        <v>408</v>
      </c>
    </row>
    <row r="154" spans="1:9">
      <c r="A154" s="41" t="s">
        <v>314</v>
      </c>
      <c r="B154" s="41" t="s">
        <v>333</v>
      </c>
      <c r="C154" s="42">
        <v>5412</v>
      </c>
      <c r="F154" s="41" t="s">
        <v>14</v>
      </c>
      <c r="G154" s="41" t="s">
        <v>334</v>
      </c>
      <c r="H154" s="41" t="s">
        <v>346</v>
      </c>
      <c r="I154" s="42">
        <v>371</v>
      </c>
    </row>
    <row r="155" spans="1:9">
      <c r="A155" s="41" t="s">
        <v>314</v>
      </c>
      <c r="B155" s="41" t="s">
        <v>334</v>
      </c>
      <c r="C155" s="42">
        <v>5352</v>
      </c>
      <c r="F155" s="41" t="s">
        <v>14</v>
      </c>
      <c r="G155" s="41" t="s">
        <v>334</v>
      </c>
      <c r="H155" s="41" t="s">
        <v>347</v>
      </c>
      <c r="I155" s="42">
        <v>480</v>
      </c>
    </row>
    <row r="156" spans="1:9">
      <c r="A156" s="41" t="s">
        <v>314</v>
      </c>
      <c r="B156" s="41" t="s">
        <v>336</v>
      </c>
      <c r="C156" s="42">
        <v>6493</v>
      </c>
      <c r="F156" s="41" t="s">
        <v>14</v>
      </c>
      <c r="G156" s="41" t="s">
        <v>336</v>
      </c>
      <c r="H156" s="41" t="s">
        <v>341</v>
      </c>
      <c r="I156" s="42">
        <v>104</v>
      </c>
    </row>
    <row r="157" spans="1:9">
      <c r="A157" s="41" t="s">
        <v>314</v>
      </c>
      <c r="B157" s="41" t="s">
        <v>337</v>
      </c>
      <c r="C157" s="42">
        <v>5880</v>
      </c>
      <c r="F157" s="41" t="s">
        <v>14</v>
      </c>
      <c r="G157" s="41" t="s">
        <v>336</v>
      </c>
      <c r="H157" s="41" t="s">
        <v>342</v>
      </c>
      <c r="I157" s="42">
        <v>3</v>
      </c>
    </row>
    <row r="158" spans="1:9">
      <c r="A158" s="41" t="s">
        <v>29</v>
      </c>
      <c r="B158" s="41" t="s">
        <v>324</v>
      </c>
      <c r="C158" s="42">
        <v>5163</v>
      </c>
      <c r="F158" s="41" t="s">
        <v>14</v>
      </c>
      <c r="G158" s="41" t="s">
        <v>336</v>
      </c>
      <c r="H158" s="41" t="s">
        <v>343</v>
      </c>
      <c r="I158" s="42">
        <v>3058</v>
      </c>
    </row>
    <row r="159" spans="1:9">
      <c r="A159" s="41" t="s">
        <v>29</v>
      </c>
      <c r="B159" s="41" t="s">
        <v>325</v>
      </c>
      <c r="C159" s="42">
        <v>4729</v>
      </c>
      <c r="F159" s="41" t="s">
        <v>14</v>
      </c>
      <c r="G159" s="41" t="s">
        <v>336</v>
      </c>
      <c r="H159" s="41" t="s">
        <v>344</v>
      </c>
      <c r="I159" s="42">
        <v>51</v>
      </c>
    </row>
    <row r="160" spans="1:9">
      <c r="A160" s="41" t="s">
        <v>29</v>
      </c>
      <c r="B160" s="41" t="s">
        <v>326</v>
      </c>
      <c r="C160" s="42">
        <v>4534</v>
      </c>
      <c r="F160" s="41" t="s">
        <v>14</v>
      </c>
      <c r="G160" s="41" t="s">
        <v>336</v>
      </c>
      <c r="H160" s="41" t="s">
        <v>345</v>
      </c>
      <c r="I160" s="42">
        <v>363</v>
      </c>
    </row>
    <row r="161" spans="1:9">
      <c r="A161" s="41" t="s">
        <v>29</v>
      </c>
      <c r="B161" s="41" t="s">
        <v>327</v>
      </c>
      <c r="C161" s="42">
        <v>4230</v>
      </c>
      <c r="F161" s="41" t="s">
        <v>14</v>
      </c>
      <c r="G161" s="41" t="s">
        <v>336</v>
      </c>
      <c r="H161" s="41" t="s">
        <v>346</v>
      </c>
      <c r="I161" s="42">
        <v>316</v>
      </c>
    </row>
    <row r="162" spans="1:9">
      <c r="A162" s="41" t="s">
        <v>29</v>
      </c>
      <c r="B162" s="41" t="s">
        <v>328</v>
      </c>
      <c r="C162" s="42">
        <v>3958</v>
      </c>
      <c r="F162" s="41" t="s">
        <v>14</v>
      </c>
      <c r="G162" s="41" t="s">
        <v>336</v>
      </c>
      <c r="H162" s="41" t="s">
        <v>347</v>
      </c>
      <c r="I162" s="42">
        <v>590</v>
      </c>
    </row>
    <row r="163" spans="1:9">
      <c r="A163" s="41" t="s">
        <v>29</v>
      </c>
      <c r="B163" s="41" t="s">
        <v>330</v>
      </c>
      <c r="C163" s="42">
        <v>3845</v>
      </c>
      <c r="F163" s="41" t="s">
        <v>14</v>
      </c>
      <c r="G163" s="41" t="s">
        <v>337</v>
      </c>
      <c r="H163" s="41" t="s">
        <v>341</v>
      </c>
      <c r="I163" s="42">
        <v>56</v>
      </c>
    </row>
    <row r="164" spans="1:9">
      <c r="A164" s="41" t="s">
        <v>29</v>
      </c>
      <c r="B164" s="41" t="s">
        <v>331</v>
      </c>
      <c r="C164" s="42">
        <v>3994</v>
      </c>
      <c r="F164" s="41" t="s">
        <v>14</v>
      </c>
      <c r="G164" s="41" t="s">
        <v>337</v>
      </c>
      <c r="H164" s="41" t="s">
        <v>342</v>
      </c>
      <c r="I164" s="42">
        <v>1</v>
      </c>
    </row>
    <row r="165" spans="1:9">
      <c r="A165" s="41" t="s">
        <v>29</v>
      </c>
      <c r="B165" s="41" t="s">
        <v>332</v>
      </c>
      <c r="C165" s="42">
        <v>4803</v>
      </c>
      <c r="F165" s="41" t="s">
        <v>14</v>
      </c>
      <c r="G165" s="41" t="s">
        <v>337</v>
      </c>
      <c r="H165" s="41" t="s">
        <v>343</v>
      </c>
      <c r="I165" s="42">
        <v>3394</v>
      </c>
    </row>
    <row r="166" spans="1:9">
      <c r="A166" s="41" t="s">
        <v>29</v>
      </c>
      <c r="B166" s="41" t="s">
        <v>333</v>
      </c>
      <c r="C166" s="42">
        <v>4966</v>
      </c>
      <c r="F166" s="41" t="s">
        <v>14</v>
      </c>
      <c r="G166" s="41" t="s">
        <v>337</v>
      </c>
      <c r="H166" s="41" t="s">
        <v>344</v>
      </c>
      <c r="I166" s="42">
        <v>49</v>
      </c>
    </row>
    <row r="167" spans="1:9">
      <c r="A167" s="41" t="s">
        <v>29</v>
      </c>
      <c r="B167" s="41" t="s">
        <v>334</v>
      </c>
      <c r="C167" s="42">
        <v>4573</v>
      </c>
      <c r="F167" s="41" t="s">
        <v>14</v>
      </c>
      <c r="G167" s="41" t="s">
        <v>337</v>
      </c>
      <c r="H167" s="41" t="s">
        <v>345</v>
      </c>
      <c r="I167" s="42">
        <v>333</v>
      </c>
    </row>
    <row r="168" spans="1:9">
      <c r="A168" s="41" t="s">
        <v>29</v>
      </c>
      <c r="B168" s="41" t="s">
        <v>336</v>
      </c>
      <c r="C168" s="42">
        <v>5433</v>
      </c>
      <c r="F168" s="41" t="s">
        <v>14</v>
      </c>
      <c r="G168" s="41" t="s">
        <v>337</v>
      </c>
      <c r="H168" s="41" t="s">
        <v>346</v>
      </c>
      <c r="I168" s="42">
        <v>450</v>
      </c>
    </row>
    <row r="169" spans="1:9">
      <c r="A169" s="41" t="s">
        <v>29</v>
      </c>
      <c r="B169" s="41" t="s">
        <v>337</v>
      </c>
      <c r="C169" s="42">
        <v>4982</v>
      </c>
      <c r="F169" s="41" t="s">
        <v>14</v>
      </c>
      <c r="G169" s="41" t="s">
        <v>337</v>
      </c>
      <c r="H169" s="41" t="s">
        <v>347</v>
      </c>
      <c r="I169" s="42">
        <v>744</v>
      </c>
    </row>
    <row r="170" spans="1:9">
      <c r="A170" s="41" t="s">
        <v>44</v>
      </c>
      <c r="B170" s="41" t="s">
        <v>324</v>
      </c>
      <c r="C170" s="42">
        <v>3819</v>
      </c>
      <c r="F170" s="41" t="s">
        <v>312</v>
      </c>
      <c r="G170" s="41" t="s">
        <v>324</v>
      </c>
      <c r="H170" s="41" t="s">
        <v>341</v>
      </c>
      <c r="I170" s="42">
        <v>38</v>
      </c>
    </row>
    <row r="171" spans="1:9">
      <c r="A171" s="41" t="s">
        <v>44</v>
      </c>
      <c r="B171" s="41" t="s">
        <v>325</v>
      </c>
      <c r="C171" s="42">
        <v>3597</v>
      </c>
      <c r="F171" s="41" t="s">
        <v>312</v>
      </c>
      <c r="G171" s="41" t="s">
        <v>324</v>
      </c>
      <c r="H171" s="41" t="s">
        <v>342</v>
      </c>
      <c r="I171" s="42">
        <v>3</v>
      </c>
    </row>
    <row r="172" spans="1:9">
      <c r="A172" s="41" t="s">
        <v>44</v>
      </c>
      <c r="B172" s="41" t="s">
        <v>326</v>
      </c>
      <c r="C172" s="42">
        <v>3515</v>
      </c>
      <c r="F172" s="41" t="s">
        <v>312</v>
      </c>
      <c r="G172" s="41" t="s">
        <v>324</v>
      </c>
      <c r="H172" s="41" t="s">
        <v>343</v>
      </c>
      <c r="I172" s="42">
        <v>1113</v>
      </c>
    </row>
    <row r="173" spans="1:9">
      <c r="A173" s="41" t="s">
        <v>44</v>
      </c>
      <c r="B173" s="41" t="s">
        <v>327</v>
      </c>
      <c r="C173" s="42">
        <v>3471</v>
      </c>
      <c r="F173" s="41" t="s">
        <v>312</v>
      </c>
      <c r="G173" s="41" t="s">
        <v>324</v>
      </c>
      <c r="H173" s="41" t="s">
        <v>344</v>
      </c>
      <c r="I173" s="42">
        <v>18</v>
      </c>
    </row>
    <row r="174" spans="1:9">
      <c r="A174" s="41" t="s">
        <v>44</v>
      </c>
      <c r="B174" s="41" t="s">
        <v>328</v>
      </c>
      <c r="C174" s="42">
        <v>3153</v>
      </c>
      <c r="F174" s="41" t="s">
        <v>312</v>
      </c>
      <c r="G174" s="41" t="s">
        <v>324</v>
      </c>
      <c r="H174" s="41" t="s">
        <v>345</v>
      </c>
      <c r="I174" s="42">
        <v>52</v>
      </c>
    </row>
    <row r="175" spans="1:9">
      <c r="A175" s="41" t="s">
        <v>44</v>
      </c>
      <c r="B175" s="41" t="s">
        <v>330</v>
      </c>
      <c r="C175" s="42">
        <v>3091</v>
      </c>
      <c r="F175" s="41" t="s">
        <v>312</v>
      </c>
      <c r="G175" s="41" t="s">
        <v>324</v>
      </c>
      <c r="H175" s="41" t="s">
        <v>346</v>
      </c>
      <c r="I175" s="42">
        <v>110</v>
      </c>
    </row>
    <row r="176" spans="1:9">
      <c r="A176" s="41" t="s">
        <v>44</v>
      </c>
      <c r="B176" s="41" t="s">
        <v>331</v>
      </c>
      <c r="C176" s="42">
        <v>3764</v>
      </c>
      <c r="F176" s="41" t="s">
        <v>312</v>
      </c>
      <c r="G176" s="41" t="s">
        <v>324</v>
      </c>
      <c r="H176" s="41" t="s">
        <v>347</v>
      </c>
      <c r="I176" s="42">
        <v>1</v>
      </c>
    </row>
    <row r="177" spans="1:9">
      <c r="A177" s="41" t="s">
        <v>44</v>
      </c>
      <c r="B177" s="41" t="s">
        <v>332</v>
      </c>
      <c r="C177" s="42">
        <v>4601</v>
      </c>
      <c r="F177" s="41" t="s">
        <v>312</v>
      </c>
      <c r="G177" s="41" t="s">
        <v>325</v>
      </c>
      <c r="H177" s="41" t="s">
        <v>341</v>
      </c>
      <c r="I177" s="42">
        <v>128</v>
      </c>
    </row>
    <row r="178" spans="1:9">
      <c r="A178" s="41" t="s">
        <v>44</v>
      </c>
      <c r="B178" s="41" t="s">
        <v>333</v>
      </c>
      <c r="C178" s="42">
        <v>4037</v>
      </c>
      <c r="F178" s="41" t="s">
        <v>312</v>
      </c>
      <c r="G178" s="41" t="s">
        <v>325</v>
      </c>
      <c r="H178" s="41" t="s">
        <v>342</v>
      </c>
      <c r="I178" s="42">
        <v>0</v>
      </c>
    </row>
    <row r="179" spans="1:9">
      <c r="A179" s="41" t="s">
        <v>44</v>
      </c>
      <c r="B179" s="41" t="s">
        <v>334</v>
      </c>
      <c r="C179" s="42">
        <v>3769</v>
      </c>
      <c r="F179" s="41" t="s">
        <v>312</v>
      </c>
      <c r="G179" s="41" t="s">
        <v>325</v>
      </c>
      <c r="H179" s="41" t="s">
        <v>343</v>
      </c>
      <c r="I179" s="42">
        <v>767</v>
      </c>
    </row>
    <row r="180" spans="1:9">
      <c r="A180" s="41" t="s">
        <v>44</v>
      </c>
      <c r="B180" s="41" t="s">
        <v>336</v>
      </c>
      <c r="C180" s="42">
        <v>4353</v>
      </c>
      <c r="F180" s="41" t="s">
        <v>312</v>
      </c>
      <c r="G180" s="41" t="s">
        <v>325</v>
      </c>
      <c r="H180" s="41" t="s">
        <v>344</v>
      </c>
      <c r="I180" s="42">
        <v>4</v>
      </c>
    </row>
    <row r="181" spans="1:9">
      <c r="A181" s="41" t="s">
        <v>44</v>
      </c>
      <c r="B181" s="41" t="s">
        <v>337</v>
      </c>
      <c r="C181" s="42">
        <v>3944</v>
      </c>
      <c r="F181" s="41" t="s">
        <v>312</v>
      </c>
      <c r="G181" s="41" t="s">
        <v>325</v>
      </c>
      <c r="H181" s="41" t="s">
        <v>345</v>
      </c>
      <c r="I181" s="42">
        <v>53</v>
      </c>
    </row>
    <row r="182" spans="1:9">
      <c r="A182" s="41" t="s">
        <v>15</v>
      </c>
      <c r="B182" s="41" t="s">
        <v>324</v>
      </c>
      <c r="C182" s="42">
        <v>1172</v>
      </c>
      <c r="F182" s="41" t="s">
        <v>312</v>
      </c>
      <c r="G182" s="41" t="s">
        <v>325</v>
      </c>
      <c r="H182" s="41" t="s">
        <v>346</v>
      </c>
      <c r="I182" s="42">
        <v>74</v>
      </c>
    </row>
    <row r="183" spans="1:9">
      <c r="A183" s="41" t="s">
        <v>15</v>
      </c>
      <c r="B183" s="41" t="s">
        <v>325</v>
      </c>
      <c r="C183" s="42">
        <v>1231</v>
      </c>
      <c r="F183" s="41" t="s">
        <v>312</v>
      </c>
      <c r="G183" s="41" t="s">
        <v>325</v>
      </c>
      <c r="H183" s="41" t="s">
        <v>347</v>
      </c>
      <c r="I183" s="42">
        <v>0</v>
      </c>
    </row>
    <row r="184" spans="1:9">
      <c r="A184" s="41" t="s">
        <v>15</v>
      </c>
      <c r="B184" s="41" t="s">
        <v>326</v>
      </c>
      <c r="C184" s="42">
        <v>1168</v>
      </c>
      <c r="F184" s="41" t="s">
        <v>312</v>
      </c>
      <c r="G184" s="41" t="s">
        <v>326</v>
      </c>
      <c r="H184" s="41" t="s">
        <v>341</v>
      </c>
      <c r="I184" s="42">
        <v>58</v>
      </c>
    </row>
    <row r="185" spans="1:9">
      <c r="A185" s="41" t="s">
        <v>15</v>
      </c>
      <c r="B185" s="41" t="s">
        <v>327</v>
      </c>
      <c r="C185" s="42">
        <v>1106</v>
      </c>
      <c r="F185" s="41" t="s">
        <v>312</v>
      </c>
      <c r="G185" s="41" t="s">
        <v>326</v>
      </c>
      <c r="H185" s="41" t="s">
        <v>342</v>
      </c>
      <c r="I185" s="42">
        <v>1</v>
      </c>
    </row>
    <row r="186" spans="1:9">
      <c r="A186" s="41" t="s">
        <v>15</v>
      </c>
      <c r="B186" s="41" t="s">
        <v>328</v>
      </c>
      <c r="C186" s="42">
        <v>1137</v>
      </c>
      <c r="F186" s="41" t="s">
        <v>312</v>
      </c>
      <c r="G186" s="41" t="s">
        <v>326</v>
      </c>
      <c r="H186" s="41" t="s">
        <v>343</v>
      </c>
      <c r="I186" s="42">
        <v>990</v>
      </c>
    </row>
    <row r="187" spans="1:9">
      <c r="A187" s="41" t="s">
        <v>15</v>
      </c>
      <c r="B187" s="41" t="s">
        <v>330</v>
      </c>
      <c r="C187" s="42">
        <v>1230</v>
      </c>
      <c r="F187" s="41" t="s">
        <v>312</v>
      </c>
      <c r="G187" s="41" t="s">
        <v>326</v>
      </c>
      <c r="H187" s="41" t="s">
        <v>344</v>
      </c>
      <c r="I187" s="42">
        <v>1</v>
      </c>
    </row>
    <row r="188" spans="1:9">
      <c r="A188" s="41" t="s">
        <v>15</v>
      </c>
      <c r="B188" s="41" t="s">
        <v>331</v>
      </c>
      <c r="C188" s="42">
        <v>1327</v>
      </c>
      <c r="F188" s="41" t="s">
        <v>312</v>
      </c>
      <c r="G188" s="41" t="s">
        <v>326</v>
      </c>
      <c r="H188" s="41" t="s">
        <v>345</v>
      </c>
      <c r="I188" s="42">
        <v>69</v>
      </c>
    </row>
    <row r="189" spans="1:9">
      <c r="A189" s="41" t="s">
        <v>15</v>
      </c>
      <c r="B189" s="41" t="s">
        <v>332</v>
      </c>
      <c r="C189" s="42">
        <v>1507</v>
      </c>
      <c r="F189" s="41" t="s">
        <v>312</v>
      </c>
      <c r="G189" s="41" t="s">
        <v>326</v>
      </c>
      <c r="H189" s="41" t="s">
        <v>346</v>
      </c>
      <c r="I189" s="42">
        <v>105</v>
      </c>
    </row>
    <row r="190" spans="1:9">
      <c r="A190" s="41" t="s">
        <v>15</v>
      </c>
      <c r="B190" s="41" t="s">
        <v>333</v>
      </c>
      <c r="C190" s="42">
        <v>1908</v>
      </c>
      <c r="F190" s="41" t="s">
        <v>312</v>
      </c>
      <c r="G190" s="41" t="s">
        <v>326</v>
      </c>
      <c r="H190" s="41" t="s">
        <v>347</v>
      </c>
      <c r="I190" s="42">
        <v>0</v>
      </c>
    </row>
    <row r="191" spans="1:9">
      <c r="A191" s="41" t="s">
        <v>15</v>
      </c>
      <c r="B191" s="41" t="s">
        <v>334</v>
      </c>
      <c r="C191" s="42">
        <v>2000</v>
      </c>
      <c r="F191" s="41" t="s">
        <v>312</v>
      </c>
      <c r="G191" s="41" t="s">
        <v>327</v>
      </c>
      <c r="H191" s="41" t="s">
        <v>341</v>
      </c>
      <c r="I191" s="42">
        <v>87</v>
      </c>
    </row>
    <row r="192" spans="1:9">
      <c r="A192" s="41" t="s">
        <v>15</v>
      </c>
      <c r="B192" s="41" t="s">
        <v>336</v>
      </c>
      <c r="C192" s="42">
        <v>2004</v>
      </c>
      <c r="F192" s="41" t="s">
        <v>312</v>
      </c>
      <c r="G192" s="41" t="s">
        <v>327</v>
      </c>
      <c r="H192" s="41" t="s">
        <v>342</v>
      </c>
      <c r="I192" s="42">
        <v>0</v>
      </c>
    </row>
    <row r="193" spans="1:9">
      <c r="A193" s="41" t="s">
        <v>15</v>
      </c>
      <c r="B193" s="41" t="s">
        <v>337</v>
      </c>
      <c r="C193" s="42">
        <v>1668</v>
      </c>
      <c r="F193" s="41" t="s">
        <v>312</v>
      </c>
      <c r="G193" s="41" t="s">
        <v>327</v>
      </c>
      <c r="H193" s="41" t="s">
        <v>343</v>
      </c>
      <c r="I193" s="42">
        <v>976</v>
      </c>
    </row>
    <row r="194" spans="1:9">
      <c r="A194" s="41" t="s">
        <v>8</v>
      </c>
      <c r="B194" s="41" t="s">
        <v>324</v>
      </c>
      <c r="C194" s="42">
        <v>430</v>
      </c>
      <c r="F194" s="41" t="s">
        <v>312</v>
      </c>
      <c r="G194" s="41" t="s">
        <v>327</v>
      </c>
      <c r="H194" s="41" t="s">
        <v>344</v>
      </c>
      <c r="I194" s="42">
        <v>1</v>
      </c>
    </row>
    <row r="195" spans="1:9">
      <c r="A195" s="41" t="s">
        <v>8</v>
      </c>
      <c r="B195" s="41" t="s">
        <v>325</v>
      </c>
      <c r="C195" s="42">
        <v>445</v>
      </c>
      <c r="F195" s="41" t="s">
        <v>312</v>
      </c>
      <c r="G195" s="41" t="s">
        <v>327</v>
      </c>
      <c r="H195" s="41" t="s">
        <v>345</v>
      </c>
      <c r="I195" s="42">
        <v>6</v>
      </c>
    </row>
    <row r="196" spans="1:9">
      <c r="A196" s="41" t="s">
        <v>8</v>
      </c>
      <c r="B196" s="41" t="s">
        <v>326</v>
      </c>
      <c r="C196" s="42">
        <v>332</v>
      </c>
      <c r="F196" s="41" t="s">
        <v>312</v>
      </c>
      <c r="G196" s="41" t="s">
        <v>327</v>
      </c>
      <c r="H196" s="41" t="s">
        <v>346</v>
      </c>
      <c r="I196" s="42">
        <v>104</v>
      </c>
    </row>
    <row r="197" spans="1:9">
      <c r="A197" s="41" t="s">
        <v>8</v>
      </c>
      <c r="B197" s="41" t="s">
        <v>327</v>
      </c>
      <c r="C197" s="42">
        <v>316</v>
      </c>
      <c r="F197" s="41" t="s">
        <v>312</v>
      </c>
      <c r="G197" s="41" t="s">
        <v>327</v>
      </c>
      <c r="H197" s="41" t="s">
        <v>347</v>
      </c>
      <c r="I197" s="42">
        <v>0</v>
      </c>
    </row>
    <row r="198" spans="1:9">
      <c r="A198" s="41" t="s">
        <v>8</v>
      </c>
      <c r="B198" s="41" t="s">
        <v>328</v>
      </c>
      <c r="C198" s="42">
        <v>233</v>
      </c>
      <c r="F198" s="41" t="s">
        <v>312</v>
      </c>
      <c r="G198" s="41" t="s">
        <v>328</v>
      </c>
      <c r="H198" s="41" t="s">
        <v>341</v>
      </c>
      <c r="I198" s="42">
        <v>144</v>
      </c>
    </row>
    <row r="199" spans="1:9">
      <c r="A199" s="41" t="s">
        <v>8</v>
      </c>
      <c r="B199" s="41" t="s">
        <v>330</v>
      </c>
      <c r="C199" s="42">
        <v>274</v>
      </c>
      <c r="F199" s="41" t="s">
        <v>312</v>
      </c>
      <c r="G199" s="41" t="s">
        <v>328</v>
      </c>
      <c r="H199" s="41" t="s">
        <v>342</v>
      </c>
      <c r="I199" s="42">
        <v>3</v>
      </c>
    </row>
    <row r="200" spans="1:9">
      <c r="A200" s="41" t="s">
        <v>8</v>
      </c>
      <c r="B200" s="41" t="s">
        <v>331</v>
      </c>
      <c r="C200" s="42">
        <v>283</v>
      </c>
      <c r="F200" s="41" t="s">
        <v>312</v>
      </c>
      <c r="G200" s="41" t="s">
        <v>328</v>
      </c>
      <c r="H200" s="41" t="s">
        <v>343</v>
      </c>
      <c r="I200" s="42">
        <v>1296</v>
      </c>
    </row>
    <row r="201" spans="1:9">
      <c r="A201" s="41" t="s">
        <v>8</v>
      </c>
      <c r="B201" s="41" t="s">
        <v>332</v>
      </c>
      <c r="C201" s="42">
        <v>241</v>
      </c>
      <c r="F201" s="41" t="s">
        <v>312</v>
      </c>
      <c r="G201" s="41" t="s">
        <v>328</v>
      </c>
      <c r="H201" s="41" t="s">
        <v>344</v>
      </c>
      <c r="I201" s="42">
        <v>5</v>
      </c>
    </row>
    <row r="202" spans="1:9">
      <c r="A202" s="41" t="s">
        <v>8</v>
      </c>
      <c r="B202" s="41" t="s">
        <v>333</v>
      </c>
      <c r="C202" s="42">
        <v>300</v>
      </c>
      <c r="F202" s="41" t="s">
        <v>312</v>
      </c>
      <c r="G202" s="41" t="s">
        <v>328</v>
      </c>
      <c r="H202" s="41" t="s">
        <v>345</v>
      </c>
      <c r="I202" s="42">
        <v>30</v>
      </c>
    </row>
    <row r="203" spans="1:9">
      <c r="A203" s="41" t="s">
        <v>8</v>
      </c>
      <c r="B203" s="41" t="s">
        <v>334</v>
      </c>
      <c r="C203" s="42">
        <v>321</v>
      </c>
      <c r="F203" s="41" t="s">
        <v>312</v>
      </c>
      <c r="G203" s="41" t="s">
        <v>328</v>
      </c>
      <c r="H203" s="41" t="s">
        <v>346</v>
      </c>
      <c r="I203" s="42">
        <v>149</v>
      </c>
    </row>
    <row r="204" spans="1:9">
      <c r="A204" s="41" t="s">
        <v>8</v>
      </c>
      <c r="B204" s="41" t="s">
        <v>336</v>
      </c>
      <c r="C204" s="42">
        <v>428</v>
      </c>
      <c r="F204" s="41" t="s">
        <v>312</v>
      </c>
      <c r="G204" s="41" t="s">
        <v>328</v>
      </c>
      <c r="H204" s="41" t="s">
        <v>347</v>
      </c>
      <c r="I204" s="42">
        <v>0</v>
      </c>
    </row>
    <row r="205" spans="1:9">
      <c r="A205" s="41" t="s">
        <v>8</v>
      </c>
      <c r="B205" s="41" t="s">
        <v>337</v>
      </c>
      <c r="C205" s="42">
        <v>291</v>
      </c>
      <c r="F205" s="41" t="s">
        <v>312</v>
      </c>
      <c r="G205" s="41" t="s">
        <v>330</v>
      </c>
      <c r="H205" s="41" t="s">
        <v>341</v>
      </c>
      <c r="I205" s="42">
        <v>130</v>
      </c>
    </row>
    <row r="206" spans="1:9">
      <c r="A206" s="41" t="s">
        <v>12</v>
      </c>
      <c r="B206" s="41" t="s">
        <v>324</v>
      </c>
      <c r="C206" s="42">
        <v>798</v>
      </c>
      <c r="F206" s="41" t="s">
        <v>312</v>
      </c>
      <c r="G206" s="41" t="s">
        <v>330</v>
      </c>
      <c r="H206" s="41" t="s">
        <v>342</v>
      </c>
      <c r="I206" s="42">
        <v>0</v>
      </c>
    </row>
    <row r="207" spans="1:9">
      <c r="A207" s="41" t="s">
        <v>12</v>
      </c>
      <c r="B207" s="41" t="s">
        <v>325</v>
      </c>
      <c r="C207" s="42">
        <v>653</v>
      </c>
      <c r="F207" s="41" t="s">
        <v>312</v>
      </c>
      <c r="G207" s="41" t="s">
        <v>330</v>
      </c>
      <c r="H207" s="41" t="s">
        <v>343</v>
      </c>
      <c r="I207" s="42">
        <v>1316</v>
      </c>
    </row>
    <row r="208" spans="1:9">
      <c r="A208" s="41" t="s">
        <v>12</v>
      </c>
      <c r="B208" s="41" t="s">
        <v>326</v>
      </c>
      <c r="C208" s="42">
        <v>676</v>
      </c>
      <c r="F208" s="41" t="s">
        <v>312</v>
      </c>
      <c r="G208" s="41" t="s">
        <v>330</v>
      </c>
      <c r="H208" s="41" t="s">
        <v>344</v>
      </c>
      <c r="I208" s="42">
        <v>8</v>
      </c>
    </row>
    <row r="209" spans="1:9">
      <c r="A209" s="41" t="s">
        <v>12</v>
      </c>
      <c r="B209" s="41" t="s">
        <v>327</v>
      </c>
      <c r="C209" s="42">
        <v>624</v>
      </c>
      <c r="F209" s="41" t="s">
        <v>312</v>
      </c>
      <c r="G209" s="41" t="s">
        <v>330</v>
      </c>
      <c r="H209" s="41" t="s">
        <v>345</v>
      </c>
      <c r="I209" s="42">
        <v>25</v>
      </c>
    </row>
    <row r="210" spans="1:9">
      <c r="A210" s="41" t="s">
        <v>12</v>
      </c>
      <c r="B210" s="41" t="s">
        <v>328</v>
      </c>
      <c r="C210" s="42">
        <v>587</v>
      </c>
      <c r="F210" s="41" t="s">
        <v>312</v>
      </c>
      <c r="G210" s="41" t="s">
        <v>330</v>
      </c>
      <c r="H210" s="41" t="s">
        <v>346</v>
      </c>
      <c r="I210" s="42">
        <v>173</v>
      </c>
    </row>
    <row r="211" spans="1:9">
      <c r="A211" s="41" t="s">
        <v>12</v>
      </c>
      <c r="B211" s="41" t="s">
        <v>330</v>
      </c>
      <c r="C211" s="42">
        <v>680</v>
      </c>
      <c r="F211" s="41" t="s">
        <v>312</v>
      </c>
      <c r="G211" s="41" t="s">
        <v>330</v>
      </c>
      <c r="H211" s="41" t="s">
        <v>347</v>
      </c>
      <c r="I211" s="42">
        <v>1</v>
      </c>
    </row>
    <row r="212" spans="1:9">
      <c r="A212" s="41" t="s">
        <v>12</v>
      </c>
      <c r="B212" s="41" t="s">
        <v>331</v>
      </c>
      <c r="C212" s="42">
        <v>621</v>
      </c>
      <c r="F212" s="41" t="s">
        <v>312</v>
      </c>
      <c r="G212" s="41" t="s">
        <v>331</v>
      </c>
      <c r="H212" s="41" t="s">
        <v>341</v>
      </c>
      <c r="I212" s="42">
        <v>28</v>
      </c>
    </row>
    <row r="213" spans="1:9">
      <c r="A213" s="41" t="s">
        <v>12</v>
      </c>
      <c r="B213" s="41" t="s">
        <v>332</v>
      </c>
      <c r="C213" s="42">
        <v>763</v>
      </c>
      <c r="F213" s="41" t="s">
        <v>312</v>
      </c>
      <c r="G213" s="41" t="s">
        <v>331</v>
      </c>
      <c r="H213" s="41" t="s">
        <v>342</v>
      </c>
      <c r="I213" s="42">
        <v>0</v>
      </c>
    </row>
    <row r="214" spans="1:9">
      <c r="A214" s="41" t="s">
        <v>12</v>
      </c>
      <c r="B214" s="41" t="s">
        <v>333</v>
      </c>
      <c r="C214" s="42">
        <v>845</v>
      </c>
      <c r="F214" s="41" t="s">
        <v>312</v>
      </c>
      <c r="G214" s="41" t="s">
        <v>331</v>
      </c>
      <c r="H214" s="41" t="s">
        <v>343</v>
      </c>
      <c r="I214" s="42">
        <v>1461</v>
      </c>
    </row>
    <row r="215" spans="1:9">
      <c r="A215" s="41" t="s">
        <v>12</v>
      </c>
      <c r="B215" s="41" t="s">
        <v>334</v>
      </c>
      <c r="C215" s="42">
        <v>790</v>
      </c>
      <c r="F215" s="41" t="s">
        <v>312</v>
      </c>
      <c r="G215" s="41" t="s">
        <v>331</v>
      </c>
      <c r="H215" s="41" t="s">
        <v>344</v>
      </c>
      <c r="I215" s="42">
        <v>5</v>
      </c>
    </row>
    <row r="216" spans="1:9">
      <c r="A216" s="41" t="s">
        <v>12</v>
      </c>
      <c r="B216" s="41" t="s">
        <v>336</v>
      </c>
      <c r="C216" s="42">
        <v>876</v>
      </c>
      <c r="F216" s="41" t="s">
        <v>312</v>
      </c>
      <c r="G216" s="41" t="s">
        <v>331</v>
      </c>
      <c r="H216" s="41" t="s">
        <v>345</v>
      </c>
      <c r="I216" s="42">
        <v>23</v>
      </c>
    </row>
    <row r="217" spans="1:9">
      <c r="A217" s="41" t="s">
        <v>12</v>
      </c>
      <c r="B217" s="41" t="s">
        <v>337</v>
      </c>
      <c r="C217" s="42">
        <v>768</v>
      </c>
      <c r="F217" s="41" t="s">
        <v>312</v>
      </c>
      <c r="G217" s="41" t="s">
        <v>331</v>
      </c>
      <c r="H217" s="41" t="s">
        <v>346</v>
      </c>
      <c r="I217" s="42">
        <v>118</v>
      </c>
    </row>
    <row r="218" spans="1:9">
      <c r="A218" s="41" t="s">
        <v>315</v>
      </c>
      <c r="B218" s="41" t="s">
        <v>324</v>
      </c>
      <c r="C218" s="42">
        <v>839</v>
      </c>
      <c r="F218" s="41" t="s">
        <v>312</v>
      </c>
      <c r="G218" s="41" t="s">
        <v>331</v>
      </c>
      <c r="H218" s="41" t="s">
        <v>347</v>
      </c>
      <c r="I218" s="42">
        <v>3</v>
      </c>
    </row>
    <row r="219" spans="1:9">
      <c r="A219" s="41" t="s">
        <v>315</v>
      </c>
      <c r="B219" s="41" t="s">
        <v>325</v>
      </c>
      <c r="C219" s="42">
        <v>818</v>
      </c>
      <c r="F219" s="41" t="s">
        <v>312</v>
      </c>
      <c r="G219" s="41" t="s">
        <v>332</v>
      </c>
      <c r="H219" s="41" t="s">
        <v>341</v>
      </c>
      <c r="I219" s="42">
        <v>7</v>
      </c>
    </row>
    <row r="220" spans="1:9">
      <c r="A220" s="41" t="s">
        <v>315</v>
      </c>
      <c r="B220" s="41" t="s">
        <v>326</v>
      </c>
      <c r="C220" s="42">
        <v>847</v>
      </c>
      <c r="F220" s="41" t="s">
        <v>312</v>
      </c>
      <c r="G220" s="41" t="s">
        <v>332</v>
      </c>
      <c r="H220" s="41" t="s">
        <v>342</v>
      </c>
      <c r="I220" s="42">
        <v>0</v>
      </c>
    </row>
    <row r="221" spans="1:9">
      <c r="A221" s="41" t="s">
        <v>315</v>
      </c>
      <c r="B221" s="41" t="s">
        <v>327</v>
      </c>
      <c r="C221" s="42">
        <v>705</v>
      </c>
      <c r="F221" s="41" t="s">
        <v>312</v>
      </c>
      <c r="G221" s="41" t="s">
        <v>332</v>
      </c>
      <c r="H221" s="41" t="s">
        <v>343</v>
      </c>
      <c r="I221" s="42">
        <v>1368</v>
      </c>
    </row>
    <row r="222" spans="1:9">
      <c r="A222" s="41" t="s">
        <v>315</v>
      </c>
      <c r="B222" s="41" t="s">
        <v>328</v>
      </c>
      <c r="C222" s="42">
        <v>822</v>
      </c>
      <c r="F222" s="41" t="s">
        <v>312</v>
      </c>
      <c r="G222" s="41" t="s">
        <v>332</v>
      </c>
      <c r="H222" s="41" t="s">
        <v>344</v>
      </c>
      <c r="I222" s="42">
        <v>8</v>
      </c>
    </row>
    <row r="223" spans="1:9">
      <c r="A223" s="41" t="s">
        <v>315</v>
      </c>
      <c r="B223" s="41" t="s">
        <v>330</v>
      </c>
      <c r="C223" s="42">
        <v>920</v>
      </c>
      <c r="F223" s="41" t="s">
        <v>312</v>
      </c>
      <c r="G223" s="41" t="s">
        <v>332</v>
      </c>
      <c r="H223" s="41" t="s">
        <v>345</v>
      </c>
      <c r="I223" s="42">
        <v>6</v>
      </c>
    </row>
    <row r="224" spans="1:9">
      <c r="A224" s="41" t="s">
        <v>315</v>
      </c>
      <c r="B224" s="41" t="s">
        <v>331</v>
      </c>
      <c r="C224" s="42">
        <v>984</v>
      </c>
      <c r="F224" s="41" t="s">
        <v>312</v>
      </c>
      <c r="G224" s="41" t="s">
        <v>332</v>
      </c>
      <c r="H224" s="41" t="s">
        <v>346</v>
      </c>
      <c r="I224" s="42">
        <v>122</v>
      </c>
    </row>
    <row r="225" spans="1:9">
      <c r="A225" s="41" t="s">
        <v>315</v>
      </c>
      <c r="B225" s="41" t="s">
        <v>332</v>
      </c>
      <c r="C225" s="42">
        <v>1010</v>
      </c>
      <c r="F225" s="41" t="s">
        <v>312</v>
      </c>
      <c r="G225" s="41" t="s">
        <v>332</v>
      </c>
      <c r="H225" s="41" t="s">
        <v>347</v>
      </c>
      <c r="I225" s="42">
        <v>0</v>
      </c>
    </row>
    <row r="226" spans="1:9">
      <c r="A226" s="41" t="s">
        <v>315</v>
      </c>
      <c r="B226" s="41" t="s">
        <v>333</v>
      </c>
      <c r="C226" s="42">
        <v>1024</v>
      </c>
      <c r="F226" s="41" t="s">
        <v>312</v>
      </c>
      <c r="G226" s="41" t="s">
        <v>333</v>
      </c>
      <c r="H226" s="41" t="s">
        <v>341</v>
      </c>
      <c r="I226" s="42">
        <v>9</v>
      </c>
    </row>
    <row r="227" spans="1:9">
      <c r="A227" s="41" t="s">
        <v>315</v>
      </c>
      <c r="B227" s="41" t="s">
        <v>334</v>
      </c>
      <c r="C227" s="42">
        <v>1002</v>
      </c>
      <c r="F227" s="41" t="s">
        <v>312</v>
      </c>
      <c r="G227" s="41" t="s">
        <v>333</v>
      </c>
      <c r="H227" s="41" t="s">
        <v>342</v>
      </c>
      <c r="I227" s="42">
        <v>0</v>
      </c>
    </row>
    <row r="228" spans="1:9">
      <c r="A228" s="41" t="s">
        <v>315</v>
      </c>
      <c r="B228" s="41" t="s">
        <v>336</v>
      </c>
      <c r="C228" s="42">
        <v>938</v>
      </c>
      <c r="F228" s="41" t="s">
        <v>312</v>
      </c>
      <c r="G228" s="41" t="s">
        <v>333</v>
      </c>
      <c r="H228" s="41" t="s">
        <v>343</v>
      </c>
      <c r="I228" s="42">
        <v>1438</v>
      </c>
    </row>
    <row r="229" spans="1:9">
      <c r="A229" s="41" t="s">
        <v>315</v>
      </c>
      <c r="B229" s="41" t="s">
        <v>337</v>
      </c>
      <c r="C229" s="42">
        <v>879</v>
      </c>
      <c r="F229" s="41" t="s">
        <v>312</v>
      </c>
      <c r="G229" s="41" t="s">
        <v>333</v>
      </c>
      <c r="H229" s="41" t="s">
        <v>344</v>
      </c>
      <c r="I229" s="42">
        <v>33</v>
      </c>
    </row>
    <row r="230" spans="1:9">
      <c r="A230" s="41" t="s">
        <v>38</v>
      </c>
      <c r="B230" s="41" t="s">
        <v>324</v>
      </c>
      <c r="C230" s="42">
        <v>284</v>
      </c>
      <c r="F230" s="41" t="s">
        <v>312</v>
      </c>
      <c r="G230" s="41" t="s">
        <v>333</v>
      </c>
      <c r="H230" s="41" t="s">
        <v>345</v>
      </c>
      <c r="I230" s="42">
        <v>59</v>
      </c>
    </row>
    <row r="231" spans="1:9">
      <c r="A231" s="41" t="s">
        <v>38</v>
      </c>
      <c r="B231" s="41" t="s">
        <v>325</v>
      </c>
      <c r="C231" s="42">
        <v>315</v>
      </c>
      <c r="F231" s="41" t="s">
        <v>312</v>
      </c>
      <c r="G231" s="41" t="s">
        <v>333</v>
      </c>
      <c r="H231" s="41" t="s">
        <v>346</v>
      </c>
      <c r="I231" s="42">
        <v>262</v>
      </c>
    </row>
    <row r="232" spans="1:9">
      <c r="A232" s="41" t="s">
        <v>38</v>
      </c>
      <c r="B232" s="41" t="s">
        <v>326</v>
      </c>
      <c r="C232" s="42">
        <v>290</v>
      </c>
      <c r="F232" s="41" t="s">
        <v>312</v>
      </c>
      <c r="G232" s="41" t="s">
        <v>333</v>
      </c>
      <c r="H232" s="41" t="s">
        <v>347</v>
      </c>
      <c r="I232" s="42">
        <v>2</v>
      </c>
    </row>
    <row r="233" spans="1:9">
      <c r="A233" s="41" t="s">
        <v>38</v>
      </c>
      <c r="B233" s="41" t="s">
        <v>327</v>
      </c>
      <c r="C233" s="42">
        <v>250</v>
      </c>
      <c r="F233" s="41" t="s">
        <v>312</v>
      </c>
      <c r="G233" s="41" t="s">
        <v>334</v>
      </c>
      <c r="H233" s="41" t="s">
        <v>341</v>
      </c>
      <c r="I233" s="42">
        <v>18</v>
      </c>
    </row>
    <row r="234" spans="1:9">
      <c r="A234" s="41" t="s">
        <v>38</v>
      </c>
      <c r="B234" s="41" t="s">
        <v>328</v>
      </c>
      <c r="C234" s="42">
        <v>330</v>
      </c>
      <c r="F234" s="41" t="s">
        <v>312</v>
      </c>
      <c r="G234" s="41" t="s">
        <v>334</v>
      </c>
      <c r="H234" s="41" t="s">
        <v>342</v>
      </c>
      <c r="I234" s="42">
        <v>0</v>
      </c>
    </row>
    <row r="235" spans="1:9">
      <c r="A235" s="41" t="s">
        <v>38</v>
      </c>
      <c r="B235" s="41" t="s">
        <v>330</v>
      </c>
      <c r="C235" s="42">
        <v>181</v>
      </c>
      <c r="F235" s="41" t="s">
        <v>312</v>
      </c>
      <c r="G235" s="41" t="s">
        <v>334</v>
      </c>
      <c r="H235" s="41" t="s">
        <v>343</v>
      </c>
      <c r="I235" s="42">
        <v>1520</v>
      </c>
    </row>
    <row r="236" spans="1:9">
      <c r="A236" s="41" t="s">
        <v>38</v>
      </c>
      <c r="B236" s="41" t="s">
        <v>331</v>
      </c>
      <c r="C236" s="42">
        <v>204</v>
      </c>
      <c r="F236" s="41" t="s">
        <v>312</v>
      </c>
      <c r="G236" s="41" t="s">
        <v>334</v>
      </c>
      <c r="H236" s="41" t="s">
        <v>344</v>
      </c>
      <c r="I236" s="42">
        <v>11</v>
      </c>
    </row>
    <row r="237" spans="1:9">
      <c r="A237" s="41" t="s">
        <v>38</v>
      </c>
      <c r="B237" s="41" t="s">
        <v>332</v>
      </c>
      <c r="C237" s="42">
        <v>256</v>
      </c>
      <c r="F237" s="41" t="s">
        <v>312</v>
      </c>
      <c r="G237" s="41" t="s">
        <v>334</v>
      </c>
      <c r="H237" s="41" t="s">
        <v>345</v>
      </c>
      <c r="I237" s="42">
        <v>37</v>
      </c>
    </row>
    <row r="238" spans="1:9">
      <c r="A238" s="41" t="s">
        <v>38</v>
      </c>
      <c r="B238" s="41" t="s">
        <v>333</v>
      </c>
      <c r="C238" s="42">
        <v>404</v>
      </c>
      <c r="F238" s="41" t="s">
        <v>312</v>
      </c>
      <c r="G238" s="41" t="s">
        <v>334</v>
      </c>
      <c r="H238" s="41" t="s">
        <v>346</v>
      </c>
      <c r="I238" s="42">
        <v>239</v>
      </c>
    </row>
    <row r="239" spans="1:9">
      <c r="A239" s="41" t="s">
        <v>38</v>
      </c>
      <c r="B239" s="41" t="s">
        <v>334</v>
      </c>
      <c r="C239" s="42">
        <v>307</v>
      </c>
      <c r="F239" s="41" t="s">
        <v>312</v>
      </c>
      <c r="G239" s="41" t="s">
        <v>334</v>
      </c>
      <c r="H239" s="41" t="s">
        <v>347</v>
      </c>
      <c r="I239" s="42">
        <v>1</v>
      </c>
    </row>
    <row r="240" spans="1:9">
      <c r="A240" s="41" t="s">
        <v>38</v>
      </c>
      <c r="B240" s="41" t="s">
        <v>336</v>
      </c>
      <c r="C240" s="42">
        <v>323</v>
      </c>
      <c r="F240" s="41" t="s">
        <v>312</v>
      </c>
      <c r="G240" s="41" t="s">
        <v>336</v>
      </c>
      <c r="H240" s="41" t="s">
        <v>341</v>
      </c>
      <c r="I240" s="42">
        <v>22</v>
      </c>
    </row>
    <row r="241" spans="1:9">
      <c r="A241" s="41" t="s">
        <v>38</v>
      </c>
      <c r="B241" s="41" t="s">
        <v>337</v>
      </c>
      <c r="C241" s="42">
        <v>251</v>
      </c>
      <c r="F241" s="41" t="s">
        <v>312</v>
      </c>
      <c r="G241" s="41" t="s">
        <v>336</v>
      </c>
      <c r="H241" s="41" t="s">
        <v>342</v>
      </c>
      <c r="I241" s="42">
        <v>11</v>
      </c>
    </row>
    <row r="242" spans="1:9">
      <c r="A242" s="41" t="s">
        <v>40</v>
      </c>
      <c r="B242" s="41" t="s">
        <v>324</v>
      </c>
      <c r="C242" s="42">
        <v>573</v>
      </c>
      <c r="F242" s="41" t="s">
        <v>312</v>
      </c>
      <c r="G242" s="41" t="s">
        <v>336</v>
      </c>
      <c r="H242" s="41" t="s">
        <v>343</v>
      </c>
      <c r="I242" s="42">
        <v>1665</v>
      </c>
    </row>
    <row r="243" spans="1:9">
      <c r="A243" s="41" t="s">
        <v>40</v>
      </c>
      <c r="B243" s="41" t="s">
        <v>325</v>
      </c>
      <c r="C243" s="42">
        <v>504</v>
      </c>
      <c r="F243" s="41" t="s">
        <v>312</v>
      </c>
      <c r="G243" s="41" t="s">
        <v>336</v>
      </c>
      <c r="H243" s="41" t="s">
        <v>344</v>
      </c>
      <c r="I243" s="42">
        <v>33</v>
      </c>
    </row>
    <row r="244" spans="1:9">
      <c r="A244" s="41" t="s">
        <v>40</v>
      </c>
      <c r="B244" s="41" t="s">
        <v>326</v>
      </c>
      <c r="C244" s="42">
        <v>469</v>
      </c>
      <c r="F244" s="41" t="s">
        <v>312</v>
      </c>
      <c r="G244" s="41" t="s">
        <v>336</v>
      </c>
      <c r="H244" s="41" t="s">
        <v>345</v>
      </c>
      <c r="I244" s="42">
        <v>54</v>
      </c>
    </row>
    <row r="245" spans="1:9">
      <c r="A245" s="41" t="s">
        <v>40</v>
      </c>
      <c r="B245" s="41" t="s">
        <v>327</v>
      </c>
      <c r="C245" s="42">
        <v>419</v>
      </c>
      <c r="F245" s="41" t="s">
        <v>312</v>
      </c>
      <c r="G245" s="41" t="s">
        <v>336</v>
      </c>
      <c r="H245" s="41" t="s">
        <v>346</v>
      </c>
      <c r="I245" s="42">
        <v>114</v>
      </c>
    </row>
    <row r="246" spans="1:9">
      <c r="A246" s="41" t="s">
        <v>40</v>
      </c>
      <c r="B246" s="41" t="s">
        <v>328</v>
      </c>
      <c r="C246" s="42">
        <v>312</v>
      </c>
      <c r="F246" s="41" t="s">
        <v>312</v>
      </c>
      <c r="G246" s="41" t="s">
        <v>336</v>
      </c>
      <c r="H246" s="41" t="s">
        <v>347</v>
      </c>
      <c r="I246" s="42">
        <v>34</v>
      </c>
    </row>
    <row r="247" spans="1:9">
      <c r="A247" s="41" t="s">
        <v>40</v>
      </c>
      <c r="B247" s="41" t="s">
        <v>330</v>
      </c>
      <c r="C247" s="42">
        <v>342</v>
      </c>
      <c r="F247" s="41" t="s">
        <v>312</v>
      </c>
      <c r="G247" s="41" t="s">
        <v>337</v>
      </c>
      <c r="H247" s="41" t="s">
        <v>341</v>
      </c>
      <c r="I247" s="42">
        <v>77</v>
      </c>
    </row>
    <row r="248" spans="1:9">
      <c r="A248" s="41" t="s">
        <v>40</v>
      </c>
      <c r="B248" s="41" t="s">
        <v>331</v>
      </c>
      <c r="C248" s="42">
        <v>284</v>
      </c>
      <c r="F248" s="41" t="s">
        <v>312</v>
      </c>
      <c r="G248" s="41" t="s">
        <v>337</v>
      </c>
      <c r="H248" s="41" t="s">
        <v>342</v>
      </c>
      <c r="I248" s="42">
        <v>0</v>
      </c>
    </row>
    <row r="249" spans="1:9">
      <c r="A249" s="41" t="s">
        <v>40</v>
      </c>
      <c r="B249" s="41" t="s">
        <v>332</v>
      </c>
      <c r="C249" s="42">
        <v>313</v>
      </c>
      <c r="F249" s="41" t="s">
        <v>312</v>
      </c>
      <c r="G249" s="41" t="s">
        <v>337</v>
      </c>
      <c r="H249" s="41" t="s">
        <v>343</v>
      </c>
      <c r="I249" s="42">
        <v>1707</v>
      </c>
    </row>
    <row r="250" spans="1:9">
      <c r="A250" s="41" t="s">
        <v>40</v>
      </c>
      <c r="B250" s="41" t="s">
        <v>333</v>
      </c>
      <c r="C250" s="42">
        <v>666</v>
      </c>
      <c r="F250" s="41" t="s">
        <v>312</v>
      </c>
      <c r="G250" s="41" t="s">
        <v>337</v>
      </c>
      <c r="H250" s="41" t="s">
        <v>344</v>
      </c>
      <c r="I250" s="42">
        <v>12</v>
      </c>
    </row>
    <row r="251" spans="1:9">
      <c r="A251" s="41" t="s">
        <v>40</v>
      </c>
      <c r="B251" s="41" t="s">
        <v>334</v>
      </c>
      <c r="C251" s="42">
        <v>655</v>
      </c>
      <c r="F251" s="41" t="s">
        <v>312</v>
      </c>
      <c r="G251" s="41" t="s">
        <v>337</v>
      </c>
      <c r="H251" s="41" t="s">
        <v>345</v>
      </c>
      <c r="I251" s="42">
        <v>32</v>
      </c>
    </row>
    <row r="252" spans="1:9">
      <c r="A252" s="41" t="s">
        <v>40</v>
      </c>
      <c r="B252" s="41" t="s">
        <v>336</v>
      </c>
      <c r="C252" s="42">
        <v>508</v>
      </c>
      <c r="F252" s="41" t="s">
        <v>312</v>
      </c>
      <c r="G252" s="41" t="s">
        <v>337</v>
      </c>
      <c r="H252" s="41" t="s">
        <v>346</v>
      </c>
      <c r="I252" s="42">
        <v>187</v>
      </c>
    </row>
    <row r="253" spans="1:9">
      <c r="A253" s="41" t="s">
        <v>40</v>
      </c>
      <c r="B253" s="41" t="s">
        <v>337</v>
      </c>
      <c r="C253" s="42">
        <v>432</v>
      </c>
      <c r="F253" s="41" t="s">
        <v>312</v>
      </c>
      <c r="G253" s="41" t="s">
        <v>337</v>
      </c>
      <c r="H253" s="41" t="s">
        <v>347</v>
      </c>
      <c r="I253" s="42">
        <v>24</v>
      </c>
    </row>
    <row r="254" spans="1:9">
      <c r="A254" s="41" t="s">
        <v>41</v>
      </c>
      <c r="B254" s="41" t="s">
        <v>324</v>
      </c>
      <c r="C254" s="42">
        <v>273</v>
      </c>
      <c r="F254" s="41" t="s">
        <v>22</v>
      </c>
      <c r="G254" s="41" t="s">
        <v>324</v>
      </c>
      <c r="H254" s="41" t="s">
        <v>341</v>
      </c>
      <c r="I254" s="42">
        <v>253</v>
      </c>
    </row>
    <row r="255" spans="1:9">
      <c r="A255" s="41" t="s">
        <v>41</v>
      </c>
      <c r="B255" s="41" t="s">
        <v>325</v>
      </c>
      <c r="C255" s="42">
        <v>231</v>
      </c>
      <c r="F255" s="41" t="s">
        <v>22</v>
      </c>
      <c r="G255" s="41" t="s">
        <v>324</v>
      </c>
      <c r="H255" s="41" t="s">
        <v>342</v>
      </c>
      <c r="I255" s="42">
        <v>6</v>
      </c>
    </row>
    <row r="256" spans="1:9">
      <c r="A256" s="41" t="s">
        <v>41</v>
      </c>
      <c r="B256" s="41" t="s">
        <v>326</v>
      </c>
      <c r="C256" s="42">
        <v>209</v>
      </c>
      <c r="F256" s="41" t="s">
        <v>22</v>
      </c>
      <c r="G256" s="41" t="s">
        <v>324</v>
      </c>
      <c r="H256" s="41" t="s">
        <v>343</v>
      </c>
      <c r="I256" s="42">
        <v>2886</v>
      </c>
    </row>
    <row r="257" spans="1:9">
      <c r="A257" s="41" t="s">
        <v>41</v>
      </c>
      <c r="B257" s="41" t="s">
        <v>327</v>
      </c>
      <c r="C257" s="42">
        <v>246</v>
      </c>
      <c r="F257" s="41" t="s">
        <v>22</v>
      </c>
      <c r="G257" s="41" t="s">
        <v>324</v>
      </c>
      <c r="H257" s="41" t="s">
        <v>344</v>
      </c>
      <c r="I257" s="42">
        <v>26</v>
      </c>
    </row>
    <row r="258" spans="1:9">
      <c r="A258" s="41" t="s">
        <v>41</v>
      </c>
      <c r="B258" s="41" t="s">
        <v>328</v>
      </c>
      <c r="C258" s="42">
        <v>216</v>
      </c>
      <c r="F258" s="41" t="s">
        <v>22</v>
      </c>
      <c r="G258" s="41" t="s">
        <v>324</v>
      </c>
      <c r="H258" s="41" t="s">
        <v>345</v>
      </c>
      <c r="I258" s="42">
        <v>68</v>
      </c>
    </row>
    <row r="259" spans="1:9">
      <c r="A259" s="41" t="s">
        <v>41</v>
      </c>
      <c r="B259" s="41" t="s">
        <v>330</v>
      </c>
      <c r="C259" s="42">
        <v>216</v>
      </c>
      <c r="F259" s="41" t="s">
        <v>22</v>
      </c>
      <c r="G259" s="41" t="s">
        <v>324</v>
      </c>
      <c r="H259" s="41" t="s">
        <v>346</v>
      </c>
      <c r="I259" s="42">
        <v>635</v>
      </c>
    </row>
    <row r="260" spans="1:9">
      <c r="A260" s="41" t="s">
        <v>41</v>
      </c>
      <c r="B260" s="41" t="s">
        <v>331</v>
      </c>
      <c r="C260" s="42">
        <v>224</v>
      </c>
      <c r="F260" s="41" t="s">
        <v>22</v>
      </c>
      <c r="G260" s="41" t="s">
        <v>324</v>
      </c>
      <c r="H260" s="41" t="s">
        <v>347</v>
      </c>
      <c r="I260" s="42">
        <v>14</v>
      </c>
    </row>
    <row r="261" spans="1:9">
      <c r="A261" s="41" t="s">
        <v>41</v>
      </c>
      <c r="B261" s="41" t="s">
        <v>332</v>
      </c>
      <c r="C261" s="42">
        <v>259</v>
      </c>
      <c r="F261" s="41" t="s">
        <v>22</v>
      </c>
      <c r="G261" s="41" t="s">
        <v>325</v>
      </c>
      <c r="H261" s="41" t="s">
        <v>341</v>
      </c>
      <c r="I261" s="42">
        <v>290</v>
      </c>
    </row>
    <row r="262" spans="1:9">
      <c r="A262" s="41" t="s">
        <v>41</v>
      </c>
      <c r="B262" s="41" t="s">
        <v>333</v>
      </c>
      <c r="C262" s="42">
        <v>330</v>
      </c>
      <c r="F262" s="41" t="s">
        <v>22</v>
      </c>
      <c r="G262" s="41" t="s">
        <v>325</v>
      </c>
      <c r="H262" s="41" t="s">
        <v>342</v>
      </c>
      <c r="I262" s="42">
        <v>14</v>
      </c>
    </row>
    <row r="263" spans="1:9">
      <c r="A263" s="41" t="s">
        <v>41</v>
      </c>
      <c r="B263" s="41" t="s">
        <v>334</v>
      </c>
      <c r="C263" s="42">
        <v>352</v>
      </c>
      <c r="F263" s="41" t="s">
        <v>22</v>
      </c>
      <c r="G263" s="41" t="s">
        <v>325</v>
      </c>
      <c r="H263" s="41" t="s">
        <v>343</v>
      </c>
      <c r="I263" s="42">
        <v>2616</v>
      </c>
    </row>
    <row r="264" spans="1:9">
      <c r="A264" s="41" t="s">
        <v>41</v>
      </c>
      <c r="B264" s="41" t="s">
        <v>336</v>
      </c>
      <c r="C264" s="42">
        <v>421</v>
      </c>
      <c r="F264" s="41" t="s">
        <v>22</v>
      </c>
      <c r="G264" s="41" t="s">
        <v>325</v>
      </c>
      <c r="H264" s="41" t="s">
        <v>344</v>
      </c>
      <c r="I264" s="42">
        <v>11</v>
      </c>
    </row>
    <row r="265" spans="1:9">
      <c r="A265" s="41" t="s">
        <v>41</v>
      </c>
      <c r="B265" s="41" t="s">
        <v>337</v>
      </c>
      <c r="C265" s="42">
        <v>518</v>
      </c>
      <c r="F265" s="41" t="s">
        <v>22</v>
      </c>
      <c r="G265" s="41" t="s">
        <v>325</v>
      </c>
      <c r="H265" s="41" t="s">
        <v>345</v>
      </c>
      <c r="I265" s="42">
        <v>98</v>
      </c>
    </row>
    <row r="266" spans="1:9">
      <c r="A266" s="41" t="s">
        <v>42</v>
      </c>
      <c r="B266" s="41" t="s">
        <v>324</v>
      </c>
      <c r="C266" s="42">
        <v>171</v>
      </c>
      <c r="F266" s="41" t="s">
        <v>22</v>
      </c>
      <c r="G266" s="41" t="s">
        <v>325</v>
      </c>
      <c r="H266" s="41" t="s">
        <v>346</v>
      </c>
      <c r="I266" s="42">
        <v>626</v>
      </c>
    </row>
    <row r="267" spans="1:9">
      <c r="A267" s="41" t="s">
        <v>42</v>
      </c>
      <c r="B267" s="41" t="s">
        <v>325</v>
      </c>
      <c r="C267" s="42">
        <v>137</v>
      </c>
      <c r="F267" s="41" t="s">
        <v>22</v>
      </c>
      <c r="G267" s="41" t="s">
        <v>325</v>
      </c>
      <c r="H267" s="41" t="s">
        <v>347</v>
      </c>
      <c r="I267" s="42">
        <v>28</v>
      </c>
    </row>
    <row r="268" spans="1:9">
      <c r="A268" s="41" t="s">
        <v>42</v>
      </c>
      <c r="B268" s="41" t="s">
        <v>326</v>
      </c>
      <c r="C268" s="42">
        <v>128</v>
      </c>
      <c r="F268" s="41" t="s">
        <v>22</v>
      </c>
      <c r="G268" s="41" t="s">
        <v>326</v>
      </c>
      <c r="H268" s="41" t="s">
        <v>341</v>
      </c>
      <c r="I268" s="42">
        <v>201</v>
      </c>
    </row>
    <row r="269" spans="1:9">
      <c r="A269" s="41" t="s">
        <v>42</v>
      </c>
      <c r="B269" s="41" t="s">
        <v>327</v>
      </c>
      <c r="C269" s="42">
        <v>113</v>
      </c>
      <c r="F269" s="41" t="s">
        <v>22</v>
      </c>
      <c r="G269" s="41" t="s">
        <v>326</v>
      </c>
      <c r="H269" s="41" t="s">
        <v>342</v>
      </c>
      <c r="I269" s="42">
        <v>16</v>
      </c>
    </row>
    <row r="270" spans="1:9">
      <c r="A270" s="41" t="s">
        <v>42</v>
      </c>
      <c r="B270" s="41" t="s">
        <v>328</v>
      </c>
      <c r="C270" s="42">
        <v>104</v>
      </c>
      <c r="F270" s="41" t="s">
        <v>22</v>
      </c>
      <c r="G270" s="41" t="s">
        <v>326</v>
      </c>
      <c r="H270" s="41" t="s">
        <v>343</v>
      </c>
      <c r="I270" s="42">
        <v>2416</v>
      </c>
    </row>
    <row r="271" spans="1:9">
      <c r="A271" s="41" t="s">
        <v>42</v>
      </c>
      <c r="B271" s="41" t="s">
        <v>330</v>
      </c>
      <c r="C271" s="42">
        <v>142</v>
      </c>
      <c r="F271" s="41" t="s">
        <v>22</v>
      </c>
      <c r="G271" s="41" t="s">
        <v>326</v>
      </c>
      <c r="H271" s="41" t="s">
        <v>344</v>
      </c>
      <c r="I271" s="42">
        <v>10</v>
      </c>
    </row>
    <row r="272" spans="1:9">
      <c r="A272" s="41" t="s">
        <v>42</v>
      </c>
      <c r="B272" s="41" t="s">
        <v>331</v>
      </c>
      <c r="C272" s="42">
        <v>118</v>
      </c>
      <c r="F272" s="41" t="s">
        <v>22</v>
      </c>
      <c r="G272" s="41" t="s">
        <v>326</v>
      </c>
      <c r="H272" s="41" t="s">
        <v>345</v>
      </c>
      <c r="I272" s="42">
        <v>72</v>
      </c>
    </row>
    <row r="273" spans="1:9">
      <c r="A273" s="41" t="s">
        <v>42</v>
      </c>
      <c r="B273" s="41" t="s">
        <v>332</v>
      </c>
      <c r="C273" s="42">
        <v>108</v>
      </c>
      <c r="F273" s="41" t="s">
        <v>22</v>
      </c>
      <c r="G273" s="41" t="s">
        <v>326</v>
      </c>
      <c r="H273" s="41" t="s">
        <v>346</v>
      </c>
      <c r="I273" s="42">
        <v>601</v>
      </c>
    </row>
    <row r="274" spans="1:9">
      <c r="A274" s="41" t="s">
        <v>42</v>
      </c>
      <c r="B274" s="41" t="s">
        <v>333</v>
      </c>
      <c r="C274" s="42">
        <v>137</v>
      </c>
      <c r="F274" s="41" t="s">
        <v>22</v>
      </c>
      <c r="G274" s="41" t="s">
        <v>326</v>
      </c>
      <c r="H274" s="41" t="s">
        <v>347</v>
      </c>
      <c r="I274" s="42">
        <v>31</v>
      </c>
    </row>
    <row r="275" spans="1:9">
      <c r="A275" s="41" t="s">
        <v>42</v>
      </c>
      <c r="B275" s="41" t="s">
        <v>334</v>
      </c>
      <c r="C275" s="42">
        <v>138</v>
      </c>
      <c r="F275" s="41" t="s">
        <v>22</v>
      </c>
      <c r="G275" s="41" t="s">
        <v>327</v>
      </c>
      <c r="H275" s="41" t="s">
        <v>341</v>
      </c>
      <c r="I275" s="42">
        <v>98</v>
      </c>
    </row>
    <row r="276" spans="1:9">
      <c r="A276" s="41" t="s">
        <v>42</v>
      </c>
      <c r="B276" s="41" t="s">
        <v>336</v>
      </c>
      <c r="C276" s="42">
        <v>158</v>
      </c>
      <c r="F276" s="41" t="s">
        <v>22</v>
      </c>
      <c r="G276" s="41" t="s">
        <v>327</v>
      </c>
      <c r="H276" s="41" t="s">
        <v>342</v>
      </c>
      <c r="I276" s="42">
        <v>15</v>
      </c>
    </row>
    <row r="277" spans="1:9">
      <c r="A277" s="41" t="s">
        <v>42</v>
      </c>
      <c r="B277" s="41" t="s">
        <v>337</v>
      </c>
      <c r="C277" s="42">
        <v>175</v>
      </c>
      <c r="F277" s="41" t="s">
        <v>22</v>
      </c>
      <c r="G277" s="41" t="s">
        <v>327</v>
      </c>
      <c r="H277" s="41" t="s">
        <v>343</v>
      </c>
      <c r="I277" s="42">
        <v>2685</v>
      </c>
    </row>
    <row r="278" spans="1:9">
      <c r="A278" s="41" t="s">
        <v>48</v>
      </c>
      <c r="B278" s="41" t="s">
        <v>324</v>
      </c>
      <c r="C278" s="42">
        <v>1429</v>
      </c>
      <c r="F278" s="41" t="s">
        <v>22</v>
      </c>
      <c r="G278" s="41" t="s">
        <v>327</v>
      </c>
      <c r="H278" s="41" t="s">
        <v>344</v>
      </c>
      <c r="I278" s="42">
        <v>14</v>
      </c>
    </row>
    <row r="279" spans="1:9">
      <c r="A279" s="41" t="s">
        <v>48</v>
      </c>
      <c r="B279" s="41" t="s">
        <v>325</v>
      </c>
      <c r="C279" s="42">
        <v>1055</v>
      </c>
      <c r="F279" s="41" t="s">
        <v>22</v>
      </c>
      <c r="G279" s="41" t="s">
        <v>327</v>
      </c>
      <c r="H279" s="41" t="s">
        <v>345</v>
      </c>
      <c r="I279" s="42">
        <v>83</v>
      </c>
    </row>
    <row r="280" spans="1:9">
      <c r="A280" s="41" t="s">
        <v>48</v>
      </c>
      <c r="B280" s="41" t="s">
        <v>326</v>
      </c>
      <c r="C280" s="42">
        <v>1493</v>
      </c>
      <c r="F280" s="41" t="s">
        <v>22</v>
      </c>
      <c r="G280" s="41" t="s">
        <v>327</v>
      </c>
      <c r="H280" s="41" t="s">
        <v>346</v>
      </c>
      <c r="I280" s="42">
        <v>531</v>
      </c>
    </row>
    <row r="281" spans="1:9">
      <c r="A281" s="41" t="s">
        <v>48</v>
      </c>
      <c r="B281" s="41" t="s">
        <v>327</v>
      </c>
      <c r="C281" s="42">
        <v>1155</v>
      </c>
      <c r="F281" s="41" t="s">
        <v>22</v>
      </c>
      <c r="G281" s="41" t="s">
        <v>327</v>
      </c>
      <c r="H281" s="41" t="s">
        <v>347</v>
      </c>
      <c r="I281" s="42">
        <v>21</v>
      </c>
    </row>
    <row r="282" spans="1:9">
      <c r="A282" s="41" t="s">
        <v>48</v>
      </c>
      <c r="B282" s="41" t="s">
        <v>328</v>
      </c>
      <c r="C282" s="42">
        <v>1302</v>
      </c>
      <c r="F282" s="41" t="s">
        <v>22</v>
      </c>
      <c r="G282" s="41" t="s">
        <v>328</v>
      </c>
      <c r="H282" s="41" t="s">
        <v>341</v>
      </c>
      <c r="I282" s="42">
        <v>233</v>
      </c>
    </row>
    <row r="283" spans="1:9">
      <c r="A283" s="41" t="s">
        <v>48</v>
      </c>
      <c r="B283" s="41" t="s">
        <v>330</v>
      </c>
      <c r="C283" s="42">
        <v>2062</v>
      </c>
      <c r="F283" s="41" t="s">
        <v>22</v>
      </c>
      <c r="G283" s="41" t="s">
        <v>328</v>
      </c>
      <c r="H283" s="41" t="s">
        <v>342</v>
      </c>
      <c r="I283" s="42">
        <v>1</v>
      </c>
    </row>
    <row r="284" spans="1:9">
      <c r="A284" s="41" t="s">
        <v>48</v>
      </c>
      <c r="B284" s="41" t="s">
        <v>331</v>
      </c>
      <c r="C284" s="42">
        <v>1589</v>
      </c>
      <c r="F284" s="41" t="s">
        <v>22</v>
      </c>
      <c r="G284" s="41" t="s">
        <v>328</v>
      </c>
      <c r="H284" s="41" t="s">
        <v>343</v>
      </c>
      <c r="I284" s="42">
        <v>2420</v>
      </c>
    </row>
    <row r="285" spans="1:9">
      <c r="A285" s="41" t="s">
        <v>48</v>
      </c>
      <c r="B285" s="41" t="s">
        <v>332</v>
      </c>
      <c r="C285" s="42">
        <v>1374</v>
      </c>
      <c r="F285" s="41" t="s">
        <v>22</v>
      </c>
      <c r="G285" s="41" t="s">
        <v>328</v>
      </c>
      <c r="H285" s="41" t="s">
        <v>344</v>
      </c>
      <c r="I285" s="42">
        <v>34</v>
      </c>
    </row>
    <row r="286" spans="1:9">
      <c r="A286" s="41" t="s">
        <v>48</v>
      </c>
      <c r="B286" s="41" t="s">
        <v>333</v>
      </c>
      <c r="C286" s="42">
        <v>1395</v>
      </c>
      <c r="F286" s="41" t="s">
        <v>22</v>
      </c>
      <c r="G286" s="41" t="s">
        <v>328</v>
      </c>
      <c r="H286" s="41" t="s">
        <v>345</v>
      </c>
      <c r="I286" s="42">
        <v>105</v>
      </c>
    </row>
    <row r="287" spans="1:9">
      <c r="A287" s="41" t="s">
        <v>48</v>
      </c>
      <c r="B287" s="41" t="s">
        <v>334</v>
      </c>
      <c r="C287" s="42">
        <v>1360</v>
      </c>
      <c r="F287" s="41" t="s">
        <v>22</v>
      </c>
      <c r="G287" s="41" t="s">
        <v>328</v>
      </c>
      <c r="H287" s="41" t="s">
        <v>346</v>
      </c>
      <c r="I287" s="42">
        <v>471</v>
      </c>
    </row>
    <row r="288" spans="1:9">
      <c r="A288" s="41" t="s">
        <v>48</v>
      </c>
      <c r="B288" s="41" t="s">
        <v>336</v>
      </c>
      <c r="C288" s="42">
        <v>1323</v>
      </c>
      <c r="F288" s="41" t="s">
        <v>22</v>
      </c>
      <c r="G288" s="41" t="s">
        <v>328</v>
      </c>
      <c r="H288" s="41" t="s">
        <v>347</v>
      </c>
      <c r="I288" s="42">
        <v>29</v>
      </c>
    </row>
    <row r="289" spans="1:9">
      <c r="A289" s="41" t="s">
        <v>48</v>
      </c>
      <c r="B289" s="41" t="s">
        <v>337</v>
      </c>
      <c r="C289" s="42">
        <v>1155</v>
      </c>
      <c r="F289" s="41" t="s">
        <v>22</v>
      </c>
      <c r="G289" s="41" t="s">
        <v>330</v>
      </c>
      <c r="H289" s="41" t="s">
        <v>341</v>
      </c>
      <c r="I289" s="42">
        <v>59</v>
      </c>
    </row>
    <row r="290" spans="1:9">
      <c r="A290" s="41" t="s">
        <v>50</v>
      </c>
      <c r="B290" s="41" t="s">
        <v>324</v>
      </c>
      <c r="C290" s="42">
        <v>293</v>
      </c>
      <c r="F290" s="41" t="s">
        <v>22</v>
      </c>
      <c r="G290" s="41" t="s">
        <v>330</v>
      </c>
      <c r="H290" s="41" t="s">
        <v>342</v>
      </c>
      <c r="I290" s="42">
        <v>3</v>
      </c>
    </row>
    <row r="291" spans="1:9">
      <c r="A291" s="41" t="s">
        <v>50</v>
      </c>
      <c r="B291" s="41" t="s">
        <v>325</v>
      </c>
      <c r="C291" s="42">
        <v>269</v>
      </c>
      <c r="F291" s="41" t="s">
        <v>22</v>
      </c>
      <c r="G291" s="41" t="s">
        <v>330</v>
      </c>
      <c r="H291" s="41" t="s">
        <v>343</v>
      </c>
      <c r="I291" s="42">
        <v>2791</v>
      </c>
    </row>
    <row r="292" spans="1:9">
      <c r="A292" s="41" t="s">
        <v>50</v>
      </c>
      <c r="B292" s="41" t="s">
        <v>326</v>
      </c>
      <c r="C292" s="42">
        <v>318</v>
      </c>
      <c r="F292" s="41" t="s">
        <v>22</v>
      </c>
      <c r="G292" s="41" t="s">
        <v>330</v>
      </c>
      <c r="H292" s="41" t="s">
        <v>344</v>
      </c>
      <c r="I292" s="42">
        <v>31</v>
      </c>
    </row>
    <row r="293" spans="1:9">
      <c r="A293" s="41" t="s">
        <v>50</v>
      </c>
      <c r="B293" s="41" t="s">
        <v>327</v>
      </c>
      <c r="C293" s="42">
        <v>304</v>
      </c>
      <c r="F293" s="41" t="s">
        <v>22</v>
      </c>
      <c r="G293" s="41" t="s">
        <v>330</v>
      </c>
      <c r="H293" s="41" t="s">
        <v>345</v>
      </c>
      <c r="I293" s="42">
        <v>75</v>
      </c>
    </row>
    <row r="294" spans="1:9">
      <c r="A294" s="41" t="s">
        <v>50</v>
      </c>
      <c r="B294" s="41" t="s">
        <v>328</v>
      </c>
      <c r="C294" s="42">
        <v>247</v>
      </c>
      <c r="F294" s="41" t="s">
        <v>22</v>
      </c>
      <c r="G294" s="41" t="s">
        <v>330</v>
      </c>
      <c r="H294" s="41" t="s">
        <v>346</v>
      </c>
      <c r="I294" s="42">
        <v>469</v>
      </c>
    </row>
    <row r="295" spans="1:9">
      <c r="A295" s="41" t="s">
        <v>50</v>
      </c>
      <c r="B295" s="41" t="s">
        <v>330</v>
      </c>
      <c r="C295" s="42">
        <v>315</v>
      </c>
      <c r="F295" s="41" t="s">
        <v>22</v>
      </c>
      <c r="G295" s="41" t="s">
        <v>330</v>
      </c>
      <c r="H295" s="41" t="s">
        <v>347</v>
      </c>
      <c r="I295" s="42">
        <v>19</v>
      </c>
    </row>
    <row r="296" spans="1:9">
      <c r="A296" s="41" t="s">
        <v>50</v>
      </c>
      <c r="B296" s="41" t="s">
        <v>331</v>
      </c>
      <c r="C296" s="42">
        <v>337</v>
      </c>
      <c r="F296" s="41" t="s">
        <v>22</v>
      </c>
      <c r="G296" s="41" t="s">
        <v>331</v>
      </c>
      <c r="H296" s="41" t="s">
        <v>341</v>
      </c>
      <c r="I296" s="42">
        <v>49</v>
      </c>
    </row>
    <row r="297" spans="1:9">
      <c r="A297" s="41" t="s">
        <v>50</v>
      </c>
      <c r="B297" s="41" t="s">
        <v>332</v>
      </c>
      <c r="C297" s="42">
        <v>309</v>
      </c>
      <c r="F297" s="41" t="s">
        <v>22</v>
      </c>
      <c r="G297" s="41" t="s">
        <v>331</v>
      </c>
      <c r="H297" s="41" t="s">
        <v>342</v>
      </c>
      <c r="I297" s="42">
        <v>9</v>
      </c>
    </row>
    <row r="298" spans="1:9">
      <c r="A298" s="41" t="s">
        <v>50</v>
      </c>
      <c r="B298" s="41" t="s">
        <v>333</v>
      </c>
      <c r="C298" s="42">
        <v>309</v>
      </c>
      <c r="F298" s="41" t="s">
        <v>22</v>
      </c>
      <c r="G298" s="41" t="s">
        <v>331</v>
      </c>
      <c r="H298" s="41" t="s">
        <v>343</v>
      </c>
      <c r="I298" s="42">
        <v>2897</v>
      </c>
    </row>
    <row r="299" spans="1:9">
      <c r="A299" s="41" t="s">
        <v>50</v>
      </c>
      <c r="B299" s="41" t="s">
        <v>334</v>
      </c>
      <c r="C299" s="42">
        <v>314</v>
      </c>
      <c r="F299" s="41" t="s">
        <v>22</v>
      </c>
      <c r="G299" s="41" t="s">
        <v>331</v>
      </c>
      <c r="H299" s="41" t="s">
        <v>344</v>
      </c>
      <c r="I299" s="42">
        <v>33</v>
      </c>
    </row>
    <row r="300" spans="1:9">
      <c r="A300" s="41" t="s">
        <v>50</v>
      </c>
      <c r="B300" s="41" t="s">
        <v>336</v>
      </c>
      <c r="C300" s="42">
        <v>295</v>
      </c>
      <c r="F300" s="41" t="s">
        <v>22</v>
      </c>
      <c r="G300" s="41" t="s">
        <v>331</v>
      </c>
      <c r="H300" s="41" t="s">
        <v>345</v>
      </c>
      <c r="I300" s="42">
        <v>81</v>
      </c>
    </row>
    <row r="301" spans="1:9">
      <c r="A301" s="41" t="s">
        <v>50</v>
      </c>
      <c r="B301" s="41" t="s">
        <v>337</v>
      </c>
      <c r="C301" s="42">
        <v>290</v>
      </c>
      <c r="F301" s="41" t="s">
        <v>22</v>
      </c>
      <c r="G301" s="41" t="s">
        <v>331</v>
      </c>
      <c r="H301" s="41" t="s">
        <v>346</v>
      </c>
      <c r="I301" s="42">
        <v>387</v>
      </c>
    </row>
    <row r="302" spans="1:9">
      <c r="A302" s="41" t="s">
        <v>4</v>
      </c>
      <c r="B302" s="41" t="s">
        <v>324</v>
      </c>
      <c r="C302" s="42">
        <v>959</v>
      </c>
      <c r="F302" s="41" t="s">
        <v>22</v>
      </c>
      <c r="G302" s="41" t="s">
        <v>331</v>
      </c>
      <c r="H302" s="41" t="s">
        <v>347</v>
      </c>
      <c r="I302" s="42">
        <v>30</v>
      </c>
    </row>
    <row r="303" spans="1:9">
      <c r="A303" s="41" t="s">
        <v>4</v>
      </c>
      <c r="B303" s="41" t="s">
        <v>325</v>
      </c>
      <c r="C303" s="42">
        <v>942</v>
      </c>
      <c r="F303" s="41" t="s">
        <v>22</v>
      </c>
      <c r="G303" s="41" t="s">
        <v>332</v>
      </c>
      <c r="H303" s="41" t="s">
        <v>341</v>
      </c>
      <c r="I303" s="42">
        <v>59</v>
      </c>
    </row>
    <row r="304" spans="1:9">
      <c r="A304" s="41" t="s">
        <v>4</v>
      </c>
      <c r="B304" s="41" t="s">
        <v>326</v>
      </c>
      <c r="C304" s="42">
        <v>884</v>
      </c>
      <c r="F304" s="41" t="s">
        <v>22</v>
      </c>
      <c r="G304" s="41" t="s">
        <v>332</v>
      </c>
      <c r="H304" s="41" t="s">
        <v>342</v>
      </c>
      <c r="I304" s="42">
        <v>8</v>
      </c>
    </row>
    <row r="305" spans="1:9">
      <c r="A305" s="41" t="s">
        <v>4</v>
      </c>
      <c r="B305" s="41" t="s">
        <v>327</v>
      </c>
      <c r="C305" s="42">
        <v>704</v>
      </c>
      <c r="F305" s="41" t="s">
        <v>22</v>
      </c>
      <c r="G305" s="41" t="s">
        <v>332</v>
      </c>
      <c r="H305" s="41" t="s">
        <v>343</v>
      </c>
      <c r="I305" s="42">
        <v>3259</v>
      </c>
    </row>
    <row r="306" spans="1:9">
      <c r="A306" s="41" t="s">
        <v>4</v>
      </c>
      <c r="B306" s="41" t="s">
        <v>328</v>
      </c>
      <c r="C306" s="42">
        <v>810</v>
      </c>
      <c r="F306" s="41" t="s">
        <v>22</v>
      </c>
      <c r="G306" s="41" t="s">
        <v>332</v>
      </c>
      <c r="H306" s="41" t="s">
        <v>344</v>
      </c>
      <c r="I306" s="42">
        <v>29</v>
      </c>
    </row>
    <row r="307" spans="1:9">
      <c r="A307" s="41" t="s">
        <v>4</v>
      </c>
      <c r="B307" s="41" t="s">
        <v>330</v>
      </c>
      <c r="C307" s="42">
        <v>808</v>
      </c>
      <c r="F307" s="41" t="s">
        <v>22</v>
      </c>
      <c r="G307" s="41" t="s">
        <v>332</v>
      </c>
      <c r="H307" s="41" t="s">
        <v>345</v>
      </c>
      <c r="I307" s="42">
        <v>65</v>
      </c>
    </row>
    <row r="308" spans="1:9">
      <c r="A308" s="41" t="s">
        <v>4</v>
      </c>
      <c r="B308" s="41" t="s">
        <v>331</v>
      </c>
      <c r="C308" s="42">
        <v>797</v>
      </c>
      <c r="F308" s="41" t="s">
        <v>22</v>
      </c>
      <c r="G308" s="41" t="s">
        <v>332</v>
      </c>
      <c r="H308" s="41" t="s">
        <v>346</v>
      </c>
      <c r="I308" s="42">
        <v>407</v>
      </c>
    </row>
    <row r="309" spans="1:9">
      <c r="A309" s="41" t="s">
        <v>4</v>
      </c>
      <c r="B309" s="41" t="s">
        <v>332</v>
      </c>
      <c r="C309" s="42">
        <v>817</v>
      </c>
      <c r="F309" s="41" t="s">
        <v>22</v>
      </c>
      <c r="G309" s="41" t="s">
        <v>332</v>
      </c>
      <c r="H309" s="41" t="s">
        <v>347</v>
      </c>
      <c r="I309" s="42">
        <v>56</v>
      </c>
    </row>
    <row r="310" spans="1:9">
      <c r="A310" s="41" t="s">
        <v>4</v>
      </c>
      <c r="B310" s="41" t="s">
        <v>333</v>
      </c>
      <c r="C310" s="42">
        <v>820</v>
      </c>
      <c r="F310" s="41" t="s">
        <v>22</v>
      </c>
      <c r="G310" s="41" t="s">
        <v>333</v>
      </c>
      <c r="H310" s="41" t="s">
        <v>341</v>
      </c>
      <c r="I310" s="42">
        <v>87</v>
      </c>
    </row>
    <row r="311" spans="1:9">
      <c r="A311" s="41" t="s">
        <v>4</v>
      </c>
      <c r="B311" s="41" t="s">
        <v>334</v>
      </c>
      <c r="C311" s="42">
        <v>901</v>
      </c>
      <c r="F311" s="41" t="s">
        <v>22</v>
      </c>
      <c r="G311" s="41" t="s">
        <v>333</v>
      </c>
      <c r="H311" s="41" t="s">
        <v>342</v>
      </c>
      <c r="I311" s="42">
        <v>5</v>
      </c>
    </row>
    <row r="312" spans="1:9">
      <c r="A312" s="41" t="s">
        <v>4</v>
      </c>
      <c r="B312" s="41" t="s">
        <v>336</v>
      </c>
      <c r="C312" s="42">
        <v>969</v>
      </c>
      <c r="F312" s="41" t="s">
        <v>22</v>
      </c>
      <c r="G312" s="41" t="s">
        <v>333</v>
      </c>
      <c r="H312" s="41" t="s">
        <v>343</v>
      </c>
      <c r="I312" s="42">
        <v>3352</v>
      </c>
    </row>
    <row r="313" spans="1:9">
      <c r="A313" s="41" t="s">
        <v>4</v>
      </c>
      <c r="B313" s="41" t="s">
        <v>337</v>
      </c>
      <c r="C313" s="42">
        <v>943</v>
      </c>
      <c r="F313" s="41" t="s">
        <v>22</v>
      </c>
      <c r="G313" s="41" t="s">
        <v>333</v>
      </c>
      <c r="H313" s="41" t="s">
        <v>344</v>
      </c>
      <c r="I313" s="42">
        <v>49</v>
      </c>
    </row>
    <row r="314" spans="1:9">
      <c r="A314" s="41" t="s">
        <v>18</v>
      </c>
      <c r="B314" s="41" t="s">
        <v>324</v>
      </c>
      <c r="C314" s="42">
        <v>1080</v>
      </c>
      <c r="F314" s="41" t="s">
        <v>22</v>
      </c>
      <c r="G314" s="41" t="s">
        <v>333</v>
      </c>
      <c r="H314" s="41" t="s">
        <v>345</v>
      </c>
      <c r="I314" s="42">
        <v>88</v>
      </c>
    </row>
    <row r="315" spans="1:9">
      <c r="A315" s="41" t="s">
        <v>18</v>
      </c>
      <c r="B315" s="41" t="s">
        <v>325</v>
      </c>
      <c r="C315" s="42">
        <v>1171</v>
      </c>
      <c r="F315" s="41" t="s">
        <v>22</v>
      </c>
      <c r="G315" s="41" t="s">
        <v>333</v>
      </c>
      <c r="H315" s="41" t="s">
        <v>346</v>
      </c>
      <c r="I315" s="42">
        <v>426</v>
      </c>
    </row>
    <row r="316" spans="1:9">
      <c r="A316" s="41" t="s">
        <v>18</v>
      </c>
      <c r="B316" s="41" t="s">
        <v>326</v>
      </c>
      <c r="C316" s="42">
        <v>1143</v>
      </c>
      <c r="F316" s="41" t="s">
        <v>22</v>
      </c>
      <c r="G316" s="41" t="s">
        <v>333</v>
      </c>
      <c r="H316" s="41" t="s">
        <v>347</v>
      </c>
      <c r="I316" s="42">
        <v>75</v>
      </c>
    </row>
    <row r="317" spans="1:9">
      <c r="A317" s="41" t="s">
        <v>18</v>
      </c>
      <c r="B317" s="41" t="s">
        <v>327</v>
      </c>
      <c r="C317" s="42">
        <v>1138</v>
      </c>
      <c r="F317" s="41" t="s">
        <v>22</v>
      </c>
      <c r="G317" s="41" t="s">
        <v>334</v>
      </c>
      <c r="H317" s="41" t="s">
        <v>341</v>
      </c>
      <c r="I317" s="42">
        <v>64</v>
      </c>
    </row>
    <row r="318" spans="1:9">
      <c r="A318" s="41" t="s">
        <v>18</v>
      </c>
      <c r="B318" s="41" t="s">
        <v>328</v>
      </c>
      <c r="C318" s="42">
        <v>1130</v>
      </c>
      <c r="F318" s="41" t="s">
        <v>22</v>
      </c>
      <c r="G318" s="41" t="s">
        <v>334</v>
      </c>
      <c r="H318" s="41" t="s">
        <v>342</v>
      </c>
      <c r="I318" s="42">
        <v>6</v>
      </c>
    </row>
    <row r="319" spans="1:9">
      <c r="A319" s="41" t="s">
        <v>18</v>
      </c>
      <c r="B319" s="41" t="s">
        <v>330</v>
      </c>
      <c r="C319" s="42">
        <v>1149</v>
      </c>
      <c r="F319" s="41" t="s">
        <v>22</v>
      </c>
      <c r="G319" s="41" t="s">
        <v>334</v>
      </c>
      <c r="H319" s="41" t="s">
        <v>343</v>
      </c>
      <c r="I319" s="42">
        <v>3023</v>
      </c>
    </row>
    <row r="320" spans="1:9">
      <c r="A320" s="41" t="s">
        <v>18</v>
      </c>
      <c r="B320" s="41" t="s">
        <v>331</v>
      </c>
      <c r="C320" s="42">
        <v>1194</v>
      </c>
      <c r="F320" s="41" t="s">
        <v>22</v>
      </c>
      <c r="G320" s="41" t="s">
        <v>334</v>
      </c>
      <c r="H320" s="41" t="s">
        <v>344</v>
      </c>
      <c r="I320" s="42">
        <v>40</v>
      </c>
    </row>
    <row r="321" spans="1:9">
      <c r="A321" s="41" t="s">
        <v>18</v>
      </c>
      <c r="B321" s="41" t="s">
        <v>332</v>
      </c>
      <c r="C321" s="42">
        <v>1659</v>
      </c>
      <c r="F321" s="41" t="s">
        <v>22</v>
      </c>
      <c r="G321" s="41" t="s">
        <v>334</v>
      </c>
      <c r="H321" s="41" t="s">
        <v>345</v>
      </c>
      <c r="I321" s="42">
        <v>126</v>
      </c>
    </row>
    <row r="322" spans="1:9">
      <c r="A322" s="41" t="s">
        <v>18</v>
      </c>
      <c r="B322" s="41" t="s">
        <v>333</v>
      </c>
      <c r="C322" s="42">
        <v>1441</v>
      </c>
      <c r="F322" s="41" t="s">
        <v>22</v>
      </c>
      <c r="G322" s="41" t="s">
        <v>334</v>
      </c>
      <c r="H322" s="41" t="s">
        <v>346</v>
      </c>
      <c r="I322" s="42">
        <v>270</v>
      </c>
    </row>
    <row r="323" spans="1:9">
      <c r="A323" s="41" t="s">
        <v>18</v>
      </c>
      <c r="B323" s="41" t="s">
        <v>334</v>
      </c>
      <c r="C323" s="42">
        <v>1722</v>
      </c>
      <c r="F323" s="41" t="s">
        <v>22</v>
      </c>
      <c r="G323" s="41" t="s">
        <v>334</v>
      </c>
      <c r="H323" s="41" t="s">
        <v>347</v>
      </c>
      <c r="I323" s="42">
        <v>26</v>
      </c>
    </row>
    <row r="324" spans="1:9">
      <c r="A324" s="41" t="s">
        <v>18</v>
      </c>
      <c r="B324" s="41" t="s">
        <v>336</v>
      </c>
      <c r="C324" s="42">
        <v>1744</v>
      </c>
      <c r="F324" s="41" t="s">
        <v>22</v>
      </c>
      <c r="G324" s="41" t="s">
        <v>336</v>
      </c>
      <c r="H324" s="41" t="s">
        <v>341</v>
      </c>
      <c r="I324" s="42">
        <v>14</v>
      </c>
    </row>
    <row r="325" spans="1:9">
      <c r="A325" s="41" t="s">
        <v>18</v>
      </c>
      <c r="B325" s="41" t="s">
        <v>337</v>
      </c>
      <c r="C325" s="42">
        <v>1500</v>
      </c>
      <c r="F325" s="41" t="s">
        <v>22</v>
      </c>
      <c r="G325" s="41" t="s">
        <v>336</v>
      </c>
      <c r="H325" s="41" t="s">
        <v>342</v>
      </c>
      <c r="I325" s="42">
        <v>7</v>
      </c>
    </row>
    <row r="326" spans="1:9">
      <c r="A326" s="41" t="s">
        <v>20</v>
      </c>
      <c r="B326" s="41" t="s">
        <v>324</v>
      </c>
      <c r="C326" s="42">
        <v>405</v>
      </c>
      <c r="F326" s="41" t="s">
        <v>22</v>
      </c>
      <c r="G326" s="41" t="s">
        <v>336</v>
      </c>
      <c r="H326" s="41" t="s">
        <v>343</v>
      </c>
      <c r="I326" s="42">
        <v>3287</v>
      </c>
    </row>
    <row r="327" spans="1:9">
      <c r="A327" s="41" t="s">
        <v>20</v>
      </c>
      <c r="B327" s="41" t="s">
        <v>325</v>
      </c>
      <c r="C327" s="42">
        <v>447</v>
      </c>
      <c r="F327" s="41" t="s">
        <v>22</v>
      </c>
      <c r="G327" s="41" t="s">
        <v>336</v>
      </c>
      <c r="H327" s="41" t="s">
        <v>344</v>
      </c>
      <c r="I327" s="42">
        <v>50</v>
      </c>
    </row>
    <row r="328" spans="1:9">
      <c r="A328" s="41" t="s">
        <v>20</v>
      </c>
      <c r="B328" s="41" t="s">
        <v>326</v>
      </c>
      <c r="C328" s="42">
        <v>607</v>
      </c>
      <c r="F328" s="41" t="s">
        <v>22</v>
      </c>
      <c r="G328" s="41" t="s">
        <v>336</v>
      </c>
      <c r="H328" s="41" t="s">
        <v>345</v>
      </c>
      <c r="I328" s="42">
        <v>156</v>
      </c>
    </row>
    <row r="329" spans="1:9">
      <c r="A329" s="41" t="s">
        <v>20</v>
      </c>
      <c r="B329" s="41" t="s">
        <v>327</v>
      </c>
      <c r="C329" s="42">
        <v>492</v>
      </c>
      <c r="F329" s="41" t="s">
        <v>22</v>
      </c>
      <c r="G329" s="41" t="s">
        <v>336</v>
      </c>
      <c r="H329" s="41" t="s">
        <v>346</v>
      </c>
      <c r="I329" s="42">
        <v>229</v>
      </c>
    </row>
    <row r="330" spans="1:9">
      <c r="A330" s="41" t="s">
        <v>20</v>
      </c>
      <c r="B330" s="41" t="s">
        <v>328</v>
      </c>
      <c r="C330" s="42">
        <v>421</v>
      </c>
      <c r="F330" s="41" t="s">
        <v>22</v>
      </c>
      <c r="G330" s="41" t="s">
        <v>336</v>
      </c>
      <c r="H330" s="41" t="s">
        <v>347</v>
      </c>
      <c r="I330" s="42">
        <v>40</v>
      </c>
    </row>
    <row r="331" spans="1:9">
      <c r="A331" s="41" t="s">
        <v>20</v>
      </c>
      <c r="B331" s="41" t="s">
        <v>330</v>
      </c>
      <c r="C331" s="42">
        <v>361</v>
      </c>
      <c r="F331" s="41" t="s">
        <v>22</v>
      </c>
      <c r="G331" s="41" t="s">
        <v>337</v>
      </c>
      <c r="H331" s="41" t="s">
        <v>341</v>
      </c>
      <c r="I331" s="42">
        <v>27</v>
      </c>
    </row>
    <row r="332" spans="1:9">
      <c r="A332" s="41" t="s">
        <v>20</v>
      </c>
      <c r="B332" s="41" t="s">
        <v>331</v>
      </c>
      <c r="C332" s="42">
        <v>437</v>
      </c>
      <c r="F332" s="41" t="s">
        <v>22</v>
      </c>
      <c r="G332" s="41" t="s">
        <v>337</v>
      </c>
      <c r="H332" s="41" t="s">
        <v>342</v>
      </c>
      <c r="I332" s="42">
        <v>7</v>
      </c>
    </row>
    <row r="333" spans="1:9">
      <c r="A333" s="41" t="s">
        <v>20</v>
      </c>
      <c r="B333" s="41" t="s">
        <v>332</v>
      </c>
      <c r="C333" s="42">
        <v>369</v>
      </c>
      <c r="F333" s="41" t="s">
        <v>22</v>
      </c>
      <c r="G333" s="41" t="s">
        <v>337</v>
      </c>
      <c r="H333" s="41" t="s">
        <v>343</v>
      </c>
      <c r="I333" s="42">
        <v>3084</v>
      </c>
    </row>
    <row r="334" spans="1:9">
      <c r="A334" s="41" t="s">
        <v>20</v>
      </c>
      <c r="B334" s="41" t="s">
        <v>333</v>
      </c>
      <c r="C334" s="42">
        <v>353</v>
      </c>
      <c r="F334" s="41" t="s">
        <v>22</v>
      </c>
      <c r="G334" s="41" t="s">
        <v>337</v>
      </c>
      <c r="H334" s="41" t="s">
        <v>344</v>
      </c>
      <c r="I334" s="42">
        <v>76</v>
      </c>
    </row>
    <row r="335" spans="1:9">
      <c r="A335" s="41" t="s">
        <v>20</v>
      </c>
      <c r="B335" s="41" t="s">
        <v>334</v>
      </c>
      <c r="C335" s="42">
        <v>415</v>
      </c>
      <c r="F335" s="41" t="s">
        <v>22</v>
      </c>
      <c r="G335" s="41" t="s">
        <v>337</v>
      </c>
      <c r="H335" s="41" t="s">
        <v>345</v>
      </c>
      <c r="I335" s="42">
        <v>422</v>
      </c>
    </row>
    <row r="336" spans="1:9">
      <c r="A336" s="41" t="s">
        <v>20</v>
      </c>
      <c r="B336" s="41" t="s">
        <v>336</v>
      </c>
      <c r="C336" s="42">
        <v>584</v>
      </c>
      <c r="F336" s="41" t="s">
        <v>22</v>
      </c>
      <c r="G336" s="41" t="s">
        <v>337</v>
      </c>
      <c r="H336" s="41" t="s">
        <v>346</v>
      </c>
      <c r="I336" s="42">
        <v>316</v>
      </c>
    </row>
    <row r="337" spans="1:9">
      <c r="A337" s="41" t="s">
        <v>20</v>
      </c>
      <c r="B337" s="41" t="s">
        <v>337</v>
      </c>
      <c r="C337" s="42">
        <v>421</v>
      </c>
      <c r="F337" s="41" t="s">
        <v>22</v>
      </c>
      <c r="G337" s="41" t="s">
        <v>337</v>
      </c>
      <c r="H337" s="41" t="s">
        <v>347</v>
      </c>
      <c r="I337" s="42">
        <v>49</v>
      </c>
    </row>
    <row r="338" spans="1:9">
      <c r="A338" s="41" t="s">
        <v>23</v>
      </c>
      <c r="B338" s="41" t="s">
        <v>324</v>
      </c>
      <c r="C338" s="42">
        <v>1354</v>
      </c>
      <c r="F338" s="41" t="s">
        <v>25</v>
      </c>
      <c r="G338" s="41" t="s">
        <v>324</v>
      </c>
      <c r="H338" s="41" t="s">
        <v>341</v>
      </c>
      <c r="I338" s="42">
        <v>52</v>
      </c>
    </row>
    <row r="339" spans="1:9">
      <c r="A339" s="41" t="s">
        <v>23</v>
      </c>
      <c r="B339" s="41" t="s">
        <v>325</v>
      </c>
      <c r="C339" s="42">
        <v>1552</v>
      </c>
      <c r="F339" s="41" t="s">
        <v>25</v>
      </c>
      <c r="G339" s="41" t="s">
        <v>324</v>
      </c>
      <c r="H339" s="41" t="s">
        <v>342</v>
      </c>
      <c r="I339" s="42">
        <v>4</v>
      </c>
    </row>
    <row r="340" spans="1:9">
      <c r="A340" s="41" t="s">
        <v>23</v>
      </c>
      <c r="B340" s="41" t="s">
        <v>326</v>
      </c>
      <c r="C340" s="42">
        <v>979</v>
      </c>
      <c r="F340" s="41" t="s">
        <v>25</v>
      </c>
      <c r="G340" s="41" t="s">
        <v>324</v>
      </c>
      <c r="H340" s="41" t="s">
        <v>343</v>
      </c>
      <c r="I340" s="42">
        <v>1549</v>
      </c>
    </row>
    <row r="341" spans="1:9">
      <c r="A341" s="41" t="s">
        <v>23</v>
      </c>
      <c r="B341" s="41" t="s">
        <v>327</v>
      </c>
      <c r="C341" s="42">
        <v>715</v>
      </c>
      <c r="F341" s="41" t="s">
        <v>25</v>
      </c>
      <c r="G341" s="41" t="s">
        <v>324</v>
      </c>
      <c r="H341" s="41" t="s">
        <v>344</v>
      </c>
      <c r="I341" s="42">
        <v>0</v>
      </c>
    </row>
    <row r="342" spans="1:9">
      <c r="A342" s="41" t="s">
        <v>23</v>
      </c>
      <c r="B342" s="41" t="s">
        <v>328</v>
      </c>
      <c r="C342" s="42">
        <v>699</v>
      </c>
      <c r="F342" s="41" t="s">
        <v>25</v>
      </c>
      <c r="G342" s="41" t="s">
        <v>324</v>
      </c>
      <c r="H342" s="41" t="s">
        <v>345</v>
      </c>
      <c r="I342" s="42">
        <v>82</v>
      </c>
    </row>
    <row r="343" spans="1:9">
      <c r="A343" s="41" t="s">
        <v>23</v>
      </c>
      <c r="B343" s="41" t="s">
        <v>330</v>
      </c>
      <c r="C343" s="42">
        <v>560</v>
      </c>
      <c r="F343" s="41" t="s">
        <v>25</v>
      </c>
      <c r="G343" s="41" t="s">
        <v>324</v>
      </c>
      <c r="H343" s="41" t="s">
        <v>346</v>
      </c>
      <c r="I343" s="42">
        <v>416</v>
      </c>
    </row>
    <row r="344" spans="1:9">
      <c r="A344" s="41" t="s">
        <v>23</v>
      </c>
      <c r="B344" s="41" t="s">
        <v>331</v>
      </c>
      <c r="C344" s="42">
        <v>669</v>
      </c>
      <c r="F344" s="41" t="s">
        <v>25</v>
      </c>
      <c r="G344" s="41" t="s">
        <v>324</v>
      </c>
      <c r="H344" s="41" t="s">
        <v>347</v>
      </c>
      <c r="I344" s="42">
        <v>0</v>
      </c>
    </row>
    <row r="345" spans="1:9">
      <c r="A345" s="41" t="s">
        <v>23</v>
      </c>
      <c r="B345" s="41" t="s">
        <v>332</v>
      </c>
      <c r="C345" s="42">
        <v>667</v>
      </c>
      <c r="F345" s="41" t="s">
        <v>25</v>
      </c>
      <c r="G345" s="41" t="s">
        <v>325</v>
      </c>
      <c r="H345" s="41" t="s">
        <v>341</v>
      </c>
      <c r="I345" s="42">
        <v>131</v>
      </c>
    </row>
    <row r="346" spans="1:9">
      <c r="A346" s="41" t="s">
        <v>23</v>
      </c>
      <c r="B346" s="41" t="s">
        <v>333</v>
      </c>
      <c r="C346" s="42">
        <v>558</v>
      </c>
      <c r="F346" s="41" t="s">
        <v>25</v>
      </c>
      <c r="G346" s="41" t="s">
        <v>325</v>
      </c>
      <c r="H346" s="41" t="s">
        <v>342</v>
      </c>
      <c r="I346" s="42">
        <v>1</v>
      </c>
    </row>
    <row r="347" spans="1:9">
      <c r="A347" s="41" t="s">
        <v>23</v>
      </c>
      <c r="B347" s="41" t="s">
        <v>334</v>
      </c>
      <c r="C347" s="42">
        <v>770</v>
      </c>
      <c r="F347" s="41" t="s">
        <v>25</v>
      </c>
      <c r="G347" s="41" t="s">
        <v>325</v>
      </c>
      <c r="H347" s="41" t="s">
        <v>343</v>
      </c>
      <c r="I347" s="42">
        <v>1209</v>
      </c>
    </row>
    <row r="348" spans="1:9">
      <c r="A348" s="41" t="s">
        <v>23</v>
      </c>
      <c r="B348" s="41" t="s">
        <v>336</v>
      </c>
      <c r="C348" s="42">
        <v>948</v>
      </c>
      <c r="F348" s="41" t="s">
        <v>25</v>
      </c>
      <c r="G348" s="41" t="s">
        <v>325</v>
      </c>
      <c r="H348" s="41" t="s">
        <v>344</v>
      </c>
      <c r="I348" s="42">
        <v>11</v>
      </c>
    </row>
    <row r="349" spans="1:9">
      <c r="A349" s="41" t="s">
        <v>23</v>
      </c>
      <c r="B349" s="41" t="s">
        <v>337</v>
      </c>
      <c r="C349" s="42">
        <v>949</v>
      </c>
      <c r="F349" s="41" t="s">
        <v>25</v>
      </c>
      <c r="G349" s="41" t="s">
        <v>325</v>
      </c>
      <c r="H349" s="41" t="s">
        <v>345</v>
      </c>
      <c r="I349" s="42">
        <v>99</v>
      </c>
    </row>
    <row r="350" spans="1:9">
      <c r="A350" s="41" t="s">
        <v>46</v>
      </c>
      <c r="B350" s="41" t="s">
        <v>324</v>
      </c>
      <c r="C350" s="42">
        <v>1572</v>
      </c>
      <c r="F350" s="41" t="s">
        <v>25</v>
      </c>
      <c r="G350" s="41" t="s">
        <v>325</v>
      </c>
      <c r="H350" s="41" t="s">
        <v>346</v>
      </c>
      <c r="I350" s="42">
        <v>261</v>
      </c>
    </row>
    <row r="351" spans="1:9">
      <c r="A351" s="41" t="s">
        <v>46</v>
      </c>
      <c r="B351" s="41" t="s">
        <v>325</v>
      </c>
      <c r="C351" s="42">
        <v>1553</v>
      </c>
      <c r="F351" s="41" t="s">
        <v>25</v>
      </c>
      <c r="G351" s="41" t="s">
        <v>325</v>
      </c>
      <c r="H351" s="41" t="s">
        <v>347</v>
      </c>
      <c r="I351" s="42">
        <v>0</v>
      </c>
    </row>
    <row r="352" spans="1:9">
      <c r="A352" s="41" t="s">
        <v>46</v>
      </c>
      <c r="B352" s="41" t="s">
        <v>326</v>
      </c>
      <c r="C352" s="42">
        <v>1297</v>
      </c>
      <c r="F352" s="41" t="s">
        <v>25</v>
      </c>
      <c r="G352" s="41" t="s">
        <v>326</v>
      </c>
      <c r="H352" s="41" t="s">
        <v>341</v>
      </c>
      <c r="I352" s="42">
        <v>130</v>
      </c>
    </row>
    <row r="353" spans="1:9">
      <c r="A353" s="41" t="s">
        <v>46</v>
      </c>
      <c r="B353" s="41" t="s">
        <v>327</v>
      </c>
      <c r="C353" s="42">
        <v>1262</v>
      </c>
      <c r="F353" s="41" t="s">
        <v>25</v>
      </c>
      <c r="G353" s="41" t="s">
        <v>326</v>
      </c>
      <c r="H353" s="41" t="s">
        <v>342</v>
      </c>
      <c r="I353" s="42">
        <v>1</v>
      </c>
    </row>
    <row r="354" spans="1:9">
      <c r="A354" s="41" t="s">
        <v>46</v>
      </c>
      <c r="B354" s="41" t="s">
        <v>328</v>
      </c>
      <c r="C354" s="42">
        <v>1299</v>
      </c>
      <c r="F354" s="41" t="s">
        <v>25</v>
      </c>
      <c r="G354" s="41" t="s">
        <v>326</v>
      </c>
      <c r="H354" s="41" t="s">
        <v>343</v>
      </c>
      <c r="I354" s="42">
        <v>1054</v>
      </c>
    </row>
    <row r="355" spans="1:9">
      <c r="A355" s="41" t="s">
        <v>46</v>
      </c>
      <c r="B355" s="41" t="s">
        <v>330</v>
      </c>
      <c r="C355" s="42">
        <v>1405</v>
      </c>
      <c r="F355" s="41" t="s">
        <v>25</v>
      </c>
      <c r="G355" s="41" t="s">
        <v>326</v>
      </c>
      <c r="H355" s="41" t="s">
        <v>344</v>
      </c>
      <c r="I355" s="42">
        <v>31</v>
      </c>
    </row>
    <row r="356" spans="1:9">
      <c r="A356" s="41" t="s">
        <v>46</v>
      </c>
      <c r="B356" s="41" t="s">
        <v>331</v>
      </c>
      <c r="C356" s="42">
        <v>1537</v>
      </c>
      <c r="F356" s="41" t="s">
        <v>25</v>
      </c>
      <c r="G356" s="41" t="s">
        <v>326</v>
      </c>
      <c r="H356" s="41" t="s">
        <v>345</v>
      </c>
      <c r="I356" s="42">
        <v>57</v>
      </c>
    </row>
    <row r="357" spans="1:9">
      <c r="A357" s="41" t="s">
        <v>46</v>
      </c>
      <c r="B357" s="41" t="s">
        <v>332</v>
      </c>
      <c r="C357" s="42">
        <v>1219</v>
      </c>
      <c r="F357" s="41" t="s">
        <v>25</v>
      </c>
      <c r="G357" s="41" t="s">
        <v>326</v>
      </c>
      <c r="H357" s="41" t="s">
        <v>346</v>
      </c>
      <c r="I357" s="42">
        <v>193</v>
      </c>
    </row>
    <row r="358" spans="1:9">
      <c r="A358" s="41" t="s">
        <v>46</v>
      </c>
      <c r="B358" s="41" t="s">
        <v>333</v>
      </c>
      <c r="C358" s="42">
        <v>1931</v>
      </c>
      <c r="F358" s="41" t="s">
        <v>25</v>
      </c>
      <c r="G358" s="41" t="s">
        <v>326</v>
      </c>
      <c r="H358" s="41" t="s">
        <v>347</v>
      </c>
      <c r="I358" s="42">
        <v>0</v>
      </c>
    </row>
    <row r="359" spans="1:9">
      <c r="A359" s="41" t="s">
        <v>46</v>
      </c>
      <c r="B359" s="41" t="s">
        <v>334</v>
      </c>
      <c r="C359" s="42">
        <v>1864</v>
      </c>
      <c r="F359" s="41" t="s">
        <v>25</v>
      </c>
      <c r="G359" s="41" t="s">
        <v>327</v>
      </c>
      <c r="H359" s="41" t="s">
        <v>341</v>
      </c>
      <c r="I359" s="42">
        <v>41</v>
      </c>
    </row>
    <row r="360" spans="1:9">
      <c r="A360" s="41" t="s">
        <v>46</v>
      </c>
      <c r="B360" s="41" t="s">
        <v>336</v>
      </c>
      <c r="C360" s="42">
        <v>1806</v>
      </c>
      <c r="F360" s="41" t="s">
        <v>25</v>
      </c>
      <c r="G360" s="41" t="s">
        <v>327</v>
      </c>
      <c r="H360" s="41" t="s">
        <v>342</v>
      </c>
      <c r="I360" s="42">
        <v>0</v>
      </c>
    </row>
    <row r="361" spans="1:9">
      <c r="A361" s="41" t="s">
        <v>46</v>
      </c>
      <c r="B361" s="41" t="s">
        <v>337</v>
      </c>
      <c r="C361" s="42">
        <v>1728</v>
      </c>
      <c r="F361" s="41" t="s">
        <v>25</v>
      </c>
      <c r="G361" s="41" t="s">
        <v>327</v>
      </c>
      <c r="H361" s="41" t="s">
        <v>343</v>
      </c>
      <c r="I361" s="42">
        <v>1209</v>
      </c>
    </row>
    <row r="362" spans="1:9">
      <c r="A362" s="41" t="s">
        <v>11</v>
      </c>
      <c r="B362" s="41" t="s">
        <v>324</v>
      </c>
      <c r="C362" s="42">
        <v>12262</v>
      </c>
      <c r="F362" s="41" t="s">
        <v>25</v>
      </c>
      <c r="G362" s="41" t="s">
        <v>327</v>
      </c>
      <c r="H362" s="41" t="s">
        <v>344</v>
      </c>
      <c r="I362" s="42">
        <v>14</v>
      </c>
    </row>
    <row r="363" spans="1:9">
      <c r="A363" s="41" t="s">
        <v>11</v>
      </c>
      <c r="B363" s="41" t="s">
        <v>325</v>
      </c>
      <c r="C363" s="42">
        <v>12782</v>
      </c>
      <c r="F363" s="41" t="s">
        <v>25</v>
      </c>
      <c r="G363" s="41" t="s">
        <v>327</v>
      </c>
      <c r="H363" s="41" t="s">
        <v>345</v>
      </c>
      <c r="I363" s="42">
        <v>200</v>
      </c>
    </row>
    <row r="364" spans="1:9">
      <c r="A364" s="41" t="s">
        <v>11</v>
      </c>
      <c r="B364" s="41" t="s">
        <v>326</v>
      </c>
      <c r="C364" s="42">
        <v>12861</v>
      </c>
      <c r="F364" s="41" t="s">
        <v>25</v>
      </c>
      <c r="G364" s="41" t="s">
        <v>327</v>
      </c>
      <c r="H364" s="41" t="s">
        <v>346</v>
      </c>
      <c r="I364" s="42">
        <v>106</v>
      </c>
    </row>
    <row r="365" spans="1:9">
      <c r="A365" s="41" t="s">
        <v>11</v>
      </c>
      <c r="B365" s="41" t="s">
        <v>327</v>
      </c>
      <c r="C365" s="42">
        <v>12312</v>
      </c>
      <c r="F365" s="41" t="s">
        <v>25</v>
      </c>
      <c r="G365" s="41" t="s">
        <v>327</v>
      </c>
      <c r="H365" s="41" t="s">
        <v>347</v>
      </c>
      <c r="I365" s="42">
        <v>51</v>
      </c>
    </row>
    <row r="366" spans="1:9">
      <c r="A366" s="41" t="s">
        <v>11</v>
      </c>
      <c r="B366" s="41" t="s">
        <v>328</v>
      </c>
      <c r="C366" s="42">
        <v>12098</v>
      </c>
      <c r="F366" s="41" t="s">
        <v>25</v>
      </c>
      <c r="G366" s="41" t="s">
        <v>328</v>
      </c>
      <c r="H366" s="41" t="s">
        <v>341</v>
      </c>
      <c r="I366" s="42">
        <v>73</v>
      </c>
    </row>
    <row r="367" spans="1:9">
      <c r="A367" s="41" t="s">
        <v>11</v>
      </c>
      <c r="B367" s="41" t="s">
        <v>330</v>
      </c>
      <c r="C367" s="42">
        <v>12383</v>
      </c>
      <c r="F367" s="41" t="s">
        <v>25</v>
      </c>
      <c r="G367" s="41" t="s">
        <v>328</v>
      </c>
      <c r="H367" s="41" t="s">
        <v>342</v>
      </c>
      <c r="I367" s="42">
        <v>2</v>
      </c>
    </row>
    <row r="368" spans="1:9">
      <c r="A368" s="41" t="s">
        <v>11</v>
      </c>
      <c r="B368" s="41" t="s">
        <v>331</v>
      </c>
      <c r="C368" s="42">
        <v>13457</v>
      </c>
      <c r="F368" s="41" t="s">
        <v>25</v>
      </c>
      <c r="G368" s="41" t="s">
        <v>328</v>
      </c>
      <c r="H368" s="41" t="s">
        <v>343</v>
      </c>
      <c r="I368" s="42">
        <v>1119</v>
      </c>
    </row>
    <row r="369" spans="1:9">
      <c r="A369" s="41" t="s">
        <v>11</v>
      </c>
      <c r="B369" s="41" t="s">
        <v>332</v>
      </c>
      <c r="C369" s="42">
        <v>14382</v>
      </c>
      <c r="F369" s="41" t="s">
        <v>25</v>
      </c>
      <c r="G369" s="41" t="s">
        <v>328</v>
      </c>
      <c r="H369" s="41" t="s">
        <v>344</v>
      </c>
      <c r="I369" s="42">
        <v>15</v>
      </c>
    </row>
    <row r="370" spans="1:9">
      <c r="A370" s="41" t="s">
        <v>11</v>
      </c>
      <c r="B370" s="41" t="s">
        <v>333</v>
      </c>
      <c r="C370" s="42">
        <v>16225</v>
      </c>
      <c r="F370" s="41" t="s">
        <v>25</v>
      </c>
      <c r="G370" s="41" t="s">
        <v>328</v>
      </c>
      <c r="H370" s="41" t="s">
        <v>345</v>
      </c>
      <c r="I370" s="42">
        <v>221</v>
      </c>
    </row>
    <row r="371" spans="1:9">
      <c r="A371" s="41" t="s">
        <v>11</v>
      </c>
      <c r="B371" s="41" t="s">
        <v>334</v>
      </c>
      <c r="C371" s="42">
        <v>16243</v>
      </c>
      <c r="F371" s="41" t="s">
        <v>25</v>
      </c>
      <c r="G371" s="41" t="s">
        <v>328</v>
      </c>
      <c r="H371" s="41" t="s">
        <v>346</v>
      </c>
      <c r="I371" s="42">
        <v>149</v>
      </c>
    </row>
    <row r="372" spans="1:9">
      <c r="A372" s="41" t="s">
        <v>11</v>
      </c>
      <c r="B372" s="41" t="s">
        <v>336</v>
      </c>
      <c r="C372" s="42">
        <v>15317</v>
      </c>
      <c r="F372" s="41" t="s">
        <v>25</v>
      </c>
      <c r="G372" s="41" t="s">
        <v>328</v>
      </c>
      <c r="H372" s="41" t="s">
        <v>347</v>
      </c>
      <c r="I372" s="42">
        <v>61</v>
      </c>
    </row>
    <row r="373" spans="1:9">
      <c r="A373" s="41" t="s">
        <v>11</v>
      </c>
      <c r="B373" s="41" t="s">
        <v>337</v>
      </c>
      <c r="C373" s="42">
        <v>13539</v>
      </c>
      <c r="F373" s="41" t="s">
        <v>25</v>
      </c>
      <c r="G373" s="41" t="s">
        <v>330</v>
      </c>
      <c r="H373" s="41" t="s">
        <v>341</v>
      </c>
      <c r="I373" s="42">
        <v>84</v>
      </c>
    </row>
    <row r="374" spans="1:9">
      <c r="A374" s="41" t="s">
        <v>21</v>
      </c>
      <c r="B374" s="41" t="s">
        <v>324</v>
      </c>
      <c r="C374" s="42">
        <v>2110</v>
      </c>
      <c r="F374" s="41" t="s">
        <v>25</v>
      </c>
      <c r="G374" s="41" t="s">
        <v>330</v>
      </c>
      <c r="H374" s="41" t="s">
        <v>342</v>
      </c>
      <c r="I374" s="42">
        <v>12</v>
      </c>
    </row>
    <row r="375" spans="1:9">
      <c r="A375" s="41" t="s">
        <v>21</v>
      </c>
      <c r="B375" s="41" t="s">
        <v>325</v>
      </c>
      <c r="C375" s="42">
        <v>2175</v>
      </c>
      <c r="F375" s="41" t="s">
        <v>25</v>
      </c>
      <c r="G375" s="41" t="s">
        <v>330</v>
      </c>
      <c r="H375" s="41" t="s">
        <v>343</v>
      </c>
      <c r="I375" s="42">
        <v>1161</v>
      </c>
    </row>
    <row r="376" spans="1:9">
      <c r="A376" s="41" t="s">
        <v>21</v>
      </c>
      <c r="B376" s="41" t="s">
        <v>326</v>
      </c>
      <c r="C376" s="42">
        <v>2090</v>
      </c>
      <c r="F376" s="41" t="s">
        <v>25</v>
      </c>
      <c r="G376" s="41" t="s">
        <v>330</v>
      </c>
      <c r="H376" s="41" t="s">
        <v>344</v>
      </c>
      <c r="I376" s="42">
        <v>14</v>
      </c>
    </row>
    <row r="377" spans="1:9">
      <c r="A377" s="41" t="s">
        <v>21</v>
      </c>
      <c r="B377" s="41" t="s">
        <v>327</v>
      </c>
      <c r="C377" s="42">
        <v>2135</v>
      </c>
      <c r="F377" s="41" t="s">
        <v>25</v>
      </c>
      <c r="G377" s="41" t="s">
        <v>330</v>
      </c>
      <c r="H377" s="41" t="s">
        <v>345</v>
      </c>
      <c r="I377" s="42">
        <v>173</v>
      </c>
    </row>
    <row r="378" spans="1:9">
      <c r="A378" s="41" t="s">
        <v>21</v>
      </c>
      <c r="B378" s="41" t="s">
        <v>328</v>
      </c>
      <c r="C378" s="42">
        <v>1883</v>
      </c>
      <c r="F378" s="41" t="s">
        <v>25</v>
      </c>
      <c r="G378" s="41" t="s">
        <v>330</v>
      </c>
      <c r="H378" s="41" t="s">
        <v>346</v>
      </c>
      <c r="I378" s="42">
        <v>156</v>
      </c>
    </row>
    <row r="379" spans="1:9">
      <c r="A379" s="41" t="s">
        <v>21</v>
      </c>
      <c r="B379" s="41" t="s">
        <v>330</v>
      </c>
      <c r="C379" s="42">
        <v>1794</v>
      </c>
      <c r="F379" s="41" t="s">
        <v>25</v>
      </c>
      <c r="G379" s="41" t="s">
        <v>330</v>
      </c>
      <c r="H379" s="41" t="s">
        <v>347</v>
      </c>
      <c r="I379" s="42">
        <v>0</v>
      </c>
    </row>
    <row r="380" spans="1:9">
      <c r="A380" s="41" t="s">
        <v>21</v>
      </c>
      <c r="B380" s="41" t="s">
        <v>331</v>
      </c>
      <c r="C380" s="42">
        <v>1983</v>
      </c>
      <c r="F380" s="41" t="s">
        <v>25</v>
      </c>
      <c r="G380" s="41" t="s">
        <v>331</v>
      </c>
      <c r="H380" s="41" t="s">
        <v>341</v>
      </c>
      <c r="I380" s="42">
        <v>66</v>
      </c>
    </row>
    <row r="381" spans="1:9">
      <c r="A381" s="41" t="s">
        <v>21</v>
      </c>
      <c r="B381" s="41" t="s">
        <v>332</v>
      </c>
      <c r="C381" s="42">
        <v>2049</v>
      </c>
      <c r="F381" s="41" t="s">
        <v>25</v>
      </c>
      <c r="G381" s="41" t="s">
        <v>331</v>
      </c>
      <c r="H381" s="41" t="s">
        <v>342</v>
      </c>
      <c r="I381" s="42">
        <v>7</v>
      </c>
    </row>
    <row r="382" spans="1:9">
      <c r="A382" s="41" t="s">
        <v>21</v>
      </c>
      <c r="B382" s="41" t="s">
        <v>333</v>
      </c>
      <c r="C382" s="42">
        <v>2131</v>
      </c>
      <c r="F382" s="41" t="s">
        <v>25</v>
      </c>
      <c r="G382" s="41" t="s">
        <v>331</v>
      </c>
      <c r="H382" s="41" t="s">
        <v>343</v>
      </c>
      <c r="I382" s="42">
        <v>1094</v>
      </c>
    </row>
    <row r="383" spans="1:9">
      <c r="A383" s="41" t="s">
        <v>21</v>
      </c>
      <c r="B383" s="41" t="s">
        <v>334</v>
      </c>
      <c r="C383" s="42">
        <v>2161</v>
      </c>
      <c r="F383" s="41" t="s">
        <v>25</v>
      </c>
      <c r="G383" s="41" t="s">
        <v>331</v>
      </c>
      <c r="H383" s="41" t="s">
        <v>344</v>
      </c>
      <c r="I383" s="42">
        <v>22</v>
      </c>
    </row>
    <row r="384" spans="1:9">
      <c r="A384" s="41" t="s">
        <v>21</v>
      </c>
      <c r="B384" s="41" t="s">
        <v>336</v>
      </c>
      <c r="C384" s="42">
        <v>2596</v>
      </c>
      <c r="F384" s="41" t="s">
        <v>25</v>
      </c>
      <c r="G384" s="41" t="s">
        <v>331</v>
      </c>
      <c r="H384" s="41" t="s">
        <v>345</v>
      </c>
      <c r="I384" s="42">
        <v>198</v>
      </c>
    </row>
    <row r="385" spans="1:9">
      <c r="A385" s="41" t="s">
        <v>21</v>
      </c>
      <c r="B385" s="41" t="s">
        <v>337</v>
      </c>
      <c r="C385" s="42">
        <v>2377</v>
      </c>
      <c r="F385" s="41" t="s">
        <v>25</v>
      </c>
      <c r="G385" s="41" t="s">
        <v>331</v>
      </c>
      <c r="H385" s="41" t="s">
        <v>346</v>
      </c>
      <c r="I385" s="42">
        <v>229</v>
      </c>
    </row>
    <row r="386" spans="1:9">
      <c r="A386" s="41" t="s">
        <v>55</v>
      </c>
      <c r="B386" s="41" t="s">
        <v>324</v>
      </c>
      <c r="C386" s="42">
        <v>1068</v>
      </c>
      <c r="F386" s="41" t="s">
        <v>25</v>
      </c>
      <c r="G386" s="41" t="s">
        <v>331</v>
      </c>
      <c r="H386" s="41" t="s">
        <v>347</v>
      </c>
      <c r="I386" s="42">
        <v>0</v>
      </c>
    </row>
    <row r="387" spans="1:9">
      <c r="A387" s="41" t="s">
        <v>55</v>
      </c>
      <c r="B387" s="41" t="s">
        <v>325</v>
      </c>
      <c r="C387" s="42">
        <v>925</v>
      </c>
      <c r="F387" s="41" t="s">
        <v>25</v>
      </c>
      <c r="G387" s="41" t="s">
        <v>332</v>
      </c>
      <c r="H387" s="41" t="s">
        <v>341</v>
      </c>
      <c r="I387" s="42">
        <v>20</v>
      </c>
    </row>
    <row r="388" spans="1:9">
      <c r="A388" s="41" t="s">
        <v>55</v>
      </c>
      <c r="B388" s="41" t="s">
        <v>326</v>
      </c>
      <c r="C388" s="42">
        <v>904</v>
      </c>
      <c r="F388" s="41" t="s">
        <v>25</v>
      </c>
      <c r="G388" s="41" t="s">
        <v>332</v>
      </c>
      <c r="H388" s="41" t="s">
        <v>342</v>
      </c>
      <c r="I388" s="42">
        <v>15</v>
      </c>
    </row>
    <row r="389" spans="1:9">
      <c r="A389" s="41" t="s">
        <v>55</v>
      </c>
      <c r="B389" s="41" t="s">
        <v>327</v>
      </c>
      <c r="C389" s="42">
        <v>981</v>
      </c>
      <c r="F389" s="41" t="s">
        <v>25</v>
      </c>
      <c r="G389" s="41" t="s">
        <v>332</v>
      </c>
      <c r="H389" s="41" t="s">
        <v>343</v>
      </c>
      <c r="I389" s="42">
        <v>1018</v>
      </c>
    </row>
    <row r="390" spans="1:9">
      <c r="A390" s="41" t="s">
        <v>55</v>
      </c>
      <c r="B390" s="41" t="s">
        <v>328</v>
      </c>
      <c r="C390" s="42">
        <v>896</v>
      </c>
      <c r="F390" s="41" t="s">
        <v>25</v>
      </c>
      <c r="G390" s="41" t="s">
        <v>332</v>
      </c>
      <c r="H390" s="41" t="s">
        <v>344</v>
      </c>
      <c r="I390" s="42">
        <v>41</v>
      </c>
    </row>
    <row r="391" spans="1:9">
      <c r="A391" s="41" t="s">
        <v>55</v>
      </c>
      <c r="B391" s="41" t="s">
        <v>330</v>
      </c>
      <c r="C391" s="42">
        <v>897</v>
      </c>
      <c r="F391" s="41" t="s">
        <v>25</v>
      </c>
      <c r="G391" s="41" t="s">
        <v>332</v>
      </c>
      <c r="H391" s="41" t="s">
        <v>345</v>
      </c>
      <c r="I391" s="42">
        <v>523</v>
      </c>
    </row>
    <row r="392" spans="1:9">
      <c r="A392" s="41" t="s">
        <v>55</v>
      </c>
      <c r="B392" s="41" t="s">
        <v>331</v>
      </c>
      <c r="C392" s="42">
        <v>904</v>
      </c>
      <c r="F392" s="41" t="s">
        <v>25</v>
      </c>
      <c r="G392" s="41" t="s">
        <v>332</v>
      </c>
      <c r="H392" s="41" t="s">
        <v>346</v>
      </c>
      <c r="I392" s="42">
        <v>235</v>
      </c>
    </row>
    <row r="393" spans="1:9">
      <c r="A393" s="41" t="s">
        <v>55</v>
      </c>
      <c r="B393" s="41" t="s">
        <v>332</v>
      </c>
      <c r="C393" s="42">
        <v>1048</v>
      </c>
      <c r="F393" s="41" t="s">
        <v>25</v>
      </c>
      <c r="G393" s="41" t="s">
        <v>332</v>
      </c>
      <c r="H393" s="41" t="s">
        <v>347</v>
      </c>
      <c r="I393" s="42">
        <v>80</v>
      </c>
    </row>
    <row r="394" spans="1:9">
      <c r="A394" s="41" t="s">
        <v>55</v>
      </c>
      <c r="B394" s="41" t="s">
        <v>333</v>
      </c>
      <c r="C394" s="42">
        <v>1244</v>
      </c>
      <c r="F394" s="41" t="s">
        <v>25</v>
      </c>
      <c r="G394" s="41" t="s">
        <v>333</v>
      </c>
      <c r="H394" s="41" t="s">
        <v>341</v>
      </c>
      <c r="I394" s="42">
        <v>118</v>
      </c>
    </row>
    <row r="395" spans="1:9">
      <c r="A395" s="41" t="s">
        <v>55</v>
      </c>
      <c r="B395" s="41" t="s">
        <v>334</v>
      </c>
      <c r="C395" s="42">
        <v>1529</v>
      </c>
      <c r="F395" s="41" t="s">
        <v>25</v>
      </c>
      <c r="G395" s="41" t="s">
        <v>333</v>
      </c>
      <c r="H395" s="41" t="s">
        <v>342</v>
      </c>
      <c r="I395" s="42">
        <v>30</v>
      </c>
    </row>
    <row r="396" spans="1:9">
      <c r="A396" s="41" t="s">
        <v>55</v>
      </c>
      <c r="B396" s="41" t="s">
        <v>336</v>
      </c>
      <c r="C396" s="42">
        <v>1528</v>
      </c>
      <c r="F396" s="41" t="s">
        <v>25</v>
      </c>
      <c r="G396" s="41" t="s">
        <v>333</v>
      </c>
      <c r="H396" s="41" t="s">
        <v>343</v>
      </c>
      <c r="I396" s="42">
        <v>1310</v>
      </c>
    </row>
    <row r="397" spans="1:9">
      <c r="A397" s="41" t="s">
        <v>55</v>
      </c>
      <c r="B397" s="41" t="s">
        <v>337</v>
      </c>
      <c r="C397" s="42">
        <v>1405</v>
      </c>
      <c r="F397" s="41" t="s">
        <v>25</v>
      </c>
      <c r="G397" s="41" t="s">
        <v>333</v>
      </c>
      <c r="H397" s="41" t="s">
        <v>344</v>
      </c>
      <c r="I397" s="42">
        <v>29</v>
      </c>
    </row>
    <row r="398" spans="1:9">
      <c r="A398" s="41" t="s">
        <v>43</v>
      </c>
      <c r="B398" s="41" t="s">
        <v>324</v>
      </c>
      <c r="C398" s="42">
        <v>2778</v>
      </c>
      <c r="F398" s="41" t="s">
        <v>25</v>
      </c>
      <c r="G398" s="41" t="s">
        <v>333</v>
      </c>
      <c r="H398" s="41" t="s">
        <v>345</v>
      </c>
      <c r="I398" s="42">
        <v>408</v>
      </c>
    </row>
    <row r="399" spans="1:9">
      <c r="A399" s="41" t="s">
        <v>43</v>
      </c>
      <c r="B399" s="41" t="s">
        <v>325</v>
      </c>
      <c r="C399" s="42">
        <v>2984</v>
      </c>
      <c r="F399" s="41" t="s">
        <v>25</v>
      </c>
      <c r="G399" s="41" t="s">
        <v>333</v>
      </c>
      <c r="H399" s="41" t="s">
        <v>346</v>
      </c>
      <c r="I399" s="42">
        <v>307</v>
      </c>
    </row>
    <row r="400" spans="1:9">
      <c r="A400" s="41" t="s">
        <v>43</v>
      </c>
      <c r="B400" s="41" t="s">
        <v>326</v>
      </c>
      <c r="C400" s="42">
        <v>2620</v>
      </c>
      <c r="F400" s="41" t="s">
        <v>25</v>
      </c>
      <c r="G400" s="41" t="s">
        <v>333</v>
      </c>
      <c r="H400" s="41" t="s">
        <v>347</v>
      </c>
      <c r="I400" s="42">
        <v>192</v>
      </c>
    </row>
    <row r="401" spans="1:9">
      <c r="A401" s="41" t="s">
        <v>43</v>
      </c>
      <c r="B401" s="41" t="s">
        <v>327</v>
      </c>
      <c r="C401" s="42">
        <v>2349</v>
      </c>
      <c r="F401" s="41" t="s">
        <v>25</v>
      </c>
      <c r="G401" s="41" t="s">
        <v>334</v>
      </c>
      <c r="H401" s="41" t="s">
        <v>341</v>
      </c>
      <c r="I401" s="42">
        <v>34</v>
      </c>
    </row>
    <row r="402" spans="1:9">
      <c r="A402" s="41" t="s">
        <v>43</v>
      </c>
      <c r="B402" s="41" t="s">
        <v>328</v>
      </c>
      <c r="C402" s="42">
        <v>2272</v>
      </c>
      <c r="F402" s="41" t="s">
        <v>25</v>
      </c>
      <c r="G402" s="41" t="s">
        <v>334</v>
      </c>
      <c r="H402" s="41" t="s">
        <v>342</v>
      </c>
      <c r="I402" s="42">
        <v>1</v>
      </c>
    </row>
    <row r="403" spans="1:9">
      <c r="A403" s="41" t="s">
        <v>43</v>
      </c>
      <c r="B403" s="41" t="s">
        <v>330</v>
      </c>
      <c r="C403" s="42">
        <v>2268</v>
      </c>
      <c r="F403" s="41" t="s">
        <v>25</v>
      </c>
      <c r="G403" s="41" t="s">
        <v>334</v>
      </c>
      <c r="H403" s="41" t="s">
        <v>343</v>
      </c>
      <c r="I403" s="42">
        <v>1735</v>
      </c>
    </row>
    <row r="404" spans="1:9">
      <c r="A404" s="41" t="s">
        <v>43</v>
      </c>
      <c r="B404" s="41" t="s">
        <v>331</v>
      </c>
      <c r="C404" s="42">
        <v>2170</v>
      </c>
      <c r="F404" s="41" t="s">
        <v>25</v>
      </c>
      <c r="G404" s="41" t="s">
        <v>334</v>
      </c>
      <c r="H404" s="41" t="s">
        <v>344</v>
      </c>
      <c r="I404" s="42">
        <v>6</v>
      </c>
    </row>
    <row r="405" spans="1:9">
      <c r="A405" s="41" t="s">
        <v>43</v>
      </c>
      <c r="B405" s="41" t="s">
        <v>332</v>
      </c>
      <c r="C405" s="42">
        <v>2067</v>
      </c>
      <c r="F405" s="41" t="s">
        <v>25</v>
      </c>
      <c r="G405" s="41" t="s">
        <v>334</v>
      </c>
      <c r="H405" s="41" t="s">
        <v>345</v>
      </c>
      <c r="I405" s="42">
        <v>113</v>
      </c>
    </row>
    <row r="406" spans="1:9">
      <c r="A406" s="41" t="s">
        <v>43</v>
      </c>
      <c r="B406" s="41" t="s">
        <v>333</v>
      </c>
      <c r="C406" s="42">
        <v>3352</v>
      </c>
      <c r="F406" s="41" t="s">
        <v>25</v>
      </c>
      <c r="G406" s="41" t="s">
        <v>334</v>
      </c>
      <c r="H406" s="41" t="s">
        <v>346</v>
      </c>
      <c r="I406" s="42">
        <v>254</v>
      </c>
    </row>
    <row r="407" spans="1:9">
      <c r="A407" s="41" t="s">
        <v>43</v>
      </c>
      <c r="B407" s="41" t="s">
        <v>334</v>
      </c>
      <c r="C407" s="42">
        <v>3165</v>
      </c>
      <c r="F407" s="41" t="s">
        <v>25</v>
      </c>
      <c r="G407" s="41" t="s">
        <v>334</v>
      </c>
      <c r="H407" s="41" t="s">
        <v>347</v>
      </c>
      <c r="I407" s="42">
        <v>73</v>
      </c>
    </row>
    <row r="408" spans="1:9">
      <c r="A408" s="41" t="s">
        <v>43</v>
      </c>
      <c r="B408" s="41" t="s">
        <v>336</v>
      </c>
      <c r="C408" s="42">
        <v>3067</v>
      </c>
      <c r="F408" s="41" t="s">
        <v>25</v>
      </c>
      <c r="G408" s="41" t="s">
        <v>336</v>
      </c>
      <c r="H408" s="41" t="s">
        <v>341</v>
      </c>
      <c r="I408" s="42">
        <v>19</v>
      </c>
    </row>
    <row r="409" spans="1:9">
      <c r="A409" s="41" t="s">
        <v>43</v>
      </c>
      <c r="B409" s="41" t="s">
        <v>337</v>
      </c>
      <c r="C409" s="42">
        <v>2605</v>
      </c>
      <c r="F409" s="41" t="s">
        <v>25</v>
      </c>
      <c r="G409" s="41" t="s">
        <v>336</v>
      </c>
      <c r="H409" s="41" t="s">
        <v>342</v>
      </c>
      <c r="I409" s="42">
        <v>4</v>
      </c>
    </row>
    <row r="410" spans="1:9">
      <c r="A410" s="41" t="s">
        <v>316</v>
      </c>
      <c r="B410" s="41" t="s">
        <v>324</v>
      </c>
      <c r="C410" s="42">
        <v>7757</v>
      </c>
      <c r="F410" s="41" t="s">
        <v>25</v>
      </c>
      <c r="G410" s="41" t="s">
        <v>336</v>
      </c>
      <c r="H410" s="41" t="s">
        <v>343</v>
      </c>
      <c r="I410" s="42">
        <v>1831</v>
      </c>
    </row>
    <row r="411" spans="1:9">
      <c r="A411" s="41" t="s">
        <v>316</v>
      </c>
      <c r="B411" s="41" t="s">
        <v>325</v>
      </c>
      <c r="C411" s="42">
        <v>7146</v>
      </c>
      <c r="F411" s="41" t="s">
        <v>25</v>
      </c>
      <c r="G411" s="41" t="s">
        <v>336</v>
      </c>
      <c r="H411" s="41" t="s">
        <v>344</v>
      </c>
      <c r="I411" s="42">
        <v>12</v>
      </c>
    </row>
    <row r="412" spans="1:9">
      <c r="A412" s="41" t="s">
        <v>316</v>
      </c>
      <c r="B412" s="41" t="s">
        <v>326</v>
      </c>
      <c r="C412" s="42">
        <v>7287</v>
      </c>
      <c r="F412" s="41" t="s">
        <v>25</v>
      </c>
      <c r="G412" s="41" t="s">
        <v>336</v>
      </c>
      <c r="H412" s="41" t="s">
        <v>345</v>
      </c>
      <c r="I412" s="42">
        <v>83</v>
      </c>
    </row>
    <row r="413" spans="1:9">
      <c r="A413" s="41" t="s">
        <v>316</v>
      </c>
      <c r="B413" s="41" t="s">
        <v>327</v>
      </c>
      <c r="C413" s="42">
        <v>7246</v>
      </c>
      <c r="F413" s="41" t="s">
        <v>25</v>
      </c>
      <c r="G413" s="41" t="s">
        <v>336</v>
      </c>
      <c r="H413" s="41" t="s">
        <v>346</v>
      </c>
      <c r="I413" s="42">
        <v>308</v>
      </c>
    </row>
    <row r="414" spans="1:9">
      <c r="A414" s="41" t="s">
        <v>316</v>
      </c>
      <c r="B414" s="41" t="s">
        <v>328</v>
      </c>
      <c r="C414" s="42">
        <v>6500</v>
      </c>
      <c r="F414" s="41" t="s">
        <v>25</v>
      </c>
      <c r="G414" s="41" t="s">
        <v>336</v>
      </c>
      <c r="H414" s="41" t="s">
        <v>347</v>
      </c>
      <c r="I414" s="42">
        <v>70</v>
      </c>
    </row>
    <row r="415" spans="1:9">
      <c r="A415" s="41" t="s">
        <v>316</v>
      </c>
      <c r="B415" s="41" t="s">
        <v>330</v>
      </c>
      <c r="C415" s="42">
        <v>6355</v>
      </c>
      <c r="F415" s="41" t="s">
        <v>25</v>
      </c>
      <c r="G415" s="41" t="s">
        <v>337</v>
      </c>
      <c r="H415" s="41" t="s">
        <v>341</v>
      </c>
      <c r="I415" s="42">
        <v>13</v>
      </c>
    </row>
    <row r="416" spans="1:9">
      <c r="A416" s="41" t="s">
        <v>316</v>
      </c>
      <c r="B416" s="41" t="s">
        <v>331</v>
      </c>
      <c r="C416" s="42">
        <v>6760</v>
      </c>
      <c r="F416" s="41" t="s">
        <v>25</v>
      </c>
      <c r="G416" s="41" t="s">
        <v>337</v>
      </c>
      <c r="H416" s="41" t="s">
        <v>342</v>
      </c>
      <c r="I416" s="42">
        <v>0</v>
      </c>
    </row>
    <row r="417" spans="1:9">
      <c r="A417" s="41" t="s">
        <v>316</v>
      </c>
      <c r="B417" s="41" t="s">
        <v>332</v>
      </c>
      <c r="C417" s="42">
        <v>7496</v>
      </c>
      <c r="F417" s="41" t="s">
        <v>25</v>
      </c>
      <c r="G417" s="41" t="s">
        <v>337</v>
      </c>
      <c r="H417" s="41" t="s">
        <v>343</v>
      </c>
      <c r="I417" s="42">
        <v>1961</v>
      </c>
    </row>
    <row r="418" spans="1:9">
      <c r="A418" s="41" t="s">
        <v>316</v>
      </c>
      <c r="B418" s="41" t="s">
        <v>333</v>
      </c>
      <c r="C418" s="42">
        <v>8995</v>
      </c>
      <c r="F418" s="41" t="s">
        <v>25</v>
      </c>
      <c r="G418" s="41" t="s">
        <v>337</v>
      </c>
      <c r="H418" s="41" t="s">
        <v>344</v>
      </c>
      <c r="I418" s="42">
        <v>7</v>
      </c>
    </row>
    <row r="419" spans="1:9">
      <c r="A419" s="41" t="s">
        <v>316</v>
      </c>
      <c r="B419" s="41" t="s">
        <v>334</v>
      </c>
      <c r="C419" s="42">
        <v>8846</v>
      </c>
      <c r="F419" s="41" t="s">
        <v>25</v>
      </c>
      <c r="G419" s="41" t="s">
        <v>337</v>
      </c>
      <c r="H419" s="41" t="s">
        <v>345</v>
      </c>
      <c r="I419" s="42">
        <v>159</v>
      </c>
    </row>
    <row r="420" spans="1:9">
      <c r="A420" s="41" t="s">
        <v>316</v>
      </c>
      <c r="B420" s="41" t="s">
        <v>336</v>
      </c>
      <c r="C420" s="42">
        <v>9446</v>
      </c>
      <c r="F420" s="41" t="s">
        <v>25</v>
      </c>
      <c r="G420" s="41" t="s">
        <v>337</v>
      </c>
      <c r="H420" s="41" t="s">
        <v>346</v>
      </c>
      <c r="I420" s="42">
        <v>240</v>
      </c>
    </row>
    <row r="421" spans="1:9">
      <c r="A421" s="41" t="s">
        <v>316</v>
      </c>
      <c r="B421" s="41" t="s">
        <v>337</v>
      </c>
      <c r="C421" s="42">
        <v>8155</v>
      </c>
      <c r="F421" s="41" t="s">
        <v>25</v>
      </c>
      <c r="G421" s="41" t="s">
        <v>337</v>
      </c>
      <c r="H421" s="41" t="s">
        <v>347</v>
      </c>
      <c r="I421" s="42">
        <v>23</v>
      </c>
    </row>
    <row r="422" spans="1:9">
      <c r="A422" s="41" t="s">
        <v>317</v>
      </c>
      <c r="B422" s="41" t="s">
        <v>324</v>
      </c>
      <c r="C422" s="42">
        <v>1663</v>
      </c>
      <c r="F422" s="41" t="s">
        <v>313</v>
      </c>
      <c r="G422" s="41" t="s">
        <v>324</v>
      </c>
      <c r="H422" s="41" t="s">
        <v>341</v>
      </c>
      <c r="I422" s="42">
        <v>95</v>
      </c>
    </row>
    <row r="423" spans="1:9">
      <c r="A423" s="41" t="s">
        <v>317</v>
      </c>
      <c r="B423" s="41" t="s">
        <v>325</v>
      </c>
      <c r="C423" s="42">
        <v>1908</v>
      </c>
      <c r="F423" s="41" t="s">
        <v>313</v>
      </c>
      <c r="G423" s="41" t="s">
        <v>324</v>
      </c>
      <c r="H423" s="41" t="s">
        <v>342</v>
      </c>
      <c r="I423" s="42">
        <v>5</v>
      </c>
    </row>
    <row r="424" spans="1:9">
      <c r="A424" s="41" t="s">
        <v>317</v>
      </c>
      <c r="B424" s="41" t="s">
        <v>326</v>
      </c>
      <c r="C424" s="42">
        <v>1644</v>
      </c>
      <c r="F424" s="41" t="s">
        <v>313</v>
      </c>
      <c r="G424" s="41" t="s">
        <v>324</v>
      </c>
      <c r="H424" s="41" t="s">
        <v>343</v>
      </c>
      <c r="I424" s="42">
        <v>1132</v>
      </c>
    </row>
    <row r="425" spans="1:9">
      <c r="A425" s="41" t="s">
        <v>317</v>
      </c>
      <c r="B425" s="41" t="s">
        <v>327</v>
      </c>
      <c r="C425" s="42">
        <v>1730</v>
      </c>
      <c r="F425" s="41" t="s">
        <v>313</v>
      </c>
      <c r="G425" s="41" t="s">
        <v>324</v>
      </c>
      <c r="H425" s="41" t="s">
        <v>344</v>
      </c>
      <c r="I425" s="42">
        <v>23</v>
      </c>
    </row>
    <row r="426" spans="1:9">
      <c r="A426" s="41" t="s">
        <v>317</v>
      </c>
      <c r="B426" s="41" t="s">
        <v>328</v>
      </c>
      <c r="C426" s="42">
        <v>1650</v>
      </c>
      <c r="F426" s="41" t="s">
        <v>313</v>
      </c>
      <c r="G426" s="41" t="s">
        <v>324</v>
      </c>
      <c r="H426" s="41" t="s">
        <v>345</v>
      </c>
      <c r="I426" s="42">
        <v>153</v>
      </c>
    </row>
    <row r="427" spans="1:9">
      <c r="A427" s="41" t="s">
        <v>317</v>
      </c>
      <c r="B427" s="41" t="s">
        <v>330</v>
      </c>
      <c r="C427" s="42">
        <v>1511</v>
      </c>
      <c r="F427" s="41" t="s">
        <v>313</v>
      </c>
      <c r="G427" s="41" t="s">
        <v>324</v>
      </c>
      <c r="H427" s="41" t="s">
        <v>346</v>
      </c>
      <c r="I427" s="42">
        <v>210</v>
      </c>
    </row>
    <row r="428" spans="1:9">
      <c r="A428" s="41" t="s">
        <v>317</v>
      </c>
      <c r="B428" s="41" t="s">
        <v>331</v>
      </c>
      <c r="C428" s="42">
        <v>1525</v>
      </c>
      <c r="F428" s="41" t="s">
        <v>313</v>
      </c>
      <c r="G428" s="41" t="s">
        <v>324</v>
      </c>
      <c r="H428" s="41" t="s">
        <v>347</v>
      </c>
      <c r="I428" s="42">
        <v>16</v>
      </c>
    </row>
    <row r="429" spans="1:9">
      <c r="A429" s="41" t="s">
        <v>317</v>
      </c>
      <c r="B429" s="41" t="s">
        <v>332</v>
      </c>
      <c r="C429" s="42">
        <v>1632</v>
      </c>
      <c r="F429" s="41" t="s">
        <v>313</v>
      </c>
      <c r="G429" s="41" t="s">
        <v>325</v>
      </c>
      <c r="H429" s="41" t="s">
        <v>341</v>
      </c>
      <c r="I429" s="42">
        <v>96</v>
      </c>
    </row>
    <row r="430" spans="1:9">
      <c r="A430" s="41" t="s">
        <v>317</v>
      </c>
      <c r="B430" s="41" t="s">
        <v>333</v>
      </c>
      <c r="C430" s="42">
        <v>1878</v>
      </c>
      <c r="F430" s="41" t="s">
        <v>313</v>
      </c>
      <c r="G430" s="41" t="s">
        <v>325</v>
      </c>
      <c r="H430" s="41" t="s">
        <v>342</v>
      </c>
      <c r="I430" s="42">
        <v>4</v>
      </c>
    </row>
    <row r="431" spans="1:9">
      <c r="A431" s="41" t="s">
        <v>317</v>
      </c>
      <c r="B431" s="41" t="s">
        <v>334</v>
      </c>
      <c r="C431" s="42">
        <v>1751</v>
      </c>
      <c r="F431" s="41" t="s">
        <v>313</v>
      </c>
      <c r="G431" s="41" t="s">
        <v>325</v>
      </c>
      <c r="H431" s="41" t="s">
        <v>343</v>
      </c>
      <c r="I431" s="42">
        <v>1127</v>
      </c>
    </row>
    <row r="432" spans="1:9">
      <c r="A432" s="41" t="s">
        <v>317</v>
      </c>
      <c r="B432" s="41" t="s">
        <v>336</v>
      </c>
      <c r="C432" s="42">
        <v>1903</v>
      </c>
      <c r="F432" s="41" t="s">
        <v>313</v>
      </c>
      <c r="G432" s="41" t="s">
        <v>325</v>
      </c>
      <c r="H432" s="41" t="s">
        <v>344</v>
      </c>
      <c r="I432" s="42">
        <v>11</v>
      </c>
    </row>
    <row r="433" spans="1:9">
      <c r="A433" s="41" t="s">
        <v>317</v>
      </c>
      <c r="B433" s="41" t="s">
        <v>337</v>
      </c>
      <c r="C433" s="42">
        <v>1979</v>
      </c>
      <c r="F433" s="41" t="s">
        <v>313</v>
      </c>
      <c r="G433" s="41" t="s">
        <v>325</v>
      </c>
      <c r="H433" s="41" t="s">
        <v>345</v>
      </c>
      <c r="I433" s="42">
        <v>110</v>
      </c>
    </row>
    <row r="434" spans="1:9">
      <c r="A434" s="41" t="s">
        <v>318</v>
      </c>
      <c r="B434" s="41" t="s">
        <v>324</v>
      </c>
      <c r="C434" s="42">
        <v>9930</v>
      </c>
      <c r="F434" s="41" t="s">
        <v>313</v>
      </c>
      <c r="G434" s="41" t="s">
        <v>325</v>
      </c>
      <c r="H434" s="41" t="s">
        <v>346</v>
      </c>
      <c r="I434" s="42">
        <v>164</v>
      </c>
    </row>
    <row r="435" spans="1:9">
      <c r="A435" s="41" t="s">
        <v>318</v>
      </c>
      <c r="B435" s="41" t="s">
        <v>325</v>
      </c>
      <c r="C435" s="42">
        <v>10315</v>
      </c>
      <c r="F435" s="41" t="s">
        <v>313</v>
      </c>
      <c r="G435" s="41" t="s">
        <v>325</v>
      </c>
      <c r="H435" s="41" t="s">
        <v>347</v>
      </c>
      <c r="I435" s="42">
        <v>19</v>
      </c>
    </row>
    <row r="436" spans="1:9">
      <c r="A436" s="41" t="s">
        <v>318</v>
      </c>
      <c r="B436" s="41" t="s">
        <v>326</v>
      </c>
      <c r="C436" s="42">
        <v>9609</v>
      </c>
      <c r="F436" s="41" t="s">
        <v>313</v>
      </c>
      <c r="G436" s="41" t="s">
        <v>326</v>
      </c>
      <c r="H436" s="41" t="s">
        <v>341</v>
      </c>
      <c r="I436" s="42">
        <v>117</v>
      </c>
    </row>
    <row r="437" spans="1:9">
      <c r="A437" s="41" t="s">
        <v>318</v>
      </c>
      <c r="B437" s="41" t="s">
        <v>327</v>
      </c>
      <c r="C437" s="42">
        <v>8854</v>
      </c>
      <c r="F437" s="41" t="s">
        <v>313</v>
      </c>
      <c r="G437" s="41" t="s">
        <v>326</v>
      </c>
      <c r="H437" s="41" t="s">
        <v>342</v>
      </c>
      <c r="I437" s="42">
        <v>6</v>
      </c>
    </row>
    <row r="438" spans="1:9">
      <c r="A438" s="41" t="s">
        <v>318</v>
      </c>
      <c r="B438" s="41" t="s">
        <v>328</v>
      </c>
      <c r="C438" s="42">
        <v>8920</v>
      </c>
      <c r="F438" s="41" t="s">
        <v>313</v>
      </c>
      <c r="G438" s="41" t="s">
        <v>326</v>
      </c>
      <c r="H438" s="41" t="s">
        <v>343</v>
      </c>
      <c r="I438" s="42">
        <v>963</v>
      </c>
    </row>
    <row r="439" spans="1:9">
      <c r="A439" s="41" t="s">
        <v>318</v>
      </c>
      <c r="B439" s="41" t="s">
        <v>330</v>
      </c>
      <c r="C439" s="42">
        <v>8769</v>
      </c>
      <c r="F439" s="41" t="s">
        <v>313</v>
      </c>
      <c r="G439" s="41" t="s">
        <v>326</v>
      </c>
      <c r="H439" s="41" t="s">
        <v>344</v>
      </c>
      <c r="I439" s="42">
        <v>18</v>
      </c>
    </row>
    <row r="440" spans="1:9">
      <c r="A440" s="41" t="s">
        <v>318</v>
      </c>
      <c r="B440" s="41" t="s">
        <v>331</v>
      </c>
      <c r="C440" s="42">
        <v>9109</v>
      </c>
      <c r="F440" s="41" t="s">
        <v>313</v>
      </c>
      <c r="G440" s="41" t="s">
        <v>326</v>
      </c>
      <c r="H440" s="41" t="s">
        <v>345</v>
      </c>
      <c r="I440" s="42">
        <v>93</v>
      </c>
    </row>
    <row r="441" spans="1:9">
      <c r="A441" s="41" t="s">
        <v>318</v>
      </c>
      <c r="B441" s="41" t="s">
        <v>332</v>
      </c>
      <c r="C441" s="42">
        <v>10303</v>
      </c>
      <c r="F441" s="41" t="s">
        <v>313</v>
      </c>
      <c r="G441" s="41" t="s">
        <v>326</v>
      </c>
      <c r="H441" s="41" t="s">
        <v>346</v>
      </c>
      <c r="I441" s="42">
        <v>222</v>
      </c>
    </row>
    <row r="442" spans="1:9">
      <c r="A442" s="41" t="s">
        <v>318</v>
      </c>
      <c r="B442" s="41" t="s">
        <v>333</v>
      </c>
      <c r="C442" s="42">
        <v>11854</v>
      </c>
      <c r="F442" s="41" t="s">
        <v>313</v>
      </c>
      <c r="G442" s="41" t="s">
        <v>326</v>
      </c>
      <c r="H442" s="41" t="s">
        <v>347</v>
      </c>
      <c r="I442" s="42">
        <v>3</v>
      </c>
    </row>
    <row r="443" spans="1:9">
      <c r="A443" s="41" t="s">
        <v>318</v>
      </c>
      <c r="B443" s="41" t="s">
        <v>334</v>
      </c>
      <c r="C443" s="42">
        <v>12323</v>
      </c>
      <c r="F443" s="41" t="s">
        <v>313</v>
      </c>
      <c r="G443" s="41" t="s">
        <v>327</v>
      </c>
      <c r="H443" s="41" t="s">
        <v>341</v>
      </c>
      <c r="I443" s="42">
        <v>138</v>
      </c>
    </row>
    <row r="444" spans="1:9">
      <c r="A444" s="41" t="s">
        <v>318</v>
      </c>
      <c r="B444" s="41" t="s">
        <v>336</v>
      </c>
      <c r="C444" s="42">
        <v>12583</v>
      </c>
      <c r="F444" s="41" t="s">
        <v>313</v>
      </c>
      <c r="G444" s="41" t="s">
        <v>327</v>
      </c>
      <c r="H444" s="41" t="s">
        <v>342</v>
      </c>
      <c r="I444" s="42">
        <v>7</v>
      </c>
    </row>
    <row r="445" spans="1:9">
      <c r="A445" s="41" t="s">
        <v>318</v>
      </c>
      <c r="B445" s="41" t="s">
        <v>337</v>
      </c>
      <c r="C445" s="42">
        <v>11820</v>
      </c>
      <c r="F445" s="41" t="s">
        <v>313</v>
      </c>
      <c r="G445" s="41" t="s">
        <v>327</v>
      </c>
      <c r="H445" s="41" t="s">
        <v>343</v>
      </c>
      <c r="I445" s="42">
        <v>965</v>
      </c>
    </row>
    <row r="446" spans="1:9">
      <c r="A446" s="41" t="s">
        <v>9</v>
      </c>
      <c r="B446" s="41" t="s">
        <v>324</v>
      </c>
      <c r="C446" s="42">
        <v>1114</v>
      </c>
      <c r="F446" s="41" t="s">
        <v>313</v>
      </c>
      <c r="G446" s="41" t="s">
        <v>327</v>
      </c>
      <c r="H446" s="41" t="s">
        <v>344</v>
      </c>
      <c r="I446" s="42">
        <v>11</v>
      </c>
    </row>
    <row r="447" spans="1:9">
      <c r="A447" s="41" t="s">
        <v>9</v>
      </c>
      <c r="B447" s="41" t="s">
        <v>325</v>
      </c>
      <c r="C447" s="42">
        <v>1137</v>
      </c>
      <c r="F447" s="41" t="s">
        <v>313</v>
      </c>
      <c r="G447" s="41" t="s">
        <v>327</v>
      </c>
      <c r="H447" s="41" t="s">
        <v>345</v>
      </c>
      <c r="I447" s="42">
        <v>96</v>
      </c>
    </row>
    <row r="448" spans="1:9">
      <c r="A448" s="41" t="s">
        <v>9</v>
      </c>
      <c r="B448" s="41" t="s">
        <v>326</v>
      </c>
      <c r="C448" s="42">
        <v>1384</v>
      </c>
      <c r="F448" s="41" t="s">
        <v>313</v>
      </c>
      <c r="G448" s="41" t="s">
        <v>327</v>
      </c>
      <c r="H448" s="41" t="s">
        <v>346</v>
      </c>
      <c r="I448" s="42">
        <v>239</v>
      </c>
    </row>
    <row r="449" spans="1:9">
      <c r="A449" s="41" t="s">
        <v>9</v>
      </c>
      <c r="B449" s="41" t="s">
        <v>327</v>
      </c>
      <c r="C449" s="42">
        <v>1343</v>
      </c>
      <c r="F449" s="41" t="s">
        <v>313</v>
      </c>
      <c r="G449" s="41" t="s">
        <v>327</v>
      </c>
      <c r="H449" s="41" t="s">
        <v>347</v>
      </c>
      <c r="I449" s="42">
        <v>5</v>
      </c>
    </row>
    <row r="450" spans="1:9">
      <c r="A450" s="41" t="s">
        <v>9</v>
      </c>
      <c r="B450" s="41" t="s">
        <v>328</v>
      </c>
      <c r="C450" s="42">
        <v>1287</v>
      </c>
      <c r="F450" s="41" t="s">
        <v>313</v>
      </c>
      <c r="G450" s="41" t="s">
        <v>328</v>
      </c>
      <c r="H450" s="41" t="s">
        <v>341</v>
      </c>
      <c r="I450" s="42">
        <v>141</v>
      </c>
    </row>
    <row r="451" spans="1:9">
      <c r="A451" s="41" t="s">
        <v>9</v>
      </c>
      <c r="B451" s="41" t="s">
        <v>330</v>
      </c>
      <c r="C451" s="42">
        <v>1302</v>
      </c>
      <c r="F451" s="41" t="s">
        <v>313</v>
      </c>
      <c r="G451" s="41" t="s">
        <v>328</v>
      </c>
      <c r="H451" s="41" t="s">
        <v>342</v>
      </c>
      <c r="I451" s="42">
        <v>0</v>
      </c>
    </row>
    <row r="452" spans="1:9">
      <c r="A452" s="41" t="s">
        <v>9</v>
      </c>
      <c r="B452" s="41" t="s">
        <v>331</v>
      </c>
      <c r="C452" s="42">
        <v>1605</v>
      </c>
      <c r="F452" s="41" t="s">
        <v>313</v>
      </c>
      <c r="G452" s="41" t="s">
        <v>328</v>
      </c>
      <c r="H452" s="41" t="s">
        <v>343</v>
      </c>
      <c r="I452" s="42">
        <v>1068</v>
      </c>
    </row>
    <row r="453" spans="1:9">
      <c r="A453" s="41" t="s">
        <v>9</v>
      </c>
      <c r="B453" s="41" t="s">
        <v>332</v>
      </c>
      <c r="C453" s="42">
        <v>1755</v>
      </c>
      <c r="F453" s="41" t="s">
        <v>313</v>
      </c>
      <c r="G453" s="41" t="s">
        <v>328</v>
      </c>
      <c r="H453" s="41" t="s">
        <v>344</v>
      </c>
      <c r="I453" s="42">
        <v>12</v>
      </c>
    </row>
    <row r="454" spans="1:9">
      <c r="A454" s="41" t="s">
        <v>9</v>
      </c>
      <c r="B454" s="41" t="s">
        <v>333</v>
      </c>
      <c r="C454" s="42">
        <v>1870</v>
      </c>
      <c r="F454" s="41" t="s">
        <v>313</v>
      </c>
      <c r="G454" s="41" t="s">
        <v>328</v>
      </c>
      <c r="H454" s="41" t="s">
        <v>345</v>
      </c>
      <c r="I454" s="42">
        <v>48</v>
      </c>
    </row>
    <row r="455" spans="1:9">
      <c r="A455" s="41" t="s">
        <v>9</v>
      </c>
      <c r="B455" s="41" t="s">
        <v>334</v>
      </c>
      <c r="C455" s="42">
        <v>1708</v>
      </c>
      <c r="F455" s="41" t="s">
        <v>313</v>
      </c>
      <c r="G455" s="41" t="s">
        <v>328</v>
      </c>
      <c r="H455" s="41" t="s">
        <v>346</v>
      </c>
      <c r="I455" s="42">
        <v>193</v>
      </c>
    </row>
    <row r="456" spans="1:9">
      <c r="A456" s="41" t="s">
        <v>9</v>
      </c>
      <c r="B456" s="41" t="s">
        <v>336</v>
      </c>
      <c r="C456" s="42">
        <v>1676</v>
      </c>
      <c r="F456" s="41" t="s">
        <v>313</v>
      </c>
      <c r="G456" s="41" t="s">
        <v>328</v>
      </c>
      <c r="H456" s="41" t="s">
        <v>347</v>
      </c>
      <c r="I456" s="42">
        <v>10</v>
      </c>
    </row>
    <row r="457" spans="1:9">
      <c r="A457" s="41" t="s">
        <v>9</v>
      </c>
      <c r="B457" s="41" t="s">
        <v>337</v>
      </c>
      <c r="C457" s="42">
        <v>1471</v>
      </c>
      <c r="F457" s="41" t="s">
        <v>313</v>
      </c>
      <c r="G457" s="41" t="s">
        <v>330</v>
      </c>
      <c r="H457" s="41" t="s">
        <v>341</v>
      </c>
      <c r="I457" s="42">
        <v>126</v>
      </c>
    </row>
    <row r="458" spans="1:9">
      <c r="A458" s="41" t="s">
        <v>13</v>
      </c>
      <c r="B458" s="41" t="s">
        <v>324</v>
      </c>
      <c r="C458" s="42">
        <v>588</v>
      </c>
      <c r="F458" s="41" t="s">
        <v>313</v>
      </c>
      <c r="G458" s="41" t="s">
        <v>330</v>
      </c>
      <c r="H458" s="41" t="s">
        <v>342</v>
      </c>
      <c r="I458" s="42">
        <v>1</v>
      </c>
    </row>
    <row r="459" spans="1:9">
      <c r="A459" s="41" t="s">
        <v>13</v>
      </c>
      <c r="B459" s="41" t="s">
        <v>325</v>
      </c>
      <c r="C459" s="42">
        <v>641</v>
      </c>
      <c r="F459" s="41" t="s">
        <v>313</v>
      </c>
      <c r="G459" s="41" t="s">
        <v>330</v>
      </c>
      <c r="H459" s="41" t="s">
        <v>343</v>
      </c>
      <c r="I459" s="42">
        <v>1235</v>
      </c>
    </row>
    <row r="460" spans="1:9">
      <c r="A460" s="41" t="s">
        <v>13</v>
      </c>
      <c r="B460" s="41" t="s">
        <v>326</v>
      </c>
      <c r="C460" s="42">
        <v>611</v>
      </c>
      <c r="F460" s="41" t="s">
        <v>313</v>
      </c>
      <c r="G460" s="41" t="s">
        <v>330</v>
      </c>
      <c r="H460" s="41" t="s">
        <v>344</v>
      </c>
      <c r="I460" s="42">
        <v>6</v>
      </c>
    </row>
    <row r="461" spans="1:9">
      <c r="A461" s="41" t="s">
        <v>13</v>
      </c>
      <c r="B461" s="41" t="s">
        <v>327</v>
      </c>
      <c r="C461" s="42">
        <v>624</v>
      </c>
      <c r="F461" s="41" t="s">
        <v>313</v>
      </c>
      <c r="G461" s="41" t="s">
        <v>330</v>
      </c>
      <c r="H461" s="41" t="s">
        <v>345</v>
      </c>
      <c r="I461" s="42">
        <v>53</v>
      </c>
    </row>
    <row r="462" spans="1:9">
      <c r="A462" s="41" t="s">
        <v>13</v>
      </c>
      <c r="B462" s="41" t="s">
        <v>328</v>
      </c>
      <c r="C462" s="42">
        <v>647</v>
      </c>
      <c r="F462" s="41" t="s">
        <v>313</v>
      </c>
      <c r="G462" s="41" t="s">
        <v>330</v>
      </c>
      <c r="H462" s="41" t="s">
        <v>346</v>
      </c>
      <c r="I462" s="42">
        <v>280</v>
      </c>
    </row>
    <row r="463" spans="1:9">
      <c r="A463" s="41" t="s">
        <v>13</v>
      </c>
      <c r="B463" s="41" t="s">
        <v>330</v>
      </c>
      <c r="C463" s="42">
        <v>631</v>
      </c>
      <c r="F463" s="41" t="s">
        <v>313</v>
      </c>
      <c r="G463" s="41" t="s">
        <v>330</v>
      </c>
      <c r="H463" s="41" t="s">
        <v>347</v>
      </c>
      <c r="I463" s="42">
        <v>4</v>
      </c>
    </row>
    <row r="464" spans="1:9">
      <c r="A464" s="41" t="s">
        <v>13</v>
      </c>
      <c r="B464" s="41" t="s">
        <v>331</v>
      </c>
      <c r="C464" s="42">
        <v>831</v>
      </c>
      <c r="F464" s="41" t="s">
        <v>313</v>
      </c>
      <c r="G464" s="41" t="s">
        <v>331</v>
      </c>
      <c r="H464" s="41" t="s">
        <v>341</v>
      </c>
      <c r="I464" s="42">
        <v>52</v>
      </c>
    </row>
    <row r="465" spans="1:9">
      <c r="A465" s="41" t="s">
        <v>13</v>
      </c>
      <c r="B465" s="41" t="s">
        <v>332</v>
      </c>
      <c r="C465" s="42">
        <v>878</v>
      </c>
      <c r="F465" s="41" t="s">
        <v>313</v>
      </c>
      <c r="G465" s="41" t="s">
        <v>331</v>
      </c>
      <c r="H465" s="41" t="s">
        <v>342</v>
      </c>
      <c r="I465" s="42">
        <v>0</v>
      </c>
    </row>
    <row r="466" spans="1:9">
      <c r="A466" s="41" t="s">
        <v>13</v>
      </c>
      <c r="B466" s="41" t="s">
        <v>333</v>
      </c>
      <c r="C466" s="42">
        <v>917</v>
      </c>
      <c r="F466" s="41" t="s">
        <v>313</v>
      </c>
      <c r="G466" s="41" t="s">
        <v>331</v>
      </c>
      <c r="H466" s="41" t="s">
        <v>343</v>
      </c>
      <c r="I466" s="42">
        <v>1112</v>
      </c>
    </row>
    <row r="467" spans="1:9">
      <c r="A467" s="41" t="s">
        <v>13</v>
      </c>
      <c r="B467" s="41" t="s">
        <v>334</v>
      </c>
      <c r="C467" s="42">
        <v>762</v>
      </c>
      <c r="F467" s="41" t="s">
        <v>313</v>
      </c>
      <c r="G467" s="41" t="s">
        <v>331</v>
      </c>
      <c r="H467" s="41" t="s">
        <v>344</v>
      </c>
      <c r="I467" s="42">
        <v>18</v>
      </c>
    </row>
    <row r="468" spans="1:9">
      <c r="A468" s="41" t="s">
        <v>13</v>
      </c>
      <c r="B468" s="41" t="s">
        <v>336</v>
      </c>
      <c r="C468" s="42">
        <v>837</v>
      </c>
      <c r="F468" s="41" t="s">
        <v>313</v>
      </c>
      <c r="G468" s="41" t="s">
        <v>331</v>
      </c>
      <c r="H468" s="41" t="s">
        <v>345</v>
      </c>
      <c r="I468" s="42">
        <v>104</v>
      </c>
    </row>
    <row r="469" spans="1:9">
      <c r="A469" s="41" t="s">
        <v>13</v>
      </c>
      <c r="B469" s="41" t="s">
        <v>337</v>
      </c>
      <c r="C469" s="42">
        <v>791</v>
      </c>
      <c r="F469" s="41" t="s">
        <v>313</v>
      </c>
      <c r="G469" s="41" t="s">
        <v>331</v>
      </c>
      <c r="H469" s="41" t="s">
        <v>346</v>
      </c>
      <c r="I469" s="42">
        <v>187</v>
      </c>
    </row>
    <row r="470" spans="1:9">
      <c r="A470" s="41" t="s">
        <v>2</v>
      </c>
      <c r="B470" s="41" t="s">
        <v>324</v>
      </c>
      <c r="C470" s="42">
        <v>2400</v>
      </c>
      <c r="F470" s="41" t="s">
        <v>313</v>
      </c>
      <c r="G470" s="41" t="s">
        <v>331</v>
      </c>
      <c r="H470" s="41" t="s">
        <v>347</v>
      </c>
      <c r="I470" s="42">
        <v>9</v>
      </c>
    </row>
    <row r="471" spans="1:9">
      <c r="A471" s="41" t="s">
        <v>2</v>
      </c>
      <c r="B471" s="41" t="s">
        <v>325</v>
      </c>
      <c r="C471" s="42">
        <v>1997</v>
      </c>
      <c r="F471" s="41" t="s">
        <v>313</v>
      </c>
      <c r="G471" s="41" t="s">
        <v>332</v>
      </c>
      <c r="H471" s="41" t="s">
        <v>341</v>
      </c>
      <c r="I471" s="42">
        <v>30</v>
      </c>
    </row>
    <row r="472" spans="1:9">
      <c r="A472" s="41" t="s">
        <v>2</v>
      </c>
      <c r="B472" s="41" t="s">
        <v>326</v>
      </c>
      <c r="C472" s="42">
        <v>1875</v>
      </c>
      <c r="F472" s="41" t="s">
        <v>313</v>
      </c>
      <c r="G472" s="41" t="s">
        <v>332</v>
      </c>
      <c r="H472" s="41" t="s">
        <v>342</v>
      </c>
      <c r="I472" s="42">
        <v>4</v>
      </c>
    </row>
    <row r="473" spans="1:9">
      <c r="A473" s="41" t="s">
        <v>2</v>
      </c>
      <c r="B473" s="41" t="s">
        <v>327</v>
      </c>
      <c r="C473" s="42">
        <v>1633</v>
      </c>
      <c r="F473" s="41" t="s">
        <v>313</v>
      </c>
      <c r="G473" s="41" t="s">
        <v>332</v>
      </c>
      <c r="H473" s="41" t="s">
        <v>343</v>
      </c>
      <c r="I473" s="42">
        <v>1314</v>
      </c>
    </row>
    <row r="474" spans="1:9">
      <c r="A474" s="41" t="s">
        <v>2</v>
      </c>
      <c r="B474" s="41" t="s">
        <v>328</v>
      </c>
      <c r="C474" s="42">
        <v>1772</v>
      </c>
      <c r="F474" s="41" t="s">
        <v>313</v>
      </c>
      <c r="G474" s="41" t="s">
        <v>332</v>
      </c>
      <c r="H474" s="41" t="s">
        <v>344</v>
      </c>
      <c r="I474" s="42">
        <v>21</v>
      </c>
    </row>
    <row r="475" spans="1:9">
      <c r="A475" s="41" t="s">
        <v>2</v>
      </c>
      <c r="B475" s="41" t="s">
        <v>330</v>
      </c>
      <c r="C475" s="42">
        <v>1928</v>
      </c>
      <c r="F475" s="41" t="s">
        <v>313</v>
      </c>
      <c r="G475" s="41" t="s">
        <v>332</v>
      </c>
      <c r="H475" s="41" t="s">
        <v>345</v>
      </c>
      <c r="I475" s="42">
        <v>82</v>
      </c>
    </row>
    <row r="476" spans="1:9">
      <c r="A476" s="41" t="s">
        <v>2</v>
      </c>
      <c r="B476" s="41" t="s">
        <v>331</v>
      </c>
      <c r="C476" s="42">
        <v>1925</v>
      </c>
      <c r="F476" s="41" t="s">
        <v>313</v>
      </c>
      <c r="G476" s="41" t="s">
        <v>332</v>
      </c>
      <c r="H476" s="41" t="s">
        <v>346</v>
      </c>
      <c r="I476" s="42">
        <v>167</v>
      </c>
    </row>
    <row r="477" spans="1:9">
      <c r="A477" s="41" t="s">
        <v>2</v>
      </c>
      <c r="B477" s="41" t="s">
        <v>332</v>
      </c>
      <c r="C477" s="42">
        <v>2193</v>
      </c>
      <c r="F477" s="41" t="s">
        <v>313</v>
      </c>
      <c r="G477" s="41" t="s">
        <v>332</v>
      </c>
      <c r="H477" s="41" t="s">
        <v>347</v>
      </c>
      <c r="I477" s="42">
        <v>80</v>
      </c>
    </row>
    <row r="478" spans="1:9">
      <c r="A478" s="41" t="s">
        <v>2</v>
      </c>
      <c r="B478" s="41" t="s">
        <v>333</v>
      </c>
      <c r="C478" s="42">
        <v>2442</v>
      </c>
      <c r="F478" s="41" t="s">
        <v>313</v>
      </c>
      <c r="G478" s="41" t="s">
        <v>333</v>
      </c>
      <c r="H478" s="41" t="s">
        <v>341</v>
      </c>
      <c r="I478" s="42">
        <v>47</v>
      </c>
    </row>
    <row r="479" spans="1:9">
      <c r="A479" s="41" t="s">
        <v>2</v>
      </c>
      <c r="B479" s="41" t="s">
        <v>334</v>
      </c>
      <c r="C479" s="42">
        <v>2652</v>
      </c>
      <c r="F479" s="41" t="s">
        <v>313</v>
      </c>
      <c r="G479" s="41" t="s">
        <v>333</v>
      </c>
      <c r="H479" s="41" t="s">
        <v>342</v>
      </c>
      <c r="I479" s="42">
        <v>2</v>
      </c>
    </row>
    <row r="480" spans="1:9">
      <c r="A480" s="41" t="s">
        <v>2</v>
      </c>
      <c r="B480" s="41" t="s">
        <v>336</v>
      </c>
      <c r="C480" s="42">
        <v>2788</v>
      </c>
      <c r="F480" s="41" t="s">
        <v>313</v>
      </c>
      <c r="G480" s="41" t="s">
        <v>333</v>
      </c>
      <c r="H480" s="41" t="s">
        <v>343</v>
      </c>
      <c r="I480" s="42">
        <v>1427</v>
      </c>
    </row>
    <row r="481" spans="1:9">
      <c r="A481" s="41" t="s">
        <v>2</v>
      </c>
      <c r="B481" s="41" t="s">
        <v>337</v>
      </c>
      <c r="C481" s="42">
        <v>2524</v>
      </c>
      <c r="F481" s="41" t="s">
        <v>313</v>
      </c>
      <c r="G481" s="41" t="s">
        <v>333</v>
      </c>
      <c r="H481" s="41" t="s">
        <v>344</v>
      </c>
      <c r="I481" s="42">
        <v>36</v>
      </c>
    </row>
    <row r="482" spans="1:9">
      <c r="A482" s="41" t="s">
        <v>31</v>
      </c>
      <c r="B482" s="41" t="s">
        <v>324</v>
      </c>
      <c r="C482" s="42">
        <v>581</v>
      </c>
      <c r="F482" s="41" t="s">
        <v>313</v>
      </c>
      <c r="G482" s="41" t="s">
        <v>333</v>
      </c>
      <c r="H482" s="41" t="s">
        <v>345</v>
      </c>
      <c r="I482" s="42">
        <v>187</v>
      </c>
    </row>
    <row r="483" spans="1:9">
      <c r="A483" s="41" t="s">
        <v>31</v>
      </c>
      <c r="B483" s="41" t="s">
        <v>325</v>
      </c>
      <c r="C483" s="42">
        <v>502</v>
      </c>
      <c r="F483" s="41" t="s">
        <v>313</v>
      </c>
      <c r="G483" s="41" t="s">
        <v>333</v>
      </c>
      <c r="H483" s="41" t="s">
        <v>346</v>
      </c>
      <c r="I483" s="42">
        <v>280</v>
      </c>
    </row>
    <row r="484" spans="1:9">
      <c r="A484" s="41" t="s">
        <v>31</v>
      </c>
      <c r="B484" s="41" t="s">
        <v>326</v>
      </c>
      <c r="C484" s="42">
        <v>559</v>
      </c>
      <c r="F484" s="41" t="s">
        <v>313</v>
      </c>
      <c r="G484" s="41" t="s">
        <v>333</v>
      </c>
      <c r="H484" s="41" t="s">
        <v>347</v>
      </c>
      <c r="I484" s="42">
        <v>21</v>
      </c>
    </row>
    <row r="485" spans="1:9">
      <c r="A485" s="41" t="s">
        <v>31</v>
      </c>
      <c r="B485" s="41" t="s">
        <v>327</v>
      </c>
      <c r="C485" s="42">
        <v>479</v>
      </c>
      <c r="F485" s="41" t="s">
        <v>313</v>
      </c>
      <c r="G485" s="41" t="s">
        <v>334</v>
      </c>
      <c r="H485" s="41" t="s">
        <v>341</v>
      </c>
      <c r="I485" s="42">
        <v>30</v>
      </c>
    </row>
    <row r="486" spans="1:9">
      <c r="A486" s="41" t="s">
        <v>31</v>
      </c>
      <c r="B486" s="41" t="s">
        <v>328</v>
      </c>
      <c r="C486" s="42">
        <v>532</v>
      </c>
      <c r="F486" s="41" t="s">
        <v>313</v>
      </c>
      <c r="G486" s="41" t="s">
        <v>334</v>
      </c>
      <c r="H486" s="41" t="s">
        <v>342</v>
      </c>
      <c r="I486" s="42">
        <v>4</v>
      </c>
    </row>
    <row r="487" spans="1:9">
      <c r="A487" s="41" t="s">
        <v>31</v>
      </c>
      <c r="B487" s="41" t="s">
        <v>330</v>
      </c>
      <c r="C487" s="42">
        <v>545</v>
      </c>
      <c r="F487" s="41" t="s">
        <v>313</v>
      </c>
      <c r="G487" s="41" t="s">
        <v>334</v>
      </c>
      <c r="H487" s="41" t="s">
        <v>343</v>
      </c>
      <c r="I487" s="42">
        <v>1476</v>
      </c>
    </row>
    <row r="488" spans="1:9">
      <c r="A488" s="41" t="s">
        <v>31</v>
      </c>
      <c r="B488" s="41" t="s">
        <v>331</v>
      </c>
      <c r="C488" s="42">
        <v>535</v>
      </c>
      <c r="F488" s="41" t="s">
        <v>313</v>
      </c>
      <c r="G488" s="41" t="s">
        <v>334</v>
      </c>
      <c r="H488" s="41" t="s">
        <v>344</v>
      </c>
      <c r="I488" s="42">
        <v>32</v>
      </c>
    </row>
    <row r="489" spans="1:9">
      <c r="A489" s="41" t="s">
        <v>31</v>
      </c>
      <c r="B489" s="41" t="s">
        <v>332</v>
      </c>
      <c r="C489" s="42">
        <v>691</v>
      </c>
      <c r="F489" s="41" t="s">
        <v>313</v>
      </c>
      <c r="G489" s="41" t="s">
        <v>334</v>
      </c>
      <c r="H489" s="41" t="s">
        <v>345</v>
      </c>
      <c r="I489" s="42">
        <v>325</v>
      </c>
    </row>
    <row r="490" spans="1:9">
      <c r="A490" s="41" t="s">
        <v>31</v>
      </c>
      <c r="B490" s="41" t="s">
        <v>333</v>
      </c>
      <c r="C490" s="42">
        <v>729</v>
      </c>
      <c r="F490" s="41" t="s">
        <v>313</v>
      </c>
      <c r="G490" s="41" t="s">
        <v>334</v>
      </c>
      <c r="H490" s="41" t="s">
        <v>346</v>
      </c>
      <c r="I490" s="42">
        <v>112</v>
      </c>
    </row>
    <row r="491" spans="1:9">
      <c r="A491" s="41" t="s">
        <v>31</v>
      </c>
      <c r="B491" s="41" t="s">
        <v>334</v>
      </c>
      <c r="C491" s="42">
        <v>709</v>
      </c>
      <c r="F491" s="41" t="s">
        <v>313</v>
      </c>
      <c r="G491" s="41" t="s">
        <v>334</v>
      </c>
      <c r="H491" s="41" t="s">
        <v>347</v>
      </c>
      <c r="I491" s="42">
        <v>52</v>
      </c>
    </row>
    <row r="492" spans="1:9">
      <c r="A492" s="41" t="s">
        <v>31</v>
      </c>
      <c r="B492" s="41" t="s">
        <v>336</v>
      </c>
      <c r="C492" s="42">
        <v>753</v>
      </c>
      <c r="F492" s="41" t="s">
        <v>313</v>
      </c>
      <c r="G492" s="41" t="s">
        <v>336</v>
      </c>
      <c r="H492" s="41" t="s">
        <v>341</v>
      </c>
      <c r="I492" s="42">
        <v>39</v>
      </c>
    </row>
    <row r="493" spans="1:9">
      <c r="A493" s="41" t="s">
        <v>31</v>
      </c>
      <c r="B493" s="41" t="s">
        <v>337</v>
      </c>
      <c r="C493" s="42">
        <v>682</v>
      </c>
      <c r="F493" s="41" t="s">
        <v>313</v>
      </c>
      <c r="G493" s="41" t="s">
        <v>336</v>
      </c>
      <c r="H493" s="41" t="s">
        <v>342</v>
      </c>
      <c r="I493" s="42">
        <v>1</v>
      </c>
    </row>
    <row r="494" spans="1:9">
      <c r="A494" s="41" t="s">
        <v>37</v>
      </c>
      <c r="B494" s="41" t="s">
        <v>324</v>
      </c>
      <c r="C494" s="42">
        <v>619</v>
      </c>
      <c r="F494" s="41" t="s">
        <v>313</v>
      </c>
      <c r="G494" s="41" t="s">
        <v>336</v>
      </c>
      <c r="H494" s="41" t="s">
        <v>343</v>
      </c>
      <c r="I494" s="42">
        <v>1518</v>
      </c>
    </row>
    <row r="495" spans="1:9">
      <c r="A495" s="41" t="s">
        <v>37</v>
      </c>
      <c r="B495" s="41" t="s">
        <v>325</v>
      </c>
      <c r="C495" s="42">
        <v>685</v>
      </c>
      <c r="F495" s="41" t="s">
        <v>313</v>
      </c>
      <c r="G495" s="41" t="s">
        <v>336</v>
      </c>
      <c r="H495" s="41" t="s">
        <v>344</v>
      </c>
      <c r="I495" s="42">
        <v>43</v>
      </c>
    </row>
    <row r="496" spans="1:9">
      <c r="A496" s="41" t="s">
        <v>37</v>
      </c>
      <c r="B496" s="41" t="s">
        <v>326</v>
      </c>
      <c r="C496" s="42">
        <v>540</v>
      </c>
      <c r="F496" s="41" t="s">
        <v>313</v>
      </c>
      <c r="G496" s="41" t="s">
        <v>336</v>
      </c>
      <c r="H496" s="41" t="s">
        <v>345</v>
      </c>
      <c r="I496" s="42">
        <v>313</v>
      </c>
    </row>
    <row r="497" spans="1:9">
      <c r="A497" s="41" t="s">
        <v>37</v>
      </c>
      <c r="B497" s="41" t="s">
        <v>327</v>
      </c>
      <c r="C497" s="42">
        <v>466</v>
      </c>
      <c r="F497" s="41" t="s">
        <v>313</v>
      </c>
      <c r="G497" s="41" t="s">
        <v>336</v>
      </c>
      <c r="H497" s="41" t="s">
        <v>346</v>
      </c>
      <c r="I497" s="42">
        <v>105</v>
      </c>
    </row>
    <row r="498" spans="1:9">
      <c r="A498" s="41" t="s">
        <v>37</v>
      </c>
      <c r="B498" s="41" t="s">
        <v>328</v>
      </c>
      <c r="C498" s="42">
        <v>494</v>
      </c>
      <c r="F498" s="41" t="s">
        <v>313</v>
      </c>
      <c r="G498" s="41" t="s">
        <v>336</v>
      </c>
      <c r="H498" s="41" t="s">
        <v>347</v>
      </c>
      <c r="I498" s="42">
        <v>55</v>
      </c>
    </row>
    <row r="499" spans="1:9">
      <c r="A499" s="41" t="s">
        <v>37</v>
      </c>
      <c r="B499" s="41" t="s">
        <v>330</v>
      </c>
      <c r="C499" s="42">
        <v>506</v>
      </c>
      <c r="F499" s="41" t="s">
        <v>313</v>
      </c>
      <c r="G499" s="41" t="s">
        <v>337</v>
      </c>
      <c r="H499" s="41" t="s">
        <v>341</v>
      </c>
      <c r="I499" s="42">
        <v>20</v>
      </c>
    </row>
    <row r="500" spans="1:9">
      <c r="A500" s="41" t="s">
        <v>37</v>
      </c>
      <c r="B500" s="41" t="s">
        <v>331</v>
      </c>
      <c r="C500" s="42">
        <v>505</v>
      </c>
      <c r="F500" s="41" t="s">
        <v>313</v>
      </c>
      <c r="G500" s="41" t="s">
        <v>337</v>
      </c>
      <c r="H500" s="41" t="s">
        <v>342</v>
      </c>
      <c r="I500" s="42">
        <v>2</v>
      </c>
    </row>
    <row r="501" spans="1:9">
      <c r="A501" s="41" t="s">
        <v>37</v>
      </c>
      <c r="B501" s="41" t="s">
        <v>332</v>
      </c>
      <c r="C501" s="42">
        <v>589</v>
      </c>
      <c r="F501" s="41" t="s">
        <v>313</v>
      </c>
      <c r="G501" s="41" t="s">
        <v>337</v>
      </c>
      <c r="H501" s="41" t="s">
        <v>343</v>
      </c>
      <c r="I501" s="42">
        <v>1281</v>
      </c>
    </row>
    <row r="502" spans="1:9">
      <c r="A502" s="41" t="s">
        <v>37</v>
      </c>
      <c r="B502" s="41" t="s">
        <v>333</v>
      </c>
      <c r="C502" s="42">
        <v>747</v>
      </c>
      <c r="F502" s="41" t="s">
        <v>313</v>
      </c>
      <c r="G502" s="41" t="s">
        <v>337</v>
      </c>
      <c r="H502" s="41" t="s">
        <v>344</v>
      </c>
      <c r="I502" s="42">
        <v>68</v>
      </c>
    </row>
    <row r="503" spans="1:9">
      <c r="A503" s="41" t="s">
        <v>37</v>
      </c>
      <c r="B503" s="41" t="s">
        <v>334</v>
      </c>
      <c r="C503" s="42">
        <v>806</v>
      </c>
      <c r="F503" s="41" t="s">
        <v>313</v>
      </c>
      <c r="G503" s="41" t="s">
        <v>337</v>
      </c>
      <c r="H503" s="41" t="s">
        <v>345</v>
      </c>
      <c r="I503" s="42">
        <v>386</v>
      </c>
    </row>
    <row r="504" spans="1:9">
      <c r="A504" s="41" t="s">
        <v>37</v>
      </c>
      <c r="B504" s="41" t="s">
        <v>336</v>
      </c>
      <c r="C504" s="42">
        <v>664</v>
      </c>
      <c r="F504" s="41" t="s">
        <v>313</v>
      </c>
      <c r="G504" s="41" t="s">
        <v>337</v>
      </c>
      <c r="H504" s="41" t="s">
        <v>346</v>
      </c>
      <c r="I504" s="42">
        <v>78</v>
      </c>
    </row>
    <row r="505" spans="1:9">
      <c r="A505" s="41" t="s">
        <v>37</v>
      </c>
      <c r="B505" s="41" t="s">
        <v>337</v>
      </c>
      <c r="C505" s="42">
        <v>789</v>
      </c>
      <c r="F505" s="41" t="s">
        <v>313</v>
      </c>
      <c r="G505" s="41" t="s">
        <v>337</v>
      </c>
      <c r="H505" s="41" t="s">
        <v>347</v>
      </c>
      <c r="I505" s="42">
        <v>54</v>
      </c>
    </row>
    <row r="506" spans="1:9">
      <c r="A506" s="41" t="s">
        <v>39</v>
      </c>
      <c r="B506" s="41" t="s">
        <v>324</v>
      </c>
      <c r="C506" s="42">
        <v>2467</v>
      </c>
      <c r="F506" s="41" t="s">
        <v>33</v>
      </c>
      <c r="G506" s="41" t="s">
        <v>324</v>
      </c>
      <c r="H506" s="41" t="s">
        <v>341</v>
      </c>
      <c r="I506" s="42">
        <v>287</v>
      </c>
    </row>
    <row r="507" spans="1:9">
      <c r="A507" s="41" t="s">
        <v>39</v>
      </c>
      <c r="B507" s="41" t="s">
        <v>325</v>
      </c>
      <c r="C507" s="42">
        <v>2086</v>
      </c>
      <c r="F507" s="41" t="s">
        <v>33</v>
      </c>
      <c r="G507" s="41" t="s">
        <v>324</v>
      </c>
      <c r="H507" s="41" t="s">
        <v>342</v>
      </c>
      <c r="I507" s="42">
        <v>16</v>
      </c>
    </row>
    <row r="508" spans="1:9">
      <c r="A508" s="41" t="s">
        <v>39</v>
      </c>
      <c r="B508" s="41" t="s">
        <v>326</v>
      </c>
      <c r="C508" s="42">
        <v>2179</v>
      </c>
      <c r="F508" s="41" t="s">
        <v>33</v>
      </c>
      <c r="G508" s="41" t="s">
        <v>324</v>
      </c>
      <c r="H508" s="41" t="s">
        <v>343</v>
      </c>
      <c r="I508" s="42">
        <v>2705</v>
      </c>
    </row>
    <row r="509" spans="1:9">
      <c r="A509" s="41" t="s">
        <v>39</v>
      </c>
      <c r="B509" s="41" t="s">
        <v>327</v>
      </c>
      <c r="C509" s="42">
        <v>2210</v>
      </c>
      <c r="F509" s="41" t="s">
        <v>33</v>
      </c>
      <c r="G509" s="41" t="s">
        <v>324</v>
      </c>
      <c r="H509" s="41" t="s">
        <v>344</v>
      </c>
      <c r="I509" s="42">
        <v>87</v>
      </c>
    </row>
    <row r="510" spans="1:9">
      <c r="A510" s="41" t="s">
        <v>39</v>
      </c>
      <c r="B510" s="41" t="s">
        <v>328</v>
      </c>
      <c r="C510" s="42">
        <v>2376</v>
      </c>
      <c r="F510" s="41" t="s">
        <v>33</v>
      </c>
      <c r="G510" s="41" t="s">
        <v>324</v>
      </c>
      <c r="H510" s="41" t="s">
        <v>345</v>
      </c>
      <c r="I510" s="42">
        <v>681</v>
      </c>
    </row>
    <row r="511" spans="1:9">
      <c r="A511" s="41" t="s">
        <v>39</v>
      </c>
      <c r="B511" s="41" t="s">
        <v>330</v>
      </c>
      <c r="C511" s="42">
        <v>2230</v>
      </c>
      <c r="F511" s="41" t="s">
        <v>33</v>
      </c>
      <c r="G511" s="41" t="s">
        <v>324</v>
      </c>
      <c r="H511" s="41" t="s">
        <v>346</v>
      </c>
      <c r="I511" s="42">
        <v>1352</v>
      </c>
    </row>
    <row r="512" spans="1:9">
      <c r="A512" s="41" t="s">
        <v>39</v>
      </c>
      <c r="B512" s="41" t="s">
        <v>331</v>
      </c>
      <c r="C512" s="42">
        <v>2245</v>
      </c>
      <c r="F512" s="41" t="s">
        <v>33</v>
      </c>
      <c r="G512" s="41" t="s">
        <v>324</v>
      </c>
      <c r="H512" s="41" t="s">
        <v>347</v>
      </c>
      <c r="I512" s="42">
        <v>40</v>
      </c>
    </row>
    <row r="513" spans="1:9">
      <c r="A513" s="41" t="s">
        <v>39</v>
      </c>
      <c r="B513" s="41" t="s">
        <v>332</v>
      </c>
      <c r="C513" s="42">
        <v>2210</v>
      </c>
      <c r="F513" s="41" t="s">
        <v>33</v>
      </c>
      <c r="G513" s="41" t="s">
        <v>325</v>
      </c>
      <c r="H513" s="41" t="s">
        <v>341</v>
      </c>
      <c r="I513" s="42">
        <v>507</v>
      </c>
    </row>
    <row r="514" spans="1:9">
      <c r="A514" s="41" t="s">
        <v>39</v>
      </c>
      <c r="B514" s="41" t="s">
        <v>333</v>
      </c>
      <c r="C514" s="42">
        <v>2518</v>
      </c>
      <c r="F514" s="41" t="s">
        <v>33</v>
      </c>
      <c r="G514" s="41" t="s">
        <v>325</v>
      </c>
      <c r="H514" s="41" t="s">
        <v>342</v>
      </c>
      <c r="I514" s="42">
        <v>8</v>
      </c>
    </row>
    <row r="515" spans="1:9">
      <c r="A515" s="41" t="s">
        <v>39</v>
      </c>
      <c r="B515" s="41" t="s">
        <v>334</v>
      </c>
      <c r="C515" s="42">
        <v>2370</v>
      </c>
      <c r="F515" s="41" t="s">
        <v>33</v>
      </c>
      <c r="G515" s="41" t="s">
        <v>325</v>
      </c>
      <c r="H515" s="41" t="s">
        <v>343</v>
      </c>
      <c r="I515" s="42">
        <v>2909</v>
      </c>
    </row>
    <row r="516" spans="1:9">
      <c r="A516" s="41" t="s">
        <v>39</v>
      </c>
      <c r="B516" s="41" t="s">
        <v>336</v>
      </c>
      <c r="C516" s="42">
        <v>2346</v>
      </c>
      <c r="F516" s="41" t="s">
        <v>33</v>
      </c>
      <c r="G516" s="41" t="s">
        <v>325</v>
      </c>
      <c r="H516" s="41" t="s">
        <v>344</v>
      </c>
      <c r="I516" s="42">
        <v>85</v>
      </c>
    </row>
    <row r="517" spans="1:9">
      <c r="A517" s="41" t="s">
        <v>39</v>
      </c>
      <c r="B517" s="41" t="s">
        <v>337</v>
      </c>
      <c r="C517" s="42">
        <v>2083</v>
      </c>
      <c r="F517" s="41" t="s">
        <v>33</v>
      </c>
      <c r="G517" s="41" t="s">
        <v>325</v>
      </c>
      <c r="H517" s="41" t="s">
        <v>345</v>
      </c>
      <c r="I517" s="42">
        <v>776</v>
      </c>
    </row>
    <row r="518" spans="1:9">
      <c r="A518" s="41" t="s">
        <v>32</v>
      </c>
      <c r="B518" s="41" t="s">
        <v>324</v>
      </c>
      <c r="C518" s="42">
        <v>20863</v>
      </c>
      <c r="F518" s="41" t="s">
        <v>33</v>
      </c>
      <c r="G518" s="41" t="s">
        <v>325</v>
      </c>
      <c r="H518" s="41" t="s">
        <v>346</v>
      </c>
      <c r="I518" s="42">
        <v>1222</v>
      </c>
    </row>
    <row r="519" spans="1:9">
      <c r="A519" s="41" t="s">
        <v>32</v>
      </c>
      <c r="B519" s="41" t="s">
        <v>325</v>
      </c>
      <c r="C519" s="42">
        <v>21195</v>
      </c>
      <c r="F519" s="41" t="s">
        <v>33</v>
      </c>
      <c r="G519" s="41" t="s">
        <v>325</v>
      </c>
      <c r="H519" s="41" t="s">
        <v>347</v>
      </c>
      <c r="I519" s="42">
        <v>10</v>
      </c>
    </row>
    <row r="520" spans="1:9">
      <c r="A520" s="41" t="s">
        <v>32</v>
      </c>
      <c r="B520" s="41" t="s">
        <v>326</v>
      </c>
      <c r="C520" s="42">
        <v>20708</v>
      </c>
      <c r="F520" s="41" t="s">
        <v>33</v>
      </c>
      <c r="G520" s="41" t="s">
        <v>326</v>
      </c>
      <c r="H520" s="41" t="s">
        <v>341</v>
      </c>
      <c r="I520" s="42">
        <v>482</v>
      </c>
    </row>
    <row r="521" spans="1:9">
      <c r="A521" s="41" t="s">
        <v>32</v>
      </c>
      <c r="B521" s="41" t="s">
        <v>327</v>
      </c>
      <c r="C521" s="42">
        <v>20935</v>
      </c>
      <c r="F521" s="41" t="s">
        <v>33</v>
      </c>
      <c r="G521" s="41" t="s">
        <v>326</v>
      </c>
      <c r="H521" s="41" t="s">
        <v>342</v>
      </c>
      <c r="I521" s="42">
        <v>17</v>
      </c>
    </row>
    <row r="522" spans="1:9">
      <c r="A522" s="41" t="s">
        <v>32</v>
      </c>
      <c r="B522" s="41" t="s">
        <v>328</v>
      </c>
      <c r="C522" s="42">
        <v>19506</v>
      </c>
      <c r="F522" s="41" t="s">
        <v>33</v>
      </c>
      <c r="G522" s="41" t="s">
        <v>326</v>
      </c>
      <c r="H522" s="41" t="s">
        <v>343</v>
      </c>
      <c r="I522" s="42">
        <v>3149</v>
      </c>
    </row>
    <row r="523" spans="1:9">
      <c r="A523" s="41" t="s">
        <v>32</v>
      </c>
      <c r="B523" s="41" t="s">
        <v>330</v>
      </c>
      <c r="C523" s="42">
        <v>19270</v>
      </c>
      <c r="F523" s="41" t="s">
        <v>33</v>
      </c>
      <c r="G523" s="41" t="s">
        <v>326</v>
      </c>
      <c r="H523" s="41" t="s">
        <v>344</v>
      </c>
      <c r="I523" s="42">
        <v>82</v>
      </c>
    </row>
    <row r="524" spans="1:9">
      <c r="A524" s="41" t="s">
        <v>32</v>
      </c>
      <c r="B524" s="41" t="s">
        <v>331</v>
      </c>
      <c r="C524" s="42">
        <v>18527</v>
      </c>
      <c r="F524" s="41" t="s">
        <v>33</v>
      </c>
      <c r="G524" s="41" t="s">
        <v>326</v>
      </c>
      <c r="H524" s="41" t="s">
        <v>345</v>
      </c>
      <c r="I524" s="42">
        <v>934</v>
      </c>
    </row>
    <row r="525" spans="1:9">
      <c r="A525" s="41" t="s">
        <v>32</v>
      </c>
      <c r="B525" s="41" t="s">
        <v>332</v>
      </c>
      <c r="C525" s="42">
        <v>21535</v>
      </c>
      <c r="F525" s="41" t="s">
        <v>33</v>
      </c>
      <c r="G525" s="41" t="s">
        <v>326</v>
      </c>
      <c r="H525" s="41" t="s">
        <v>346</v>
      </c>
      <c r="I525" s="42">
        <v>1055</v>
      </c>
    </row>
    <row r="526" spans="1:9">
      <c r="A526" s="41" t="s">
        <v>32</v>
      </c>
      <c r="B526" s="41" t="s">
        <v>333</v>
      </c>
      <c r="C526" s="42">
        <v>26959</v>
      </c>
      <c r="F526" s="41" t="s">
        <v>33</v>
      </c>
      <c r="G526" s="41" t="s">
        <v>326</v>
      </c>
      <c r="H526" s="41" t="s">
        <v>347</v>
      </c>
      <c r="I526" s="42">
        <v>262</v>
      </c>
    </row>
    <row r="527" spans="1:9">
      <c r="A527" s="41" t="s">
        <v>32</v>
      </c>
      <c r="B527" s="41" t="s">
        <v>334</v>
      </c>
      <c r="C527" s="42">
        <v>26965</v>
      </c>
      <c r="F527" s="41" t="s">
        <v>33</v>
      </c>
      <c r="G527" s="41" t="s">
        <v>327</v>
      </c>
      <c r="H527" s="41" t="s">
        <v>341</v>
      </c>
      <c r="I527" s="42">
        <v>592</v>
      </c>
    </row>
    <row r="528" spans="1:9">
      <c r="A528" s="41" t="s">
        <v>32</v>
      </c>
      <c r="B528" s="41" t="s">
        <v>336</v>
      </c>
      <c r="C528" s="42">
        <v>26166</v>
      </c>
      <c r="F528" s="41" t="s">
        <v>33</v>
      </c>
      <c r="G528" s="41" t="s">
        <v>327</v>
      </c>
      <c r="H528" s="41" t="s">
        <v>342</v>
      </c>
      <c r="I528" s="42">
        <v>30</v>
      </c>
    </row>
    <row r="529" spans="1:9">
      <c r="A529" s="41" t="s">
        <v>32</v>
      </c>
      <c r="B529" s="41" t="s">
        <v>337</v>
      </c>
      <c r="C529" s="42">
        <v>22463</v>
      </c>
      <c r="F529" s="41" t="s">
        <v>33</v>
      </c>
      <c r="G529" s="41" t="s">
        <v>327</v>
      </c>
      <c r="H529" s="41" t="s">
        <v>343</v>
      </c>
      <c r="I529" s="42">
        <v>3604</v>
      </c>
    </row>
    <row r="530" spans="1:9">
      <c r="A530" s="41" t="s">
        <v>35</v>
      </c>
      <c r="B530" s="41" t="s">
        <v>324</v>
      </c>
      <c r="C530" s="42">
        <v>6085</v>
      </c>
      <c r="F530" s="41" t="s">
        <v>33</v>
      </c>
      <c r="G530" s="41" t="s">
        <v>327</v>
      </c>
      <c r="H530" s="41" t="s">
        <v>344</v>
      </c>
      <c r="I530" s="42">
        <v>94</v>
      </c>
    </row>
    <row r="531" spans="1:9">
      <c r="A531" s="41" t="s">
        <v>35</v>
      </c>
      <c r="B531" s="41" t="s">
        <v>325</v>
      </c>
      <c r="C531" s="42">
        <v>5513</v>
      </c>
      <c r="F531" s="41" t="s">
        <v>33</v>
      </c>
      <c r="G531" s="41" t="s">
        <v>327</v>
      </c>
      <c r="H531" s="41" t="s">
        <v>345</v>
      </c>
      <c r="I531" s="42">
        <v>854</v>
      </c>
    </row>
    <row r="532" spans="1:9">
      <c r="A532" s="41" t="s">
        <v>35</v>
      </c>
      <c r="B532" s="41" t="s">
        <v>326</v>
      </c>
      <c r="C532" s="42">
        <v>5766</v>
      </c>
      <c r="F532" s="41" t="s">
        <v>33</v>
      </c>
      <c r="G532" s="41" t="s">
        <v>327</v>
      </c>
      <c r="H532" s="41" t="s">
        <v>346</v>
      </c>
      <c r="I532" s="42">
        <v>931</v>
      </c>
    </row>
    <row r="533" spans="1:9">
      <c r="A533" s="41" t="s">
        <v>35</v>
      </c>
      <c r="B533" s="41" t="s">
        <v>327</v>
      </c>
      <c r="C533" s="42">
        <v>4796</v>
      </c>
      <c r="F533" s="41" t="s">
        <v>33</v>
      </c>
      <c r="G533" s="41" t="s">
        <v>327</v>
      </c>
      <c r="H533" s="41" t="s">
        <v>347</v>
      </c>
      <c r="I533" s="42">
        <v>217</v>
      </c>
    </row>
    <row r="534" spans="1:9">
      <c r="A534" s="41" t="s">
        <v>35</v>
      </c>
      <c r="B534" s="41" t="s">
        <v>328</v>
      </c>
      <c r="C534" s="42">
        <v>4656</v>
      </c>
      <c r="F534" s="41" t="s">
        <v>33</v>
      </c>
      <c r="G534" s="41" t="s">
        <v>328</v>
      </c>
      <c r="H534" s="41" t="s">
        <v>341</v>
      </c>
      <c r="I534" s="42">
        <v>374</v>
      </c>
    </row>
    <row r="535" spans="1:9">
      <c r="A535" s="41" t="s">
        <v>35</v>
      </c>
      <c r="B535" s="41" t="s">
        <v>330</v>
      </c>
      <c r="C535" s="42">
        <v>5039</v>
      </c>
      <c r="F535" s="41" t="s">
        <v>33</v>
      </c>
      <c r="G535" s="41" t="s">
        <v>328</v>
      </c>
      <c r="H535" s="41" t="s">
        <v>342</v>
      </c>
      <c r="I535" s="42">
        <v>76</v>
      </c>
    </row>
    <row r="536" spans="1:9">
      <c r="A536" s="41" t="s">
        <v>35</v>
      </c>
      <c r="B536" s="41" t="s">
        <v>331</v>
      </c>
      <c r="C536" s="42">
        <v>5034</v>
      </c>
      <c r="F536" s="41" t="s">
        <v>33</v>
      </c>
      <c r="G536" s="41" t="s">
        <v>328</v>
      </c>
      <c r="H536" s="41" t="s">
        <v>343</v>
      </c>
      <c r="I536" s="42">
        <v>3119</v>
      </c>
    </row>
    <row r="537" spans="1:9">
      <c r="A537" s="41" t="s">
        <v>35</v>
      </c>
      <c r="B537" s="41" t="s">
        <v>332</v>
      </c>
      <c r="C537" s="42">
        <v>6302</v>
      </c>
      <c r="F537" s="41" t="s">
        <v>33</v>
      </c>
      <c r="G537" s="41" t="s">
        <v>328</v>
      </c>
      <c r="H537" s="41" t="s">
        <v>344</v>
      </c>
      <c r="I537" s="42">
        <v>109</v>
      </c>
    </row>
    <row r="538" spans="1:9">
      <c r="A538" s="41" t="s">
        <v>35</v>
      </c>
      <c r="B538" s="41" t="s">
        <v>333</v>
      </c>
      <c r="C538" s="42">
        <v>7839</v>
      </c>
      <c r="F538" s="41" t="s">
        <v>33</v>
      </c>
      <c r="G538" s="41" t="s">
        <v>328</v>
      </c>
      <c r="H538" s="41" t="s">
        <v>345</v>
      </c>
      <c r="I538" s="42">
        <v>949</v>
      </c>
    </row>
    <row r="539" spans="1:9">
      <c r="A539" s="41" t="s">
        <v>35</v>
      </c>
      <c r="B539" s="41" t="s">
        <v>334</v>
      </c>
      <c r="C539" s="42">
        <v>8250</v>
      </c>
      <c r="F539" s="41" t="s">
        <v>33</v>
      </c>
      <c r="G539" s="41" t="s">
        <v>328</v>
      </c>
      <c r="H539" s="41" t="s">
        <v>346</v>
      </c>
      <c r="I539" s="42">
        <v>937</v>
      </c>
    </row>
    <row r="540" spans="1:9">
      <c r="A540" s="41" t="s">
        <v>35</v>
      </c>
      <c r="B540" s="41" t="s">
        <v>336</v>
      </c>
      <c r="C540" s="42">
        <v>6426</v>
      </c>
      <c r="F540" s="41" t="s">
        <v>33</v>
      </c>
      <c r="G540" s="41" t="s">
        <v>328</v>
      </c>
      <c r="H540" s="41" t="s">
        <v>347</v>
      </c>
      <c r="I540" s="42">
        <v>645</v>
      </c>
    </row>
    <row r="541" spans="1:9">
      <c r="A541" s="41" t="s">
        <v>35</v>
      </c>
      <c r="B541" s="41" t="s">
        <v>337</v>
      </c>
      <c r="C541" s="42">
        <v>6103</v>
      </c>
      <c r="F541" s="41" t="s">
        <v>33</v>
      </c>
      <c r="G541" s="41" t="s">
        <v>330</v>
      </c>
      <c r="H541" s="41" t="s">
        <v>341</v>
      </c>
      <c r="I541" s="42">
        <v>329</v>
      </c>
    </row>
    <row r="542" spans="1:9">
      <c r="A542" s="41" t="s">
        <v>36</v>
      </c>
      <c r="B542" s="41" t="s">
        <v>324</v>
      </c>
      <c r="C542" s="42">
        <v>1236</v>
      </c>
      <c r="F542" s="41" t="s">
        <v>33</v>
      </c>
      <c r="G542" s="41" t="s">
        <v>330</v>
      </c>
      <c r="H542" s="41" t="s">
        <v>342</v>
      </c>
      <c r="I542" s="42">
        <v>28</v>
      </c>
    </row>
    <row r="543" spans="1:9">
      <c r="A543" s="41" t="s">
        <v>36</v>
      </c>
      <c r="B543" s="41" t="s">
        <v>325</v>
      </c>
      <c r="C543" s="42">
        <v>1470</v>
      </c>
      <c r="F543" s="41" t="s">
        <v>33</v>
      </c>
      <c r="G543" s="41" t="s">
        <v>330</v>
      </c>
      <c r="H543" s="41" t="s">
        <v>343</v>
      </c>
      <c r="I543" s="42">
        <v>3177</v>
      </c>
    </row>
    <row r="544" spans="1:9">
      <c r="A544" s="41" t="s">
        <v>36</v>
      </c>
      <c r="B544" s="41" t="s">
        <v>326</v>
      </c>
      <c r="C544" s="42">
        <v>1449</v>
      </c>
      <c r="F544" s="41" t="s">
        <v>33</v>
      </c>
      <c r="G544" s="41" t="s">
        <v>330</v>
      </c>
      <c r="H544" s="41" t="s">
        <v>344</v>
      </c>
      <c r="I544" s="42">
        <v>51</v>
      </c>
    </row>
    <row r="545" spans="1:9">
      <c r="A545" s="41" t="s">
        <v>36</v>
      </c>
      <c r="B545" s="41" t="s">
        <v>327</v>
      </c>
      <c r="C545" s="42">
        <v>1333</v>
      </c>
      <c r="F545" s="41" t="s">
        <v>33</v>
      </c>
      <c r="G545" s="41" t="s">
        <v>330</v>
      </c>
      <c r="H545" s="41" t="s">
        <v>345</v>
      </c>
      <c r="I545" s="42">
        <v>973</v>
      </c>
    </row>
    <row r="546" spans="1:9">
      <c r="A546" s="41" t="s">
        <v>36</v>
      </c>
      <c r="B546" s="41" t="s">
        <v>328</v>
      </c>
      <c r="C546" s="42">
        <v>1219</v>
      </c>
      <c r="F546" s="41" t="s">
        <v>33</v>
      </c>
      <c r="G546" s="41" t="s">
        <v>330</v>
      </c>
      <c r="H546" s="41" t="s">
        <v>346</v>
      </c>
      <c r="I546" s="42">
        <v>1000</v>
      </c>
    </row>
    <row r="547" spans="1:9">
      <c r="A547" s="41" t="s">
        <v>36</v>
      </c>
      <c r="B547" s="41" t="s">
        <v>330</v>
      </c>
      <c r="C547" s="42">
        <v>1328</v>
      </c>
      <c r="F547" s="41" t="s">
        <v>33</v>
      </c>
      <c r="G547" s="41" t="s">
        <v>330</v>
      </c>
      <c r="H547" s="41" t="s">
        <v>347</v>
      </c>
      <c r="I547" s="42">
        <v>365</v>
      </c>
    </row>
    <row r="548" spans="1:9">
      <c r="A548" s="41" t="s">
        <v>36</v>
      </c>
      <c r="B548" s="41" t="s">
        <v>331</v>
      </c>
      <c r="C548" s="42">
        <v>1191</v>
      </c>
      <c r="F548" s="41" t="s">
        <v>33</v>
      </c>
      <c r="G548" s="41" t="s">
        <v>331</v>
      </c>
      <c r="H548" s="41" t="s">
        <v>341</v>
      </c>
      <c r="I548" s="42">
        <v>247</v>
      </c>
    </row>
    <row r="549" spans="1:9">
      <c r="A549" s="41" t="s">
        <v>36</v>
      </c>
      <c r="B549" s="41" t="s">
        <v>332</v>
      </c>
      <c r="C549" s="42">
        <v>1502</v>
      </c>
      <c r="F549" s="41" t="s">
        <v>33</v>
      </c>
      <c r="G549" s="41" t="s">
        <v>331</v>
      </c>
      <c r="H549" s="41" t="s">
        <v>342</v>
      </c>
      <c r="I549" s="42">
        <v>25</v>
      </c>
    </row>
    <row r="550" spans="1:9">
      <c r="A550" s="41" t="s">
        <v>36</v>
      </c>
      <c r="B550" s="41" t="s">
        <v>333</v>
      </c>
      <c r="C550" s="42">
        <v>1836</v>
      </c>
      <c r="F550" s="41" t="s">
        <v>33</v>
      </c>
      <c r="G550" s="41" t="s">
        <v>331</v>
      </c>
      <c r="H550" s="41" t="s">
        <v>343</v>
      </c>
      <c r="I550" s="42">
        <v>3698</v>
      </c>
    </row>
    <row r="551" spans="1:9">
      <c r="A551" s="41" t="s">
        <v>36</v>
      </c>
      <c r="B551" s="41" t="s">
        <v>334</v>
      </c>
      <c r="C551" s="42">
        <v>1887</v>
      </c>
      <c r="F551" s="41" t="s">
        <v>33</v>
      </c>
      <c r="G551" s="41" t="s">
        <v>331</v>
      </c>
      <c r="H551" s="41" t="s">
        <v>344</v>
      </c>
      <c r="I551" s="42">
        <v>99</v>
      </c>
    </row>
    <row r="552" spans="1:9">
      <c r="A552" s="41" t="s">
        <v>36</v>
      </c>
      <c r="B552" s="41" t="s">
        <v>336</v>
      </c>
      <c r="C552" s="42">
        <v>1957</v>
      </c>
      <c r="F552" s="41" t="s">
        <v>33</v>
      </c>
      <c r="G552" s="41" t="s">
        <v>331</v>
      </c>
      <c r="H552" s="41" t="s">
        <v>345</v>
      </c>
      <c r="I552" s="42">
        <v>1024</v>
      </c>
    </row>
    <row r="553" spans="1:9">
      <c r="A553" s="41" t="s">
        <v>36</v>
      </c>
      <c r="B553" s="41" t="s">
        <v>337</v>
      </c>
      <c r="C553" s="42">
        <v>1796</v>
      </c>
      <c r="F553" s="41" t="s">
        <v>33</v>
      </c>
      <c r="G553" s="41" t="s">
        <v>331</v>
      </c>
      <c r="H553" s="41" t="s">
        <v>346</v>
      </c>
      <c r="I553" s="42">
        <v>1025</v>
      </c>
    </row>
    <row r="554" spans="1:9">
      <c r="A554" s="41" t="s">
        <v>319</v>
      </c>
      <c r="B554" s="41" t="s">
        <v>324</v>
      </c>
      <c r="C554" s="42">
        <v>740</v>
      </c>
      <c r="F554" s="41" t="s">
        <v>33</v>
      </c>
      <c r="G554" s="41" t="s">
        <v>331</v>
      </c>
      <c r="H554" s="41" t="s">
        <v>347</v>
      </c>
      <c r="I554" s="42">
        <v>59</v>
      </c>
    </row>
    <row r="555" spans="1:9">
      <c r="A555" s="41" t="s">
        <v>319</v>
      </c>
      <c r="B555" s="41" t="s">
        <v>325</v>
      </c>
      <c r="C555" s="42">
        <v>763</v>
      </c>
      <c r="F555" s="41" t="s">
        <v>33</v>
      </c>
      <c r="G555" s="41" t="s">
        <v>332</v>
      </c>
      <c r="H555" s="41" t="s">
        <v>341</v>
      </c>
      <c r="I555" s="42">
        <v>328</v>
      </c>
    </row>
    <row r="556" spans="1:9">
      <c r="A556" s="41" t="s">
        <v>319</v>
      </c>
      <c r="B556" s="41" t="s">
        <v>326</v>
      </c>
      <c r="C556" s="42">
        <v>808</v>
      </c>
      <c r="F556" s="41" t="s">
        <v>33</v>
      </c>
      <c r="G556" s="41" t="s">
        <v>332</v>
      </c>
      <c r="H556" s="41" t="s">
        <v>342</v>
      </c>
      <c r="I556" s="42">
        <v>61</v>
      </c>
    </row>
    <row r="557" spans="1:9">
      <c r="A557" s="41" t="s">
        <v>319</v>
      </c>
      <c r="B557" s="41" t="s">
        <v>327</v>
      </c>
      <c r="C557" s="42">
        <v>734</v>
      </c>
      <c r="F557" s="41" t="s">
        <v>33</v>
      </c>
      <c r="G557" s="41" t="s">
        <v>332</v>
      </c>
      <c r="H557" s="41" t="s">
        <v>343</v>
      </c>
      <c r="I557" s="42">
        <v>3421</v>
      </c>
    </row>
    <row r="558" spans="1:9">
      <c r="A558" s="41" t="s">
        <v>319</v>
      </c>
      <c r="B558" s="41" t="s">
        <v>328</v>
      </c>
      <c r="C558" s="42">
        <v>751</v>
      </c>
      <c r="F558" s="41" t="s">
        <v>33</v>
      </c>
      <c r="G558" s="41" t="s">
        <v>332</v>
      </c>
      <c r="H558" s="41" t="s">
        <v>344</v>
      </c>
      <c r="I558" s="42">
        <v>39</v>
      </c>
    </row>
    <row r="559" spans="1:9">
      <c r="A559" s="41" t="s">
        <v>319</v>
      </c>
      <c r="B559" s="41" t="s">
        <v>330</v>
      </c>
      <c r="C559" s="42">
        <v>663</v>
      </c>
      <c r="F559" s="41" t="s">
        <v>33</v>
      </c>
      <c r="G559" s="41" t="s">
        <v>332</v>
      </c>
      <c r="H559" s="41" t="s">
        <v>345</v>
      </c>
      <c r="I559" s="42">
        <v>1339</v>
      </c>
    </row>
    <row r="560" spans="1:9">
      <c r="A560" s="41" t="s">
        <v>319</v>
      </c>
      <c r="B560" s="41" t="s">
        <v>331</v>
      </c>
      <c r="C560" s="42">
        <v>826</v>
      </c>
      <c r="F560" s="41" t="s">
        <v>33</v>
      </c>
      <c r="G560" s="41" t="s">
        <v>332</v>
      </c>
      <c r="H560" s="41" t="s">
        <v>346</v>
      </c>
      <c r="I560" s="42">
        <v>1239</v>
      </c>
    </row>
    <row r="561" spans="1:9">
      <c r="A561" s="41" t="s">
        <v>319</v>
      </c>
      <c r="B561" s="41" t="s">
        <v>332</v>
      </c>
      <c r="C561" s="42">
        <v>884</v>
      </c>
      <c r="F561" s="41" t="s">
        <v>33</v>
      </c>
      <c r="G561" s="41" t="s">
        <v>332</v>
      </c>
      <c r="H561" s="41" t="s">
        <v>347</v>
      </c>
      <c r="I561" s="42">
        <v>295</v>
      </c>
    </row>
    <row r="562" spans="1:9">
      <c r="A562" s="41" t="s">
        <v>319</v>
      </c>
      <c r="B562" s="41" t="s">
        <v>333</v>
      </c>
      <c r="C562" s="42">
        <v>935</v>
      </c>
      <c r="F562" s="41" t="s">
        <v>33</v>
      </c>
      <c r="G562" s="41" t="s">
        <v>333</v>
      </c>
      <c r="H562" s="41" t="s">
        <v>341</v>
      </c>
      <c r="I562" s="42">
        <v>300</v>
      </c>
    </row>
    <row r="563" spans="1:9">
      <c r="A563" s="41" t="s">
        <v>319</v>
      </c>
      <c r="B563" s="41" t="s">
        <v>334</v>
      </c>
      <c r="C563" s="42">
        <v>940</v>
      </c>
      <c r="F563" s="41" t="s">
        <v>33</v>
      </c>
      <c r="G563" s="41" t="s">
        <v>333</v>
      </c>
      <c r="H563" s="41" t="s">
        <v>342</v>
      </c>
      <c r="I563" s="42">
        <v>39</v>
      </c>
    </row>
    <row r="564" spans="1:9">
      <c r="A564" s="41" t="s">
        <v>319</v>
      </c>
      <c r="B564" s="41" t="s">
        <v>336</v>
      </c>
      <c r="C564" s="42">
        <v>990</v>
      </c>
      <c r="F564" s="41" t="s">
        <v>33</v>
      </c>
      <c r="G564" s="41" t="s">
        <v>333</v>
      </c>
      <c r="H564" s="41" t="s">
        <v>343</v>
      </c>
      <c r="I564" s="42">
        <v>3776</v>
      </c>
    </row>
    <row r="565" spans="1:9">
      <c r="A565" s="41" t="s">
        <v>319</v>
      </c>
      <c r="B565" s="41" t="s">
        <v>337</v>
      </c>
      <c r="C565" s="42">
        <v>889</v>
      </c>
      <c r="F565" s="41" t="s">
        <v>33</v>
      </c>
      <c r="G565" s="41" t="s">
        <v>333</v>
      </c>
      <c r="H565" s="41" t="s">
        <v>344</v>
      </c>
      <c r="I565" s="42">
        <v>42</v>
      </c>
    </row>
    <row r="566" spans="1:9">
      <c r="A566" s="41" t="s">
        <v>320</v>
      </c>
      <c r="B566" s="41" t="s">
        <v>324</v>
      </c>
      <c r="C566" s="42">
        <v>1072</v>
      </c>
      <c r="F566" s="41" t="s">
        <v>33</v>
      </c>
      <c r="G566" s="41" t="s">
        <v>333</v>
      </c>
      <c r="H566" s="41" t="s">
        <v>345</v>
      </c>
      <c r="I566" s="42">
        <v>1890</v>
      </c>
    </row>
    <row r="567" spans="1:9">
      <c r="A567" s="41" t="s">
        <v>320</v>
      </c>
      <c r="B567" s="41" t="s">
        <v>325</v>
      </c>
      <c r="C567" s="42">
        <v>1025</v>
      </c>
      <c r="F567" s="41" t="s">
        <v>33</v>
      </c>
      <c r="G567" s="41" t="s">
        <v>333</v>
      </c>
      <c r="H567" s="41" t="s">
        <v>346</v>
      </c>
      <c r="I567" s="42">
        <v>1119</v>
      </c>
    </row>
    <row r="568" spans="1:9">
      <c r="A568" s="41" t="s">
        <v>320</v>
      </c>
      <c r="B568" s="41" t="s">
        <v>326</v>
      </c>
      <c r="C568" s="42">
        <v>1161</v>
      </c>
      <c r="F568" s="41" t="s">
        <v>33</v>
      </c>
      <c r="G568" s="41" t="s">
        <v>333</v>
      </c>
      <c r="H568" s="41" t="s">
        <v>347</v>
      </c>
      <c r="I568" s="42">
        <v>688</v>
      </c>
    </row>
    <row r="569" spans="1:9">
      <c r="A569" s="41" t="s">
        <v>320</v>
      </c>
      <c r="B569" s="41" t="s">
        <v>327</v>
      </c>
      <c r="C569" s="42">
        <v>975</v>
      </c>
      <c r="F569" s="41" t="s">
        <v>33</v>
      </c>
      <c r="G569" s="41" t="s">
        <v>334</v>
      </c>
      <c r="H569" s="41" t="s">
        <v>341</v>
      </c>
      <c r="I569" s="42">
        <v>335</v>
      </c>
    </row>
    <row r="570" spans="1:9">
      <c r="A570" s="41" t="s">
        <v>320</v>
      </c>
      <c r="B570" s="41" t="s">
        <v>328</v>
      </c>
      <c r="C570" s="42">
        <v>964</v>
      </c>
      <c r="F570" s="41" t="s">
        <v>33</v>
      </c>
      <c r="G570" s="41" t="s">
        <v>334</v>
      </c>
      <c r="H570" s="41" t="s">
        <v>342</v>
      </c>
      <c r="I570" s="42">
        <v>7</v>
      </c>
    </row>
    <row r="571" spans="1:9">
      <c r="A571" s="41" t="s">
        <v>320</v>
      </c>
      <c r="B571" s="41" t="s">
        <v>330</v>
      </c>
      <c r="C571" s="42">
        <v>1084</v>
      </c>
      <c r="F571" s="41" t="s">
        <v>33</v>
      </c>
      <c r="G571" s="41" t="s">
        <v>334</v>
      </c>
      <c r="H571" s="41" t="s">
        <v>343</v>
      </c>
      <c r="I571" s="42">
        <v>4019</v>
      </c>
    </row>
    <row r="572" spans="1:9">
      <c r="A572" s="41" t="s">
        <v>320</v>
      </c>
      <c r="B572" s="41" t="s">
        <v>331</v>
      </c>
      <c r="C572" s="42">
        <v>1140</v>
      </c>
      <c r="F572" s="41" t="s">
        <v>33</v>
      </c>
      <c r="G572" s="41" t="s">
        <v>334</v>
      </c>
      <c r="H572" s="41" t="s">
        <v>344</v>
      </c>
      <c r="I572" s="42">
        <v>106</v>
      </c>
    </row>
    <row r="573" spans="1:9">
      <c r="A573" s="41" t="s">
        <v>320</v>
      </c>
      <c r="B573" s="41" t="s">
        <v>332</v>
      </c>
      <c r="C573" s="42">
        <v>1307</v>
      </c>
      <c r="F573" s="41" t="s">
        <v>33</v>
      </c>
      <c r="G573" s="41" t="s">
        <v>334</v>
      </c>
      <c r="H573" s="41" t="s">
        <v>345</v>
      </c>
      <c r="I573" s="42">
        <v>1806</v>
      </c>
    </row>
    <row r="574" spans="1:9">
      <c r="A574" s="41" t="s">
        <v>320</v>
      </c>
      <c r="B574" s="41" t="s">
        <v>333</v>
      </c>
      <c r="C574" s="42">
        <v>1331</v>
      </c>
      <c r="F574" s="41" t="s">
        <v>33</v>
      </c>
      <c r="G574" s="41" t="s">
        <v>334</v>
      </c>
      <c r="H574" s="41" t="s">
        <v>346</v>
      </c>
      <c r="I574" s="42">
        <v>807</v>
      </c>
    </row>
    <row r="575" spans="1:9">
      <c r="A575" s="41" t="s">
        <v>320</v>
      </c>
      <c r="B575" s="41" t="s">
        <v>334</v>
      </c>
      <c r="C575" s="42">
        <v>1452</v>
      </c>
      <c r="F575" s="41" t="s">
        <v>33</v>
      </c>
      <c r="G575" s="41" t="s">
        <v>334</v>
      </c>
      <c r="H575" s="41" t="s">
        <v>347</v>
      </c>
      <c r="I575" s="42">
        <v>898</v>
      </c>
    </row>
    <row r="576" spans="1:9">
      <c r="A576" s="41" t="s">
        <v>320</v>
      </c>
      <c r="B576" s="41" t="s">
        <v>336</v>
      </c>
      <c r="C576" s="42">
        <v>1696</v>
      </c>
      <c r="F576" s="41" t="s">
        <v>33</v>
      </c>
      <c r="G576" s="41" t="s">
        <v>336</v>
      </c>
      <c r="H576" s="41" t="s">
        <v>341</v>
      </c>
      <c r="I576" s="42">
        <v>453</v>
      </c>
    </row>
    <row r="577" spans="1:9">
      <c r="A577" s="41" t="s">
        <v>320</v>
      </c>
      <c r="B577" s="41" t="s">
        <v>337</v>
      </c>
      <c r="C577" s="42">
        <v>1438</v>
      </c>
      <c r="F577" s="41" t="s">
        <v>33</v>
      </c>
      <c r="G577" s="41" t="s">
        <v>336</v>
      </c>
      <c r="H577" s="41" t="s">
        <v>342</v>
      </c>
      <c r="I577" s="42">
        <v>93</v>
      </c>
    </row>
    <row r="578" spans="1:9">
      <c r="A578" s="41" t="s">
        <v>321</v>
      </c>
      <c r="B578" s="41" t="s">
        <v>324</v>
      </c>
      <c r="C578" s="42">
        <v>2246</v>
      </c>
      <c r="F578" s="41" t="s">
        <v>33</v>
      </c>
      <c r="G578" s="41" t="s">
        <v>336</v>
      </c>
      <c r="H578" s="41" t="s">
        <v>343</v>
      </c>
      <c r="I578" s="42">
        <v>4585</v>
      </c>
    </row>
    <row r="579" spans="1:9">
      <c r="A579" s="41" t="s">
        <v>321</v>
      </c>
      <c r="B579" s="41" t="s">
        <v>325</v>
      </c>
      <c r="C579" s="42">
        <v>1903</v>
      </c>
      <c r="F579" s="41" t="s">
        <v>33</v>
      </c>
      <c r="G579" s="41" t="s">
        <v>336</v>
      </c>
      <c r="H579" s="41" t="s">
        <v>344</v>
      </c>
      <c r="I579" s="42">
        <v>328</v>
      </c>
    </row>
    <row r="580" spans="1:9">
      <c r="A580" s="41" t="s">
        <v>321</v>
      </c>
      <c r="B580" s="41" t="s">
        <v>326</v>
      </c>
      <c r="C580" s="42">
        <v>2156</v>
      </c>
      <c r="F580" s="41" t="s">
        <v>33</v>
      </c>
      <c r="G580" s="41" t="s">
        <v>336</v>
      </c>
      <c r="H580" s="41" t="s">
        <v>345</v>
      </c>
      <c r="I580" s="42">
        <v>1558</v>
      </c>
    </row>
    <row r="581" spans="1:9">
      <c r="A581" s="41" t="s">
        <v>321</v>
      </c>
      <c r="B581" s="41" t="s">
        <v>327</v>
      </c>
      <c r="C581" s="42">
        <v>2144</v>
      </c>
      <c r="F581" s="41" t="s">
        <v>33</v>
      </c>
      <c r="G581" s="41" t="s">
        <v>336</v>
      </c>
      <c r="H581" s="41" t="s">
        <v>346</v>
      </c>
      <c r="I581" s="42">
        <v>706</v>
      </c>
    </row>
    <row r="582" spans="1:9">
      <c r="A582" s="41" t="s">
        <v>321</v>
      </c>
      <c r="B582" s="41" t="s">
        <v>328</v>
      </c>
      <c r="C582" s="42">
        <v>2222</v>
      </c>
      <c r="F582" s="41" t="s">
        <v>33</v>
      </c>
      <c r="G582" s="41" t="s">
        <v>336</v>
      </c>
      <c r="H582" s="41" t="s">
        <v>347</v>
      </c>
      <c r="I582" s="42">
        <v>407</v>
      </c>
    </row>
    <row r="583" spans="1:9">
      <c r="A583" s="41" t="s">
        <v>321</v>
      </c>
      <c r="B583" s="41" t="s">
        <v>330</v>
      </c>
      <c r="C583" s="42">
        <v>2243</v>
      </c>
      <c r="F583" s="41" t="s">
        <v>33</v>
      </c>
      <c r="G583" s="41" t="s">
        <v>337</v>
      </c>
      <c r="H583" s="41" t="s">
        <v>341</v>
      </c>
      <c r="I583" s="42">
        <v>99</v>
      </c>
    </row>
    <row r="584" spans="1:9">
      <c r="A584" s="41" t="s">
        <v>321</v>
      </c>
      <c r="B584" s="41" t="s">
        <v>331</v>
      </c>
      <c r="C584" s="42">
        <v>2266</v>
      </c>
      <c r="F584" s="41" t="s">
        <v>33</v>
      </c>
      <c r="G584" s="41" t="s">
        <v>337</v>
      </c>
      <c r="H584" s="41" t="s">
        <v>342</v>
      </c>
      <c r="I584" s="42">
        <v>18</v>
      </c>
    </row>
    <row r="585" spans="1:9">
      <c r="A585" s="41" t="s">
        <v>321</v>
      </c>
      <c r="B585" s="41" t="s">
        <v>332</v>
      </c>
      <c r="C585" s="42">
        <v>2573</v>
      </c>
      <c r="F585" s="41" t="s">
        <v>33</v>
      </c>
      <c r="G585" s="41" t="s">
        <v>337</v>
      </c>
      <c r="H585" s="41" t="s">
        <v>343</v>
      </c>
      <c r="I585" s="42">
        <v>4519</v>
      </c>
    </row>
    <row r="586" spans="1:9">
      <c r="A586" s="41" t="s">
        <v>321</v>
      </c>
      <c r="B586" s="41" t="s">
        <v>333</v>
      </c>
      <c r="C586" s="42">
        <v>2926</v>
      </c>
      <c r="F586" s="41" t="s">
        <v>33</v>
      </c>
      <c r="G586" s="41" t="s">
        <v>337</v>
      </c>
      <c r="H586" s="41" t="s">
        <v>344</v>
      </c>
      <c r="I586" s="42">
        <v>62</v>
      </c>
    </row>
    <row r="587" spans="1:9">
      <c r="A587" s="41" t="s">
        <v>321</v>
      </c>
      <c r="B587" s="41" t="s">
        <v>334</v>
      </c>
      <c r="C587" s="42">
        <v>3248</v>
      </c>
      <c r="F587" s="41" t="s">
        <v>33</v>
      </c>
      <c r="G587" s="41" t="s">
        <v>337</v>
      </c>
      <c r="H587" s="41" t="s">
        <v>345</v>
      </c>
      <c r="I587" s="42">
        <v>1160</v>
      </c>
    </row>
    <row r="588" spans="1:9">
      <c r="A588" s="41" t="s">
        <v>321</v>
      </c>
      <c r="B588" s="41" t="s">
        <v>336</v>
      </c>
      <c r="C588" s="42">
        <v>3241</v>
      </c>
      <c r="F588" s="41" t="s">
        <v>33</v>
      </c>
      <c r="G588" s="41" t="s">
        <v>337</v>
      </c>
      <c r="H588" s="41" t="s">
        <v>346</v>
      </c>
      <c r="I588" s="42">
        <v>632</v>
      </c>
    </row>
    <row r="589" spans="1:9">
      <c r="A589" s="41" t="s">
        <v>321</v>
      </c>
      <c r="B589" s="41" t="s">
        <v>337</v>
      </c>
      <c r="C589" s="42">
        <v>3028</v>
      </c>
      <c r="F589" s="41" t="s">
        <v>33</v>
      </c>
      <c r="G589" s="41" t="s">
        <v>337</v>
      </c>
      <c r="H589" s="41" t="s">
        <v>347</v>
      </c>
      <c r="I589" s="42">
        <v>166</v>
      </c>
    </row>
    <row r="590" spans="1:9">
      <c r="A590" s="41" t="s">
        <v>28</v>
      </c>
      <c r="B590" s="41" t="s">
        <v>324</v>
      </c>
      <c r="C590" s="42">
        <v>834</v>
      </c>
      <c r="F590" s="41" t="s">
        <v>52</v>
      </c>
      <c r="G590" s="41" t="s">
        <v>324</v>
      </c>
      <c r="H590" s="41" t="s">
        <v>341</v>
      </c>
      <c r="I590" s="42">
        <v>710</v>
      </c>
    </row>
    <row r="591" spans="1:9">
      <c r="A591" s="41" t="s">
        <v>28</v>
      </c>
      <c r="B591" s="41" t="s">
        <v>325</v>
      </c>
      <c r="C591" s="42">
        <v>660</v>
      </c>
      <c r="F591" s="41" t="s">
        <v>52</v>
      </c>
      <c r="G591" s="41" t="s">
        <v>324</v>
      </c>
      <c r="H591" s="41" t="s">
        <v>342</v>
      </c>
      <c r="I591" s="42">
        <v>15</v>
      </c>
    </row>
    <row r="592" spans="1:9">
      <c r="A592" s="41" t="s">
        <v>28</v>
      </c>
      <c r="B592" s="41" t="s">
        <v>326</v>
      </c>
      <c r="C592" s="42">
        <v>710</v>
      </c>
      <c r="F592" s="41" t="s">
        <v>52</v>
      </c>
      <c r="G592" s="41" t="s">
        <v>324</v>
      </c>
      <c r="H592" s="41" t="s">
        <v>343</v>
      </c>
      <c r="I592" s="42">
        <v>3462</v>
      </c>
    </row>
    <row r="593" spans="1:9">
      <c r="A593" s="41" t="s">
        <v>28</v>
      </c>
      <c r="B593" s="41" t="s">
        <v>327</v>
      </c>
      <c r="C593" s="42">
        <v>701</v>
      </c>
      <c r="F593" s="41" t="s">
        <v>52</v>
      </c>
      <c r="G593" s="41" t="s">
        <v>324</v>
      </c>
      <c r="H593" s="41" t="s">
        <v>344</v>
      </c>
      <c r="I593" s="42">
        <v>8</v>
      </c>
    </row>
    <row r="594" spans="1:9">
      <c r="A594" s="41" t="s">
        <v>28</v>
      </c>
      <c r="B594" s="41" t="s">
        <v>328</v>
      </c>
      <c r="C594" s="42">
        <v>548</v>
      </c>
      <c r="F594" s="41" t="s">
        <v>52</v>
      </c>
      <c r="G594" s="41" t="s">
        <v>324</v>
      </c>
      <c r="H594" s="41" t="s">
        <v>345</v>
      </c>
      <c r="I594" s="42">
        <v>400</v>
      </c>
    </row>
    <row r="595" spans="1:9">
      <c r="A595" s="41" t="s">
        <v>28</v>
      </c>
      <c r="B595" s="41" t="s">
        <v>330</v>
      </c>
      <c r="C595" s="42">
        <v>549</v>
      </c>
      <c r="F595" s="41" t="s">
        <v>52</v>
      </c>
      <c r="G595" s="41" t="s">
        <v>324</v>
      </c>
      <c r="H595" s="41" t="s">
        <v>346</v>
      </c>
      <c r="I595" s="42">
        <v>943</v>
      </c>
    </row>
    <row r="596" spans="1:9">
      <c r="A596" s="41" t="s">
        <v>28</v>
      </c>
      <c r="B596" s="41" t="s">
        <v>331</v>
      </c>
      <c r="C596" s="42">
        <v>616</v>
      </c>
      <c r="F596" s="41" t="s">
        <v>52</v>
      </c>
      <c r="G596" s="41" t="s">
        <v>324</v>
      </c>
      <c r="H596" s="41" t="s">
        <v>347</v>
      </c>
      <c r="I596" s="42">
        <v>180</v>
      </c>
    </row>
    <row r="597" spans="1:9">
      <c r="A597" s="41" t="s">
        <v>28</v>
      </c>
      <c r="B597" s="41" t="s">
        <v>332</v>
      </c>
      <c r="C597" s="42">
        <v>690</v>
      </c>
      <c r="F597" s="41" t="s">
        <v>52</v>
      </c>
      <c r="G597" s="41" t="s">
        <v>325</v>
      </c>
      <c r="H597" s="41" t="s">
        <v>341</v>
      </c>
      <c r="I597" s="42">
        <v>856</v>
      </c>
    </row>
    <row r="598" spans="1:9">
      <c r="A598" s="41" t="s">
        <v>28</v>
      </c>
      <c r="B598" s="41" t="s">
        <v>333</v>
      </c>
      <c r="C598" s="42">
        <v>727</v>
      </c>
      <c r="F598" s="41" t="s">
        <v>52</v>
      </c>
      <c r="G598" s="41" t="s">
        <v>325</v>
      </c>
      <c r="H598" s="41" t="s">
        <v>342</v>
      </c>
      <c r="I598" s="42">
        <v>5</v>
      </c>
    </row>
    <row r="599" spans="1:9">
      <c r="A599" s="41" t="s">
        <v>28</v>
      </c>
      <c r="B599" s="41" t="s">
        <v>334</v>
      </c>
      <c r="C599" s="42">
        <v>839</v>
      </c>
      <c r="F599" s="41" t="s">
        <v>52</v>
      </c>
      <c r="G599" s="41" t="s">
        <v>325</v>
      </c>
      <c r="H599" s="41" t="s">
        <v>343</v>
      </c>
      <c r="I599" s="42">
        <v>4524</v>
      </c>
    </row>
    <row r="600" spans="1:9">
      <c r="A600" s="41" t="s">
        <v>28</v>
      </c>
      <c r="B600" s="41" t="s">
        <v>336</v>
      </c>
      <c r="C600" s="42">
        <v>822</v>
      </c>
      <c r="F600" s="41" t="s">
        <v>52</v>
      </c>
      <c r="G600" s="41" t="s">
        <v>325</v>
      </c>
      <c r="H600" s="41" t="s">
        <v>344</v>
      </c>
      <c r="I600" s="42">
        <v>26</v>
      </c>
    </row>
    <row r="601" spans="1:9">
      <c r="A601" s="41" t="s">
        <v>28</v>
      </c>
      <c r="B601" s="41" t="s">
        <v>337</v>
      </c>
      <c r="C601" s="42">
        <v>768</v>
      </c>
      <c r="F601" s="41" t="s">
        <v>52</v>
      </c>
      <c r="G601" s="41" t="s">
        <v>325</v>
      </c>
      <c r="H601" s="41" t="s">
        <v>345</v>
      </c>
      <c r="I601" s="42">
        <v>605</v>
      </c>
    </row>
    <row r="602" spans="1:9">
      <c r="A602" s="41" t="s">
        <v>17</v>
      </c>
      <c r="B602" s="41" t="s">
        <v>324</v>
      </c>
      <c r="C602" s="42">
        <v>334</v>
      </c>
      <c r="F602" s="41" t="s">
        <v>52</v>
      </c>
      <c r="G602" s="41" t="s">
        <v>325</v>
      </c>
      <c r="H602" s="41" t="s">
        <v>346</v>
      </c>
      <c r="I602" s="42">
        <v>995</v>
      </c>
    </row>
    <row r="603" spans="1:9">
      <c r="A603" s="41" t="s">
        <v>17</v>
      </c>
      <c r="B603" s="41" t="s">
        <v>325</v>
      </c>
      <c r="C603" s="42">
        <v>273</v>
      </c>
      <c r="F603" s="41" t="s">
        <v>52</v>
      </c>
      <c r="G603" s="41" t="s">
        <v>325</v>
      </c>
      <c r="H603" s="41" t="s">
        <v>347</v>
      </c>
      <c r="I603" s="42">
        <v>12</v>
      </c>
    </row>
    <row r="604" spans="1:9">
      <c r="A604" s="41" t="s">
        <v>17</v>
      </c>
      <c r="B604" s="41" t="s">
        <v>326</v>
      </c>
      <c r="C604" s="42">
        <v>354</v>
      </c>
      <c r="F604" s="41" t="s">
        <v>52</v>
      </c>
      <c r="G604" s="41" t="s">
        <v>326</v>
      </c>
      <c r="H604" s="41" t="s">
        <v>341</v>
      </c>
      <c r="I604" s="42">
        <v>894</v>
      </c>
    </row>
    <row r="605" spans="1:9">
      <c r="A605" s="41" t="s">
        <v>17</v>
      </c>
      <c r="B605" s="41" t="s">
        <v>327</v>
      </c>
      <c r="C605" s="42">
        <v>341</v>
      </c>
      <c r="F605" s="41" t="s">
        <v>52</v>
      </c>
      <c r="G605" s="41" t="s">
        <v>326</v>
      </c>
      <c r="H605" s="41" t="s">
        <v>342</v>
      </c>
      <c r="I605" s="42">
        <v>7</v>
      </c>
    </row>
    <row r="606" spans="1:9">
      <c r="A606" s="41" t="s">
        <v>17</v>
      </c>
      <c r="B606" s="41" t="s">
        <v>328</v>
      </c>
      <c r="C606" s="42">
        <v>269</v>
      </c>
      <c r="F606" s="41" t="s">
        <v>52</v>
      </c>
      <c r="G606" s="41" t="s">
        <v>326</v>
      </c>
      <c r="H606" s="41" t="s">
        <v>343</v>
      </c>
      <c r="I606" s="42">
        <v>5222</v>
      </c>
    </row>
    <row r="607" spans="1:9">
      <c r="A607" s="41" t="s">
        <v>17</v>
      </c>
      <c r="B607" s="41" t="s">
        <v>330</v>
      </c>
      <c r="C607" s="42">
        <v>239</v>
      </c>
      <c r="F607" s="41" t="s">
        <v>52</v>
      </c>
      <c r="G607" s="41" t="s">
        <v>326</v>
      </c>
      <c r="H607" s="41" t="s">
        <v>344</v>
      </c>
      <c r="I607" s="42">
        <v>4</v>
      </c>
    </row>
    <row r="608" spans="1:9">
      <c r="A608" s="41" t="s">
        <v>17</v>
      </c>
      <c r="B608" s="41" t="s">
        <v>331</v>
      </c>
      <c r="C608" s="42">
        <v>151</v>
      </c>
      <c r="F608" s="41" t="s">
        <v>52</v>
      </c>
      <c r="G608" s="41" t="s">
        <v>326</v>
      </c>
      <c r="H608" s="41" t="s">
        <v>345</v>
      </c>
      <c r="I608" s="42">
        <v>754</v>
      </c>
    </row>
    <row r="609" spans="1:9">
      <c r="A609" s="41" t="s">
        <v>17</v>
      </c>
      <c r="B609" s="41" t="s">
        <v>332</v>
      </c>
      <c r="C609" s="42">
        <v>174</v>
      </c>
      <c r="F609" s="41" t="s">
        <v>52</v>
      </c>
      <c r="G609" s="41" t="s">
        <v>326</v>
      </c>
      <c r="H609" s="41" t="s">
        <v>346</v>
      </c>
      <c r="I609" s="42">
        <v>942</v>
      </c>
    </row>
    <row r="610" spans="1:9">
      <c r="A610" s="41" t="s">
        <v>17</v>
      </c>
      <c r="B610" s="41" t="s">
        <v>333</v>
      </c>
      <c r="C610" s="42">
        <v>443</v>
      </c>
      <c r="F610" s="41" t="s">
        <v>52</v>
      </c>
      <c r="G610" s="41" t="s">
        <v>326</v>
      </c>
      <c r="H610" s="41" t="s">
        <v>347</v>
      </c>
      <c r="I610" s="42">
        <v>3</v>
      </c>
    </row>
    <row r="611" spans="1:9">
      <c r="A611" s="41" t="s">
        <v>17</v>
      </c>
      <c r="B611" s="41" t="s">
        <v>334</v>
      </c>
      <c r="C611" s="42">
        <v>280</v>
      </c>
      <c r="F611" s="41" t="s">
        <v>52</v>
      </c>
      <c r="G611" s="41" t="s">
        <v>327</v>
      </c>
      <c r="H611" s="41" t="s">
        <v>341</v>
      </c>
      <c r="I611" s="42">
        <v>558</v>
      </c>
    </row>
    <row r="612" spans="1:9">
      <c r="A612" s="41" t="s">
        <v>17</v>
      </c>
      <c r="B612" s="41" t="s">
        <v>336</v>
      </c>
      <c r="C612" s="42">
        <v>264</v>
      </c>
      <c r="F612" s="41" t="s">
        <v>52</v>
      </c>
      <c r="G612" s="41" t="s">
        <v>327</v>
      </c>
      <c r="H612" s="41" t="s">
        <v>342</v>
      </c>
      <c r="I612" s="42">
        <v>5</v>
      </c>
    </row>
    <row r="613" spans="1:9">
      <c r="A613" s="41" t="s">
        <v>17</v>
      </c>
      <c r="B613" s="41" t="s">
        <v>337</v>
      </c>
      <c r="C613" s="42">
        <v>228</v>
      </c>
      <c r="F613" s="41" t="s">
        <v>52</v>
      </c>
      <c r="G613" s="41" t="s">
        <v>327</v>
      </c>
      <c r="H613" s="41" t="s">
        <v>343</v>
      </c>
      <c r="I613" s="42">
        <v>4455</v>
      </c>
    </row>
    <row r="614" spans="1:9">
      <c r="A614" s="41" t="s">
        <v>34</v>
      </c>
      <c r="B614" s="41" t="s">
        <v>324</v>
      </c>
      <c r="C614" s="42">
        <v>361</v>
      </c>
      <c r="F614" s="41" t="s">
        <v>52</v>
      </c>
      <c r="G614" s="41" t="s">
        <v>327</v>
      </c>
      <c r="H614" s="41" t="s">
        <v>344</v>
      </c>
      <c r="I614" s="42">
        <v>14</v>
      </c>
    </row>
    <row r="615" spans="1:9">
      <c r="A615" s="41" t="s">
        <v>34</v>
      </c>
      <c r="B615" s="41" t="s">
        <v>325</v>
      </c>
      <c r="C615" s="42">
        <v>373</v>
      </c>
      <c r="F615" s="41" t="s">
        <v>52</v>
      </c>
      <c r="G615" s="41" t="s">
        <v>327</v>
      </c>
      <c r="H615" s="41" t="s">
        <v>345</v>
      </c>
      <c r="I615" s="42">
        <v>642</v>
      </c>
    </row>
    <row r="616" spans="1:9">
      <c r="A616" s="41" t="s">
        <v>34</v>
      </c>
      <c r="B616" s="41" t="s">
        <v>326</v>
      </c>
      <c r="C616" s="42">
        <v>323</v>
      </c>
      <c r="F616" s="41" t="s">
        <v>52</v>
      </c>
      <c r="G616" s="41" t="s">
        <v>327</v>
      </c>
      <c r="H616" s="41" t="s">
        <v>346</v>
      </c>
      <c r="I616" s="42">
        <v>832</v>
      </c>
    </row>
    <row r="617" spans="1:9">
      <c r="A617" s="41" t="s">
        <v>34</v>
      </c>
      <c r="B617" s="41" t="s">
        <v>327</v>
      </c>
      <c r="C617" s="42">
        <v>317</v>
      </c>
      <c r="F617" s="41" t="s">
        <v>52</v>
      </c>
      <c r="G617" s="41" t="s">
        <v>327</v>
      </c>
      <c r="H617" s="41" t="s">
        <v>347</v>
      </c>
      <c r="I617" s="42">
        <v>75</v>
      </c>
    </row>
    <row r="618" spans="1:9">
      <c r="A618" s="41" t="s">
        <v>34</v>
      </c>
      <c r="B618" s="41" t="s">
        <v>328</v>
      </c>
      <c r="C618" s="42">
        <v>311</v>
      </c>
      <c r="F618" s="41" t="s">
        <v>52</v>
      </c>
      <c r="G618" s="41" t="s">
        <v>328</v>
      </c>
      <c r="H618" s="41" t="s">
        <v>341</v>
      </c>
      <c r="I618" s="42">
        <v>522</v>
      </c>
    </row>
    <row r="619" spans="1:9">
      <c r="A619" s="41" t="s">
        <v>34</v>
      </c>
      <c r="B619" s="41" t="s">
        <v>330</v>
      </c>
      <c r="C619" s="42">
        <v>303</v>
      </c>
      <c r="F619" s="41" t="s">
        <v>52</v>
      </c>
      <c r="G619" s="41" t="s">
        <v>328</v>
      </c>
      <c r="H619" s="41" t="s">
        <v>342</v>
      </c>
      <c r="I619" s="42">
        <v>54</v>
      </c>
    </row>
    <row r="620" spans="1:9">
      <c r="A620" s="41" t="s">
        <v>34</v>
      </c>
      <c r="B620" s="41" t="s">
        <v>331</v>
      </c>
      <c r="C620" s="42">
        <v>291</v>
      </c>
      <c r="F620" s="41" t="s">
        <v>52</v>
      </c>
      <c r="G620" s="41" t="s">
        <v>328</v>
      </c>
      <c r="H620" s="41" t="s">
        <v>343</v>
      </c>
      <c r="I620" s="42">
        <v>4370</v>
      </c>
    </row>
    <row r="621" spans="1:9">
      <c r="A621" s="41" t="s">
        <v>34</v>
      </c>
      <c r="B621" s="41" t="s">
        <v>332</v>
      </c>
      <c r="C621" s="42">
        <v>411</v>
      </c>
      <c r="F621" s="41" t="s">
        <v>52</v>
      </c>
      <c r="G621" s="41" t="s">
        <v>328</v>
      </c>
      <c r="H621" s="41" t="s">
        <v>344</v>
      </c>
      <c r="I621" s="42">
        <v>25</v>
      </c>
    </row>
    <row r="622" spans="1:9">
      <c r="A622" s="41" t="s">
        <v>34</v>
      </c>
      <c r="B622" s="41" t="s">
        <v>333</v>
      </c>
      <c r="C622" s="42">
        <v>384</v>
      </c>
      <c r="F622" s="41" t="s">
        <v>52</v>
      </c>
      <c r="G622" s="41" t="s">
        <v>328</v>
      </c>
      <c r="H622" s="41" t="s">
        <v>345</v>
      </c>
      <c r="I622" s="42">
        <v>672</v>
      </c>
    </row>
    <row r="623" spans="1:9">
      <c r="A623" s="41" t="s">
        <v>34</v>
      </c>
      <c r="B623" s="41" t="s">
        <v>334</v>
      </c>
      <c r="C623" s="42">
        <v>449</v>
      </c>
      <c r="F623" s="41" t="s">
        <v>52</v>
      </c>
      <c r="G623" s="41" t="s">
        <v>328</v>
      </c>
      <c r="H623" s="41" t="s">
        <v>346</v>
      </c>
      <c r="I623" s="42">
        <v>775</v>
      </c>
    </row>
    <row r="624" spans="1:9">
      <c r="A624" s="41" t="s">
        <v>34</v>
      </c>
      <c r="B624" s="41" t="s">
        <v>336</v>
      </c>
      <c r="C624" s="42">
        <v>388</v>
      </c>
      <c r="F624" s="41" t="s">
        <v>52</v>
      </c>
      <c r="G624" s="41" t="s">
        <v>328</v>
      </c>
      <c r="H624" s="41" t="s">
        <v>347</v>
      </c>
      <c r="I624" s="42">
        <v>5</v>
      </c>
    </row>
    <row r="625" spans="1:9">
      <c r="A625" s="41" t="s">
        <v>34</v>
      </c>
      <c r="B625" s="41" t="s">
        <v>337</v>
      </c>
      <c r="C625" s="42">
        <v>323</v>
      </c>
      <c r="F625" s="41" t="s">
        <v>52</v>
      </c>
      <c r="G625" s="41" t="s">
        <v>330</v>
      </c>
      <c r="H625" s="41" t="s">
        <v>341</v>
      </c>
      <c r="I625" s="42">
        <v>597</v>
      </c>
    </row>
    <row r="626" spans="1:9">
      <c r="F626" s="41" t="s">
        <v>52</v>
      </c>
      <c r="G626" s="41" t="s">
        <v>330</v>
      </c>
      <c r="H626" s="41" t="s">
        <v>342</v>
      </c>
      <c r="I626" s="42">
        <v>44</v>
      </c>
    </row>
    <row r="627" spans="1:9">
      <c r="F627" s="41" t="s">
        <v>52</v>
      </c>
      <c r="G627" s="41" t="s">
        <v>330</v>
      </c>
      <c r="H627" s="41" t="s">
        <v>343</v>
      </c>
      <c r="I627" s="42">
        <v>3939</v>
      </c>
    </row>
    <row r="628" spans="1:9">
      <c r="F628" s="41" t="s">
        <v>52</v>
      </c>
      <c r="G628" s="41" t="s">
        <v>330</v>
      </c>
      <c r="H628" s="41" t="s">
        <v>344</v>
      </c>
      <c r="I628" s="42">
        <v>8</v>
      </c>
    </row>
    <row r="629" spans="1:9">
      <c r="F629" s="41" t="s">
        <v>52</v>
      </c>
      <c r="G629" s="41" t="s">
        <v>330</v>
      </c>
      <c r="H629" s="41" t="s">
        <v>345</v>
      </c>
      <c r="I629" s="42">
        <v>940</v>
      </c>
    </row>
    <row r="630" spans="1:9">
      <c r="F630" s="41" t="s">
        <v>52</v>
      </c>
      <c r="G630" s="41" t="s">
        <v>330</v>
      </c>
      <c r="H630" s="41" t="s">
        <v>346</v>
      </c>
      <c r="I630" s="42">
        <v>1092</v>
      </c>
    </row>
    <row r="631" spans="1:9">
      <c r="F631" s="41" t="s">
        <v>52</v>
      </c>
      <c r="G631" s="41" t="s">
        <v>330</v>
      </c>
      <c r="H631" s="41" t="s">
        <v>347</v>
      </c>
      <c r="I631" s="42">
        <v>72</v>
      </c>
    </row>
    <row r="632" spans="1:9">
      <c r="F632" s="41" t="s">
        <v>52</v>
      </c>
      <c r="G632" s="41" t="s">
        <v>331</v>
      </c>
      <c r="H632" s="41" t="s">
        <v>341</v>
      </c>
      <c r="I632" s="42">
        <v>515</v>
      </c>
    </row>
    <row r="633" spans="1:9">
      <c r="F633" s="41" t="s">
        <v>52</v>
      </c>
      <c r="G633" s="41" t="s">
        <v>331</v>
      </c>
      <c r="H633" s="41" t="s">
        <v>342</v>
      </c>
      <c r="I633" s="42">
        <v>39</v>
      </c>
    </row>
    <row r="634" spans="1:9">
      <c r="F634" s="41" t="s">
        <v>52</v>
      </c>
      <c r="G634" s="41" t="s">
        <v>331</v>
      </c>
      <c r="H634" s="41" t="s">
        <v>343</v>
      </c>
      <c r="I634" s="42">
        <v>5062</v>
      </c>
    </row>
    <row r="635" spans="1:9">
      <c r="F635" s="41" t="s">
        <v>52</v>
      </c>
      <c r="G635" s="41" t="s">
        <v>331</v>
      </c>
      <c r="H635" s="41" t="s">
        <v>344</v>
      </c>
      <c r="I635" s="42">
        <v>10</v>
      </c>
    </row>
    <row r="636" spans="1:9">
      <c r="F636" s="41" t="s">
        <v>52</v>
      </c>
      <c r="G636" s="41" t="s">
        <v>331</v>
      </c>
      <c r="H636" s="41" t="s">
        <v>345</v>
      </c>
      <c r="I636" s="42">
        <v>480</v>
      </c>
    </row>
    <row r="637" spans="1:9">
      <c r="F637" s="41" t="s">
        <v>52</v>
      </c>
      <c r="G637" s="41" t="s">
        <v>331</v>
      </c>
      <c r="H637" s="41" t="s">
        <v>346</v>
      </c>
      <c r="I637" s="42">
        <v>979</v>
      </c>
    </row>
    <row r="638" spans="1:9">
      <c r="F638" s="41" t="s">
        <v>52</v>
      </c>
      <c r="G638" s="41" t="s">
        <v>331</v>
      </c>
      <c r="H638" s="41" t="s">
        <v>347</v>
      </c>
      <c r="I638" s="42">
        <v>26</v>
      </c>
    </row>
    <row r="639" spans="1:9">
      <c r="F639" s="41" t="s">
        <v>52</v>
      </c>
      <c r="G639" s="41" t="s">
        <v>332</v>
      </c>
      <c r="H639" s="41" t="s">
        <v>341</v>
      </c>
      <c r="I639" s="42">
        <v>428</v>
      </c>
    </row>
    <row r="640" spans="1:9">
      <c r="F640" s="41" t="s">
        <v>52</v>
      </c>
      <c r="G640" s="41" t="s">
        <v>332</v>
      </c>
      <c r="H640" s="41" t="s">
        <v>342</v>
      </c>
      <c r="I640" s="42">
        <v>19</v>
      </c>
    </row>
    <row r="641" spans="6:9">
      <c r="F641" s="41" t="s">
        <v>52</v>
      </c>
      <c r="G641" s="41" t="s">
        <v>332</v>
      </c>
      <c r="H641" s="41" t="s">
        <v>343</v>
      </c>
      <c r="I641" s="42">
        <v>5058</v>
      </c>
    </row>
    <row r="642" spans="6:9">
      <c r="F642" s="41" t="s">
        <v>52</v>
      </c>
      <c r="G642" s="41" t="s">
        <v>332</v>
      </c>
      <c r="H642" s="41" t="s">
        <v>344</v>
      </c>
      <c r="I642" s="42">
        <v>10</v>
      </c>
    </row>
    <row r="643" spans="6:9">
      <c r="F643" s="41" t="s">
        <v>52</v>
      </c>
      <c r="G643" s="41" t="s">
        <v>332</v>
      </c>
      <c r="H643" s="41" t="s">
        <v>345</v>
      </c>
      <c r="I643" s="42">
        <v>716</v>
      </c>
    </row>
    <row r="644" spans="6:9">
      <c r="F644" s="41" t="s">
        <v>52</v>
      </c>
      <c r="G644" s="41" t="s">
        <v>332</v>
      </c>
      <c r="H644" s="41" t="s">
        <v>346</v>
      </c>
      <c r="I644" s="42">
        <v>950</v>
      </c>
    </row>
    <row r="645" spans="6:9">
      <c r="F645" s="41" t="s">
        <v>52</v>
      </c>
      <c r="G645" s="41" t="s">
        <v>332</v>
      </c>
      <c r="H645" s="41" t="s">
        <v>347</v>
      </c>
      <c r="I645" s="42">
        <v>69</v>
      </c>
    </row>
    <row r="646" spans="6:9">
      <c r="F646" s="41" t="s">
        <v>52</v>
      </c>
      <c r="G646" s="41" t="s">
        <v>333</v>
      </c>
      <c r="H646" s="41" t="s">
        <v>341</v>
      </c>
      <c r="I646" s="42">
        <v>458</v>
      </c>
    </row>
    <row r="647" spans="6:9">
      <c r="F647" s="41" t="s">
        <v>52</v>
      </c>
      <c r="G647" s="41" t="s">
        <v>333</v>
      </c>
      <c r="H647" s="41" t="s">
        <v>342</v>
      </c>
      <c r="I647" s="42">
        <v>9</v>
      </c>
    </row>
    <row r="648" spans="6:9">
      <c r="F648" s="41" t="s">
        <v>52</v>
      </c>
      <c r="G648" s="41" t="s">
        <v>333</v>
      </c>
      <c r="H648" s="41" t="s">
        <v>343</v>
      </c>
      <c r="I648" s="42">
        <v>6659</v>
      </c>
    </row>
    <row r="649" spans="6:9">
      <c r="F649" s="41" t="s">
        <v>52</v>
      </c>
      <c r="G649" s="41" t="s">
        <v>333</v>
      </c>
      <c r="H649" s="41" t="s">
        <v>344</v>
      </c>
      <c r="I649" s="42">
        <v>47</v>
      </c>
    </row>
    <row r="650" spans="6:9">
      <c r="F650" s="41" t="s">
        <v>52</v>
      </c>
      <c r="G650" s="41" t="s">
        <v>333</v>
      </c>
      <c r="H650" s="41" t="s">
        <v>345</v>
      </c>
      <c r="I650" s="42">
        <v>881</v>
      </c>
    </row>
    <row r="651" spans="6:9">
      <c r="F651" s="41" t="s">
        <v>52</v>
      </c>
      <c r="G651" s="41" t="s">
        <v>333</v>
      </c>
      <c r="H651" s="41" t="s">
        <v>346</v>
      </c>
      <c r="I651" s="42">
        <v>1031</v>
      </c>
    </row>
    <row r="652" spans="6:9">
      <c r="F652" s="41" t="s">
        <v>52</v>
      </c>
      <c r="G652" s="41" t="s">
        <v>333</v>
      </c>
      <c r="H652" s="41" t="s">
        <v>347</v>
      </c>
      <c r="I652" s="42">
        <v>16</v>
      </c>
    </row>
    <row r="653" spans="6:9">
      <c r="F653" s="41" t="s">
        <v>52</v>
      </c>
      <c r="G653" s="41" t="s">
        <v>334</v>
      </c>
      <c r="H653" s="41" t="s">
        <v>341</v>
      </c>
      <c r="I653" s="42">
        <v>413</v>
      </c>
    </row>
    <row r="654" spans="6:9">
      <c r="F654" s="41" t="s">
        <v>52</v>
      </c>
      <c r="G654" s="41" t="s">
        <v>334</v>
      </c>
      <c r="H654" s="41" t="s">
        <v>342</v>
      </c>
      <c r="I654" s="42">
        <v>30</v>
      </c>
    </row>
    <row r="655" spans="6:9">
      <c r="F655" s="41" t="s">
        <v>52</v>
      </c>
      <c r="G655" s="41" t="s">
        <v>334</v>
      </c>
      <c r="H655" s="41" t="s">
        <v>343</v>
      </c>
      <c r="I655" s="42">
        <v>5576</v>
      </c>
    </row>
    <row r="656" spans="6:9">
      <c r="F656" s="41" t="s">
        <v>52</v>
      </c>
      <c r="G656" s="41" t="s">
        <v>334</v>
      </c>
      <c r="H656" s="41" t="s">
        <v>344</v>
      </c>
      <c r="I656" s="42">
        <v>120</v>
      </c>
    </row>
    <row r="657" spans="6:9">
      <c r="F657" s="41" t="s">
        <v>52</v>
      </c>
      <c r="G657" s="41" t="s">
        <v>334</v>
      </c>
      <c r="H657" s="41" t="s">
        <v>345</v>
      </c>
      <c r="I657" s="42">
        <v>643</v>
      </c>
    </row>
    <row r="658" spans="6:9">
      <c r="F658" s="41" t="s">
        <v>52</v>
      </c>
      <c r="G658" s="41" t="s">
        <v>334</v>
      </c>
      <c r="H658" s="41" t="s">
        <v>346</v>
      </c>
      <c r="I658" s="42">
        <v>951</v>
      </c>
    </row>
    <row r="659" spans="6:9">
      <c r="F659" s="41" t="s">
        <v>52</v>
      </c>
      <c r="G659" s="41" t="s">
        <v>334</v>
      </c>
      <c r="H659" s="41" t="s">
        <v>347</v>
      </c>
      <c r="I659" s="42">
        <v>12</v>
      </c>
    </row>
    <row r="660" spans="6:9">
      <c r="F660" s="41" t="s">
        <v>52</v>
      </c>
      <c r="G660" s="41" t="s">
        <v>336</v>
      </c>
      <c r="H660" s="41" t="s">
        <v>341</v>
      </c>
      <c r="I660" s="42">
        <v>331</v>
      </c>
    </row>
    <row r="661" spans="6:9">
      <c r="F661" s="41" t="s">
        <v>52</v>
      </c>
      <c r="G661" s="41" t="s">
        <v>336</v>
      </c>
      <c r="H661" s="41" t="s">
        <v>342</v>
      </c>
      <c r="I661" s="42">
        <v>68</v>
      </c>
    </row>
    <row r="662" spans="6:9">
      <c r="F662" s="41" t="s">
        <v>52</v>
      </c>
      <c r="G662" s="41" t="s">
        <v>336</v>
      </c>
      <c r="H662" s="41" t="s">
        <v>343</v>
      </c>
      <c r="I662" s="42">
        <v>5232</v>
      </c>
    </row>
    <row r="663" spans="6:9">
      <c r="F663" s="41" t="s">
        <v>52</v>
      </c>
      <c r="G663" s="41" t="s">
        <v>336</v>
      </c>
      <c r="H663" s="41" t="s">
        <v>344</v>
      </c>
      <c r="I663" s="42">
        <v>87</v>
      </c>
    </row>
    <row r="664" spans="6:9">
      <c r="F664" s="41" t="s">
        <v>52</v>
      </c>
      <c r="G664" s="41" t="s">
        <v>336</v>
      </c>
      <c r="H664" s="41" t="s">
        <v>345</v>
      </c>
      <c r="I664" s="42">
        <v>610</v>
      </c>
    </row>
    <row r="665" spans="6:9">
      <c r="F665" s="41" t="s">
        <v>52</v>
      </c>
      <c r="G665" s="41" t="s">
        <v>336</v>
      </c>
      <c r="H665" s="41" t="s">
        <v>346</v>
      </c>
      <c r="I665" s="42">
        <v>984</v>
      </c>
    </row>
    <row r="666" spans="6:9">
      <c r="F666" s="41" t="s">
        <v>52</v>
      </c>
      <c r="G666" s="41" t="s">
        <v>336</v>
      </c>
      <c r="H666" s="41" t="s">
        <v>347</v>
      </c>
      <c r="I666" s="42">
        <v>74</v>
      </c>
    </row>
    <row r="667" spans="6:9">
      <c r="F667" s="41" t="s">
        <v>52</v>
      </c>
      <c r="G667" s="41" t="s">
        <v>337</v>
      </c>
      <c r="H667" s="41" t="s">
        <v>341</v>
      </c>
      <c r="I667" s="42">
        <v>159</v>
      </c>
    </row>
    <row r="668" spans="6:9">
      <c r="F668" s="41" t="s">
        <v>52</v>
      </c>
      <c r="G668" s="41" t="s">
        <v>337</v>
      </c>
      <c r="H668" s="41" t="s">
        <v>342</v>
      </c>
      <c r="I668" s="42">
        <v>1</v>
      </c>
    </row>
    <row r="669" spans="6:9">
      <c r="F669" s="41" t="s">
        <v>52</v>
      </c>
      <c r="G669" s="41" t="s">
        <v>337</v>
      </c>
      <c r="H669" s="41" t="s">
        <v>343</v>
      </c>
      <c r="I669" s="42">
        <v>3929</v>
      </c>
    </row>
    <row r="670" spans="6:9">
      <c r="F670" s="41" t="s">
        <v>52</v>
      </c>
      <c r="G670" s="41" t="s">
        <v>337</v>
      </c>
      <c r="H670" s="41" t="s">
        <v>344</v>
      </c>
      <c r="I670" s="42">
        <v>92</v>
      </c>
    </row>
    <row r="671" spans="6:9">
      <c r="F671" s="41" t="s">
        <v>52</v>
      </c>
      <c r="G671" s="41" t="s">
        <v>337</v>
      </c>
      <c r="H671" s="41" t="s">
        <v>345</v>
      </c>
      <c r="I671" s="42">
        <v>588</v>
      </c>
    </row>
    <row r="672" spans="6:9">
      <c r="F672" s="41" t="s">
        <v>52</v>
      </c>
      <c r="G672" s="41" t="s">
        <v>337</v>
      </c>
      <c r="H672" s="41" t="s">
        <v>346</v>
      </c>
      <c r="I672" s="42">
        <v>653</v>
      </c>
    </row>
    <row r="673" spans="6:9">
      <c r="F673" s="41" t="s">
        <v>52</v>
      </c>
      <c r="G673" s="41" t="s">
        <v>337</v>
      </c>
      <c r="H673" s="41" t="s">
        <v>347</v>
      </c>
      <c r="I673" s="42">
        <v>65</v>
      </c>
    </row>
    <row r="674" spans="6:9">
      <c r="F674" s="41" t="s">
        <v>26</v>
      </c>
      <c r="G674" s="41" t="s">
        <v>324</v>
      </c>
      <c r="H674" s="41" t="s">
        <v>341</v>
      </c>
      <c r="I674" s="42">
        <v>50</v>
      </c>
    </row>
    <row r="675" spans="6:9">
      <c r="F675" s="41" t="s">
        <v>26</v>
      </c>
      <c r="G675" s="41" t="s">
        <v>324</v>
      </c>
      <c r="H675" s="41" t="s">
        <v>342</v>
      </c>
      <c r="I675" s="42">
        <v>5</v>
      </c>
    </row>
    <row r="676" spans="6:9">
      <c r="F676" s="41" t="s">
        <v>26</v>
      </c>
      <c r="G676" s="41" t="s">
        <v>324</v>
      </c>
      <c r="H676" s="41" t="s">
        <v>343</v>
      </c>
      <c r="I676" s="42">
        <v>229</v>
      </c>
    </row>
    <row r="677" spans="6:9">
      <c r="F677" s="41" t="s">
        <v>26</v>
      </c>
      <c r="G677" s="41" t="s">
        <v>324</v>
      </c>
      <c r="H677" s="41" t="s">
        <v>344</v>
      </c>
      <c r="I677" s="42">
        <v>4</v>
      </c>
    </row>
    <row r="678" spans="6:9">
      <c r="F678" s="41" t="s">
        <v>26</v>
      </c>
      <c r="G678" s="41" t="s">
        <v>324</v>
      </c>
      <c r="H678" s="41" t="s">
        <v>345</v>
      </c>
      <c r="I678" s="42">
        <v>32</v>
      </c>
    </row>
    <row r="679" spans="6:9">
      <c r="F679" s="41" t="s">
        <v>26</v>
      </c>
      <c r="G679" s="41" t="s">
        <v>324</v>
      </c>
      <c r="H679" s="41" t="s">
        <v>346</v>
      </c>
      <c r="I679" s="42">
        <v>44</v>
      </c>
    </row>
    <row r="680" spans="6:9">
      <c r="F680" s="41" t="s">
        <v>26</v>
      </c>
      <c r="G680" s="41" t="s">
        <v>324</v>
      </c>
      <c r="H680" s="41" t="s">
        <v>347</v>
      </c>
      <c r="I680" s="42">
        <v>7</v>
      </c>
    </row>
    <row r="681" spans="6:9">
      <c r="F681" s="41" t="s">
        <v>26</v>
      </c>
      <c r="G681" s="41" t="s">
        <v>325</v>
      </c>
      <c r="H681" s="41" t="s">
        <v>341</v>
      </c>
      <c r="I681" s="42">
        <v>41</v>
      </c>
    </row>
    <row r="682" spans="6:9">
      <c r="F682" s="41" t="s">
        <v>26</v>
      </c>
      <c r="G682" s="41" t="s">
        <v>325</v>
      </c>
      <c r="H682" s="41" t="s">
        <v>342</v>
      </c>
      <c r="I682" s="42">
        <v>0</v>
      </c>
    </row>
    <row r="683" spans="6:9">
      <c r="F683" s="41" t="s">
        <v>26</v>
      </c>
      <c r="G683" s="41" t="s">
        <v>325</v>
      </c>
      <c r="H683" s="41" t="s">
        <v>343</v>
      </c>
      <c r="I683" s="42">
        <v>228</v>
      </c>
    </row>
    <row r="684" spans="6:9">
      <c r="F684" s="41" t="s">
        <v>26</v>
      </c>
      <c r="G684" s="41" t="s">
        <v>325</v>
      </c>
      <c r="H684" s="41" t="s">
        <v>344</v>
      </c>
      <c r="I684" s="42">
        <v>3</v>
      </c>
    </row>
    <row r="685" spans="6:9">
      <c r="F685" s="41" t="s">
        <v>26</v>
      </c>
      <c r="G685" s="41" t="s">
        <v>325</v>
      </c>
      <c r="H685" s="41" t="s">
        <v>345</v>
      </c>
      <c r="I685" s="42">
        <v>36</v>
      </c>
    </row>
    <row r="686" spans="6:9">
      <c r="F686" s="41" t="s">
        <v>26</v>
      </c>
      <c r="G686" s="41" t="s">
        <v>325</v>
      </c>
      <c r="H686" s="41" t="s">
        <v>346</v>
      </c>
      <c r="I686" s="42">
        <v>26</v>
      </c>
    </row>
    <row r="687" spans="6:9">
      <c r="F687" s="41" t="s">
        <v>26</v>
      </c>
      <c r="G687" s="41" t="s">
        <v>325</v>
      </c>
      <c r="H687" s="41" t="s">
        <v>347</v>
      </c>
      <c r="I687" s="42">
        <v>0</v>
      </c>
    </row>
    <row r="688" spans="6:9">
      <c r="F688" s="41" t="s">
        <v>26</v>
      </c>
      <c r="G688" s="41" t="s">
        <v>326</v>
      </c>
      <c r="H688" s="41" t="s">
        <v>341</v>
      </c>
      <c r="I688" s="42">
        <v>81</v>
      </c>
    </row>
    <row r="689" spans="6:9">
      <c r="F689" s="41" t="s">
        <v>26</v>
      </c>
      <c r="G689" s="41" t="s">
        <v>326</v>
      </c>
      <c r="H689" s="41" t="s">
        <v>342</v>
      </c>
      <c r="I689" s="42">
        <v>0</v>
      </c>
    </row>
    <row r="690" spans="6:9">
      <c r="F690" s="41" t="s">
        <v>26</v>
      </c>
      <c r="G690" s="41" t="s">
        <v>326</v>
      </c>
      <c r="H690" s="41" t="s">
        <v>343</v>
      </c>
      <c r="I690" s="42">
        <v>197</v>
      </c>
    </row>
    <row r="691" spans="6:9">
      <c r="F691" s="41" t="s">
        <v>26</v>
      </c>
      <c r="G691" s="41" t="s">
        <v>326</v>
      </c>
      <c r="H691" s="41" t="s">
        <v>344</v>
      </c>
      <c r="I691" s="42">
        <v>2</v>
      </c>
    </row>
    <row r="692" spans="6:9">
      <c r="F692" s="41" t="s">
        <v>26</v>
      </c>
      <c r="G692" s="41" t="s">
        <v>326</v>
      </c>
      <c r="H692" s="41" t="s">
        <v>345</v>
      </c>
      <c r="I692" s="42">
        <v>42</v>
      </c>
    </row>
    <row r="693" spans="6:9">
      <c r="F693" s="41" t="s">
        <v>26</v>
      </c>
      <c r="G693" s="41" t="s">
        <v>326</v>
      </c>
      <c r="H693" s="41" t="s">
        <v>346</v>
      </c>
      <c r="I693" s="42">
        <v>56</v>
      </c>
    </row>
    <row r="694" spans="6:9">
      <c r="F694" s="41" t="s">
        <v>26</v>
      </c>
      <c r="G694" s="41" t="s">
        <v>326</v>
      </c>
      <c r="H694" s="41" t="s">
        <v>347</v>
      </c>
      <c r="I694" s="42">
        <v>0</v>
      </c>
    </row>
    <row r="695" spans="6:9">
      <c r="F695" s="41" t="s">
        <v>26</v>
      </c>
      <c r="G695" s="41" t="s">
        <v>327</v>
      </c>
      <c r="H695" s="41" t="s">
        <v>341</v>
      </c>
      <c r="I695" s="42">
        <v>39</v>
      </c>
    </row>
    <row r="696" spans="6:9">
      <c r="F696" s="41" t="s">
        <v>26</v>
      </c>
      <c r="G696" s="41" t="s">
        <v>327</v>
      </c>
      <c r="H696" s="41" t="s">
        <v>342</v>
      </c>
      <c r="I696" s="42">
        <v>1</v>
      </c>
    </row>
    <row r="697" spans="6:9">
      <c r="F697" s="41" t="s">
        <v>26</v>
      </c>
      <c r="G697" s="41" t="s">
        <v>327</v>
      </c>
      <c r="H697" s="41" t="s">
        <v>343</v>
      </c>
      <c r="I697" s="42">
        <v>204</v>
      </c>
    </row>
    <row r="698" spans="6:9">
      <c r="F698" s="41" t="s">
        <v>26</v>
      </c>
      <c r="G698" s="41" t="s">
        <v>327</v>
      </c>
      <c r="H698" s="41" t="s">
        <v>344</v>
      </c>
      <c r="I698" s="42">
        <v>1</v>
      </c>
    </row>
    <row r="699" spans="6:9">
      <c r="F699" s="41" t="s">
        <v>26</v>
      </c>
      <c r="G699" s="41" t="s">
        <v>327</v>
      </c>
      <c r="H699" s="41" t="s">
        <v>345</v>
      </c>
      <c r="I699" s="42">
        <v>21</v>
      </c>
    </row>
    <row r="700" spans="6:9">
      <c r="F700" s="41" t="s">
        <v>26</v>
      </c>
      <c r="G700" s="41" t="s">
        <v>327</v>
      </c>
      <c r="H700" s="41" t="s">
        <v>346</v>
      </c>
      <c r="I700" s="42">
        <v>41</v>
      </c>
    </row>
    <row r="701" spans="6:9">
      <c r="F701" s="41" t="s">
        <v>26</v>
      </c>
      <c r="G701" s="41" t="s">
        <v>327</v>
      </c>
      <c r="H701" s="41" t="s">
        <v>347</v>
      </c>
      <c r="I701" s="42">
        <v>1</v>
      </c>
    </row>
    <row r="702" spans="6:9">
      <c r="F702" s="41" t="s">
        <v>26</v>
      </c>
      <c r="G702" s="41" t="s">
        <v>328</v>
      </c>
      <c r="H702" s="41" t="s">
        <v>341</v>
      </c>
      <c r="I702" s="42">
        <v>48</v>
      </c>
    </row>
    <row r="703" spans="6:9">
      <c r="F703" s="41" t="s">
        <v>26</v>
      </c>
      <c r="G703" s="41" t="s">
        <v>328</v>
      </c>
      <c r="H703" s="41" t="s">
        <v>342</v>
      </c>
      <c r="I703" s="42">
        <v>0</v>
      </c>
    </row>
    <row r="704" spans="6:9">
      <c r="F704" s="41" t="s">
        <v>26</v>
      </c>
      <c r="G704" s="41" t="s">
        <v>328</v>
      </c>
      <c r="H704" s="41" t="s">
        <v>343</v>
      </c>
      <c r="I704" s="42">
        <v>194</v>
      </c>
    </row>
    <row r="705" spans="6:9">
      <c r="F705" s="41" t="s">
        <v>26</v>
      </c>
      <c r="G705" s="41" t="s">
        <v>328</v>
      </c>
      <c r="H705" s="41" t="s">
        <v>344</v>
      </c>
      <c r="I705" s="42">
        <v>0</v>
      </c>
    </row>
    <row r="706" spans="6:9">
      <c r="F706" s="41" t="s">
        <v>26</v>
      </c>
      <c r="G706" s="41" t="s">
        <v>328</v>
      </c>
      <c r="H706" s="41" t="s">
        <v>345</v>
      </c>
      <c r="I706" s="42">
        <v>28</v>
      </c>
    </row>
    <row r="707" spans="6:9">
      <c r="F707" s="41" t="s">
        <v>26</v>
      </c>
      <c r="G707" s="41" t="s">
        <v>328</v>
      </c>
      <c r="H707" s="41" t="s">
        <v>346</v>
      </c>
      <c r="I707" s="42">
        <v>38</v>
      </c>
    </row>
    <row r="708" spans="6:9">
      <c r="F708" s="41" t="s">
        <v>26</v>
      </c>
      <c r="G708" s="41" t="s">
        <v>328</v>
      </c>
      <c r="H708" s="41" t="s">
        <v>347</v>
      </c>
      <c r="I708" s="42">
        <v>4</v>
      </c>
    </row>
    <row r="709" spans="6:9">
      <c r="F709" s="41" t="s">
        <v>26</v>
      </c>
      <c r="G709" s="41" t="s">
        <v>330</v>
      </c>
      <c r="H709" s="41" t="s">
        <v>341</v>
      </c>
      <c r="I709" s="42">
        <v>85</v>
      </c>
    </row>
    <row r="710" spans="6:9">
      <c r="F710" s="41" t="s">
        <v>26</v>
      </c>
      <c r="G710" s="41" t="s">
        <v>330</v>
      </c>
      <c r="H710" s="41" t="s">
        <v>342</v>
      </c>
      <c r="I710" s="42">
        <v>1</v>
      </c>
    </row>
    <row r="711" spans="6:9">
      <c r="F711" s="41" t="s">
        <v>26</v>
      </c>
      <c r="G711" s="41" t="s">
        <v>330</v>
      </c>
      <c r="H711" s="41" t="s">
        <v>343</v>
      </c>
      <c r="I711" s="42">
        <v>165</v>
      </c>
    </row>
    <row r="712" spans="6:9">
      <c r="F712" s="41" t="s">
        <v>26</v>
      </c>
      <c r="G712" s="41" t="s">
        <v>330</v>
      </c>
      <c r="H712" s="41" t="s">
        <v>344</v>
      </c>
      <c r="I712" s="42">
        <v>3</v>
      </c>
    </row>
    <row r="713" spans="6:9">
      <c r="F713" s="41" t="s">
        <v>26</v>
      </c>
      <c r="G713" s="41" t="s">
        <v>330</v>
      </c>
      <c r="H713" s="41" t="s">
        <v>345</v>
      </c>
      <c r="I713" s="42">
        <v>26</v>
      </c>
    </row>
    <row r="714" spans="6:9">
      <c r="F714" s="41" t="s">
        <v>26</v>
      </c>
      <c r="G714" s="41" t="s">
        <v>330</v>
      </c>
      <c r="H714" s="41" t="s">
        <v>346</v>
      </c>
      <c r="I714" s="42">
        <v>9</v>
      </c>
    </row>
    <row r="715" spans="6:9">
      <c r="F715" s="41" t="s">
        <v>26</v>
      </c>
      <c r="G715" s="41" t="s">
        <v>330</v>
      </c>
      <c r="H715" s="41" t="s">
        <v>347</v>
      </c>
      <c r="I715" s="42">
        <v>4</v>
      </c>
    </row>
    <row r="716" spans="6:9">
      <c r="F716" s="41" t="s">
        <v>26</v>
      </c>
      <c r="G716" s="41" t="s">
        <v>331</v>
      </c>
      <c r="H716" s="41" t="s">
        <v>341</v>
      </c>
      <c r="I716" s="42">
        <v>7</v>
      </c>
    </row>
    <row r="717" spans="6:9">
      <c r="F717" s="41" t="s">
        <v>26</v>
      </c>
      <c r="G717" s="41" t="s">
        <v>331</v>
      </c>
      <c r="H717" s="41" t="s">
        <v>342</v>
      </c>
      <c r="I717" s="42">
        <v>0</v>
      </c>
    </row>
    <row r="718" spans="6:9">
      <c r="F718" s="41" t="s">
        <v>26</v>
      </c>
      <c r="G718" s="41" t="s">
        <v>331</v>
      </c>
      <c r="H718" s="41" t="s">
        <v>343</v>
      </c>
      <c r="I718" s="42">
        <v>247</v>
      </c>
    </row>
    <row r="719" spans="6:9">
      <c r="F719" s="41" t="s">
        <v>26</v>
      </c>
      <c r="G719" s="41" t="s">
        <v>331</v>
      </c>
      <c r="H719" s="41" t="s">
        <v>344</v>
      </c>
      <c r="I719" s="42">
        <v>7</v>
      </c>
    </row>
    <row r="720" spans="6:9">
      <c r="F720" s="41" t="s">
        <v>26</v>
      </c>
      <c r="G720" s="41" t="s">
        <v>331</v>
      </c>
      <c r="H720" s="41" t="s">
        <v>345</v>
      </c>
      <c r="I720" s="42">
        <v>19</v>
      </c>
    </row>
    <row r="721" spans="6:9">
      <c r="F721" s="41" t="s">
        <v>26</v>
      </c>
      <c r="G721" s="41" t="s">
        <v>331</v>
      </c>
      <c r="H721" s="41" t="s">
        <v>346</v>
      </c>
      <c r="I721" s="42">
        <v>22</v>
      </c>
    </row>
    <row r="722" spans="6:9">
      <c r="F722" s="41" t="s">
        <v>26</v>
      </c>
      <c r="G722" s="41" t="s">
        <v>331</v>
      </c>
      <c r="H722" s="41" t="s">
        <v>347</v>
      </c>
      <c r="I722" s="42">
        <v>1</v>
      </c>
    </row>
    <row r="723" spans="6:9">
      <c r="F723" s="41" t="s">
        <v>26</v>
      </c>
      <c r="G723" s="41" t="s">
        <v>332</v>
      </c>
      <c r="H723" s="41" t="s">
        <v>341</v>
      </c>
      <c r="I723" s="42">
        <v>16</v>
      </c>
    </row>
    <row r="724" spans="6:9">
      <c r="F724" s="41" t="s">
        <v>26</v>
      </c>
      <c r="G724" s="41" t="s">
        <v>332</v>
      </c>
      <c r="H724" s="41" t="s">
        <v>342</v>
      </c>
      <c r="I724" s="42">
        <v>1</v>
      </c>
    </row>
    <row r="725" spans="6:9">
      <c r="F725" s="41" t="s">
        <v>26</v>
      </c>
      <c r="G725" s="41" t="s">
        <v>332</v>
      </c>
      <c r="H725" s="41" t="s">
        <v>343</v>
      </c>
      <c r="I725" s="42">
        <v>192</v>
      </c>
    </row>
    <row r="726" spans="6:9">
      <c r="F726" s="41" t="s">
        <v>26</v>
      </c>
      <c r="G726" s="41" t="s">
        <v>332</v>
      </c>
      <c r="H726" s="41" t="s">
        <v>344</v>
      </c>
      <c r="I726" s="42">
        <v>8</v>
      </c>
    </row>
    <row r="727" spans="6:9">
      <c r="F727" s="41" t="s">
        <v>26</v>
      </c>
      <c r="G727" s="41" t="s">
        <v>332</v>
      </c>
      <c r="H727" s="41" t="s">
        <v>345</v>
      </c>
      <c r="I727" s="42">
        <v>26</v>
      </c>
    </row>
    <row r="728" spans="6:9">
      <c r="F728" s="41" t="s">
        <v>26</v>
      </c>
      <c r="G728" s="41" t="s">
        <v>332</v>
      </c>
      <c r="H728" s="41" t="s">
        <v>346</v>
      </c>
      <c r="I728" s="42">
        <v>35</v>
      </c>
    </row>
    <row r="729" spans="6:9">
      <c r="F729" s="41" t="s">
        <v>26</v>
      </c>
      <c r="G729" s="41" t="s">
        <v>332</v>
      </c>
      <c r="H729" s="41" t="s">
        <v>347</v>
      </c>
      <c r="I729" s="42">
        <v>9</v>
      </c>
    </row>
    <row r="730" spans="6:9">
      <c r="F730" s="41" t="s">
        <v>26</v>
      </c>
      <c r="G730" s="41" t="s">
        <v>333</v>
      </c>
      <c r="H730" s="41" t="s">
        <v>341</v>
      </c>
      <c r="I730" s="42">
        <v>20</v>
      </c>
    </row>
    <row r="731" spans="6:9">
      <c r="F731" s="41" t="s">
        <v>26</v>
      </c>
      <c r="G731" s="41" t="s">
        <v>333</v>
      </c>
      <c r="H731" s="41" t="s">
        <v>342</v>
      </c>
      <c r="I731" s="42">
        <v>0</v>
      </c>
    </row>
    <row r="732" spans="6:9">
      <c r="F732" s="41" t="s">
        <v>26</v>
      </c>
      <c r="G732" s="41" t="s">
        <v>333</v>
      </c>
      <c r="H732" s="41" t="s">
        <v>343</v>
      </c>
      <c r="I732" s="42">
        <v>266</v>
      </c>
    </row>
    <row r="733" spans="6:9">
      <c r="F733" s="41" t="s">
        <v>26</v>
      </c>
      <c r="G733" s="41" t="s">
        <v>333</v>
      </c>
      <c r="H733" s="41" t="s">
        <v>344</v>
      </c>
      <c r="I733" s="42">
        <v>19</v>
      </c>
    </row>
    <row r="734" spans="6:9">
      <c r="F734" s="41" t="s">
        <v>26</v>
      </c>
      <c r="G734" s="41" t="s">
        <v>333</v>
      </c>
      <c r="H734" s="41" t="s">
        <v>345</v>
      </c>
      <c r="I734" s="42">
        <v>22</v>
      </c>
    </row>
    <row r="735" spans="6:9">
      <c r="F735" s="41" t="s">
        <v>26</v>
      </c>
      <c r="G735" s="41" t="s">
        <v>333</v>
      </c>
      <c r="H735" s="41" t="s">
        <v>346</v>
      </c>
      <c r="I735" s="42">
        <v>53</v>
      </c>
    </row>
    <row r="736" spans="6:9">
      <c r="F736" s="41" t="s">
        <v>26</v>
      </c>
      <c r="G736" s="41" t="s">
        <v>333</v>
      </c>
      <c r="H736" s="41" t="s">
        <v>347</v>
      </c>
      <c r="I736" s="42">
        <v>22</v>
      </c>
    </row>
    <row r="737" spans="6:9">
      <c r="F737" s="41" t="s">
        <v>26</v>
      </c>
      <c r="G737" s="41" t="s">
        <v>334</v>
      </c>
      <c r="H737" s="41" t="s">
        <v>341</v>
      </c>
      <c r="I737" s="42">
        <v>10</v>
      </c>
    </row>
    <row r="738" spans="6:9">
      <c r="F738" s="41" t="s">
        <v>26</v>
      </c>
      <c r="G738" s="41" t="s">
        <v>334</v>
      </c>
      <c r="H738" s="41" t="s">
        <v>342</v>
      </c>
      <c r="I738" s="42">
        <v>14</v>
      </c>
    </row>
    <row r="739" spans="6:9">
      <c r="F739" s="41" t="s">
        <v>26</v>
      </c>
      <c r="G739" s="41" t="s">
        <v>334</v>
      </c>
      <c r="H739" s="41" t="s">
        <v>343</v>
      </c>
      <c r="I739" s="42">
        <v>317</v>
      </c>
    </row>
    <row r="740" spans="6:9">
      <c r="F740" s="41" t="s">
        <v>26</v>
      </c>
      <c r="G740" s="41" t="s">
        <v>334</v>
      </c>
      <c r="H740" s="41" t="s">
        <v>344</v>
      </c>
      <c r="I740" s="42">
        <v>9</v>
      </c>
    </row>
    <row r="741" spans="6:9">
      <c r="F741" s="41" t="s">
        <v>26</v>
      </c>
      <c r="G741" s="41" t="s">
        <v>334</v>
      </c>
      <c r="H741" s="41" t="s">
        <v>345</v>
      </c>
      <c r="I741" s="42">
        <v>27</v>
      </c>
    </row>
    <row r="742" spans="6:9">
      <c r="F742" s="41" t="s">
        <v>26</v>
      </c>
      <c r="G742" s="41" t="s">
        <v>334</v>
      </c>
      <c r="H742" s="41" t="s">
        <v>346</v>
      </c>
      <c r="I742" s="42">
        <v>35</v>
      </c>
    </row>
    <row r="743" spans="6:9">
      <c r="F743" s="41" t="s">
        <v>26</v>
      </c>
      <c r="G743" s="41" t="s">
        <v>334</v>
      </c>
      <c r="H743" s="41" t="s">
        <v>347</v>
      </c>
      <c r="I743" s="42">
        <v>29</v>
      </c>
    </row>
    <row r="744" spans="6:9">
      <c r="F744" s="41" t="s">
        <v>26</v>
      </c>
      <c r="G744" s="41" t="s">
        <v>336</v>
      </c>
      <c r="H744" s="41" t="s">
        <v>341</v>
      </c>
      <c r="I744" s="42">
        <v>7</v>
      </c>
    </row>
    <row r="745" spans="6:9">
      <c r="F745" s="41" t="s">
        <v>26</v>
      </c>
      <c r="G745" s="41" t="s">
        <v>336</v>
      </c>
      <c r="H745" s="41" t="s">
        <v>342</v>
      </c>
      <c r="I745" s="42">
        <v>12</v>
      </c>
    </row>
    <row r="746" spans="6:9">
      <c r="F746" s="41" t="s">
        <v>26</v>
      </c>
      <c r="G746" s="41" t="s">
        <v>336</v>
      </c>
      <c r="H746" s="41" t="s">
        <v>343</v>
      </c>
      <c r="I746" s="42">
        <v>309</v>
      </c>
    </row>
    <row r="747" spans="6:9">
      <c r="F747" s="41" t="s">
        <v>26</v>
      </c>
      <c r="G747" s="41" t="s">
        <v>336</v>
      </c>
      <c r="H747" s="41" t="s">
        <v>344</v>
      </c>
      <c r="I747" s="42">
        <v>11</v>
      </c>
    </row>
    <row r="748" spans="6:9">
      <c r="F748" s="41" t="s">
        <v>26</v>
      </c>
      <c r="G748" s="41" t="s">
        <v>336</v>
      </c>
      <c r="H748" s="41" t="s">
        <v>345</v>
      </c>
      <c r="I748" s="42">
        <v>27</v>
      </c>
    </row>
    <row r="749" spans="6:9">
      <c r="F749" s="41" t="s">
        <v>26</v>
      </c>
      <c r="G749" s="41" t="s">
        <v>336</v>
      </c>
      <c r="H749" s="41" t="s">
        <v>346</v>
      </c>
      <c r="I749" s="42">
        <v>12</v>
      </c>
    </row>
    <row r="750" spans="6:9">
      <c r="F750" s="41" t="s">
        <v>26</v>
      </c>
      <c r="G750" s="41" t="s">
        <v>336</v>
      </c>
      <c r="H750" s="41" t="s">
        <v>347</v>
      </c>
      <c r="I750" s="42">
        <v>36</v>
      </c>
    </row>
    <row r="751" spans="6:9">
      <c r="F751" s="41" t="s">
        <v>26</v>
      </c>
      <c r="G751" s="41" t="s">
        <v>337</v>
      </c>
      <c r="H751" s="41" t="s">
        <v>341</v>
      </c>
      <c r="I751" s="42">
        <v>1</v>
      </c>
    </row>
    <row r="752" spans="6:9">
      <c r="F752" s="41" t="s">
        <v>26</v>
      </c>
      <c r="G752" s="41" t="s">
        <v>337</v>
      </c>
      <c r="H752" s="41" t="s">
        <v>342</v>
      </c>
      <c r="I752" s="42">
        <v>10</v>
      </c>
    </row>
    <row r="753" spans="6:9">
      <c r="F753" s="41" t="s">
        <v>26</v>
      </c>
      <c r="G753" s="41" t="s">
        <v>337</v>
      </c>
      <c r="H753" s="41" t="s">
        <v>343</v>
      </c>
      <c r="I753" s="42">
        <v>304</v>
      </c>
    </row>
    <row r="754" spans="6:9">
      <c r="F754" s="41" t="s">
        <v>26</v>
      </c>
      <c r="G754" s="41" t="s">
        <v>337</v>
      </c>
      <c r="H754" s="41" t="s">
        <v>344</v>
      </c>
      <c r="I754" s="42">
        <v>15</v>
      </c>
    </row>
    <row r="755" spans="6:9">
      <c r="F755" s="41" t="s">
        <v>26</v>
      </c>
      <c r="G755" s="41" t="s">
        <v>337</v>
      </c>
      <c r="H755" s="41" t="s">
        <v>345</v>
      </c>
      <c r="I755" s="42">
        <v>39</v>
      </c>
    </row>
    <row r="756" spans="6:9">
      <c r="F756" s="41" t="s">
        <v>26</v>
      </c>
      <c r="G756" s="41" t="s">
        <v>337</v>
      </c>
      <c r="H756" s="41" t="s">
        <v>346</v>
      </c>
      <c r="I756" s="42">
        <v>10</v>
      </c>
    </row>
    <row r="757" spans="6:9">
      <c r="F757" s="41" t="s">
        <v>26</v>
      </c>
      <c r="G757" s="41" t="s">
        <v>337</v>
      </c>
      <c r="H757" s="41" t="s">
        <v>347</v>
      </c>
      <c r="I757" s="42">
        <v>6</v>
      </c>
    </row>
    <row r="758" spans="6:9">
      <c r="F758" s="41" t="s">
        <v>45</v>
      </c>
      <c r="G758" s="41" t="s">
        <v>324</v>
      </c>
      <c r="H758" s="41" t="s">
        <v>341</v>
      </c>
      <c r="I758" s="42">
        <v>82</v>
      </c>
    </row>
    <row r="759" spans="6:9">
      <c r="F759" s="41" t="s">
        <v>45</v>
      </c>
      <c r="G759" s="41" t="s">
        <v>324</v>
      </c>
      <c r="H759" s="41" t="s">
        <v>342</v>
      </c>
      <c r="I759" s="42">
        <v>0</v>
      </c>
    </row>
    <row r="760" spans="6:9">
      <c r="F760" s="41" t="s">
        <v>45</v>
      </c>
      <c r="G760" s="41" t="s">
        <v>324</v>
      </c>
      <c r="H760" s="41" t="s">
        <v>343</v>
      </c>
      <c r="I760" s="42">
        <v>71</v>
      </c>
    </row>
    <row r="761" spans="6:9">
      <c r="F761" s="41" t="s">
        <v>45</v>
      </c>
      <c r="G761" s="41" t="s">
        <v>324</v>
      </c>
      <c r="H761" s="41" t="s">
        <v>344</v>
      </c>
      <c r="I761" s="42">
        <v>0</v>
      </c>
    </row>
    <row r="762" spans="6:9">
      <c r="F762" s="41" t="s">
        <v>45</v>
      </c>
      <c r="G762" s="41" t="s">
        <v>324</v>
      </c>
      <c r="H762" s="41" t="s">
        <v>345</v>
      </c>
      <c r="I762" s="42">
        <v>2</v>
      </c>
    </row>
    <row r="763" spans="6:9">
      <c r="F763" s="41" t="s">
        <v>45</v>
      </c>
      <c r="G763" s="41" t="s">
        <v>324</v>
      </c>
      <c r="H763" s="41" t="s">
        <v>346</v>
      </c>
      <c r="I763" s="42">
        <v>0</v>
      </c>
    </row>
    <row r="764" spans="6:9">
      <c r="F764" s="41" t="s">
        <v>45</v>
      </c>
      <c r="G764" s="41" t="s">
        <v>324</v>
      </c>
      <c r="H764" s="41" t="s">
        <v>347</v>
      </c>
      <c r="I764" s="42">
        <v>0</v>
      </c>
    </row>
    <row r="765" spans="6:9">
      <c r="F765" s="41" t="s">
        <v>45</v>
      </c>
      <c r="G765" s="41" t="s">
        <v>325</v>
      </c>
      <c r="H765" s="41" t="s">
        <v>341</v>
      </c>
      <c r="I765" s="42">
        <v>2</v>
      </c>
    </row>
    <row r="766" spans="6:9">
      <c r="F766" s="41" t="s">
        <v>45</v>
      </c>
      <c r="G766" s="41" t="s">
        <v>325</v>
      </c>
      <c r="H766" s="41" t="s">
        <v>342</v>
      </c>
      <c r="I766" s="42">
        <v>0</v>
      </c>
    </row>
    <row r="767" spans="6:9">
      <c r="F767" s="41" t="s">
        <v>45</v>
      </c>
      <c r="G767" s="41" t="s">
        <v>325</v>
      </c>
      <c r="H767" s="41" t="s">
        <v>343</v>
      </c>
      <c r="I767" s="42">
        <v>159</v>
      </c>
    </row>
    <row r="768" spans="6:9">
      <c r="F768" s="41" t="s">
        <v>45</v>
      </c>
      <c r="G768" s="41" t="s">
        <v>325</v>
      </c>
      <c r="H768" s="41" t="s">
        <v>344</v>
      </c>
      <c r="I768" s="42">
        <v>5</v>
      </c>
    </row>
    <row r="769" spans="6:9">
      <c r="F769" s="41" t="s">
        <v>45</v>
      </c>
      <c r="G769" s="41" t="s">
        <v>325</v>
      </c>
      <c r="H769" s="41" t="s">
        <v>345</v>
      </c>
      <c r="I769" s="42">
        <v>13</v>
      </c>
    </row>
    <row r="770" spans="6:9">
      <c r="F770" s="41" t="s">
        <v>45</v>
      </c>
      <c r="G770" s="41" t="s">
        <v>325</v>
      </c>
      <c r="H770" s="41" t="s">
        <v>346</v>
      </c>
      <c r="I770" s="42">
        <v>4</v>
      </c>
    </row>
    <row r="771" spans="6:9">
      <c r="F771" s="41" t="s">
        <v>45</v>
      </c>
      <c r="G771" s="41" t="s">
        <v>325</v>
      </c>
      <c r="H771" s="41" t="s">
        <v>347</v>
      </c>
      <c r="I771" s="42">
        <v>0</v>
      </c>
    </row>
    <row r="772" spans="6:9">
      <c r="F772" s="41" t="s">
        <v>45</v>
      </c>
      <c r="G772" s="41" t="s">
        <v>326</v>
      </c>
      <c r="H772" s="41" t="s">
        <v>341</v>
      </c>
      <c r="I772" s="42">
        <v>22</v>
      </c>
    </row>
    <row r="773" spans="6:9">
      <c r="F773" s="41" t="s">
        <v>45</v>
      </c>
      <c r="G773" s="41" t="s">
        <v>326</v>
      </c>
      <c r="H773" s="41" t="s">
        <v>342</v>
      </c>
      <c r="I773" s="42">
        <v>0</v>
      </c>
    </row>
    <row r="774" spans="6:9">
      <c r="F774" s="41" t="s">
        <v>45</v>
      </c>
      <c r="G774" s="41" t="s">
        <v>326</v>
      </c>
      <c r="H774" s="41" t="s">
        <v>343</v>
      </c>
      <c r="I774" s="42">
        <v>136</v>
      </c>
    </row>
    <row r="775" spans="6:9">
      <c r="F775" s="41" t="s">
        <v>45</v>
      </c>
      <c r="G775" s="41" t="s">
        <v>326</v>
      </c>
      <c r="H775" s="41" t="s">
        <v>344</v>
      </c>
      <c r="I775" s="42">
        <v>3</v>
      </c>
    </row>
    <row r="776" spans="6:9">
      <c r="F776" s="41" t="s">
        <v>45</v>
      </c>
      <c r="G776" s="41" t="s">
        <v>326</v>
      </c>
      <c r="H776" s="41" t="s">
        <v>345</v>
      </c>
      <c r="I776" s="42">
        <v>5</v>
      </c>
    </row>
    <row r="777" spans="6:9">
      <c r="F777" s="41" t="s">
        <v>45</v>
      </c>
      <c r="G777" s="41" t="s">
        <v>326</v>
      </c>
      <c r="H777" s="41" t="s">
        <v>346</v>
      </c>
      <c r="I777" s="42">
        <v>3</v>
      </c>
    </row>
    <row r="778" spans="6:9">
      <c r="F778" s="41" t="s">
        <v>45</v>
      </c>
      <c r="G778" s="41" t="s">
        <v>326</v>
      </c>
      <c r="H778" s="41" t="s">
        <v>347</v>
      </c>
      <c r="I778" s="42">
        <v>0</v>
      </c>
    </row>
    <row r="779" spans="6:9">
      <c r="F779" s="41" t="s">
        <v>45</v>
      </c>
      <c r="G779" s="41" t="s">
        <v>327</v>
      </c>
      <c r="H779" s="41" t="s">
        <v>341</v>
      </c>
      <c r="I779" s="42">
        <v>40</v>
      </c>
    </row>
    <row r="780" spans="6:9">
      <c r="F780" s="41" t="s">
        <v>45</v>
      </c>
      <c r="G780" s="41" t="s">
        <v>327</v>
      </c>
      <c r="H780" s="41" t="s">
        <v>342</v>
      </c>
      <c r="I780" s="42">
        <v>0</v>
      </c>
    </row>
    <row r="781" spans="6:9">
      <c r="F781" s="41" t="s">
        <v>45</v>
      </c>
      <c r="G781" s="41" t="s">
        <v>327</v>
      </c>
      <c r="H781" s="41" t="s">
        <v>343</v>
      </c>
      <c r="I781" s="42">
        <v>86</v>
      </c>
    </row>
    <row r="782" spans="6:9">
      <c r="F782" s="41" t="s">
        <v>45</v>
      </c>
      <c r="G782" s="41" t="s">
        <v>327</v>
      </c>
      <c r="H782" s="41" t="s">
        <v>344</v>
      </c>
      <c r="I782" s="42">
        <v>0</v>
      </c>
    </row>
    <row r="783" spans="6:9">
      <c r="F783" s="41" t="s">
        <v>45</v>
      </c>
      <c r="G783" s="41" t="s">
        <v>327</v>
      </c>
      <c r="H783" s="41" t="s">
        <v>345</v>
      </c>
      <c r="I783" s="42">
        <v>0</v>
      </c>
    </row>
    <row r="784" spans="6:9">
      <c r="F784" s="41" t="s">
        <v>45</v>
      </c>
      <c r="G784" s="41" t="s">
        <v>327</v>
      </c>
      <c r="H784" s="41" t="s">
        <v>346</v>
      </c>
      <c r="I784" s="42">
        <v>0</v>
      </c>
    </row>
    <row r="785" spans="6:9">
      <c r="F785" s="41" t="s">
        <v>45</v>
      </c>
      <c r="G785" s="41" t="s">
        <v>327</v>
      </c>
      <c r="H785" s="41" t="s">
        <v>347</v>
      </c>
      <c r="I785" s="42">
        <v>1</v>
      </c>
    </row>
    <row r="786" spans="6:9">
      <c r="F786" s="41" t="s">
        <v>45</v>
      </c>
      <c r="G786" s="41" t="s">
        <v>328</v>
      </c>
      <c r="H786" s="41" t="s">
        <v>341</v>
      </c>
      <c r="I786" s="42">
        <v>1</v>
      </c>
    </row>
    <row r="787" spans="6:9">
      <c r="F787" s="41" t="s">
        <v>45</v>
      </c>
      <c r="G787" s="41" t="s">
        <v>328</v>
      </c>
      <c r="H787" s="41" t="s">
        <v>342</v>
      </c>
      <c r="I787" s="42">
        <v>0</v>
      </c>
    </row>
    <row r="788" spans="6:9">
      <c r="F788" s="41" t="s">
        <v>45</v>
      </c>
      <c r="G788" s="41" t="s">
        <v>328</v>
      </c>
      <c r="H788" s="41" t="s">
        <v>343</v>
      </c>
      <c r="I788" s="42">
        <v>126</v>
      </c>
    </row>
    <row r="789" spans="6:9">
      <c r="F789" s="41" t="s">
        <v>45</v>
      </c>
      <c r="G789" s="41" t="s">
        <v>328</v>
      </c>
      <c r="H789" s="41" t="s">
        <v>344</v>
      </c>
      <c r="I789" s="42">
        <v>0</v>
      </c>
    </row>
    <row r="790" spans="6:9">
      <c r="F790" s="41" t="s">
        <v>45</v>
      </c>
      <c r="G790" s="41" t="s">
        <v>328</v>
      </c>
      <c r="H790" s="41" t="s">
        <v>345</v>
      </c>
      <c r="I790" s="42">
        <v>1</v>
      </c>
    </row>
    <row r="791" spans="6:9">
      <c r="F791" s="41" t="s">
        <v>45</v>
      </c>
      <c r="G791" s="41" t="s">
        <v>328</v>
      </c>
      <c r="H791" s="41" t="s">
        <v>346</v>
      </c>
      <c r="I791" s="42">
        <v>2</v>
      </c>
    </row>
    <row r="792" spans="6:9">
      <c r="F792" s="41" t="s">
        <v>45</v>
      </c>
      <c r="G792" s="41" t="s">
        <v>328</v>
      </c>
      <c r="H792" s="41" t="s">
        <v>347</v>
      </c>
      <c r="I792" s="42">
        <v>0</v>
      </c>
    </row>
    <row r="793" spans="6:9">
      <c r="F793" s="41" t="s">
        <v>45</v>
      </c>
      <c r="G793" s="41" t="s">
        <v>330</v>
      </c>
      <c r="H793" s="41" t="s">
        <v>341</v>
      </c>
      <c r="I793" s="42">
        <v>21</v>
      </c>
    </row>
    <row r="794" spans="6:9">
      <c r="F794" s="41" t="s">
        <v>45</v>
      </c>
      <c r="G794" s="41" t="s">
        <v>330</v>
      </c>
      <c r="H794" s="41" t="s">
        <v>342</v>
      </c>
      <c r="I794" s="42">
        <v>0</v>
      </c>
    </row>
    <row r="795" spans="6:9">
      <c r="F795" s="41" t="s">
        <v>45</v>
      </c>
      <c r="G795" s="41" t="s">
        <v>330</v>
      </c>
      <c r="H795" s="41" t="s">
        <v>343</v>
      </c>
      <c r="I795" s="42">
        <v>125</v>
      </c>
    </row>
    <row r="796" spans="6:9">
      <c r="F796" s="41" t="s">
        <v>45</v>
      </c>
      <c r="G796" s="41" t="s">
        <v>330</v>
      </c>
      <c r="H796" s="41" t="s">
        <v>344</v>
      </c>
      <c r="I796" s="42">
        <v>1</v>
      </c>
    </row>
    <row r="797" spans="6:9">
      <c r="F797" s="41" t="s">
        <v>45</v>
      </c>
      <c r="G797" s="41" t="s">
        <v>330</v>
      </c>
      <c r="H797" s="41" t="s">
        <v>345</v>
      </c>
      <c r="I797" s="42">
        <v>2</v>
      </c>
    </row>
    <row r="798" spans="6:9">
      <c r="F798" s="41" t="s">
        <v>45</v>
      </c>
      <c r="G798" s="41" t="s">
        <v>330</v>
      </c>
      <c r="H798" s="41" t="s">
        <v>346</v>
      </c>
      <c r="I798" s="42">
        <v>8</v>
      </c>
    </row>
    <row r="799" spans="6:9">
      <c r="F799" s="41" t="s">
        <v>45</v>
      </c>
      <c r="G799" s="41" t="s">
        <v>330</v>
      </c>
      <c r="H799" s="41" t="s">
        <v>347</v>
      </c>
      <c r="I799" s="42">
        <v>0</v>
      </c>
    </row>
    <row r="800" spans="6:9">
      <c r="F800" s="41" t="s">
        <v>45</v>
      </c>
      <c r="G800" s="41" t="s">
        <v>331</v>
      </c>
      <c r="H800" s="41" t="s">
        <v>341</v>
      </c>
      <c r="I800" s="42">
        <v>0</v>
      </c>
    </row>
    <row r="801" spans="6:9">
      <c r="F801" s="41" t="s">
        <v>45</v>
      </c>
      <c r="G801" s="41" t="s">
        <v>331</v>
      </c>
      <c r="H801" s="41" t="s">
        <v>342</v>
      </c>
      <c r="I801" s="42">
        <v>0</v>
      </c>
    </row>
    <row r="802" spans="6:9">
      <c r="F802" s="41" t="s">
        <v>45</v>
      </c>
      <c r="G802" s="41" t="s">
        <v>331</v>
      </c>
      <c r="H802" s="41" t="s">
        <v>343</v>
      </c>
      <c r="I802" s="42">
        <v>125</v>
      </c>
    </row>
    <row r="803" spans="6:9">
      <c r="F803" s="41" t="s">
        <v>45</v>
      </c>
      <c r="G803" s="41" t="s">
        <v>331</v>
      </c>
      <c r="H803" s="41" t="s">
        <v>344</v>
      </c>
      <c r="I803" s="42">
        <v>1</v>
      </c>
    </row>
    <row r="804" spans="6:9">
      <c r="F804" s="41" t="s">
        <v>45</v>
      </c>
      <c r="G804" s="41" t="s">
        <v>331</v>
      </c>
      <c r="H804" s="41" t="s">
        <v>345</v>
      </c>
      <c r="I804" s="42">
        <v>8</v>
      </c>
    </row>
    <row r="805" spans="6:9">
      <c r="F805" s="41" t="s">
        <v>45</v>
      </c>
      <c r="G805" s="41" t="s">
        <v>331</v>
      </c>
      <c r="H805" s="41" t="s">
        <v>346</v>
      </c>
      <c r="I805" s="42">
        <v>7</v>
      </c>
    </row>
    <row r="806" spans="6:9">
      <c r="F806" s="41" t="s">
        <v>45</v>
      </c>
      <c r="G806" s="41" t="s">
        <v>331</v>
      </c>
      <c r="H806" s="41" t="s">
        <v>347</v>
      </c>
      <c r="I806" s="42">
        <v>2</v>
      </c>
    </row>
    <row r="807" spans="6:9">
      <c r="F807" s="41" t="s">
        <v>45</v>
      </c>
      <c r="G807" s="41" t="s">
        <v>332</v>
      </c>
      <c r="H807" s="41" t="s">
        <v>341</v>
      </c>
      <c r="I807" s="42">
        <v>0</v>
      </c>
    </row>
    <row r="808" spans="6:9">
      <c r="F808" s="41" t="s">
        <v>45</v>
      </c>
      <c r="G808" s="41" t="s">
        <v>332</v>
      </c>
      <c r="H808" s="41" t="s">
        <v>342</v>
      </c>
      <c r="I808" s="42">
        <v>0</v>
      </c>
    </row>
    <row r="809" spans="6:9">
      <c r="F809" s="41" t="s">
        <v>45</v>
      </c>
      <c r="G809" s="41" t="s">
        <v>332</v>
      </c>
      <c r="H809" s="41" t="s">
        <v>343</v>
      </c>
      <c r="I809" s="42">
        <v>169</v>
      </c>
    </row>
    <row r="810" spans="6:9">
      <c r="F810" s="41" t="s">
        <v>45</v>
      </c>
      <c r="G810" s="41" t="s">
        <v>332</v>
      </c>
      <c r="H810" s="41" t="s">
        <v>344</v>
      </c>
      <c r="I810" s="42">
        <v>2</v>
      </c>
    </row>
    <row r="811" spans="6:9">
      <c r="F811" s="41" t="s">
        <v>45</v>
      </c>
      <c r="G811" s="41" t="s">
        <v>332</v>
      </c>
      <c r="H811" s="41" t="s">
        <v>345</v>
      </c>
      <c r="I811" s="42">
        <v>11</v>
      </c>
    </row>
    <row r="812" spans="6:9">
      <c r="F812" s="41" t="s">
        <v>45</v>
      </c>
      <c r="G812" s="41" t="s">
        <v>332</v>
      </c>
      <c r="H812" s="41" t="s">
        <v>346</v>
      </c>
      <c r="I812" s="42">
        <v>9</v>
      </c>
    </row>
    <row r="813" spans="6:9">
      <c r="F813" s="41" t="s">
        <v>45</v>
      </c>
      <c r="G813" s="41" t="s">
        <v>332</v>
      </c>
      <c r="H813" s="41" t="s">
        <v>347</v>
      </c>
      <c r="I813" s="42">
        <v>0</v>
      </c>
    </row>
    <row r="814" spans="6:9">
      <c r="F814" s="41" t="s">
        <v>45</v>
      </c>
      <c r="G814" s="41" t="s">
        <v>333</v>
      </c>
      <c r="H814" s="41" t="s">
        <v>341</v>
      </c>
      <c r="I814" s="42">
        <v>0</v>
      </c>
    </row>
    <row r="815" spans="6:9">
      <c r="F815" s="41" t="s">
        <v>45</v>
      </c>
      <c r="G815" s="41" t="s">
        <v>333</v>
      </c>
      <c r="H815" s="41" t="s">
        <v>342</v>
      </c>
      <c r="I815" s="42">
        <v>0</v>
      </c>
    </row>
    <row r="816" spans="6:9">
      <c r="F816" s="41" t="s">
        <v>45</v>
      </c>
      <c r="G816" s="41" t="s">
        <v>333</v>
      </c>
      <c r="H816" s="41" t="s">
        <v>343</v>
      </c>
      <c r="I816" s="42">
        <v>163</v>
      </c>
    </row>
    <row r="817" spans="6:9">
      <c r="F817" s="41" t="s">
        <v>45</v>
      </c>
      <c r="G817" s="41" t="s">
        <v>333</v>
      </c>
      <c r="H817" s="41" t="s">
        <v>344</v>
      </c>
      <c r="I817" s="42">
        <v>14</v>
      </c>
    </row>
    <row r="818" spans="6:9">
      <c r="F818" s="41" t="s">
        <v>45</v>
      </c>
      <c r="G818" s="41" t="s">
        <v>333</v>
      </c>
      <c r="H818" s="41" t="s">
        <v>345</v>
      </c>
      <c r="I818" s="42">
        <v>7</v>
      </c>
    </row>
    <row r="819" spans="6:9">
      <c r="F819" s="41" t="s">
        <v>45</v>
      </c>
      <c r="G819" s="41" t="s">
        <v>333</v>
      </c>
      <c r="H819" s="41" t="s">
        <v>346</v>
      </c>
      <c r="I819" s="42">
        <v>10</v>
      </c>
    </row>
    <row r="820" spans="6:9">
      <c r="F820" s="41" t="s">
        <v>45</v>
      </c>
      <c r="G820" s="41" t="s">
        <v>333</v>
      </c>
      <c r="H820" s="41" t="s">
        <v>347</v>
      </c>
      <c r="I820" s="42">
        <v>6</v>
      </c>
    </row>
    <row r="821" spans="6:9">
      <c r="F821" s="41" t="s">
        <v>45</v>
      </c>
      <c r="G821" s="41" t="s">
        <v>334</v>
      </c>
      <c r="H821" s="41" t="s">
        <v>341</v>
      </c>
      <c r="I821" s="42">
        <v>0</v>
      </c>
    </row>
    <row r="822" spans="6:9">
      <c r="F822" s="41" t="s">
        <v>45</v>
      </c>
      <c r="G822" s="41" t="s">
        <v>334</v>
      </c>
      <c r="H822" s="41" t="s">
        <v>342</v>
      </c>
      <c r="I822" s="42">
        <v>0</v>
      </c>
    </row>
    <row r="823" spans="6:9">
      <c r="F823" s="41" t="s">
        <v>45</v>
      </c>
      <c r="G823" s="41" t="s">
        <v>334</v>
      </c>
      <c r="H823" s="41" t="s">
        <v>343</v>
      </c>
      <c r="I823" s="42">
        <v>201</v>
      </c>
    </row>
    <row r="824" spans="6:9">
      <c r="F824" s="41" t="s">
        <v>45</v>
      </c>
      <c r="G824" s="41" t="s">
        <v>334</v>
      </c>
      <c r="H824" s="41" t="s">
        <v>344</v>
      </c>
      <c r="I824" s="42">
        <v>2</v>
      </c>
    </row>
    <row r="825" spans="6:9">
      <c r="F825" s="41" t="s">
        <v>45</v>
      </c>
      <c r="G825" s="41" t="s">
        <v>334</v>
      </c>
      <c r="H825" s="41" t="s">
        <v>345</v>
      </c>
      <c r="I825" s="42">
        <v>14</v>
      </c>
    </row>
    <row r="826" spans="6:9">
      <c r="F826" s="41" t="s">
        <v>45</v>
      </c>
      <c r="G826" s="41" t="s">
        <v>334</v>
      </c>
      <c r="H826" s="41" t="s">
        <v>346</v>
      </c>
      <c r="I826" s="42">
        <v>5</v>
      </c>
    </row>
    <row r="827" spans="6:9">
      <c r="F827" s="41" t="s">
        <v>45</v>
      </c>
      <c r="G827" s="41" t="s">
        <v>334</v>
      </c>
      <c r="H827" s="41" t="s">
        <v>347</v>
      </c>
      <c r="I827" s="42">
        <v>6</v>
      </c>
    </row>
    <row r="828" spans="6:9">
      <c r="F828" s="41" t="s">
        <v>45</v>
      </c>
      <c r="G828" s="41" t="s">
        <v>336</v>
      </c>
      <c r="H828" s="41" t="s">
        <v>341</v>
      </c>
      <c r="I828" s="42">
        <v>0</v>
      </c>
    </row>
    <row r="829" spans="6:9">
      <c r="F829" s="41" t="s">
        <v>45</v>
      </c>
      <c r="G829" s="41" t="s">
        <v>336</v>
      </c>
      <c r="H829" s="41" t="s">
        <v>342</v>
      </c>
      <c r="I829" s="42">
        <v>2</v>
      </c>
    </row>
    <row r="830" spans="6:9">
      <c r="F830" s="41" t="s">
        <v>45</v>
      </c>
      <c r="G830" s="41" t="s">
        <v>336</v>
      </c>
      <c r="H830" s="41" t="s">
        <v>343</v>
      </c>
      <c r="I830" s="42">
        <v>178</v>
      </c>
    </row>
    <row r="831" spans="6:9">
      <c r="F831" s="41" t="s">
        <v>45</v>
      </c>
      <c r="G831" s="41" t="s">
        <v>336</v>
      </c>
      <c r="H831" s="41" t="s">
        <v>344</v>
      </c>
      <c r="I831" s="42">
        <v>7</v>
      </c>
    </row>
    <row r="832" spans="6:9">
      <c r="F832" s="41" t="s">
        <v>45</v>
      </c>
      <c r="G832" s="41" t="s">
        <v>336</v>
      </c>
      <c r="H832" s="41" t="s">
        <v>345</v>
      </c>
      <c r="I832" s="42">
        <v>6</v>
      </c>
    </row>
    <row r="833" spans="6:9">
      <c r="F833" s="41" t="s">
        <v>45</v>
      </c>
      <c r="G833" s="41" t="s">
        <v>336</v>
      </c>
      <c r="H833" s="41" t="s">
        <v>346</v>
      </c>
      <c r="I833" s="42">
        <v>7</v>
      </c>
    </row>
    <row r="834" spans="6:9">
      <c r="F834" s="41" t="s">
        <v>45</v>
      </c>
      <c r="G834" s="41" t="s">
        <v>336</v>
      </c>
      <c r="H834" s="41" t="s">
        <v>347</v>
      </c>
      <c r="I834" s="42">
        <v>4</v>
      </c>
    </row>
    <row r="835" spans="6:9">
      <c r="F835" s="41" t="s">
        <v>45</v>
      </c>
      <c r="G835" s="41" t="s">
        <v>337</v>
      </c>
      <c r="H835" s="41" t="s">
        <v>341</v>
      </c>
      <c r="I835" s="42">
        <v>0</v>
      </c>
    </row>
    <row r="836" spans="6:9">
      <c r="F836" s="41" t="s">
        <v>45</v>
      </c>
      <c r="G836" s="41" t="s">
        <v>337</v>
      </c>
      <c r="H836" s="41" t="s">
        <v>342</v>
      </c>
      <c r="I836" s="42">
        <v>0</v>
      </c>
    </row>
    <row r="837" spans="6:9">
      <c r="F837" s="41" t="s">
        <v>45</v>
      </c>
      <c r="G837" s="41" t="s">
        <v>337</v>
      </c>
      <c r="H837" s="41" t="s">
        <v>343</v>
      </c>
      <c r="I837" s="42">
        <v>135</v>
      </c>
    </row>
    <row r="838" spans="6:9">
      <c r="F838" s="41" t="s">
        <v>45</v>
      </c>
      <c r="G838" s="41" t="s">
        <v>337</v>
      </c>
      <c r="H838" s="41" t="s">
        <v>344</v>
      </c>
      <c r="I838" s="42">
        <v>8</v>
      </c>
    </row>
    <row r="839" spans="6:9">
      <c r="F839" s="41" t="s">
        <v>45</v>
      </c>
      <c r="G839" s="41" t="s">
        <v>337</v>
      </c>
      <c r="H839" s="41" t="s">
        <v>345</v>
      </c>
      <c r="I839" s="42">
        <v>11</v>
      </c>
    </row>
    <row r="840" spans="6:9">
      <c r="F840" s="41" t="s">
        <v>45</v>
      </c>
      <c r="G840" s="41" t="s">
        <v>337</v>
      </c>
      <c r="H840" s="41" t="s">
        <v>346</v>
      </c>
      <c r="I840" s="42">
        <v>7</v>
      </c>
    </row>
    <row r="841" spans="6:9">
      <c r="F841" s="41" t="s">
        <v>45</v>
      </c>
      <c r="G841" s="41" t="s">
        <v>337</v>
      </c>
      <c r="H841" s="41" t="s">
        <v>347</v>
      </c>
      <c r="I841" s="42">
        <v>4</v>
      </c>
    </row>
    <row r="842" spans="6:9">
      <c r="F842" s="41" t="s">
        <v>51</v>
      </c>
      <c r="G842" s="41" t="s">
        <v>324</v>
      </c>
      <c r="H842" s="41" t="s">
        <v>341</v>
      </c>
      <c r="I842" s="42">
        <v>60</v>
      </c>
    </row>
    <row r="843" spans="6:9">
      <c r="F843" s="41" t="s">
        <v>51</v>
      </c>
      <c r="G843" s="41" t="s">
        <v>324</v>
      </c>
      <c r="H843" s="41" t="s">
        <v>342</v>
      </c>
      <c r="I843" s="42">
        <v>2</v>
      </c>
    </row>
    <row r="844" spans="6:9">
      <c r="F844" s="41" t="s">
        <v>51</v>
      </c>
      <c r="G844" s="41" t="s">
        <v>324</v>
      </c>
      <c r="H844" s="41" t="s">
        <v>343</v>
      </c>
      <c r="I844" s="42">
        <v>1604</v>
      </c>
    </row>
    <row r="845" spans="6:9">
      <c r="F845" s="41" t="s">
        <v>51</v>
      </c>
      <c r="G845" s="41" t="s">
        <v>324</v>
      </c>
      <c r="H845" s="41" t="s">
        <v>344</v>
      </c>
      <c r="I845" s="42">
        <v>78</v>
      </c>
    </row>
    <row r="846" spans="6:9">
      <c r="F846" s="41" t="s">
        <v>51</v>
      </c>
      <c r="G846" s="41" t="s">
        <v>324</v>
      </c>
      <c r="H846" s="41" t="s">
        <v>345</v>
      </c>
      <c r="I846" s="42">
        <v>254</v>
      </c>
    </row>
    <row r="847" spans="6:9">
      <c r="F847" s="41" t="s">
        <v>51</v>
      </c>
      <c r="G847" s="41" t="s">
        <v>324</v>
      </c>
      <c r="H847" s="41" t="s">
        <v>346</v>
      </c>
      <c r="I847" s="42">
        <v>303</v>
      </c>
    </row>
    <row r="848" spans="6:9">
      <c r="F848" s="41" t="s">
        <v>51</v>
      </c>
      <c r="G848" s="41" t="s">
        <v>324</v>
      </c>
      <c r="H848" s="41" t="s">
        <v>347</v>
      </c>
      <c r="I848" s="42">
        <v>21</v>
      </c>
    </row>
    <row r="849" spans="6:9">
      <c r="F849" s="41" t="s">
        <v>51</v>
      </c>
      <c r="G849" s="41" t="s">
        <v>325</v>
      </c>
      <c r="H849" s="41" t="s">
        <v>341</v>
      </c>
      <c r="I849" s="42">
        <v>80</v>
      </c>
    </row>
    <row r="850" spans="6:9">
      <c r="F850" s="41" t="s">
        <v>51</v>
      </c>
      <c r="G850" s="41" t="s">
        <v>325</v>
      </c>
      <c r="H850" s="41" t="s">
        <v>342</v>
      </c>
      <c r="I850" s="42">
        <v>2</v>
      </c>
    </row>
    <row r="851" spans="6:9">
      <c r="F851" s="41" t="s">
        <v>51</v>
      </c>
      <c r="G851" s="41" t="s">
        <v>325</v>
      </c>
      <c r="H851" s="41" t="s">
        <v>343</v>
      </c>
      <c r="I851" s="42">
        <v>1535</v>
      </c>
    </row>
    <row r="852" spans="6:9">
      <c r="F852" s="41" t="s">
        <v>51</v>
      </c>
      <c r="G852" s="41" t="s">
        <v>325</v>
      </c>
      <c r="H852" s="41" t="s">
        <v>344</v>
      </c>
      <c r="I852" s="42">
        <v>18</v>
      </c>
    </row>
    <row r="853" spans="6:9">
      <c r="F853" s="41" t="s">
        <v>51</v>
      </c>
      <c r="G853" s="41" t="s">
        <v>325</v>
      </c>
      <c r="H853" s="41" t="s">
        <v>345</v>
      </c>
      <c r="I853" s="42">
        <v>310</v>
      </c>
    </row>
    <row r="854" spans="6:9">
      <c r="F854" s="41" t="s">
        <v>51</v>
      </c>
      <c r="G854" s="41" t="s">
        <v>325</v>
      </c>
      <c r="H854" s="41" t="s">
        <v>346</v>
      </c>
      <c r="I854" s="42">
        <v>97</v>
      </c>
    </row>
    <row r="855" spans="6:9">
      <c r="F855" s="41" t="s">
        <v>51</v>
      </c>
      <c r="G855" s="41" t="s">
        <v>325</v>
      </c>
      <c r="H855" s="41" t="s">
        <v>347</v>
      </c>
      <c r="I855" s="42">
        <v>14</v>
      </c>
    </row>
    <row r="856" spans="6:9">
      <c r="F856" s="41" t="s">
        <v>51</v>
      </c>
      <c r="G856" s="41" t="s">
        <v>326</v>
      </c>
      <c r="H856" s="41" t="s">
        <v>341</v>
      </c>
      <c r="I856" s="42">
        <v>66</v>
      </c>
    </row>
    <row r="857" spans="6:9">
      <c r="F857" s="41" t="s">
        <v>51</v>
      </c>
      <c r="G857" s="41" t="s">
        <v>326</v>
      </c>
      <c r="H857" s="41" t="s">
        <v>342</v>
      </c>
      <c r="I857" s="42">
        <v>0</v>
      </c>
    </row>
    <row r="858" spans="6:9">
      <c r="F858" s="41" t="s">
        <v>51</v>
      </c>
      <c r="G858" s="41" t="s">
        <v>326</v>
      </c>
      <c r="H858" s="41" t="s">
        <v>343</v>
      </c>
      <c r="I858" s="42">
        <v>1869</v>
      </c>
    </row>
    <row r="859" spans="6:9">
      <c r="F859" s="41" t="s">
        <v>51</v>
      </c>
      <c r="G859" s="41" t="s">
        <v>326</v>
      </c>
      <c r="H859" s="41" t="s">
        <v>344</v>
      </c>
      <c r="I859" s="42">
        <v>14</v>
      </c>
    </row>
    <row r="860" spans="6:9">
      <c r="F860" s="41" t="s">
        <v>51</v>
      </c>
      <c r="G860" s="41" t="s">
        <v>326</v>
      </c>
      <c r="H860" s="41" t="s">
        <v>345</v>
      </c>
      <c r="I860" s="42">
        <v>421</v>
      </c>
    </row>
    <row r="861" spans="6:9">
      <c r="F861" s="41" t="s">
        <v>51</v>
      </c>
      <c r="G861" s="41" t="s">
        <v>326</v>
      </c>
      <c r="H861" s="41" t="s">
        <v>346</v>
      </c>
      <c r="I861" s="42">
        <v>475</v>
      </c>
    </row>
    <row r="862" spans="6:9">
      <c r="F862" s="41" t="s">
        <v>51</v>
      </c>
      <c r="G862" s="41" t="s">
        <v>326</v>
      </c>
      <c r="H862" s="41" t="s">
        <v>347</v>
      </c>
      <c r="I862" s="42">
        <v>0</v>
      </c>
    </row>
    <row r="863" spans="6:9">
      <c r="F863" s="41" t="s">
        <v>51</v>
      </c>
      <c r="G863" s="41" t="s">
        <v>327</v>
      </c>
      <c r="H863" s="41" t="s">
        <v>341</v>
      </c>
      <c r="I863" s="42">
        <v>75</v>
      </c>
    </row>
    <row r="864" spans="6:9">
      <c r="F864" s="41" t="s">
        <v>51</v>
      </c>
      <c r="G864" s="41" t="s">
        <v>327</v>
      </c>
      <c r="H864" s="41" t="s">
        <v>342</v>
      </c>
      <c r="I864" s="42">
        <v>1</v>
      </c>
    </row>
    <row r="865" spans="6:9">
      <c r="F865" s="41" t="s">
        <v>51</v>
      </c>
      <c r="G865" s="41" t="s">
        <v>327</v>
      </c>
      <c r="H865" s="41" t="s">
        <v>343</v>
      </c>
      <c r="I865" s="42">
        <v>1491</v>
      </c>
    </row>
    <row r="866" spans="6:9">
      <c r="F866" s="41" t="s">
        <v>51</v>
      </c>
      <c r="G866" s="41" t="s">
        <v>327</v>
      </c>
      <c r="H866" s="41" t="s">
        <v>344</v>
      </c>
      <c r="I866" s="42">
        <v>12</v>
      </c>
    </row>
    <row r="867" spans="6:9">
      <c r="F867" s="41" t="s">
        <v>51</v>
      </c>
      <c r="G867" s="41" t="s">
        <v>327</v>
      </c>
      <c r="H867" s="41" t="s">
        <v>345</v>
      </c>
      <c r="I867" s="42">
        <v>478</v>
      </c>
    </row>
    <row r="868" spans="6:9">
      <c r="F868" s="41" t="s">
        <v>51</v>
      </c>
      <c r="G868" s="41" t="s">
        <v>327</v>
      </c>
      <c r="H868" s="41" t="s">
        <v>346</v>
      </c>
      <c r="I868" s="42">
        <v>628</v>
      </c>
    </row>
    <row r="869" spans="6:9">
      <c r="F869" s="41" t="s">
        <v>51</v>
      </c>
      <c r="G869" s="41" t="s">
        <v>327</v>
      </c>
      <c r="H869" s="41" t="s">
        <v>347</v>
      </c>
      <c r="I869" s="42">
        <v>108</v>
      </c>
    </row>
    <row r="870" spans="6:9">
      <c r="F870" s="41" t="s">
        <v>51</v>
      </c>
      <c r="G870" s="41" t="s">
        <v>328</v>
      </c>
      <c r="H870" s="41" t="s">
        <v>341</v>
      </c>
      <c r="I870" s="42">
        <v>252</v>
      </c>
    </row>
    <row r="871" spans="6:9">
      <c r="F871" s="41" t="s">
        <v>51</v>
      </c>
      <c r="G871" s="41" t="s">
        <v>328</v>
      </c>
      <c r="H871" s="41" t="s">
        <v>342</v>
      </c>
      <c r="I871" s="42">
        <v>0</v>
      </c>
    </row>
    <row r="872" spans="6:9">
      <c r="F872" s="41" t="s">
        <v>51</v>
      </c>
      <c r="G872" s="41" t="s">
        <v>328</v>
      </c>
      <c r="H872" s="41" t="s">
        <v>343</v>
      </c>
      <c r="I872" s="42">
        <v>1352</v>
      </c>
    </row>
    <row r="873" spans="6:9">
      <c r="F873" s="41" t="s">
        <v>51</v>
      </c>
      <c r="G873" s="41" t="s">
        <v>328</v>
      </c>
      <c r="H873" s="41" t="s">
        <v>344</v>
      </c>
      <c r="I873" s="42">
        <v>2</v>
      </c>
    </row>
    <row r="874" spans="6:9">
      <c r="F874" s="41" t="s">
        <v>51</v>
      </c>
      <c r="G874" s="41" t="s">
        <v>328</v>
      </c>
      <c r="H874" s="41" t="s">
        <v>345</v>
      </c>
      <c r="I874" s="42">
        <v>397</v>
      </c>
    </row>
    <row r="875" spans="6:9">
      <c r="F875" s="41" t="s">
        <v>51</v>
      </c>
      <c r="G875" s="41" t="s">
        <v>328</v>
      </c>
      <c r="H875" s="41" t="s">
        <v>346</v>
      </c>
      <c r="I875" s="42">
        <v>608</v>
      </c>
    </row>
    <row r="876" spans="6:9">
      <c r="F876" s="41" t="s">
        <v>51</v>
      </c>
      <c r="G876" s="41" t="s">
        <v>328</v>
      </c>
      <c r="H876" s="41" t="s">
        <v>347</v>
      </c>
      <c r="I876" s="42">
        <v>21</v>
      </c>
    </row>
    <row r="877" spans="6:9">
      <c r="F877" s="41" t="s">
        <v>51</v>
      </c>
      <c r="G877" s="41" t="s">
        <v>330</v>
      </c>
      <c r="H877" s="41" t="s">
        <v>341</v>
      </c>
      <c r="I877" s="42">
        <v>106</v>
      </c>
    </row>
    <row r="878" spans="6:9">
      <c r="F878" s="41" t="s">
        <v>51</v>
      </c>
      <c r="G878" s="41" t="s">
        <v>330</v>
      </c>
      <c r="H878" s="41" t="s">
        <v>342</v>
      </c>
      <c r="I878" s="42">
        <v>14</v>
      </c>
    </row>
    <row r="879" spans="6:9">
      <c r="F879" s="41" t="s">
        <v>51</v>
      </c>
      <c r="G879" s="41" t="s">
        <v>330</v>
      </c>
      <c r="H879" s="41" t="s">
        <v>343</v>
      </c>
      <c r="I879" s="42">
        <v>1244</v>
      </c>
    </row>
    <row r="880" spans="6:9">
      <c r="F880" s="41" t="s">
        <v>51</v>
      </c>
      <c r="G880" s="41" t="s">
        <v>330</v>
      </c>
      <c r="H880" s="41" t="s">
        <v>344</v>
      </c>
      <c r="I880" s="42">
        <v>12</v>
      </c>
    </row>
    <row r="881" spans="6:9">
      <c r="F881" s="41" t="s">
        <v>51</v>
      </c>
      <c r="G881" s="41" t="s">
        <v>330</v>
      </c>
      <c r="H881" s="41" t="s">
        <v>345</v>
      </c>
      <c r="I881" s="42">
        <v>789</v>
      </c>
    </row>
    <row r="882" spans="6:9">
      <c r="F882" s="41" t="s">
        <v>51</v>
      </c>
      <c r="G882" s="41" t="s">
        <v>330</v>
      </c>
      <c r="H882" s="41" t="s">
        <v>346</v>
      </c>
      <c r="I882" s="42">
        <v>535</v>
      </c>
    </row>
    <row r="883" spans="6:9">
      <c r="F883" s="41" t="s">
        <v>51</v>
      </c>
      <c r="G883" s="41" t="s">
        <v>330</v>
      </c>
      <c r="H883" s="41" t="s">
        <v>347</v>
      </c>
      <c r="I883" s="42">
        <v>91</v>
      </c>
    </row>
    <row r="884" spans="6:9">
      <c r="F884" s="41" t="s">
        <v>51</v>
      </c>
      <c r="G884" s="41" t="s">
        <v>331</v>
      </c>
      <c r="H884" s="41" t="s">
        <v>341</v>
      </c>
      <c r="I884" s="42">
        <v>73</v>
      </c>
    </row>
    <row r="885" spans="6:9">
      <c r="F885" s="41" t="s">
        <v>51</v>
      </c>
      <c r="G885" s="41" t="s">
        <v>331</v>
      </c>
      <c r="H885" s="41" t="s">
        <v>342</v>
      </c>
      <c r="I885" s="42">
        <v>181</v>
      </c>
    </row>
    <row r="886" spans="6:9">
      <c r="F886" s="41" t="s">
        <v>51</v>
      </c>
      <c r="G886" s="41" t="s">
        <v>331</v>
      </c>
      <c r="H886" s="41" t="s">
        <v>343</v>
      </c>
      <c r="I886" s="42">
        <v>639</v>
      </c>
    </row>
    <row r="887" spans="6:9">
      <c r="F887" s="41" t="s">
        <v>51</v>
      </c>
      <c r="G887" s="41" t="s">
        <v>331</v>
      </c>
      <c r="H887" s="41" t="s">
        <v>344</v>
      </c>
      <c r="I887" s="42">
        <v>36</v>
      </c>
    </row>
    <row r="888" spans="6:9">
      <c r="F888" s="41" t="s">
        <v>51</v>
      </c>
      <c r="G888" s="41" t="s">
        <v>331</v>
      </c>
      <c r="H888" s="41" t="s">
        <v>345</v>
      </c>
      <c r="I888" s="42">
        <v>1096</v>
      </c>
    </row>
    <row r="889" spans="6:9">
      <c r="F889" s="41" t="s">
        <v>51</v>
      </c>
      <c r="G889" s="41" t="s">
        <v>331</v>
      </c>
      <c r="H889" s="41" t="s">
        <v>346</v>
      </c>
      <c r="I889" s="42">
        <v>157</v>
      </c>
    </row>
    <row r="890" spans="6:9">
      <c r="F890" s="41" t="s">
        <v>51</v>
      </c>
      <c r="G890" s="41" t="s">
        <v>331</v>
      </c>
      <c r="H890" s="41" t="s">
        <v>347</v>
      </c>
      <c r="I890" s="42">
        <v>7</v>
      </c>
    </row>
    <row r="891" spans="6:9">
      <c r="F891" s="41" t="s">
        <v>51</v>
      </c>
      <c r="G891" s="41" t="s">
        <v>332</v>
      </c>
      <c r="H891" s="41" t="s">
        <v>341</v>
      </c>
      <c r="I891" s="42">
        <v>17</v>
      </c>
    </row>
    <row r="892" spans="6:9">
      <c r="F892" s="41" t="s">
        <v>51</v>
      </c>
      <c r="G892" s="41" t="s">
        <v>332</v>
      </c>
      <c r="H892" s="41" t="s">
        <v>342</v>
      </c>
      <c r="I892" s="42">
        <v>1</v>
      </c>
    </row>
    <row r="893" spans="6:9">
      <c r="F893" s="41" t="s">
        <v>51</v>
      </c>
      <c r="G893" s="41" t="s">
        <v>332</v>
      </c>
      <c r="H893" s="41" t="s">
        <v>343</v>
      </c>
      <c r="I893" s="42">
        <v>2038</v>
      </c>
    </row>
    <row r="894" spans="6:9">
      <c r="F894" s="41" t="s">
        <v>51</v>
      </c>
      <c r="G894" s="41" t="s">
        <v>332</v>
      </c>
      <c r="H894" s="41" t="s">
        <v>344</v>
      </c>
      <c r="I894" s="42">
        <v>9</v>
      </c>
    </row>
    <row r="895" spans="6:9">
      <c r="F895" s="41" t="s">
        <v>51</v>
      </c>
      <c r="G895" s="41" t="s">
        <v>332</v>
      </c>
      <c r="H895" s="41" t="s">
        <v>345</v>
      </c>
      <c r="I895" s="42">
        <v>421</v>
      </c>
    </row>
    <row r="896" spans="6:9">
      <c r="F896" s="41" t="s">
        <v>51</v>
      </c>
      <c r="G896" s="41" t="s">
        <v>332</v>
      </c>
      <c r="H896" s="41" t="s">
        <v>346</v>
      </c>
      <c r="I896" s="42">
        <v>198</v>
      </c>
    </row>
    <row r="897" spans="6:9">
      <c r="F897" s="41" t="s">
        <v>51</v>
      </c>
      <c r="G897" s="41" t="s">
        <v>332</v>
      </c>
      <c r="H897" s="41" t="s">
        <v>347</v>
      </c>
      <c r="I897" s="42">
        <v>0</v>
      </c>
    </row>
    <row r="898" spans="6:9">
      <c r="F898" s="41" t="s">
        <v>51</v>
      </c>
      <c r="G898" s="41" t="s">
        <v>333</v>
      </c>
      <c r="H898" s="41" t="s">
        <v>341</v>
      </c>
      <c r="I898" s="42">
        <v>20</v>
      </c>
    </row>
    <row r="899" spans="6:9">
      <c r="F899" s="41" t="s">
        <v>51</v>
      </c>
      <c r="G899" s="41" t="s">
        <v>333</v>
      </c>
      <c r="H899" s="41" t="s">
        <v>342</v>
      </c>
      <c r="I899" s="42">
        <v>0</v>
      </c>
    </row>
    <row r="900" spans="6:9">
      <c r="F900" s="41" t="s">
        <v>51</v>
      </c>
      <c r="G900" s="41" t="s">
        <v>333</v>
      </c>
      <c r="H900" s="41" t="s">
        <v>343</v>
      </c>
      <c r="I900" s="42">
        <v>2247</v>
      </c>
    </row>
    <row r="901" spans="6:9">
      <c r="F901" s="41" t="s">
        <v>51</v>
      </c>
      <c r="G901" s="41" t="s">
        <v>333</v>
      </c>
      <c r="H901" s="41" t="s">
        <v>344</v>
      </c>
      <c r="I901" s="42">
        <v>28</v>
      </c>
    </row>
    <row r="902" spans="6:9">
      <c r="F902" s="41" t="s">
        <v>51</v>
      </c>
      <c r="G902" s="41" t="s">
        <v>333</v>
      </c>
      <c r="H902" s="41" t="s">
        <v>345</v>
      </c>
      <c r="I902" s="42">
        <v>830</v>
      </c>
    </row>
    <row r="903" spans="6:9">
      <c r="F903" s="41" t="s">
        <v>51</v>
      </c>
      <c r="G903" s="41" t="s">
        <v>333</v>
      </c>
      <c r="H903" s="41" t="s">
        <v>346</v>
      </c>
      <c r="I903" s="42">
        <v>133</v>
      </c>
    </row>
    <row r="904" spans="6:9">
      <c r="F904" s="41" t="s">
        <v>51</v>
      </c>
      <c r="G904" s="41" t="s">
        <v>333</v>
      </c>
      <c r="H904" s="41" t="s">
        <v>347</v>
      </c>
      <c r="I904" s="42">
        <v>0</v>
      </c>
    </row>
    <row r="905" spans="6:9">
      <c r="F905" s="41" t="s">
        <v>51</v>
      </c>
      <c r="G905" s="41" t="s">
        <v>334</v>
      </c>
      <c r="H905" s="41" t="s">
        <v>341</v>
      </c>
      <c r="I905" s="42">
        <v>5</v>
      </c>
    </row>
    <row r="906" spans="6:9">
      <c r="F906" s="41" t="s">
        <v>51</v>
      </c>
      <c r="G906" s="41" t="s">
        <v>334</v>
      </c>
      <c r="H906" s="41" t="s">
        <v>342</v>
      </c>
      <c r="I906" s="42">
        <v>0</v>
      </c>
    </row>
    <row r="907" spans="6:9">
      <c r="F907" s="41" t="s">
        <v>51</v>
      </c>
      <c r="G907" s="41" t="s">
        <v>334</v>
      </c>
      <c r="H907" s="41" t="s">
        <v>343</v>
      </c>
      <c r="I907" s="42">
        <v>2275</v>
      </c>
    </row>
    <row r="908" spans="6:9">
      <c r="F908" s="41" t="s">
        <v>51</v>
      </c>
      <c r="G908" s="41" t="s">
        <v>334</v>
      </c>
      <c r="H908" s="41" t="s">
        <v>344</v>
      </c>
      <c r="I908" s="42">
        <v>54</v>
      </c>
    </row>
    <row r="909" spans="6:9">
      <c r="F909" s="41" t="s">
        <v>51</v>
      </c>
      <c r="G909" s="41" t="s">
        <v>334</v>
      </c>
      <c r="H909" s="41" t="s">
        <v>345</v>
      </c>
      <c r="I909" s="42">
        <v>785</v>
      </c>
    </row>
    <row r="910" spans="6:9">
      <c r="F910" s="41" t="s">
        <v>51</v>
      </c>
      <c r="G910" s="41" t="s">
        <v>334</v>
      </c>
      <c r="H910" s="41" t="s">
        <v>346</v>
      </c>
      <c r="I910" s="42">
        <v>265</v>
      </c>
    </row>
    <row r="911" spans="6:9">
      <c r="F911" s="41" t="s">
        <v>51</v>
      </c>
      <c r="G911" s="41" t="s">
        <v>334</v>
      </c>
      <c r="H911" s="41" t="s">
        <v>347</v>
      </c>
      <c r="I911" s="42">
        <v>0</v>
      </c>
    </row>
    <row r="912" spans="6:9">
      <c r="F912" s="41" t="s">
        <v>51</v>
      </c>
      <c r="G912" s="41" t="s">
        <v>336</v>
      </c>
      <c r="H912" s="41" t="s">
        <v>341</v>
      </c>
      <c r="I912" s="42">
        <v>22</v>
      </c>
    </row>
    <row r="913" spans="6:9">
      <c r="F913" s="41" t="s">
        <v>51</v>
      </c>
      <c r="G913" s="41" t="s">
        <v>336</v>
      </c>
      <c r="H913" s="41" t="s">
        <v>342</v>
      </c>
      <c r="I913" s="42">
        <v>0</v>
      </c>
    </row>
    <row r="914" spans="6:9">
      <c r="F914" s="41" t="s">
        <v>51</v>
      </c>
      <c r="G914" s="41" t="s">
        <v>336</v>
      </c>
      <c r="H914" s="41" t="s">
        <v>343</v>
      </c>
      <c r="I914" s="42">
        <v>2456</v>
      </c>
    </row>
    <row r="915" spans="6:9">
      <c r="F915" s="41" t="s">
        <v>51</v>
      </c>
      <c r="G915" s="41" t="s">
        <v>336</v>
      </c>
      <c r="H915" s="41" t="s">
        <v>344</v>
      </c>
      <c r="I915" s="42">
        <v>24</v>
      </c>
    </row>
    <row r="916" spans="6:9">
      <c r="F916" s="41" t="s">
        <v>51</v>
      </c>
      <c r="G916" s="41" t="s">
        <v>336</v>
      </c>
      <c r="H916" s="41" t="s">
        <v>345</v>
      </c>
      <c r="I916" s="42">
        <v>727</v>
      </c>
    </row>
    <row r="917" spans="6:9">
      <c r="F917" s="41" t="s">
        <v>51</v>
      </c>
      <c r="G917" s="41" t="s">
        <v>336</v>
      </c>
      <c r="H917" s="41" t="s">
        <v>346</v>
      </c>
      <c r="I917" s="42">
        <v>388</v>
      </c>
    </row>
    <row r="918" spans="6:9">
      <c r="F918" s="41" t="s">
        <v>51</v>
      </c>
      <c r="G918" s="41" t="s">
        <v>336</v>
      </c>
      <c r="H918" s="41" t="s">
        <v>347</v>
      </c>
      <c r="I918" s="42">
        <v>9</v>
      </c>
    </row>
    <row r="919" spans="6:9">
      <c r="F919" s="41" t="s">
        <v>51</v>
      </c>
      <c r="G919" s="41" t="s">
        <v>337</v>
      </c>
      <c r="H919" s="41" t="s">
        <v>341</v>
      </c>
      <c r="I919" s="42">
        <v>4</v>
      </c>
    </row>
    <row r="920" spans="6:9">
      <c r="F920" s="41" t="s">
        <v>51</v>
      </c>
      <c r="G920" s="41" t="s">
        <v>337</v>
      </c>
      <c r="H920" s="41" t="s">
        <v>342</v>
      </c>
      <c r="I920" s="42">
        <v>1</v>
      </c>
    </row>
    <row r="921" spans="6:9">
      <c r="F921" s="41" t="s">
        <v>51</v>
      </c>
      <c r="G921" s="41" t="s">
        <v>337</v>
      </c>
      <c r="H921" s="41" t="s">
        <v>343</v>
      </c>
      <c r="I921" s="42">
        <v>1829</v>
      </c>
    </row>
    <row r="922" spans="6:9">
      <c r="F922" s="41" t="s">
        <v>51</v>
      </c>
      <c r="G922" s="41" t="s">
        <v>337</v>
      </c>
      <c r="H922" s="41" t="s">
        <v>344</v>
      </c>
      <c r="I922" s="42">
        <v>20</v>
      </c>
    </row>
    <row r="923" spans="6:9">
      <c r="F923" s="41" t="s">
        <v>51</v>
      </c>
      <c r="G923" s="41" t="s">
        <v>337</v>
      </c>
      <c r="H923" s="41" t="s">
        <v>345</v>
      </c>
      <c r="I923" s="42">
        <v>676</v>
      </c>
    </row>
    <row r="924" spans="6:9">
      <c r="F924" s="41" t="s">
        <v>51</v>
      </c>
      <c r="G924" s="41" t="s">
        <v>337</v>
      </c>
      <c r="H924" s="41" t="s">
        <v>346</v>
      </c>
      <c r="I924" s="42">
        <v>194</v>
      </c>
    </row>
    <row r="925" spans="6:9">
      <c r="F925" s="41" t="s">
        <v>51</v>
      </c>
      <c r="G925" s="41" t="s">
        <v>337</v>
      </c>
      <c r="H925" s="41" t="s">
        <v>347</v>
      </c>
      <c r="I925" s="42">
        <v>3</v>
      </c>
    </row>
    <row r="926" spans="6:9">
      <c r="F926" s="41" t="s">
        <v>7</v>
      </c>
      <c r="G926" s="41" t="s">
        <v>324</v>
      </c>
      <c r="H926" s="41" t="s">
        <v>341</v>
      </c>
      <c r="I926" s="42">
        <v>345</v>
      </c>
    </row>
    <row r="927" spans="6:9">
      <c r="F927" s="41" t="s">
        <v>7</v>
      </c>
      <c r="G927" s="41" t="s">
        <v>324</v>
      </c>
      <c r="H927" s="41" t="s">
        <v>342</v>
      </c>
      <c r="I927" s="42">
        <v>6</v>
      </c>
    </row>
    <row r="928" spans="6:9">
      <c r="F928" s="41" t="s">
        <v>7</v>
      </c>
      <c r="G928" s="41" t="s">
        <v>324</v>
      </c>
      <c r="H928" s="41" t="s">
        <v>343</v>
      </c>
      <c r="I928" s="42">
        <v>1592</v>
      </c>
    </row>
    <row r="929" spans="6:9">
      <c r="F929" s="41" t="s">
        <v>7</v>
      </c>
      <c r="G929" s="41" t="s">
        <v>324</v>
      </c>
      <c r="H929" s="41" t="s">
        <v>344</v>
      </c>
      <c r="I929" s="42">
        <v>20</v>
      </c>
    </row>
    <row r="930" spans="6:9">
      <c r="F930" s="41" t="s">
        <v>7</v>
      </c>
      <c r="G930" s="41" t="s">
        <v>324</v>
      </c>
      <c r="H930" s="41" t="s">
        <v>345</v>
      </c>
      <c r="I930" s="42">
        <v>111</v>
      </c>
    </row>
    <row r="931" spans="6:9">
      <c r="F931" s="41" t="s">
        <v>7</v>
      </c>
      <c r="G931" s="41" t="s">
        <v>324</v>
      </c>
      <c r="H931" s="41" t="s">
        <v>346</v>
      </c>
      <c r="I931" s="42">
        <v>280</v>
      </c>
    </row>
    <row r="932" spans="6:9">
      <c r="F932" s="41" t="s">
        <v>7</v>
      </c>
      <c r="G932" s="41" t="s">
        <v>324</v>
      </c>
      <c r="H932" s="41" t="s">
        <v>347</v>
      </c>
      <c r="I932" s="42">
        <v>19</v>
      </c>
    </row>
    <row r="933" spans="6:9">
      <c r="F933" s="41" t="s">
        <v>7</v>
      </c>
      <c r="G933" s="41" t="s">
        <v>325</v>
      </c>
      <c r="H933" s="41" t="s">
        <v>341</v>
      </c>
      <c r="I933" s="42">
        <v>400</v>
      </c>
    </row>
    <row r="934" spans="6:9">
      <c r="F934" s="41" t="s">
        <v>7</v>
      </c>
      <c r="G934" s="41" t="s">
        <v>325</v>
      </c>
      <c r="H934" s="41" t="s">
        <v>342</v>
      </c>
      <c r="I934" s="42">
        <v>6</v>
      </c>
    </row>
    <row r="935" spans="6:9">
      <c r="F935" s="41" t="s">
        <v>7</v>
      </c>
      <c r="G935" s="41" t="s">
        <v>325</v>
      </c>
      <c r="H935" s="41" t="s">
        <v>343</v>
      </c>
      <c r="I935" s="42">
        <v>1447</v>
      </c>
    </row>
    <row r="936" spans="6:9">
      <c r="F936" s="41" t="s">
        <v>7</v>
      </c>
      <c r="G936" s="41" t="s">
        <v>325</v>
      </c>
      <c r="H936" s="41" t="s">
        <v>344</v>
      </c>
      <c r="I936" s="42">
        <v>25</v>
      </c>
    </row>
    <row r="937" spans="6:9">
      <c r="F937" s="41" t="s">
        <v>7</v>
      </c>
      <c r="G937" s="41" t="s">
        <v>325</v>
      </c>
      <c r="H937" s="41" t="s">
        <v>345</v>
      </c>
      <c r="I937" s="42">
        <v>71</v>
      </c>
    </row>
    <row r="938" spans="6:9">
      <c r="F938" s="41" t="s">
        <v>7</v>
      </c>
      <c r="G938" s="41" t="s">
        <v>325</v>
      </c>
      <c r="H938" s="41" t="s">
        <v>346</v>
      </c>
      <c r="I938" s="42">
        <v>154</v>
      </c>
    </row>
    <row r="939" spans="6:9">
      <c r="F939" s="41" t="s">
        <v>7</v>
      </c>
      <c r="G939" s="41" t="s">
        <v>325</v>
      </c>
      <c r="H939" s="41" t="s">
        <v>347</v>
      </c>
      <c r="I939" s="42">
        <v>44</v>
      </c>
    </row>
    <row r="940" spans="6:9">
      <c r="F940" s="41" t="s">
        <v>7</v>
      </c>
      <c r="G940" s="41" t="s">
        <v>326</v>
      </c>
      <c r="H940" s="41" t="s">
        <v>341</v>
      </c>
      <c r="I940" s="42">
        <v>294</v>
      </c>
    </row>
    <row r="941" spans="6:9">
      <c r="F941" s="41" t="s">
        <v>7</v>
      </c>
      <c r="G941" s="41" t="s">
        <v>326</v>
      </c>
      <c r="H941" s="41" t="s">
        <v>342</v>
      </c>
      <c r="I941" s="42">
        <v>3</v>
      </c>
    </row>
    <row r="942" spans="6:9">
      <c r="F942" s="41" t="s">
        <v>7</v>
      </c>
      <c r="G942" s="41" t="s">
        <v>326</v>
      </c>
      <c r="H942" s="41" t="s">
        <v>343</v>
      </c>
      <c r="I942" s="42">
        <v>1827</v>
      </c>
    </row>
    <row r="943" spans="6:9">
      <c r="F943" s="41" t="s">
        <v>7</v>
      </c>
      <c r="G943" s="41" t="s">
        <v>326</v>
      </c>
      <c r="H943" s="41" t="s">
        <v>344</v>
      </c>
      <c r="I943" s="42">
        <v>12</v>
      </c>
    </row>
    <row r="944" spans="6:9">
      <c r="F944" s="41" t="s">
        <v>7</v>
      </c>
      <c r="G944" s="41" t="s">
        <v>326</v>
      </c>
      <c r="H944" s="41" t="s">
        <v>345</v>
      </c>
      <c r="I944" s="42">
        <v>330</v>
      </c>
    </row>
    <row r="945" spans="6:9">
      <c r="F945" s="41" t="s">
        <v>7</v>
      </c>
      <c r="G945" s="41" t="s">
        <v>326</v>
      </c>
      <c r="H945" s="41" t="s">
        <v>346</v>
      </c>
      <c r="I945" s="42">
        <v>168</v>
      </c>
    </row>
    <row r="946" spans="6:9">
      <c r="F946" s="41" t="s">
        <v>7</v>
      </c>
      <c r="G946" s="41" t="s">
        <v>326</v>
      </c>
      <c r="H946" s="41" t="s">
        <v>347</v>
      </c>
      <c r="I946" s="42">
        <v>22</v>
      </c>
    </row>
    <row r="947" spans="6:9">
      <c r="F947" s="41" t="s">
        <v>7</v>
      </c>
      <c r="G947" s="41" t="s">
        <v>327</v>
      </c>
      <c r="H947" s="41" t="s">
        <v>341</v>
      </c>
      <c r="I947" s="42">
        <v>286</v>
      </c>
    </row>
    <row r="948" spans="6:9">
      <c r="F948" s="41" t="s">
        <v>7</v>
      </c>
      <c r="G948" s="41" t="s">
        <v>327</v>
      </c>
      <c r="H948" s="41" t="s">
        <v>342</v>
      </c>
      <c r="I948" s="42">
        <v>4</v>
      </c>
    </row>
    <row r="949" spans="6:9">
      <c r="F949" s="41" t="s">
        <v>7</v>
      </c>
      <c r="G949" s="41" t="s">
        <v>327</v>
      </c>
      <c r="H949" s="41" t="s">
        <v>343</v>
      </c>
      <c r="I949" s="42">
        <v>1469</v>
      </c>
    </row>
    <row r="950" spans="6:9">
      <c r="F950" s="41" t="s">
        <v>7</v>
      </c>
      <c r="G950" s="41" t="s">
        <v>327</v>
      </c>
      <c r="H950" s="41" t="s">
        <v>344</v>
      </c>
      <c r="I950" s="42">
        <v>15</v>
      </c>
    </row>
    <row r="951" spans="6:9">
      <c r="F951" s="41" t="s">
        <v>7</v>
      </c>
      <c r="G951" s="41" t="s">
        <v>327</v>
      </c>
      <c r="H951" s="41" t="s">
        <v>345</v>
      </c>
      <c r="I951" s="42">
        <v>345</v>
      </c>
    </row>
    <row r="952" spans="6:9">
      <c r="F952" s="41" t="s">
        <v>7</v>
      </c>
      <c r="G952" s="41" t="s">
        <v>327</v>
      </c>
      <c r="H952" s="41" t="s">
        <v>346</v>
      </c>
      <c r="I952" s="42">
        <v>302</v>
      </c>
    </row>
    <row r="953" spans="6:9">
      <c r="F953" s="41" t="s">
        <v>7</v>
      </c>
      <c r="G953" s="41" t="s">
        <v>327</v>
      </c>
      <c r="H953" s="41" t="s">
        <v>347</v>
      </c>
      <c r="I953" s="42">
        <v>10</v>
      </c>
    </row>
    <row r="954" spans="6:9">
      <c r="F954" s="41" t="s">
        <v>7</v>
      </c>
      <c r="G954" s="41" t="s">
        <v>328</v>
      </c>
      <c r="H954" s="41" t="s">
        <v>341</v>
      </c>
      <c r="I954" s="42">
        <v>337</v>
      </c>
    </row>
    <row r="955" spans="6:9">
      <c r="F955" s="41" t="s">
        <v>7</v>
      </c>
      <c r="G955" s="41" t="s">
        <v>328</v>
      </c>
      <c r="H955" s="41" t="s">
        <v>342</v>
      </c>
      <c r="I955" s="42">
        <v>3</v>
      </c>
    </row>
    <row r="956" spans="6:9">
      <c r="F956" s="41" t="s">
        <v>7</v>
      </c>
      <c r="G956" s="41" t="s">
        <v>328</v>
      </c>
      <c r="H956" s="41" t="s">
        <v>343</v>
      </c>
      <c r="I956" s="42">
        <v>1283</v>
      </c>
    </row>
    <row r="957" spans="6:9">
      <c r="F957" s="41" t="s">
        <v>7</v>
      </c>
      <c r="G957" s="41" t="s">
        <v>328</v>
      </c>
      <c r="H957" s="41" t="s">
        <v>344</v>
      </c>
      <c r="I957" s="42">
        <v>16</v>
      </c>
    </row>
    <row r="958" spans="6:9">
      <c r="F958" s="41" t="s">
        <v>7</v>
      </c>
      <c r="G958" s="41" t="s">
        <v>328</v>
      </c>
      <c r="H958" s="41" t="s">
        <v>345</v>
      </c>
      <c r="I958" s="42">
        <v>369</v>
      </c>
    </row>
    <row r="959" spans="6:9">
      <c r="F959" s="41" t="s">
        <v>7</v>
      </c>
      <c r="G959" s="41" t="s">
        <v>328</v>
      </c>
      <c r="H959" s="41" t="s">
        <v>346</v>
      </c>
      <c r="I959" s="42">
        <v>415</v>
      </c>
    </row>
    <row r="960" spans="6:9">
      <c r="F960" s="41" t="s">
        <v>7</v>
      </c>
      <c r="G960" s="41" t="s">
        <v>328</v>
      </c>
      <c r="H960" s="41" t="s">
        <v>347</v>
      </c>
      <c r="I960" s="42">
        <v>15</v>
      </c>
    </row>
    <row r="961" spans="6:9">
      <c r="F961" s="41" t="s">
        <v>7</v>
      </c>
      <c r="G961" s="41" t="s">
        <v>330</v>
      </c>
      <c r="H961" s="41" t="s">
        <v>341</v>
      </c>
      <c r="I961" s="42">
        <v>171</v>
      </c>
    </row>
    <row r="962" spans="6:9">
      <c r="F962" s="41" t="s">
        <v>7</v>
      </c>
      <c r="G962" s="41" t="s">
        <v>330</v>
      </c>
      <c r="H962" s="41" t="s">
        <v>342</v>
      </c>
      <c r="I962" s="42">
        <v>5</v>
      </c>
    </row>
    <row r="963" spans="6:9">
      <c r="F963" s="41" t="s">
        <v>7</v>
      </c>
      <c r="G963" s="41" t="s">
        <v>330</v>
      </c>
      <c r="H963" s="41" t="s">
        <v>343</v>
      </c>
      <c r="I963" s="42">
        <v>1517</v>
      </c>
    </row>
    <row r="964" spans="6:9">
      <c r="F964" s="41" t="s">
        <v>7</v>
      </c>
      <c r="G964" s="41" t="s">
        <v>330</v>
      </c>
      <c r="H964" s="41" t="s">
        <v>344</v>
      </c>
      <c r="I964" s="42">
        <v>21</v>
      </c>
    </row>
    <row r="965" spans="6:9">
      <c r="F965" s="41" t="s">
        <v>7</v>
      </c>
      <c r="G965" s="41" t="s">
        <v>330</v>
      </c>
      <c r="H965" s="41" t="s">
        <v>345</v>
      </c>
      <c r="I965" s="42">
        <v>440</v>
      </c>
    </row>
    <row r="966" spans="6:9">
      <c r="F966" s="41" t="s">
        <v>7</v>
      </c>
      <c r="G966" s="41" t="s">
        <v>330</v>
      </c>
      <c r="H966" s="41" t="s">
        <v>346</v>
      </c>
      <c r="I966" s="42">
        <v>315</v>
      </c>
    </row>
    <row r="967" spans="6:9">
      <c r="F967" s="41" t="s">
        <v>7</v>
      </c>
      <c r="G967" s="41" t="s">
        <v>330</v>
      </c>
      <c r="H967" s="41" t="s">
        <v>347</v>
      </c>
      <c r="I967" s="42">
        <v>17</v>
      </c>
    </row>
    <row r="968" spans="6:9">
      <c r="F968" s="41" t="s">
        <v>7</v>
      </c>
      <c r="G968" s="41" t="s">
        <v>331</v>
      </c>
      <c r="H968" s="41" t="s">
        <v>341</v>
      </c>
      <c r="I968" s="42">
        <v>37</v>
      </c>
    </row>
    <row r="969" spans="6:9">
      <c r="F969" s="41" t="s">
        <v>7</v>
      </c>
      <c r="G969" s="41" t="s">
        <v>331</v>
      </c>
      <c r="H969" s="41" t="s">
        <v>342</v>
      </c>
      <c r="I969" s="42">
        <v>1</v>
      </c>
    </row>
    <row r="970" spans="6:9">
      <c r="F970" s="41" t="s">
        <v>7</v>
      </c>
      <c r="G970" s="41" t="s">
        <v>331</v>
      </c>
      <c r="H970" s="41" t="s">
        <v>343</v>
      </c>
      <c r="I970" s="42">
        <v>1519</v>
      </c>
    </row>
    <row r="971" spans="6:9">
      <c r="F971" s="41" t="s">
        <v>7</v>
      </c>
      <c r="G971" s="41" t="s">
        <v>331</v>
      </c>
      <c r="H971" s="41" t="s">
        <v>344</v>
      </c>
      <c r="I971" s="42">
        <v>25</v>
      </c>
    </row>
    <row r="972" spans="6:9">
      <c r="F972" s="41" t="s">
        <v>7</v>
      </c>
      <c r="G972" s="41" t="s">
        <v>331</v>
      </c>
      <c r="H972" s="41" t="s">
        <v>345</v>
      </c>
      <c r="I972" s="42">
        <v>405</v>
      </c>
    </row>
    <row r="973" spans="6:9">
      <c r="F973" s="41" t="s">
        <v>7</v>
      </c>
      <c r="G973" s="41" t="s">
        <v>331</v>
      </c>
      <c r="H973" s="41" t="s">
        <v>346</v>
      </c>
      <c r="I973" s="42">
        <v>327</v>
      </c>
    </row>
    <row r="974" spans="6:9">
      <c r="F974" s="41" t="s">
        <v>7</v>
      </c>
      <c r="G974" s="41" t="s">
        <v>331</v>
      </c>
      <c r="H974" s="41" t="s">
        <v>347</v>
      </c>
      <c r="I974" s="42">
        <v>45</v>
      </c>
    </row>
    <row r="975" spans="6:9">
      <c r="F975" s="41" t="s">
        <v>7</v>
      </c>
      <c r="G975" s="41" t="s">
        <v>332</v>
      </c>
      <c r="H975" s="41" t="s">
        <v>341</v>
      </c>
      <c r="I975" s="42">
        <v>62</v>
      </c>
    </row>
    <row r="976" spans="6:9">
      <c r="F976" s="41" t="s">
        <v>7</v>
      </c>
      <c r="G976" s="41" t="s">
        <v>332</v>
      </c>
      <c r="H976" s="41" t="s">
        <v>342</v>
      </c>
      <c r="I976" s="42">
        <v>0</v>
      </c>
    </row>
    <row r="977" spans="6:9">
      <c r="F977" s="41" t="s">
        <v>7</v>
      </c>
      <c r="G977" s="41" t="s">
        <v>332</v>
      </c>
      <c r="H977" s="41" t="s">
        <v>343</v>
      </c>
      <c r="I977" s="42">
        <v>1839</v>
      </c>
    </row>
    <row r="978" spans="6:9">
      <c r="F978" s="41" t="s">
        <v>7</v>
      </c>
      <c r="G978" s="41" t="s">
        <v>332</v>
      </c>
      <c r="H978" s="41" t="s">
        <v>344</v>
      </c>
      <c r="I978" s="42">
        <v>24</v>
      </c>
    </row>
    <row r="979" spans="6:9">
      <c r="F979" s="41" t="s">
        <v>7</v>
      </c>
      <c r="G979" s="41" t="s">
        <v>332</v>
      </c>
      <c r="H979" s="41" t="s">
        <v>345</v>
      </c>
      <c r="I979" s="42">
        <v>443</v>
      </c>
    </row>
    <row r="980" spans="6:9">
      <c r="F980" s="41" t="s">
        <v>7</v>
      </c>
      <c r="G980" s="41" t="s">
        <v>332</v>
      </c>
      <c r="H980" s="41" t="s">
        <v>346</v>
      </c>
      <c r="I980" s="42">
        <v>321</v>
      </c>
    </row>
    <row r="981" spans="6:9">
      <c r="F981" s="41" t="s">
        <v>7</v>
      </c>
      <c r="G981" s="41" t="s">
        <v>332</v>
      </c>
      <c r="H981" s="41" t="s">
        <v>347</v>
      </c>
      <c r="I981" s="42">
        <v>58</v>
      </c>
    </row>
    <row r="982" spans="6:9">
      <c r="F982" s="41" t="s">
        <v>7</v>
      </c>
      <c r="G982" s="41" t="s">
        <v>333</v>
      </c>
      <c r="H982" s="41" t="s">
        <v>341</v>
      </c>
      <c r="I982" s="42">
        <v>25</v>
      </c>
    </row>
    <row r="983" spans="6:9">
      <c r="F983" s="41" t="s">
        <v>7</v>
      </c>
      <c r="G983" s="41" t="s">
        <v>333</v>
      </c>
      <c r="H983" s="41" t="s">
        <v>342</v>
      </c>
      <c r="I983" s="42">
        <v>2</v>
      </c>
    </row>
    <row r="984" spans="6:9">
      <c r="F984" s="41" t="s">
        <v>7</v>
      </c>
      <c r="G984" s="41" t="s">
        <v>333</v>
      </c>
      <c r="H984" s="41" t="s">
        <v>343</v>
      </c>
      <c r="I984" s="42">
        <v>1801</v>
      </c>
    </row>
    <row r="985" spans="6:9">
      <c r="F985" s="41" t="s">
        <v>7</v>
      </c>
      <c r="G985" s="41" t="s">
        <v>333</v>
      </c>
      <c r="H985" s="41" t="s">
        <v>344</v>
      </c>
      <c r="I985" s="42">
        <v>17</v>
      </c>
    </row>
    <row r="986" spans="6:9">
      <c r="F986" s="41" t="s">
        <v>7</v>
      </c>
      <c r="G986" s="41" t="s">
        <v>333</v>
      </c>
      <c r="H986" s="41" t="s">
        <v>345</v>
      </c>
      <c r="I986" s="42">
        <v>522</v>
      </c>
    </row>
    <row r="987" spans="6:9">
      <c r="F987" s="41" t="s">
        <v>7</v>
      </c>
      <c r="G987" s="41" t="s">
        <v>333</v>
      </c>
      <c r="H987" s="41" t="s">
        <v>346</v>
      </c>
      <c r="I987" s="42">
        <v>312</v>
      </c>
    </row>
    <row r="988" spans="6:9">
      <c r="F988" s="41" t="s">
        <v>7</v>
      </c>
      <c r="G988" s="41" t="s">
        <v>333</v>
      </c>
      <c r="H988" s="41" t="s">
        <v>347</v>
      </c>
      <c r="I988" s="42">
        <v>32</v>
      </c>
    </row>
    <row r="989" spans="6:9">
      <c r="F989" s="41" t="s">
        <v>7</v>
      </c>
      <c r="G989" s="41" t="s">
        <v>334</v>
      </c>
      <c r="H989" s="41" t="s">
        <v>341</v>
      </c>
      <c r="I989" s="42">
        <v>39</v>
      </c>
    </row>
    <row r="990" spans="6:9">
      <c r="F990" s="41" t="s">
        <v>7</v>
      </c>
      <c r="G990" s="41" t="s">
        <v>334</v>
      </c>
      <c r="H990" s="41" t="s">
        <v>342</v>
      </c>
      <c r="I990" s="42">
        <v>5</v>
      </c>
    </row>
    <row r="991" spans="6:9">
      <c r="F991" s="41" t="s">
        <v>7</v>
      </c>
      <c r="G991" s="41" t="s">
        <v>334</v>
      </c>
      <c r="H991" s="41" t="s">
        <v>343</v>
      </c>
      <c r="I991" s="42">
        <v>2011</v>
      </c>
    </row>
    <row r="992" spans="6:9">
      <c r="F992" s="41" t="s">
        <v>7</v>
      </c>
      <c r="G992" s="41" t="s">
        <v>334</v>
      </c>
      <c r="H992" s="41" t="s">
        <v>344</v>
      </c>
      <c r="I992" s="42">
        <v>19</v>
      </c>
    </row>
    <row r="993" spans="6:9">
      <c r="F993" s="41" t="s">
        <v>7</v>
      </c>
      <c r="G993" s="41" t="s">
        <v>334</v>
      </c>
      <c r="H993" s="41" t="s">
        <v>345</v>
      </c>
      <c r="I993" s="42">
        <v>540</v>
      </c>
    </row>
    <row r="994" spans="6:9">
      <c r="F994" s="41" t="s">
        <v>7</v>
      </c>
      <c r="G994" s="41" t="s">
        <v>334</v>
      </c>
      <c r="H994" s="41" t="s">
        <v>346</v>
      </c>
      <c r="I994" s="42">
        <v>422</v>
      </c>
    </row>
    <row r="995" spans="6:9">
      <c r="F995" s="41" t="s">
        <v>7</v>
      </c>
      <c r="G995" s="41" t="s">
        <v>334</v>
      </c>
      <c r="H995" s="41" t="s">
        <v>347</v>
      </c>
      <c r="I995" s="42">
        <v>73</v>
      </c>
    </row>
    <row r="996" spans="6:9">
      <c r="F996" s="41" t="s">
        <v>7</v>
      </c>
      <c r="G996" s="41" t="s">
        <v>336</v>
      </c>
      <c r="H996" s="41" t="s">
        <v>341</v>
      </c>
      <c r="I996" s="42">
        <v>20</v>
      </c>
    </row>
    <row r="997" spans="6:9">
      <c r="F997" s="41" t="s">
        <v>7</v>
      </c>
      <c r="G997" s="41" t="s">
        <v>336</v>
      </c>
      <c r="H997" s="41" t="s">
        <v>342</v>
      </c>
      <c r="I997" s="42">
        <v>7</v>
      </c>
    </row>
    <row r="998" spans="6:9">
      <c r="F998" s="41" t="s">
        <v>7</v>
      </c>
      <c r="G998" s="41" t="s">
        <v>336</v>
      </c>
      <c r="H998" s="41" t="s">
        <v>343</v>
      </c>
      <c r="I998" s="42">
        <v>1973</v>
      </c>
    </row>
    <row r="999" spans="6:9">
      <c r="F999" s="41" t="s">
        <v>7</v>
      </c>
      <c r="G999" s="41" t="s">
        <v>336</v>
      </c>
      <c r="H999" s="41" t="s">
        <v>344</v>
      </c>
      <c r="I999" s="42">
        <v>22</v>
      </c>
    </row>
    <row r="1000" spans="6:9">
      <c r="F1000" s="41" t="s">
        <v>7</v>
      </c>
      <c r="G1000" s="41" t="s">
        <v>336</v>
      </c>
      <c r="H1000" s="41" t="s">
        <v>345</v>
      </c>
      <c r="I1000" s="42">
        <v>391</v>
      </c>
    </row>
    <row r="1001" spans="6:9">
      <c r="F1001" s="41" t="s">
        <v>7</v>
      </c>
      <c r="G1001" s="41" t="s">
        <v>336</v>
      </c>
      <c r="H1001" s="41" t="s">
        <v>346</v>
      </c>
      <c r="I1001" s="42">
        <v>410</v>
      </c>
    </row>
    <row r="1002" spans="6:9">
      <c r="F1002" s="41" t="s">
        <v>7</v>
      </c>
      <c r="G1002" s="41" t="s">
        <v>336</v>
      </c>
      <c r="H1002" s="41" t="s">
        <v>347</v>
      </c>
      <c r="I1002" s="42">
        <v>66</v>
      </c>
    </row>
    <row r="1003" spans="6:9">
      <c r="F1003" s="41" t="s">
        <v>7</v>
      </c>
      <c r="G1003" s="41" t="s">
        <v>337</v>
      </c>
      <c r="H1003" s="41" t="s">
        <v>341</v>
      </c>
      <c r="I1003" s="42">
        <v>2</v>
      </c>
    </row>
    <row r="1004" spans="6:9">
      <c r="F1004" s="41" t="s">
        <v>7</v>
      </c>
      <c r="G1004" s="41" t="s">
        <v>337</v>
      </c>
      <c r="H1004" s="41" t="s">
        <v>342</v>
      </c>
      <c r="I1004" s="42">
        <v>4</v>
      </c>
    </row>
    <row r="1005" spans="6:9">
      <c r="F1005" s="41" t="s">
        <v>7</v>
      </c>
      <c r="G1005" s="41" t="s">
        <v>337</v>
      </c>
      <c r="H1005" s="41" t="s">
        <v>343</v>
      </c>
      <c r="I1005" s="42">
        <v>1698</v>
      </c>
    </row>
    <row r="1006" spans="6:9">
      <c r="F1006" s="41" t="s">
        <v>7</v>
      </c>
      <c r="G1006" s="41" t="s">
        <v>337</v>
      </c>
      <c r="H1006" s="41" t="s">
        <v>344</v>
      </c>
      <c r="I1006" s="42">
        <v>16</v>
      </c>
    </row>
    <row r="1007" spans="6:9">
      <c r="F1007" s="41" t="s">
        <v>7</v>
      </c>
      <c r="G1007" s="41" t="s">
        <v>337</v>
      </c>
      <c r="H1007" s="41" t="s">
        <v>345</v>
      </c>
      <c r="I1007" s="42">
        <v>440</v>
      </c>
    </row>
    <row r="1008" spans="6:9">
      <c r="F1008" s="41" t="s">
        <v>7</v>
      </c>
      <c r="G1008" s="41" t="s">
        <v>337</v>
      </c>
      <c r="H1008" s="41" t="s">
        <v>346</v>
      </c>
      <c r="I1008" s="42">
        <v>383</v>
      </c>
    </row>
    <row r="1009" spans="6:9">
      <c r="F1009" s="41" t="s">
        <v>7</v>
      </c>
      <c r="G1009" s="41" t="s">
        <v>337</v>
      </c>
      <c r="H1009" s="41" t="s">
        <v>347</v>
      </c>
      <c r="I1009" s="42">
        <v>107</v>
      </c>
    </row>
    <row r="1010" spans="6:9">
      <c r="F1010" s="41" t="s">
        <v>314</v>
      </c>
      <c r="G1010" s="41" t="s">
        <v>324</v>
      </c>
      <c r="H1010" s="41" t="s">
        <v>341</v>
      </c>
      <c r="I1010" s="42">
        <v>442</v>
      </c>
    </row>
    <row r="1011" spans="6:9">
      <c r="F1011" s="41" t="s">
        <v>314</v>
      </c>
      <c r="G1011" s="41" t="s">
        <v>324</v>
      </c>
      <c r="H1011" s="41" t="s">
        <v>342</v>
      </c>
      <c r="I1011" s="42">
        <v>36</v>
      </c>
    </row>
    <row r="1012" spans="6:9">
      <c r="F1012" s="41" t="s">
        <v>314</v>
      </c>
      <c r="G1012" s="41" t="s">
        <v>324</v>
      </c>
      <c r="H1012" s="41" t="s">
        <v>343</v>
      </c>
      <c r="I1012" s="42">
        <v>2656</v>
      </c>
    </row>
    <row r="1013" spans="6:9">
      <c r="F1013" s="41" t="s">
        <v>314</v>
      </c>
      <c r="G1013" s="41" t="s">
        <v>324</v>
      </c>
      <c r="H1013" s="41" t="s">
        <v>344</v>
      </c>
      <c r="I1013" s="42">
        <v>63</v>
      </c>
    </row>
    <row r="1014" spans="6:9">
      <c r="F1014" s="41" t="s">
        <v>314</v>
      </c>
      <c r="G1014" s="41" t="s">
        <v>324</v>
      </c>
      <c r="H1014" s="41" t="s">
        <v>345</v>
      </c>
      <c r="I1014" s="42">
        <v>588</v>
      </c>
    </row>
    <row r="1015" spans="6:9">
      <c r="F1015" s="41" t="s">
        <v>314</v>
      </c>
      <c r="G1015" s="41" t="s">
        <v>324</v>
      </c>
      <c r="H1015" s="41" t="s">
        <v>346</v>
      </c>
      <c r="I1015" s="42">
        <v>635</v>
      </c>
    </row>
    <row r="1016" spans="6:9">
      <c r="F1016" s="41" t="s">
        <v>314</v>
      </c>
      <c r="G1016" s="41" t="s">
        <v>324</v>
      </c>
      <c r="H1016" s="41" t="s">
        <v>347</v>
      </c>
      <c r="I1016" s="42">
        <v>33</v>
      </c>
    </row>
    <row r="1017" spans="6:9">
      <c r="F1017" s="41" t="s">
        <v>314</v>
      </c>
      <c r="G1017" s="41" t="s">
        <v>325</v>
      </c>
      <c r="H1017" s="41" t="s">
        <v>341</v>
      </c>
      <c r="I1017" s="42">
        <v>463</v>
      </c>
    </row>
    <row r="1018" spans="6:9">
      <c r="F1018" s="41" t="s">
        <v>314</v>
      </c>
      <c r="G1018" s="41" t="s">
        <v>325</v>
      </c>
      <c r="H1018" s="41" t="s">
        <v>342</v>
      </c>
      <c r="I1018" s="42">
        <v>34</v>
      </c>
    </row>
    <row r="1019" spans="6:9">
      <c r="F1019" s="41" t="s">
        <v>314</v>
      </c>
      <c r="G1019" s="41" t="s">
        <v>325</v>
      </c>
      <c r="H1019" s="41" t="s">
        <v>343</v>
      </c>
      <c r="I1019" s="42">
        <v>2622</v>
      </c>
    </row>
    <row r="1020" spans="6:9">
      <c r="F1020" s="41" t="s">
        <v>314</v>
      </c>
      <c r="G1020" s="41" t="s">
        <v>325</v>
      </c>
      <c r="H1020" s="41" t="s">
        <v>344</v>
      </c>
      <c r="I1020" s="42">
        <v>17</v>
      </c>
    </row>
    <row r="1021" spans="6:9">
      <c r="F1021" s="41" t="s">
        <v>314</v>
      </c>
      <c r="G1021" s="41" t="s">
        <v>325</v>
      </c>
      <c r="H1021" s="41" t="s">
        <v>345</v>
      </c>
      <c r="I1021" s="42">
        <v>582</v>
      </c>
    </row>
    <row r="1022" spans="6:9">
      <c r="F1022" s="41" t="s">
        <v>314</v>
      </c>
      <c r="G1022" s="41" t="s">
        <v>325</v>
      </c>
      <c r="H1022" s="41" t="s">
        <v>346</v>
      </c>
      <c r="I1022" s="42">
        <v>489</v>
      </c>
    </row>
    <row r="1023" spans="6:9">
      <c r="F1023" s="41" t="s">
        <v>314</v>
      </c>
      <c r="G1023" s="41" t="s">
        <v>325</v>
      </c>
      <c r="H1023" s="41" t="s">
        <v>347</v>
      </c>
      <c r="I1023" s="42">
        <v>24</v>
      </c>
    </row>
    <row r="1024" spans="6:9">
      <c r="F1024" s="41" t="s">
        <v>314</v>
      </c>
      <c r="G1024" s="41" t="s">
        <v>326</v>
      </c>
      <c r="H1024" s="41" t="s">
        <v>341</v>
      </c>
      <c r="I1024" s="42">
        <v>455</v>
      </c>
    </row>
    <row r="1025" spans="6:9">
      <c r="F1025" s="41" t="s">
        <v>314</v>
      </c>
      <c r="G1025" s="41" t="s">
        <v>326</v>
      </c>
      <c r="H1025" s="41" t="s">
        <v>342</v>
      </c>
      <c r="I1025" s="42">
        <v>8</v>
      </c>
    </row>
    <row r="1026" spans="6:9">
      <c r="F1026" s="41" t="s">
        <v>314</v>
      </c>
      <c r="G1026" s="41" t="s">
        <v>326</v>
      </c>
      <c r="H1026" s="41" t="s">
        <v>343</v>
      </c>
      <c r="I1026" s="42">
        <v>3225</v>
      </c>
    </row>
    <row r="1027" spans="6:9">
      <c r="F1027" s="41" t="s">
        <v>314</v>
      </c>
      <c r="G1027" s="41" t="s">
        <v>326</v>
      </c>
      <c r="H1027" s="41" t="s">
        <v>344</v>
      </c>
      <c r="I1027" s="42">
        <v>25</v>
      </c>
    </row>
    <row r="1028" spans="6:9">
      <c r="F1028" s="41" t="s">
        <v>314</v>
      </c>
      <c r="G1028" s="41" t="s">
        <v>326</v>
      </c>
      <c r="H1028" s="41" t="s">
        <v>345</v>
      </c>
      <c r="I1028" s="42">
        <v>206</v>
      </c>
    </row>
    <row r="1029" spans="6:9">
      <c r="F1029" s="41" t="s">
        <v>314</v>
      </c>
      <c r="G1029" s="41" t="s">
        <v>326</v>
      </c>
      <c r="H1029" s="41" t="s">
        <v>346</v>
      </c>
      <c r="I1029" s="42">
        <v>490</v>
      </c>
    </row>
    <row r="1030" spans="6:9">
      <c r="F1030" s="41" t="s">
        <v>314</v>
      </c>
      <c r="G1030" s="41" t="s">
        <v>326</v>
      </c>
      <c r="H1030" s="41" t="s">
        <v>347</v>
      </c>
      <c r="I1030" s="42">
        <v>8</v>
      </c>
    </row>
    <row r="1031" spans="6:9">
      <c r="F1031" s="41" t="s">
        <v>314</v>
      </c>
      <c r="G1031" s="41" t="s">
        <v>327</v>
      </c>
      <c r="H1031" s="41" t="s">
        <v>341</v>
      </c>
      <c r="I1031" s="42">
        <v>601</v>
      </c>
    </row>
    <row r="1032" spans="6:9">
      <c r="F1032" s="41" t="s">
        <v>314</v>
      </c>
      <c r="G1032" s="41" t="s">
        <v>327</v>
      </c>
      <c r="H1032" s="41" t="s">
        <v>342</v>
      </c>
      <c r="I1032" s="42">
        <v>5</v>
      </c>
    </row>
    <row r="1033" spans="6:9">
      <c r="F1033" s="41" t="s">
        <v>314</v>
      </c>
      <c r="G1033" s="41" t="s">
        <v>327</v>
      </c>
      <c r="H1033" s="41" t="s">
        <v>343</v>
      </c>
      <c r="I1033" s="42">
        <v>3084</v>
      </c>
    </row>
    <row r="1034" spans="6:9">
      <c r="F1034" s="41" t="s">
        <v>314</v>
      </c>
      <c r="G1034" s="41" t="s">
        <v>327</v>
      </c>
      <c r="H1034" s="41" t="s">
        <v>344</v>
      </c>
      <c r="I1034" s="42">
        <v>28</v>
      </c>
    </row>
    <row r="1035" spans="6:9">
      <c r="F1035" s="41" t="s">
        <v>314</v>
      </c>
      <c r="G1035" s="41" t="s">
        <v>327</v>
      </c>
      <c r="H1035" s="41" t="s">
        <v>345</v>
      </c>
      <c r="I1035" s="42">
        <v>294</v>
      </c>
    </row>
    <row r="1036" spans="6:9">
      <c r="F1036" s="41" t="s">
        <v>314</v>
      </c>
      <c r="G1036" s="41" t="s">
        <v>327</v>
      </c>
      <c r="H1036" s="41" t="s">
        <v>346</v>
      </c>
      <c r="I1036" s="42">
        <v>673</v>
      </c>
    </row>
    <row r="1037" spans="6:9">
      <c r="F1037" s="41" t="s">
        <v>314</v>
      </c>
      <c r="G1037" s="41" t="s">
        <v>327</v>
      </c>
      <c r="H1037" s="41" t="s">
        <v>347</v>
      </c>
      <c r="I1037" s="42">
        <v>54</v>
      </c>
    </row>
    <row r="1038" spans="6:9">
      <c r="F1038" s="41" t="s">
        <v>314</v>
      </c>
      <c r="G1038" s="41" t="s">
        <v>328</v>
      </c>
      <c r="H1038" s="41" t="s">
        <v>341</v>
      </c>
      <c r="I1038" s="42">
        <v>281</v>
      </c>
    </row>
    <row r="1039" spans="6:9">
      <c r="F1039" s="41" t="s">
        <v>314</v>
      </c>
      <c r="G1039" s="41" t="s">
        <v>328</v>
      </c>
      <c r="H1039" s="41" t="s">
        <v>342</v>
      </c>
      <c r="I1039" s="42">
        <v>18</v>
      </c>
    </row>
    <row r="1040" spans="6:9">
      <c r="F1040" s="41" t="s">
        <v>314</v>
      </c>
      <c r="G1040" s="41" t="s">
        <v>328</v>
      </c>
      <c r="H1040" s="41" t="s">
        <v>343</v>
      </c>
      <c r="I1040" s="42">
        <v>2635</v>
      </c>
    </row>
    <row r="1041" spans="6:9">
      <c r="F1041" s="41" t="s">
        <v>314</v>
      </c>
      <c r="G1041" s="41" t="s">
        <v>328</v>
      </c>
      <c r="H1041" s="41" t="s">
        <v>344</v>
      </c>
      <c r="I1041" s="42">
        <v>45</v>
      </c>
    </row>
    <row r="1042" spans="6:9">
      <c r="F1042" s="41" t="s">
        <v>314</v>
      </c>
      <c r="G1042" s="41" t="s">
        <v>328</v>
      </c>
      <c r="H1042" s="41" t="s">
        <v>345</v>
      </c>
      <c r="I1042" s="42">
        <v>483</v>
      </c>
    </row>
    <row r="1043" spans="6:9">
      <c r="F1043" s="41" t="s">
        <v>314</v>
      </c>
      <c r="G1043" s="41" t="s">
        <v>328</v>
      </c>
      <c r="H1043" s="41" t="s">
        <v>346</v>
      </c>
      <c r="I1043" s="42">
        <v>878</v>
      </c>
    </row>
    <row r="1044" spans="6:9">
      <c r="F1044" s="41" t="s">
        <v>314</v>
      </c>
      <c r="G1044" s="41" t="s">
        <v>328</v>
      </c>
      <c r="H1044" s="41" t="s">
        <v>347</v>
      </c>
      <c r="I1044" s="42">
        <v>32</v>
      </c>
    </row>
    <row r="1045" spans="6:9">
      <c r="F1045" s="41" t="s">
        <v>314</v>
      </c>
      <c r="G1045" s="41" t="s">
        <v>330</v>
      </c>
      <c r="H1045" s="41" t="s">
        <v>341</v>
      </c>
      <c r="I1045" s="42">
        <v>434</v>
      </c>
    </row>
    <row r="1046" spans="6:9">
      <c r="F1046" s="41" t="s">
        <v>314</v>
      </c>
      <c r="G1046" s="41" t="s">
        <v>330</v>
      </c>
      <c r="H1046" s="41" t="s">
        <v>342</v>
      </c>
      <c r="I1046" s="42">
        <v>7</v>
      </c>
    </row>
    <row r="1047" spans="6:9">
      <c r="F1047" s="41" t="s">
        <v>314</v>
      </c>
      <c r="G1047" s="41" t="s">
        <v>330</v>
      </c>
      <c r="H1047" s="41" t="s">
        <v>343</v>
      </c>
      <c r="I1047" s="42">
        <v>2697</v>
      </c>
    </row>
    <row r="1048" spans="6:9">
      <c r="F1048" s="41" t="s">
        <v>314</v>
      </c>
      <c r="G1048" s="41" t="s">
        <v>330</v>
      </c>
      <c r="H1048" s="41" t="s">
        <v>344</v>
      </c>
      <c r="I1048" s="42">
        <v>45</v>
      </c>
    </row>
    <row r="1049" spans="6:9">
      <c r="F1049" s="41" t="s">
        <v>314</v>
      </c>
      <c r="G1049" s="41" t="s">
        <v>330</v>
      </c>
      <c r="H1049" s="41" t="s">
        <v>345</v>
      </c>
      <c r="I1049" s="42">
        <v>447</v>
      </c>
    </row>
    <row r="1050" spans="6:9">
      <c r="F1050" s="41" t="s">
        <v>314</v>
      </c>
      <c r="G1050" s="41" t="s">
        <v>330</v>
      </c>
      <c r="H1050" s="41" t="s">
        <v>346</v>
      </c>
      <c r="I1050" s="42">
        <v>1039</v>
      </c>
    </row>
    <row r="1051" spans="6:9">
      <c r="F1051" s="41" t="s">
        <v>314</v>
      </c>
      <c r="G1051" s="41" t="s">
        <v>330</v>
      </c>
      <c r="H1051" s="41" t="s">
        <v>347</v>
      </c>
      <c r="I1051" s="42">
        <v>18</v>
      </c>
    </row>
    <row r="1052" spans="6:9">
      <c r="F1052" s="41" t="s">
        <v>314</v>
      </c>
      <c r="G1052" s="41" t="s">
        <v>331</v>
      </c>
      <c r="H1052" s="41" t="s">
        <v>341</v>
      </c>
      <c r="I1052" s="42">
        <v>236</v>
      </c>
    </row>
    <row r="1053" spans="6:9">
      <c r="F1053" s="41" t="s">
        <v>314</v>
      </c>
      <c r="G1053" s="41" t="s">
        <v>331</v>
      </c>
      <c r="H1053" s="41" t="s">
        <v>342</v>
      </c>
      <c r="I1053" s="42">
        <v>7</v>
      </c>
    </row>
    <row r="1054" spans="6:9">
      <c r="F1054" s="41" t="s">
        <v>314</v>
      </c>
      <c r="G1054" s="41" t="s">
        <v>331</v>
      </c>
      <c r="H1054" s="41" t="s">
        <v>343</v>
      </c>
      <c r="I1054" s="42">
        <v>2853</v>
      </c>
    </row>
    <row r="1055" spans="6:9">
      <c r="F1055" s="41" t="s">
        <v>314</v>
      </c>
      <c r="G1055" s="41" t="s">
        <v>331</v>
      </c>
      <c r="H1055" s="41" t="s">
        <v>344</v>
      </c>
      <c r="I1055" s="42">
        <v>54</v>
      </c>
    </row>
    <row r="1056" spans="6:9">
      <c r="F1056" s="41" t="s">
        <v>314</v>
      </c>
      <c r="G1056" s="41" t="s">
        <v>331</v>
      </c>
      <c r="H1056" s="41" t="s">
        <v>345</v>
      </c>
      <c r="I1056" s="42">
        <v>384</v>
      </c>
    </row>
    <row r="1057" spans="6:9">
      <c r="F1057" s="41" t="s">
        <v>314</v>
      </c>
      <c r="G1057" s="41" t="s">
        <v>331</v>
      </c>
      <c r="H1057" s="41" t="s">
        <v>346</v>
      </c>
      <c r="I1057" s="42">
        <v>1118</v>
      </c>
    </row>
    <row r="1058" spans="6:9">
      <c r="F1058" s="41" t="s">
        <v>314</v>
      </c>
      <c r="G1058" s="41" t="s">
        <v>331</v>
      </c>
      <c r="H1058" s="41" t="s">
        <v>347</v>
      </c>
      <c r="I1058" s="42">
        <v>6</v>
      </c>
    </row>
    <row r="1059" spans="6:9">
      <c r="F1059" s="41" t="s">
        <v>314</v>
      </c>
      <c r="G1059" s="41" t="s">
        <v>332</v>
      </c>
      <c r="H1059" s="41" t="s">
        <v>341</v>
      </c>
      <c r="I1059" s="42">
        <v>282</v>
      </c>
    </row>
    <row r="1060" spans="6:9">
      <c r="F1060" s="41" t="s">
        <v>314</v>
      </c>
      <c r="G1060" s="41" t="s">
        <v>332</v>
      </c>
      <c r="H1060" s="41" t="s">
        <v>342</v>
      </c>
      <c r="I1060" s="42">
        <v>6</v>
      </c>
    </row>
    <row r="1061" spans="6:9">
      <c r="F1061" s="41" t="s">
        <v>314</v>
      </c>
      <c r="G1061" s="41" t="s">
        <v>332</v>
      </c>
      <c r="H1061" s="41" t="s">
        <v>343</v>
      </c>
      <c r="I1061" s="42">
        <v>3506</v>
      </c>
    </row>
    <row r="1062" spans="6:9">
      <c r="F1062" s="41" t="s">
        <v>314</v>
      </c>
      <c r="G1062" s="41" t="s">
        <v>332</v>
      </c>
      <c r="H1062" s="41" t="s">
        <v>344</v>
      </c>
      <c r="I1062" s="42">
        <v>97</v>
      </c>
    </row>
    <row r="1063" spans="6:9">
      <c r="F1063" s="41" t="s">
        <v>314</v>
      </c>
      <c r="G1063" s="41" t="s">
        <v>332</v>
      </c>
      <c r="H1063" s="41" t="s">
        <v>345</v>
      </c>
      <c r="I1063" s="42">
        <v>411</v>
      </c>
    </row>
    <row r="1064" spans="6:9">
      <c r="F1064" s="41" t="s">
        <v>314</v>
      </c>
      <c r="G1064" s="41" t="s">
        <v>332</v>
      </c>
      <c r="H1064" s="41" t="s">
        <v>346</v>
      </c>
      <c r="I1064" s="42">
        <v>927</v>
      </c>
    </row>
    <row r="1065" spans="6:9">
      <c r="F1065" s="41" t="s">
        <v>314</v>
      </c>
      <c r="G1065" s="41" t="s">
        <v>332</v>
      </c>
      <c r="H1065" s="41" t="s">
        <v>347</v>
      </c>
      <c r="I1065" s="42">
        <v>39</v>
      </c>
    </row>
    <row r="1066" spans="6:9">
      <c r="F1066" s="41" t="s">
        <v>314</v>
      </c>
      <c r="G1066" s="41" t="s">
        <v>333</v>
      </c>
      <c r="H1066" s="41" t="s">
        <v>341</v>
      </c>
      <c r="I1066" s="42">
        <v>242</v>
      </c>
    </row>
    <row r="1067" spans="6:9">
      <c r="F1067" s="41" t="s">
        <v>314</v>
      </c>
      <c r="G1067" s="41" t="s">
        <v>333</v>
      </c>
      <c r="H1067" s="41" t="s">
        <v>342</v>
      </c>
      <c r="I1067" s="42">
        <v>5</v>
      </c>
    </row>
    <row r="1068" spans="6:9">
      <c r="F1068" s="41" t="s">
        <v>314</v>
      </c>
      <c r="G1068" s="41" t="s">
        <v>333</v>
      </c>
      <c r="H1068" s="41" t="s">
        <v>343</v>
      </c>
      <c r="I1068" s="42">
        <v>3492</v>
      </c>
    </row>
    <row r="1069" spans="6:9">
      <c r="F1069" s="41" t="s">
        <v>314</v>
      </c>
      <c r="G1069" s="41" t="s">
        <v>333</v>
      </c>
      <c r="H1069" s="41" t="s">
        <v>344</v>
      </c>
      <c r="I1069" s="42">
        <v>128</v>
      </c>
    </row>
    <row r="1070" spans="6:9">
      <c r="F1070" s="41" t="s">
        <v>314</v>
      </c>
      <c r="G1070" s="41" t="s">
        <v>333</v>
      </c>
      <c r="H1070" s="41" t="s">
        <v>345</v>
      </c>
      <c r="I1070" s="42">
        <v>555</v>
      </c>
    </row>
    <row r="1071" spans="6:9">
      <c r="F1071" s="41" t="s">
        <v>314</v>
      </c>
      <c r="G1071" s="41" t="s">
        <v>333</v>
      </c>
      <c r="H1071" s="41" t="s">
        <v>346</v>
      </c>
      <c r="I1071" s="42">
        <v>952</v>
      </c>
    </row>
    <row r="1072" spans="6:9">
      <c r="F1072" s="41" t="s">
        <v>314</v>
      </c>
      <c r="G1072" s="41" t="s">
        <v>333</v>
      </c>
      <c r="H1072" s="41" t="s">
        <v>347</v>
      </c>
      <c r="I1072" s="42">
        <v>38</v>
      </c>
    </row>
    <row r="1073" spans="6:9">
      <c r="F1073" s="41" t="s">
        <v>314</v>
      </c>
      <c r="G1073" s="41" t="s">
        <v>334</v>
      </c>
      <c r="H1073" s="41" t="s">
        <v>341</v>
      </c>
      <c r="I1073" s="42">
        <v>179</v>
      </c>
    </row>
    <row r="1074" spans="6:9">
      <c r="F1074" s="41" t="s">
        <v>314</v>
      </c>
      <c r="G1074" s="41" t="s">
        <v>334</v>
      </c>
      <c r="H1074" s="41" t="s">
        <v>342</v>
      </c>
      <c r="I1074" s="42">
        <v>3</v>
      </c>
    </row>
    <row r="1075" spans="6:9">
      <c r="F1075" s="41" t="s">
        <v>314</v>
      </c>
      <c r="G1075" s="41" t="s">
        <v>334</v>
      </c>
      <c r="H1075" s="41" t="s">
        <v>343</v>
      </c>
      <c r="I1075" s="42">
        <v>3678</v>
      </c>
    </row>
    <row r="1076" spans="6:9">
      <c r="F1076" s="41" t="s">
        <v>314</v>
      </c>
      <c r="G1076" s="41" t="s">
        <v>334</v>
      </c>
      <c r="H1076" s="41" t="s">
        <v>344</v>
      </c>
      <c r="I1076" s="42">
        <v>69</v>
      </c>
    </row>
    <row r="1077" spans="6:9">
      <c r="F1077" s="41" t="s">
        <v>314</v>
      </c>
      <c r="G1077" s="41" t="s">
        <v>334</v>
      </c>
      <c r="H1077" s="41" t="s">
        <v>345</v>
      </c>
      <c r="I1077" s="42">
        <v>623</v>
      </c>
    </row>
    <row r="1078" spans="6:9">
      <c r="F1078" s="41" t="s">
        <v>314</v>
      </c>
      <c r="G1078" s="41" t="s">
        <v>334</v>
      </c>
      <c r="H1078" s="41" t="s">
        <v>346</v>
      </c>
      <c r="I1078" s="42">
        <v>715</v>
      </c>
    </row>
    <row r="1079" spans="6:9">
      <c r="F1079" s="41" t="s">
        <v>314</v>
      </c>
      <c r="G1079" s="41" t="s">
        <v>334</v>
      </c>
      <c r="H1079" s="41" t="s">
        <v>347</v>
      </c>
      <c r="I1079" s="42">
        <v>85</v>
      </c>
    </row>
    <row r="1080" spans="6:9">
      <c r="F1080" s="41" t="s">
        <v>314</v>
      </c>
      <c r="G1080" s="41" t="s">
        <v>336</v>
      </c>
      <c r="H1080" s="41" t="s">
        <v>341</v>
      </c>
      <c r="I1080" s="42">
        <v>254</v>
      </c>
    </row>
    <row r="1081" spans="6:9">
      <c r="F1081" s="41" t="s">
        <v>314</v>
      </c>
      <c r="G1081" s="41" t="s">
        <v>336</v>
      </c>
      <c r="H1081" s="41" t="s">
        <v>342</v>
      </c>
      <c r="I1081" s="42">
        <v>114</v>
      </c>
    </row>
    <row r="1082" spans="6:9">
      <c r="F1082" s="41" t="s">
        <v>314</v>
      </c>
      <c r="G1082" s="41" t="s">
        <v>336</v>
      </c>
      <c r="H1082" s="41" t="s">
        <v>343</v>
      </c>
      <c r="I1082" s="42">
        <v>4426</v>
      </c>
    </row>
    <row r="1083" spans="6:9">
      <c r="F1083" s="41" t="s">
        <v>314</v>
      </c>
      <c r="G1083" s="41" t="s">
        <v>336</v>
      </c>
      <c r="H1083" s="41" t="s">
        <v>344</v>
      </c>
      <c r="I1083" s="42">
        <v>127</v>
      </c>
    </row>
    <row r="1084" spans="6:9">
      <c r="F1084" s="41" t="s">
        <v>314</v>
      </c>
      <c r="G1084" s="41" t="s">
        <v>336</v>
      </c>
      <c r="H1084" s="41" t="s">
        <v>345</v>
      </c>
      <c r="I1084" s="42">
        <v>844</v>
      </c>
    </row>
    <row r="1085" spans="6:9">
      <c r="F1085" s="41" t="s">
        <v>314</v>
      </c>
      <c r="G1085" s="41" t="s">
        <v>336</v>
      </c>
      <c r="H1085" s="41" t="s">
        <v>346</v>
      </c>
      <c r="I1085" s="42">
        <v>651</v>
      </c>
    </row>
    <row r="1086" spans="6:9">
      <c r="F1086" s="41" t="s">
        <v>314</v>
      </c>
      <c r="G1086" s="41" t="s">
        <v>336</v>
      </c>
      <c r="H1086" s="41" t="s">
        <v>347</v>
      </c>
      <c r="I1086" s="42">
        <v>77</v>
      </c>
    </row>
    <row r="1087" spans="6:9">
      <c r="F1087" s="41" t="s">
        <v>314</v>
      </c>
      <c r="G1087" s="41" t="s">
        <v>337</v>
      </c>
      <c r="H1087" s="41" t="s">
        <v>341</v>
      </c>
      <c r="I1087" s="42">
        <v>82</v>
      </c>
    </row>
    <row r="1088" spans="6:9">
      <c r="F1088" s="41" t="s">
        <v>314</v>
      </c>
      <c r="G1088" s="41" t="s">
        <v>337</v>
      </c>
      <c r="H1088" s="41" t="s">
        <v>342</v>
      </c>
      <c r="I1088" s="42">
        <v>22</v>
      </c>
    </row>
    <row r="1089" spans="6:9">
      <c r="F1089" s="41" t="s">
        <v>314</v>
      </c>
      <c r="G1089" s="41" t="s">
        <v>337</v>
      </c>
      <c r="H1089" s="41" t="s">
        <v>343</v>
      </c>
      <c r="I1089" s="42">
        <v>3902</v>
      </c>
    </row>
    <row r="1090" spans="6:9">
      <c r="F1090" s="41" t="s">
        <v>314</v>
      </c>
      <c r="G1090" s="41" t="s">
        <v>337</v>
      </c>
      <c r="H1090" s="41" t="s">
        <v>344</v>
      </c>
      <c r="I1090" s="42">
        <v>396</v>
      </c>
    </row>
    <row r="1091" spans="6:9">
      <c r="F1091" s="41" t="s">
        <v>314</v>
      </c>
      <c r="G1091" s="41" t="s">
        <v>337</v>
      </c>
      <c r="H1091" s="41" t="s">
        <v>345</v>
      </c>
      <c r="I1091" s="42">
        <v>774</v>
      </c>
    </row>
    <row r="1092" spans="6:9">
      <c r="F1092" s="41" t="s">
        <v>314</v>
      </c>
      <c r="G1092" s="41" t="s">
        <v>337</v>
      </c>
      <c r="H1092" s="41" t="s">
        <v>346</v>
      </c>
      <c r="I1092" s="42">
        <v>672</v>
      </c>
    </row>
    <row r="1093" spans="6:9">
      <c r="F1093" s="41" t="s">
        <v>314</v>
      </c>
      <c r="G1093" s="41" t="s">
        <v>337</v>
      </c>
      <c r="H1093" s="41" t="s">
        <v>347</v>
      </c>
      <c r="I1093" s="42">
        <v>32</v>
      </c>
    </row>
    <row r="1094" spans="6:9">
      <c r="F1094" s="41" t="s">
        <v>29</v>
      </c>
      <c r="G1094" s="41" t="s">
        <v>324</v>
      </c>
      <c r="H1094" s="41" t="s">
        <v>341</v>
      </c>
      <c r="I1094" s="42">
        <v>114</v>
      </c>
    </row>
    <row r="1095" spans="6:9">
      <c r="F1095" s="41" t="s">
        <v>29</v>
      </c>
      <c r="G1095" s="41" t="s">
        <v>324</v>
      </c>
      <c r="H1095" s="41" t="s">
        <v>342</v>
      </c>
      <c r="I1095" s="42">
        <v>7</v>
      </c>
    </row>
    <row r="1096" spans="6:9">
      <c r="F1096" s="41" t="s">
        <v>29</v>
      </c>
      <c r="G1096" s="41" t="s">
        <v>324</v>
      </c>
      <c r="H1096" s="41" t="s">
        <v>343</v>
      </c>
      <c r="I1096" s="42">
        <v>3641</v>
      </c>
    </row>
    <row r="1097" spans="6:9">
      <c r="F1097" s="41" t="s">
        <v>29</v>
      </c>
      <c r="G1097" s="41" t="s">
        <v>324</v>
      </c>
      <c r="H1097" s="41" t="s">
        <v>344</v>
      </c>
      <c r="I1097" s="42">
        <v>39</v>
      </c>
    </row>
    <row r="1098" spans="6:9">
      <c r="F1098" s="41" t="s">
        <v>29</v>
      </c>
      <c r="G1098" s="41" t="s">
        <v>324</v>
      </c>
      <c r="H1098" s="41" t="s">
        <v>345</v>
      </c>
      <c r="I1098" s="42">
        <v>355</v>
      </c>
    </row>
    <row r="1099" spans="6:9">
      <c r="F1099" s="41" t="s">
        <v>29</v>
      </c>
      <c r="G1099" s="41" t="s">
        <v>324</v>
      </c>
      <c r="H1099" s="41" t="s">
        <v>346</v>
      </c>
      <c r="I1099" s="42">
        <v>970</v>
      </c>
    </row>
    <row r="1100" spans="6:9">
      <c r="F1100" s="41" t="s">
        <v>29</v>
      </c>
      <c r="G1100" s="41" t="s">
        <v>324</v>
      </c>
      <c r="H1100" s="41" t="s">
        <v>347</v>
      </c>
      <c r="I1100" s="42">
        <v>37</v>
      </c>
    </row>
    <row r="1101" spans="6:9">
      <c r="F1101" s="41" t="s">
        <v>29</v>
      </c>
      <c r="G1101" s="41" t="s">
        <v>325</v>
      </c>
      <c r="H1101" s="41" t="s">
        <v>341</v>
      </c>
      <c r="I1101" s="42">
        <v>301</v>
      </c>
    </row>
    <row r="1102" spans="6:9">
      <c r="F1102" s="41" t="s">
        <v>29</v>
      </c>
      <c r="G1102" s="41" t="s">
        <v>325</v>
      </c>
      <c r="H1102" s="41" t="s">
        <v>342</v>
      </c>
      <c r="I1102" s="42">
        <v>19</v>
      </c>
    </row>
    <row r="1103" spans="6:9">
      <c r="F1103" s="41" t="s">
        <v>29</v>
      </c>
      <c r="G1103" s="41" t="s">
        <v>325</v>
      </c>
      <c r="H1103" s="41" t="s">
        <v>343</v>
      </c>
      <c r="I1103" s="42">
        <v>3241</v>
      </c>
    </row>
    <row r="1104" spans="6:9">
      <c r="F1104" s="41" t="s">
        <v>29</v>
      </c>
      <c r="G1104" s="41" t="s">
        <v>325</v>
      </c>
      <c r="H1104" s="41" t="s">
        <v>344</v>
      </c>
      <c r="I1104" s="42">
        <v>95</v>
      </c>
    </row>
    <row r="1105" spans="6:9">
      <c r="F1105" s="41" t="s">
        <v>29</v>
      </c>
      <c r="G1105" s="41" t="s">
        <v>325</v>
      </c>
      <c r="H1105" s="41" t="s">
        <v>345</v>
      </c>
      <c r="I1105" s="42">
        <v>308</v>
      </c>
    </row>
    <row r="1106" spans="6:9">
      <c r="F1106" s="41" t="s">
        <v>29</v>
      </c>
      <c r="G1106" s="41" t="s">
        <v>325</v>
      </c>
      <c r="H1106" s="41" t="s">
        <v>346</v>
      </c>
      <c r="I1106" s="42">
        <v>748</v>
      </c>
    </row>
    <row r="1107" spans="6:9">
      <c r="F1107" s="41" t="s">
        <v>29</v>
      </c>
      <c r="G1107" s="41" t="s">
        <v>325</v>
      </c>
      <c r="H1107" s="41" t="s">
        <v>347</v>
      </c>
      <c r="I1107" s="42">
        <v>17</v>
      </c>
    </row>
    <row r="1108" spans="6:9">
      <c r="F1108" s="41" t="s">
        <v>29</v>
      </c>
      <c r="G1108" s="41" t="s">
        <v>326</v>
      </c>
      <c r="H1108" s="41" t="s">
        <v>341</v>
      </c>
      <c r="I1108" s="42">
        <v>417</v>
      </c>
    </row>
    <row r="1109" spans="6:9">
      <c r="F1109" s="41" t="s">
        <v>29</v>
      </c>
      <c r="G1109" s="41" t="s">
        <v>326</v>
      </c>
      <c r="H1109" s="41" t="s">
        <v>342</v>
      </c>
      <c r="I1109" s="42">
        <v>4</v>
      </c>
    </row>
    <row r="1110" spans="6:9">
      <c r="F1110" s="41" t="s">
        <v>29</v>
      </c>
      <c r="G1110" s="41" t="s">
        <v>326</v>
      </c>
      <c r="H1110" s="41" t="s">
        <v>343</v>
      </c>
      <c r="I1110" s="42">
        <v>2665</v>
      </c>
    </row>
    <row r="1111" spans="6:9">
      <c r="F1111" s="41" t="s">
        <v>29</v>
      </c>
      <c r="G1111" s="41" t="s">
        <v>326</v>
      </c>
      <c r="H1111" s="41" t="s">
        <v>344</v>
      </c>
      <c r="I1111" s="42">
        <v>7</v>
      </c>
    </row>
    <row r="1112" spans="6:9">
      <c r="F1112" s="41" t="s">
        <v>29</v>
      </c>
      <c r="G1112" s="41" t="s">
        <v>326</v>
      </c>
      <c r="H1112" s="41" t="s">
        <v>345</v>
      </c>
      <c r="I1112" s="42">
        <v>329</v>
      </c>
    </row>
    <row r="1113" spans="6:9">
      <c r="F1113" s="41" t="s">
        <v>29</v>
      </c>
      <c r="G1113" s="41" t="s">
        <v>326</v>
      </c>
      <c r="H1113" s="41" t="s">
        <v>346</v>
      </c>
      <c r="I1113" s="42">
        <v>1076</v>
      </c>
    </row>
    <row r="1114" spans="6:9">
      <c r="F1114" s="41" t="s">
        <v>29</v>
      </c>
      <c r="G1114" s="41" t="s">
        <v>326</v>
      </c>
      <c r="H1114" s="41" t="s">
        <v>347</v>
      </c>
      <c r="I1114" s="42">
        <v>36</v>
      </c>
    </row>
    <row r="1115" spans="6:9">
      <c r="F1115" s="41" t="s">
        <v>29</v>
      </c>
      <c r="G1115" s="41" t="s">
        <v>327</v>
      </c>
      <c r="H1115" s="41" t="s">
        <v>341</v>
      </c>
      <c r="I1115" s="42">
        <v>82</v>
      </c>
    </row>
    <row r="1116" spans="6:9">
      <c r="F1116" s="41" t="s">
        <v>29</v>
      </c>
      <c r="G1116" s="41" t="s">
        <v>327</v>
      </c>
      <c r="H1116" s="41" t="s">
        <v>342</v>
      </c>
      <c r="I1116" s="42">
        <v>63</v>
      </c>
    </row>
    <row r="1117" spans="6:9">
      <c r="F1117" s="41" t="s">
        <v>29</v>
      </c>
      <c r="G1117" s="41" t="s">
        <v>327</v>
      </c>
      <c r="H1117" s="41" t="s">
        <v>343</v>
      </c>
      <c r="I1117" s="42">
        <v>2920</v>
      </c>
    </row>
    <row r="1118" spans="6:9">
      <c r="F1118" s="41" t="s">
        <v>29</v>
      </c>
      <c r="G1118" s="41" t="s">
        <v>327</v>
      </c>
      <c r="H1118" s="41" t="s">
        <v>344</v>
      </c>
      <c r="I1118" s="42">
        <v>31</v>
      </c>
    </row>
    <row r="1119" spans="6:9">
      <c r="F1119" s="41" t="s">
        <v>29</v>
      </c>
      <c r="G1119" s="41" t="s">
        <v>327</v>
      </c>
      <c r="H1119" s="41" t="s">
        <v>345</v>
      </c>
      <c r="I1119" s="42">
        <v>311</v>
      </c>
    </row>
    <row r="1120" spans="6:9">
      <c r="F1120" s="41" t="s">
        <v>29</v>
      </c>
      <c r="G1120" s="41" t="s">
        <v>327</v>
      </c>
      <c r="H1120" s="41" t="s">
        <v>346</v>
      </c>
      <c r="I1120" s="42">
        <v>803</v>
      </c>
    </row>
    <row r="1121" spans="6:9">
      <c r="F1121" s="41" t="s">
        <v>29</v>
      </c>
      <c r="G1121" s="41" t="s">
        <v>327</v>
      </c>
      <c r="H1121" s="41" t="s">
        <v>347</v>
      </c>
      <c r="I1121" s="42">
        <v>20</v>
      </c>
    </row>
    <row r="1122" spans="6:9">
      <c r="F1122" s="41" t="s">
        <v>29</v>
      </c>
      <c r="G1122" s="41" t="s">
        <v>328</v>
      </c>
      <c r="H1122" s="41" t="s">
        <v>341</v>
      </c>
      <c r="I1122" s="42">
        <v>278</v>
      </c>
    </row>
    <row r="1123" spans="6:9">
      <c r="F1123" s="41" t="s">
        <v>29</v>
      </c>
      <c r="G1123" s="41" t="s">
        <v>328</v>
      </c>
      <c r="H1123" s="41" t="s">
        <v>342</v>
      </c>
      <c r="I1123" s="42">
        <v>8</v>
      </c>
    </row>
    <row r="1124" spans="6:9">
      <c r="F1124" s="41" t="s">
        <v>29</v>
      </c>
      <c r="G1124" s="41" t="s">
        <v>328</v>
      </c>
      <c r="H1124" s="41" t="s">
        <v>343</v>
      </c>
      <c r="I1124" s="42">
        <v>2694</v>
      </c>
    </row>
    <row r="1125" spans="6:9">
      <c r="F1125" s="41" t="s">
        <v>29</v>
      </c>
      <c r="G1125" s="41" t="s">
        <v>328</v>
      </c>
      <c r="H1125" s="41" t="s">
        <v>344</v>
      </c>
      <c r="I1125" s="42">
        <v>29</v>
      </c>
    </row>
    <row r="1126" spans="6:9">
      <c r="F1126" s="41" t="s">
        <v>29</v>
      </c>
      <c r="G1126" s="41" t="s">
        <v>328</v>
      </c>
      <c r="H1126" s="41" t="s">
        <v>345</v>
      </c>
      <c r="I1126" s="42">
        <v>259</v>
      </c>
    </row>
    <row r="1127" spans="6:9">
      <c r="F1127" s="41" t="s">
        <v>29</v>
      </c>
      <c r="G1127" s="41" t="s">
        <v>328</v>
      </c>
      <c r="H1127" s="41" t="s">
        <v>346</v>
      </c>
      <c r="I1127" s="42">
        <v>664</v>
      </c>
    </row>
    <row r="1128" spans="6:9">
      <c r="F1128" s="41" t="s">
        <v>29</v>
      </c>
      <c r="G1128" s="41" t="s">
        <v>328</v>
      </c>
      <c r="H1128" s="41" t="s">
        <v>347</v>
      </c>
      <c r="I1128" s="42">
        <v>26</v>
      </c>
    </row>
    <row r="1129" spans="6:9">
      <c r="F1129" s="41" t="s">
        <v>29</v>
      </c>
      <c r="G1129" s="41" t="s">
        <v>330</v>
      </c>
      <c r="H1129" s="41" t="s">
        <v>341</v>
      </c>
      <c r="I1129" s="42">
        <v>291</v>
      </c>
    </row>
    <row r="1130" spans="6:9">
      <c r="F1130" s="41" t="s">
        <v>29</v>
      </c>
      <c r="G1130" s="41" t="s">
        <v>330</v>
      </c>
      <c r="H1130" s="41" t="s">
        <v>342</v>
      </c>
      <c r="I1130" s="42">
        <v>17</v>
      </c>
    </row>
    <row r="1131" spans="6:9">
      <c r="F1131" s="41" t="s">
        <v>29</v>
      </c>
      <c r="G1131" s="41" t="s">
        <v>330</v>
      </c>
      <c r="H1131" s="41" t="s">
        <v>343</v>
      </c>
      <c r="I1131" s="42">
        <v>2477</v>
      </c>
    </row>
    <row r="1132" spans="6:9">
      <c r="F1132" s="41" t="s">
        <v>29</v>
      </c>
      <c r="G1132" s="41" t="s">
        <v>330</v>
      </c>
      <c r="H1132" s="41" t="s">
        <v>344</v>
      </c>
      <c r="I1132" s="42">
        <v>35</v>
      </c>
    </row>
    <row r="1133" spans="6:9">
      <c r="F1133" s="41" t="s">
        <v>29</v>
      </c>
      <c r="G1133" s="41" t="s">
        <v>330</v>
      </c>
      <c r="H1133" s="41" t="s">
        <v>345</v>
      </c>
      <c r="I1133" s="42">
        <v>292</v>
      </c>
    </row>
    <row r="1134" spans="6:9">
      <c r="F1134" s="41" t="s">
        <v>29</v>
      </c>
      <c r="G1134" s="41" t="s">
        <v>330</v>
      </c>
      <c r="H1134" s="41" t="s">
        <v>346</v>
      </c>
      <c r="I1134" s="42">
        <v>657</v>
      </c>
    </row>
    <row r="1135" spans="6:9">
      <c r="F1135" s="41" t="s">
        <v>29</v>
      </c>
      <c r="G1135" s="41" t="s">
        <v>330</v>
      </c>
      <c r="H1135" s="41" t="s">
        <v>347</v>
      </c>
      <c r="I1135" s="42">
        <v>76</v>
      </c>
    </row>
    <row r="1136" spans="6:9">
      <c r="F1136" s="41" t="s">
        <v>29</v>
      </c>
      <c r="G1136" s="41" t="s">
        <v>331</v>
      </c>
      <c r="H1136" s="41" t="s">
        <v>341</v>
      </c>
      <c r="I1136" s="42">
        <v>153</v>
      </c>
    </row>
    <row r="1137" spans="6:9">
      <c r="F1137" s="41" t="s">
        <v>29</v>
      </c>
      <c r="G1137" s="41" t="s">
        <v>331</v>
      </c>
      <c r="H1137" s="41" t="s">
        <v>342</v>
      </c>
      <c r="I1137" s="42">
        <v>472</v>
      </c>
    </row>
    <row r="1138" spans="6:9">
      <c r="F1138" s="41" t="s">
        <v>29</v>
      </c>
      <c r="G1138" s="41" t="s">
        <v>331</v>
      </c>
      <c r="H1138" s="41" t="s">
        <v>343</v>
      </c>
      <c r="I1138" s="42">
        <v>1937</v>
      </c>
    </row>
    <row r="1139" spans="6:9">
      <c r="F1139" s="41" t="s">
        <v>29</v>
      </c>
      <c r="G1139" s="41" t="s">
        <v>331</v>
      </c>
      <c r="H1139" s="41" t="s">
        <v>344</v>
      </c>
      <c r="I1139" s="42">
        <v>46</v>
      </c>
    </row>
    <row r="1140" spans="6:9">
      <c r="F1140" s="41" t="s">
        <v>29</v>
      </c>
      <c r="G1140" s="41" t="s">
        <v>331</v>
      </c>
      <c r="H1140" s="41" t="s">
        <v>345</v>
      </c>
      <c r="I1140" s="42">
        <v>688</v>
      </c>
    </row>
    <row r="1141" spans="6:9">
      <c r="F1141" s="41" t="s">
        <v>29</v>
      </c>
      <c r="G1141" s="41" t="s">
        <v>331</v>
      </c>
      <c r="H1141" s="41" t="s">
        <v>346</v>
      </c>
      <c r="I1141" s="42">
        <v>625</v>
      </c>
    </row>
    <row r="1142" spans="6:9">
      <c r="F1142" s="41" t="s">
        <v>29</v>
      </c>
      <c r="G1142" s="41" t="s">
        <v>331</v>
      </c>
      <c r="H1142" s="41" t="s">
        <v>347</v>
      </c>
      <c r="I1142" s="42">
        <v>73</v>
      </c>
    </row>
    <row r="1143" spans="6:9">
      <c r="F1143" s="41" t="s">
        <v>29</v>
      </c>
      <c r="G1143" s="41" t="s">
        <v>332</v>
      </c>
      <c r="H1143" s="41" t="s">
        <v>341</v>
      </c>
      <c r="I1143" s="42">
        <v>38</v>
      </c>
    </row>
    <row r="1144" spans="6:9">
      <c r="F1144" s="41" t="s">
        <v>29</v>
      </c>
      <c r="G1144" s="41" t="s">
        <v>332</v>
      </c>
      <c r="H1144" s="41" t="s">
        <v>342</v>
      </c>
      <c r="I1144" s="42">
        <v>6</v>
      </c>
    </row>
    <row r="1145" spans="6:9">
      <c r="F1145" s="41" t="s">
        <v>29</v>
      </c>
      <c r="G1145" s="41" t="s">
        <v>332</v>
      </c>
      <c r="H1145" s="41" t="s">
        <v>343</v>
      </c>
      <c r="I1145" s="42">
        <v>2908</v>
      </c>
    </row>
    <row r="1146" spans="6:9">
      <c r="F1146" s="41" t="s">
        <v>29</v>
      </c>
      <c r="G1146" s="41" t="s">
        <v>332</v>
      </c>
      <c r="H1146" s="41" t="s">
        <v>344</v>
      </c>
      <c r="I1146" s="42">
        <v>109</v>
      </c>
    </row>
    <row r="1147" spans="6:9">
      <c r="F1147" s="41" t="s">
        <v>29</v>
      </c>
      <c r="G1147" s="41" t="s">
        <v>332</v>
      </c>
      <c r="H1147" s="41" t="s">
        <v>345</v>
      </c>
      <c r="I1147" s="42">
        <v>552</v>
      </c>
    </row>
    <row r="1148" spans="6:9">
      <c r="F1148" s="41" t="s">
        <v>29</v>
      </c>
      <c r="G1148" s="41" t="s">
        <v>332</v>
      </c>
      <c r="H1148" s="41" t="s">
        <v>346</v>
      </c>
      <c r="I1148" s="42">
        <v>1087</v>
      </c>
    </row>
    <row r="1149" spans="6:9">
      <c r="F1149" s="41" t="s">
        <v>29</v>
      </c>
      <c r="G1149" s="41" t="s">
        <v>332</v>
      </c>
      <c r="H1149" s="41" t="s">
        <v>347</v>
      </c>
      <c r="I1149" s="42">
        <v>103</v>
      </c>
    </row>
    <row r="1150" spans="6:9">
      <c r="F1150" s="41" t="s">
        <v>29</v>
      </c>
      <c r="G1150" s="41" t="s">
        <v>333</v>
      </c>
      <c r="H1150" s="41" t="s">
        <v>341</v>
      </c>
      <c r="I1150" s="42">
        <v>29</v>
      </c>
    </row>
    <row r="1151" spans="6:9">
      <c r="F1151" s="41" t="s">
        <v>29</v>
      </c>
      <c r="G1151" s="41" t="s">
        <v>333</v>
      </c>
      <c r="H1151" s="41" t="s">
        <v>342</v>
      </c>
      <c r="I1151" s="42">
        <v>5</v>
      </c>
    </row>
    <row r="1152" spans="6:9">
      <c r="F1152" s="41" t="s">
        <v>29</v>
      </c>
      <c r="G1152" s="41" t="s">
        <v>333</v>
      </c>
      <c r="H1152" s="41" t="s">
        <v>343</v>
      </c>
      <c r="I1152" s="42">
        <v>3032</v>
      </c>
    </row>
    <row r="1153" spans="6:9">
      <c r="F1153" s="41" t="s">
        <v>29</v>
      </c>
      <c r="G1153" s="41" t="s">
        <v>333</v>
      </c>
      <c r="H1153" s="41" t="s">
        <v>344</v>
      </c>
      <c r="I1153" s="42">
        <v>98</v>
      </c>
    </row>
    <row r="1154" spans="6:9">
      <c r="F1154" s="41" t="s">
        <v>29</v>
      </c>
      <c r="G1154" s="41" t="s">
        <v>333</v>
      </c>
      <c r="H1154" s="41" t="s">
        <v>345</v>
      </c>
      <c r="I1154" s="42">
        <v>599</v>
      </c>
    </row>
    <row r="1155" spans="6:9">
      <c r="F1155" s="41" t="s">
        <v>29</v>
      </c>
      <c r="G1155" s="41" t="s">
        <v>333</v>
      </c>
      <c r="H1155" s="41" t="s">
        <v>346</v>
      </c>
      <c r="I1155" s="42">
        <v>1045</v>
      </c>
    </row>
    <row r="1156" spans="6:9">
      <c r="F1156" s="41" t="s">
        <v>29</v>
      </c>
      <c r="G1156" s="41" t="s">
        <v>333</v>
      </c>
      <c r="H1156" s="41" t="s">
        <v>347</v>
      </c>
      <c r="I1156" s="42">
        <v>158</v>
      </c>
    </row>
    <row r="1157" spans="6:9">
      <c r="F1157" s="41" t="s">
        <v>29</v>
      </c>
      <c r="G1157" s="41" t="s">
        <v>334</v>
      </c>
      <c r="H1157" s="41" t="s">
        <v>341</v>
      </c>
      <c r="I1157" s="42">
        <v>20</v>
      </c>
    </row>
    <row r="1158" spans="6:9">
      <c r="F1158" s="41" t="s">
        <v>29</v>
      </c>
      <c r="G1158" s="41" t="s">
        <v>334</v>
      </c>
      <c r="H1158" s="41" t="s">
        <v>342</v>
      </c>
      <c r="I1158" s="42">
        <v>1</v>
      </c>
    </row>
    <row r="1159" spans="6:9">
      <c r="F1159" s="41" t="s">
        <v>29</v>
      </c>
      <c r="G1159" s="41" t="s">
        <v>334</v>
      </c>
      <c r="H1159" s="41" t="s">
        <v>343</v>
      </c>
      <c r="I1159" s="42">
        <v>2891</v>
      </c>
    </row>
    <row r="1160" spans="6:9">
      <c r="F1160" s="41" t="s">
        <v>29</v>
      </c>
      <c r="G1160" s="41" t="s">
        <v>334</v>
      </c>
      <c r="H1160" s="41" t="s">
        <v>344</v>
      </c>
      <c r="I1160" s="42">
        <v>77</v>
      </c>
    </row>
    <row r="1161" spans="6:9">
      <c r="F1161" s="41" t="s">
        <v>29</v>
      </c>
      <c r="G1161" s="41" t="s">
        <v>334</v>
      </c>
      <c r="H1161" s="41" t="s">
        <v>345</v>
      </c>
      <c r="I1161" s="42">
        <v>463</v>
      </c>
    </row>
    <row r="1162" spans="6:9">
      <c r="F1162" s="41" t="s">
        <v>29</v>
      </c>
      <c r="G1162" s="41" t="s">
        <v>334</v>
      </c>
      <c r="H1162" s="41" t="s">
        <v>346</v>
      </c>
      <c r="I1162" s="42">
        <v>890</v>
      </c>
    </row>
    <row r="1163" spans="6:9">
      <c r="F1163" s="41" t="s">
        <v>29</v>
      </c>
      <c r="G1163" s="41" t="s">
        <v>334</v>
      </c>
      <c r="H1163" s="41" t="s">
        <v>347</v>
      </c>
      <c r="I1163" s="42">
        <v>231</v>
      </c>
    </row>
    <row r="1164" spans="6:9">
      <c r="F1164" s="41" t="s">
        <v>29</v>
      </c>
      <c r="G1164" s="41" t="s">
        <v>336</v>
      </c>
      <c r="H1164" s="41" t="s">
        <v>341</v>
      </c>
      <c r="I1164" s="42">
        <v>76</v>
      </c>
    </row>
    <row r="1165" spans="6:9">
      <c r="F1165" s="41" t="s">
        <v>29</v>
      </c>
      <c r="G1165" s="41" t="s">
        <v>336</v>
      </c>
      <c r="H1165" s="41" t="s">
        <v>342</v>
      </c>
      <c r="I1165" s="42">
        <v>0</v>
      </c>
    </row>
    <row r="1166" spans="6:9">
      <c r="F1166" s="41" t="s">
        <v>29</v>
      </c>
      <c r="G1166" s="41" t="s">
        <v>336</v>
      </c>
      <c r="H1166" s="41" t="s">
        <v>343</v>
      </c>
      <c r="I1166" s="42">
        <v>3371</v>
      </c>
    </row>
    <row r="1167" spans="6:9">
      <c r="F1167" s="41" t="s">
        <v>29</v>
      </c>
      <c r="G1167" s="41" t="s">
        <v>336</v>
      </c>
      <c r="H1167" s="41" t="s">
        <v>344</v>
      </c>
      <c r="I1167" s="42">
        <v>78</v>
      </c>
    </row>
    <row r="1168" spans="6:9">
      <c r="F1168" s="41" t="s">
        <v>29</v>
      </c>
      <c r="G1168" s="41" t="s">
        <v>336</v>
      </c>
      <c r="H1168" s="41" t="s">
        <v>345</v>
      </c>
      <c r="I1168" s="42">
        <v>515</v>
      </c>
    </row>
    <row r="1169" spans="6:9">
      <c r="F1169" s="41" t="s">
        <v>29</v>
      </c>
      <c r="G1169" s="41" t="s">
        <v>336</v>
      </c>
      <c r="H1169" s="41" t="s">
        <v>346</v>
      </c>
      <c r="I1169" s="42">
        <v>1219</v>
      </c>
    </row>
    <row r="1170" spans="6:9">
      <c r="F1170" s="41" t="s">
        <v>29</v>
      </c>
      <c r="G1170" s="41" t="s">
        <v>336</v>
      </c>
      <c r="H1170" s="41" t="s">
        <v>347</v>
      </c>
      <c r="I1170" s="42">
        <v>174</v>
      </c>
    </row>
    <row r="1171" spans="6:9">
      <c r="F1171" s="41" t="s">
        <v>29</v>
      </c>
      <c r="G1171" s="41" t="s">
        <v>337</v>
      </c>
      <c r="H1171" s="41" t="s">
        <v>341</v>
      </c>
      <c r="I1171" s="42">
        <v>24</v>
      </c>
    </row>
    <row r="1172" spans="6:9">
      <c r="F1172" s="41" t="s">
        <v>29</v>
      </c>
      <c r="G1172" s="41" t="s">
        <v>337</v>
      </c>
      <c r="H1172" s="41" t="s">
        <v>342</v>
      </c>
      <c r="I1172" s="42">
        <v>2</v>
      </c>
    </row>
    <row r="1173" spans="6:9">
      <c r="F1173" s="41" t="s">
        <v>29</v>
      </c>
      <c r="G1173" s="41" t="s">
        <v>337</v>
      </c>
      <c r="H1173" s="41" t="s">
        <v>343</v>
      </c>
      <c r="I1173" s="42">
        <v>3049</v>
      </c>
    </row>
    <row r="1174" spans="6:9">
      <c r="F1174" s="41" t="s">
        <v>29</v>
      </c>
      <c r="G1174" s="41" t="s">
        <v>337</v>
      </c>
      <c r="H1174" s="41" t="s">
        <v>344</v>
      </c>
      <c r="I1174" s="42">
        <v>83</v>
      </c>
    </row>
    <row r="1175" spans="6:9">
      <c r="F1175" s="41" t="s">
        <v>29</v>
      </c>
      <c r="G1175" s="41" t="s">
        <v>337</v>
      </c>
      <c r="H1175" s="41" t="s">
        <v>345</v>
      </c>
      <c r="I1175" s="42">
        <v>459</v>
      </c>
    </row>
    <row r="1176" spans="6:9">
      <c r="F1176" s="41" t="s">
        <v>29</v>
      </c>
      <c r="G1176" s="41" t="s">
        <v>337</v>
      </c>
      <c r="H1176" s="41" t="s">
        <v>346</v>
      </c>
      <c r="I1176" s="42">
        <v>1176</v>
      </c>
    </row>
    <row r="1177" spans="6:9">
      <c r="F1177" s="41" t="s">
        <v>29</v>
      </c>
      <c r="G1177" s="41" t="s">
        <v>337</v>
      </c>
      <c r="H1177" s="41" t="s">
        <v>347</v>
      </c>
      <c r="I1177" s="42">
        <v>189</v>
      </c>
    </row>
    <row r="1178" spans="6:9">
      <c r="F1178" s="41" t="s">
        <v>44</v>
      </c>
      <c r="G1178" s="41" t="s">
        <v>324</v>
      </c>
      <c r="H1178" s="41" t="s">
        <v>341</v>
      </c>
      <c r="I1178" s="42">
        <v>355</v>
      </c>
    </row>
    <row r="1179" spans="6:9">
      <c r="F1179" s="41" t="s">
        <v>44</v>
      </c>
      <c r="G1179" s="41" t="s">
        <v>324</v>
      </c>
      <c r="H1179" s="41" t="s">
        <v>342</v>
      </c>
      <c r="I1179" s="42">
        <v>10</v>
      </c>
    </row>
    <row r="1180" spans="6:9">
      <c r="F1180" s="41" t="s">
        <v>44</v>
      </c>
      <c r="G1180" s="41" t="s">
        <v>324</v>
      </c>
      <c r="H1180" s="41" t="s">
        <v>343</v>
      </c>
      <c r="I1180" s="42">
        <v>2897</v>
      </c>
    </row>
    <row r="1181" spans="6:9">
      <c r="F1181" s="41" t="s">
        <v>44</v>
      </c>
      <c r="G1181" s="41" t="s">
        <v>324</v>
      </c>
      <c r="H1181" s="41" t="s">
        <v>344</v>
      </c>
      <c r="I1181" s="42">
        <v>25</v>
      </c>
    </row>
    <row r="1182" spans="6:9">
      <c r="F1182" s="41" t="s">
        <v>44</v>
      </c>
      <c r="G1182" s="41" t="s">
        <v>324</v>
      </c>
      <c r="H1182" s="41" t="s">
        <v>345</v>
      </c>
      <c r="I1182" s="42">
        <v>210</v>
      </c>
    </row>
    <row r="1183" spans="6:9">
      <c r="F1183" s="41" t="s">
        <v>44</v>
      </c>
      <c r="G1183" s="41" t="s">
        <v>324</v>
      </c>
      <c r="H1183" s="41" t="s">
        <v>346</v>
      </c>
      <c r="I1183" s="42">
        <v>258</v>
      </c>
    </row>
    <row r="1184" spans="6:9">
      <c r="F1184" s="41" t="s">
        <v>44</v>
      </c>
      <c r="G1184" s="41" t="s">
        <v>324</v>
      </c>
      <c r="H1184" s="41" t="s">
        <v>347</v>
      </c>
      <c r="I1184" s="42">
        <v>64</v>
      </c>
    </row>
    <row r="1185" spans="6:9">
      <c r="F1185" s="41" t="s">
        <v>44</v>
      </c>
      <c r="G1185" s="41" t="s">
        <v>325</v>
      </c>
      <c r="H1185" s="41" t="s">
        <v>341</v>
      </c>
      <c r="I1185" s="42">
        <v>377</v>
      </c>
    </row>
    <row r="1186" spans="6:9">
      <c r="F1186" s="41" t="s">
        <v>44</v>
      </c>
      <c r="G1186" s="41" t="s">
        <v>325</v>
      </c>
      <c r="H1186" s="41" t="s">
        <v>342</v>
      </c>
      <c r="I1186" s="42">
        <v>19</v>
      </c>
    </row>
    <row r="1187" spans="6:9">
      <c r="F1187" s="41" t="s">
        <v>44</v>
      </c>
      <c r="G1187" s="41" t="s">
        <v>325</v>
      </c>
      <c r="H1187" s="41" t="s">
        <v>343</v>
      </c>
      <c r="I1187" s="42">
        <v>2612</v>
      </c>
    </row>
    <row r="1188" spans="6:9">
      <c r="F1188" s="41" t="s">
        <v>44</v>
      </c>
      <c r="G1188" s="41" t="s">
        <v>325</v>
      </c>
      <c r="H1188" s="41" t="s">
        <v>344</v>
      </c>
      <c r="I1188" s="42">
        <v>28</v>
      </c>
    </row>
    <row r="1189" spans="6:9">
      <c r="F1189" s="41" t="s">
        <v>44</v>
      </c>
      <c r="G1189" s="41" t="s">
        <v>325</v>
      </c>
      <c r="H1189" s="41" t="s">
        <v>345</v>
      </c>
      <c r="I1189" s="42">
        <v>224</v>
      </c>
    </row>
    <row r="1190" spans="6:9">
      <c r="F1190" s="41" t="s">
        <v>44</v>
      </c>
      <c r="G1190" s="41" t="s">
        <v>325</v>
      </c>
      <c r="H1190" s="41" t="s">
        <v>346</v>
      </c>
      <c r="I1190" s="42">
        <v>240</v>
      </c>
    </row>
    <row r="1191" spans="6:9">
      <c r="F1191" s="41" t="s">
        <v>44</v>
      </c>
      <c r="G1191" s="41" t="s">
        <v>325</v>
      </c>
      <c r="H1191" s="41" t="s">
        <v>347</v>
      </c>
      <c r="I1191" s="42">
        <v>97</v>
      </c>
    </row>
    <row r="1192" spans="6:9">
      <c r="F1192" s="41" t="s">
        <v>44</v>
      </c>
      <c r="G1192" s="41" t="s">
        <v>326</v>
      </c>
      <c r="H1192" s="41" t="s">
        <v>341</v>
      </c>
      <c r="I1192" s="42">
        <v>231</v>
      </c>
    </row>
    <row r="1193" spans="6:9">
      <c r="F1193" s="41" t="s">
        <v>44</v>
      </c>
      <c r="G1193" s="41" t="s">
        <v>326</v>
      </c>
      <c r="H1193" s="41" t="s">
        <v>342</v>
      </c>
      <c r="I1193" s="42">
        <v>12</v>
      </c>
    </row>
    <row r="1194" spans="6:9">
      <c r="F1194" s="41" t="s">
        <v>44</v>
      </c>
      <c r="G1194" s="41" t="s">
        <v>326</v>
      </c>
      <c r="H1194" s="41" t="s">
        <v>343</v>
      </c>
      <c r="I1194" s="42">
        <v>2625</v>
      </c>
    </row>
    <row r="1195" spans="6:9">
      <c r="F1195" s="41" t="s">
        <v>44</v>
      </c>
      <c r="G1195" s="41" t="s">
        <v>326</v>
      </c>
      <c r="H1195" s="41" t="s">
        <v>344</v>
      </c>
      <c r="I1195" s="42">
        <v>36</v>
      </c>
    </row>
    <row r="1196" spans="6:9">
      <c r="F1196" s="41" t="s">
        <v>44</v>
      </c>
      <c r="G1196" s="41" t="s">
        <v>326</v>
      </c>
      <c r="H1196" s="41" t="s">
        <v>345</v>
      </c>
      <c r="I1196" s="42">
        <v>247</v>
      </c>
    </row>
    <row r="1197" spans="6:9">
      <c r="F1197" s="41" t="s">
        <v>44</v>
      </c>
      <c r="G1197" s="41" t="s">
        <v>326</v>
      </c>
      <c r="H1197" s="41" t="s">
        <v>346</v>
      </c>
      <c r="I1197" s="42">
        <v>322</v>
      </c>
    </row>
    <row r="1198" spans="6:9">
      <c r="F1198" s="41" t="s">
        <v>44</v>
      </c>
      <c r="G1198" s="41" t="s">
        <v>326</v>
      </c>
      <c r="H1198" s="41" t="s">
        <v>347</v>
      </c>
      <c r="I1198" s="42">
        <v>42</v>
      </c>
    </row>
    <row r="1199" spans="6:9">
      <c r="F1199" s="41" t="s">
        <v>44</v>
      </c>
      <c r="G1199" s="41" t="s">
        <v>327</v>
      </c>
      <c r="H1199" s="41" t="s">
        <v>341</v>
      </c>
      <c r="I1199" s="42">
        <v>329</v>
      </c>
    </row>
    <row r="1200" spans="6:9">
      <c r="F1200" s="41" t="s">
        <v>44</v>
      </c>
      <c r="G1200" s="41" t="s">
        <v>327</v>
      </c>
      <c r="H1200" s="41" t="s">
        <v>342</v>
      </c>
      <c r="I1200" s="42">
        <v>10</v>
      </c>
    </row>
    <row r="1201" spans="6:9">
      <c r="F1201" s="41" t="s">
        <v>44</v>
      </c>
      <c r="G1201" s="41" t="s">
        <v>327</v>
      </c>
      <c r="H1201" s="41" t="s">
        <v>343</v>
      </c>
      <c r="I1201" s="42">
        <v>2507</v>
      </c>
    </row>
    <row r="1202" spans="6:9">
      <c r="F1202" s="41" t="s">
        <v>44</v>
      </c>
      <c r="G1202" s="41" t="s">
        <v>327</v>
      </c>
      <c r="H1202" s="41" t="s">
        <v>344</v>
      </c>
      <c r="I1202" s="42">
        <v>32</v>
      </c>
    </row>
    <row r="1203" spans="6:9">
      <c r="F1203" s="41" t="s">
        <v>44</v>
      </c>
      <c r="G1203" s="41" t="s">
        <v>327</v>
      </c>
      <c r="H1203" s="41" t="s">
        <v>345</v>
      </c>
      <c r="I1203" s="42">
        <v>272</v>
      </c>
    </row>
    <row r="1204" spans="6:9">
      <c r="F1204" s="41" t="s">
        <v>44</v>
      </c>
      <c r="G1204" s="41" t="s">
        <v>327</v>
      </c>
      <c r="H1204" s="41" t="s">
        <v>346</v>
      </c>
      <c r="I1204" s="42">
        <v>252</v>
      </c>
    </row>
    <row r="1205" spans="6:9">
      <c r="F1205" s="41" t="s">
        <v>44</v>
      </c>
      <c r="G1205" s="41" t="s">
        <v>327</v>
      </c>
      <c r="H1205" s="41" t="s">
        <v>347</v>
      </c>
      <c r="I1205" s="42">
        <v>69</v>
      </c>
    </row>
    <row r="1206" spans="6:9">
      <c r="F1206" s="41" t="s">
        <v>44</v>
      </c>
      <c r="G1206" s="41" t="s">
        <v>328</v>
      </c>
      <c r="H1206" s="41" t="s">
        <v>341</v>
      </c>
      <c r="I1206" s="42">
        <v>279</v>
      </c>
    </row>
    <row r="1207" spans="6:9">
      <c r="F1207" s="41" t="s">
        <v>44</v>
      </c>
      <c r="G1207" s="41" t="s">
        <v>328</v>
      </c>
      <c r="H1207" s="41" t="s">
        <v>342</v>
      </c>
      <c r="I1207" s="42">
        <v>103</v>
      </c>
    </row>
    <row r="1208" spans="6:9">
      <c r="F1208" s="41" t="s">
        <v>44</v>
      </c>
      <c r="G1208" s="41" t="s">
        <v>328</v>
      </c>
      <c r="H1208" s="41" t="s">
        <v>343</v>
      </c>
      <c r="I1208" s="42">
        <v>2042</v>
      </c>
    </row>
    <row r="1209" spans="6:9">
      <c r="F1209" s="41" t="s">
        <v>44</v>
      </c>
      <c r="G1209" s="41" t="s">
        <v>328</v>
      </c>
      <c r="H1209" s="41" t="s">
        <v>344</v>
      </c>
      <c r="I1209" s="42">
        <v>32</v>
      </c>
    </row>
    <row r="1210" spans="6:9">
      <c r="F1210" s="41" t="s">
        <v>44</v>
      </c>
      <c r="G1210" s="41" t="s">
        <v>328</v>
      </c>
      <c r="H1210" s="41" t="s">
        <v>345</v>
      </c>
      <c r="I1210" s="42">
        <v>399</v>
      </c>
    </row>
    <row r="1211" spans="6:9">
      <c r="F1211" s="41" t="s">
        <v>44</v>
      </c>
      <c r="G1211" s="41" t="s">
        <v>328</v>
      </c>
      <c r="H1211" s="41" t="s">
        <v>346</v>
      </c>
      <c r="I1211" s="42">
        <v>192</v>
      </c>
    </row>
    <row r="1212" spans="6:9">
      <c r="F1212" s="41" t="s">
        <v>44</v>
      </c>
      <c r="G1212" s="41" t="s">
        <v>328</v>
      </c>
      <c r="H1212" s="41" t="s">
        <v>347</v>
      </c>
      <c r="I1212" s="42">
        <v>106</v>
      </c>
    </row>
    <row r="1213" spans="6:9">
      <c r="F1213" s="41" t="s">
        <v>44</v>
      </c>
      <c r="G1213" s="41" t="s">
        <v>330</v>
      </c>
      <c r="H1213" s="41" t="s">
        <v>341</v>
      </c>
      <c r="I1213" s="42">
        <v>247</v>
      </c>
    </row>
    <row r="1214" spans="6:9">
      <c r="F1214" s="41" t="s">
        <v>44</v>
      </c>
      <c r="G1214" s="41" t="s">
        <v>330</v>
      </c>
      <c r="H1214" s="41" t="s">
        <v>342</v>
      </c>
      <c r="I1214" s="42">
        <v>15</v>
      </c>
    </row>
    <row r="1215" spans="6:9">
      <c r="F1215" s="41" t="s">
        <v>44</v>
      </c>
      <c r="G1215" s="41" t="s">
        <v>330</v>
      </c>
      <c r="H1215" s="41" t="s">
        <v>343</v>
      </c>
      <c r="I1215" s="42">
        <v>2285</v>
      </c>
    </row>
    <row r="1216" spans="6:9">
      <c r="F1216" s="41" t="s">
        <v>44</v>
      </c>
      <c r="G1216" s="41" t="s">
        <v>330</v>
      </c>
      <c r="H1216" s="41" t="s">
        <v>344</v>
      </c>
      <c r="I1216" s="42">
        <v>13</v>
      </c>
    </row>
    <row r="1217" spans="6:9">
      <c r="F1217" s="41" t="s">
        <v>44</v>
      </c>
      <c r="G1217" s="41" t="s">
        <v>330</v>
      </c>
      <c r="H1217" s="41" t="s">
        <v>345</v>
      </c>
      <c r="I1217" s="42">
        <v>278</v>
      </c>
    </row>
    <row r="1218" spans="6:9">
      <c r="F1218" s="41" t="s">
        <v>44</v>
      </c>
      <c r="G1218" s="41" t="s">
        <v>330</v>
      </c>
      <c r="H1218" s="41" t="s">
        <v>346</v>
      </c>
      <c r="I1218" s="42">
        <v>165</v>
      </c>
    </row>
    <row r="1219" spans="6:9">
      <c r="F1219" s="41" t="s">
        <v>44</v>
      </c>
      <c r="G1219" s="41" t="s">
        <v>330</v>
      </c>
      <c r="H1219" s="41" t="s">
        <v>347</v>
      </c>
      <c r="I1219" s="42">
        <v>88</v>
      </c>
    </row>
    <row r="1220" spans="6:9">
      <c r="F1220" s="41" t="s">
        <v>44</v>
      </c>
      <c r="G1220" s="41" t="s">
        <v>331</v>
      </c>
      <c r="H1220" s="41" t="s">
        <v>341</v>
      </c>
      <c r="I1220" s="42">
        <v>196</v>
      </c>
    </row>
    <row r="1221" spans="6:9">
      <c r="F1221" s="41" t="s">
        <v>44</v>
      </c>
      <c r="G1221" s="41" t="s">
        <v>331</v>
      </c>
      <c r="H1221" s="41" t="s">
        <v>342</v>
      </c>
      <c r="I1221" s="42">
        <v>7</v>
      </c>
    </row>
    <row r="1222" spans="6:9">
      <c r="F1222" s="41" t="s">
        <v>44</v>
      </c>
      <c r="G1222" s="41" t="s">
        <v>331</v>
      </c>
      <c r="H1222" s="41" t="s">
        <v>343</v>
      </c>
      <c r="I1222" s="42">
        <v>2842</v>
      </c>
    </row>
    <row r="1223" spans="6:9">
      <c r="F1223" s="41" t="s">
        <v>44</v>
      </c>
      <c r="G1223" s="41" t="s">
        <v>331</v>
      </c>
      <c r="H1223" s="41" t="s">
        <v>344</v>
      </c>
      <c r="I1223" s="42">
        <v>18</v>
      </c>
    </row>
    <row r="1224" spans="6:9">
      <c r="F1224" s="41" t="s">
        <v>44</v>
      </c>
      <c r="G1224" s="41" t="s">
        <v>331</v>
      </c>
      <c r="H1224" s="41" t="s">
        <v>345</v>
      </c>
      <c r="I1224" s="42">
        <v>324</v>
      </c>
    </row>
    <row r="1225" spans="6:9">
      <c r="F1225" s="41" t="s">
        <v>44</v>
      </c>
      <c r="G1225" s="41" t="s">
        <v>331</v>
      </c>
      <c r="H1225" s="41" t="s">
        <v>346</v>
      </c>
      <c r="I1225" s="42">
        <v>274</v>
      </c>
    </row>
    <row r="1226" spans="6:9">
      <c r="F1226" s="41" t="s">
        <v>44</v>
      </c>
      <c r="G1226" s="41" t="s">
        <v>331</v>
      </c>
      <c r="H1226" s="41" t="s">
        <v>347</v>
      </c>
      <c r="I1226" s="42">
        <v>103</v>
      </c>
    </row>
    <row r="1227" spans="6:9">
      <c r="F1227" s="41" t="s">
        <v>44</v>
      </c>
      <c r="G1227" s="41" t="s">
        <v>332</v>
      </c>
      <c r="H1227" s="41" t="s">
        <v>341</v>
      </c>
      <c r="I1227" s="42">
        <v>105</v>
      </c>
    </row>
    <row r="1228" spans="6:9">
      <c r="F1228" s="41" t="s">
        <v>44</v>
      </c>
      <c r="G1228" s="41" t="s">
        <v>332</v>
      </c>
      <c r="H1228" s="41" t="s">
        <v>342</v>
      </c>
      <c r="I1228" s="42">
        <v>9</v>
      </c>
    </row>
    <row r="1229" spans="6:9">
      <c r="F1229" s="41" t="s">
        <v>44</v>
      </c>
      <c r="G1229" s="41" t="s">
        <v>332</v>
      </c>
      <c r="H1229" s="41" t="s">
        <v>343</v>
      </c>
      <c r="I1229" s="42">
        <v>3665</v>
      </c>
    </row>
    <row r="1230" spans="6:9">
      <c r="F1230" s="41" t="s">
        <v>44</v>
      </c>
      <c r="G1230" s="41" t="s">
        <v>332</v>
      </c>
      <c r="H1230" s="41" t="s">
        <v>344</v>
      </c>
      <c r="I1230" s="42">
        <v>16</v>
      </c>
    </row>
    <row r="1231" spans="6:9">
      <c r="F1231" s="41" t="s">
        <v>44</v>
      </c>
      <c r="G1231" s="41" t="s">
        <v>332</v>
      </c>
      <c r="H1231" s="41" t="s">
        <v>345</v>
      </c>
      <c r="I1231" s="42">
        <v>442</v>
      </c>
    </row>
    <row r="1232" spans="6:9">
      <c r="F1232" s="41" t="s">
        <v>44</v>
      </c>
      <c r="G1232" s="41" t="s">
        <v>332</v>
      </c>
      <c r="H1232" s="41" t="s">
        <v>346</v>
      </c>
      <c r="I1232" s="42">
        <v>297</v>
      </c>
    </row>
    <row r="1233" spans="6:9">
      <c r="F1233" s="41" t="s">
        <v>44</v>
      </c>
      <c r="G1233" s="41" t="s">
        <v>332</v>
      </c>
      <c r="H1233" s="41" t="s">
        <v>347</v>
      </c>
      <c r="I1233" s="42">
        <v>67</v>
      </c>
    </row>
    <row r="1234" spans="6:9">
      <c r="F1234" s="41" t="s">
        <v>44</v>
      </c>
      <c r="G1234" s="41" t="s">
        <v>333</v>
      </c>
      <c r="H1234" s="41" t="s">
        <v>341</v>
      </c>
      <c r="I1234" s="42">
        <v>202</v>
      </c>
    </row>
    <row r="1235" spans="6:9">
      <c r="F1235" s="41" t="s">
        <v>44</v>
      </c>
      <c r="G1235" s="41" t="s">
        <v>333</v>
      </c>
      <c r="H1235" s="41" t="s">
        <v>342</v>
      </c>
      <c r="I1235" s="42">
        <v>10</v>
      </c>
    </row>
    <row r="1236" spans="6:9">
      <c r="F1236" s="41" t="s">
        <v>44</v>
      </c>
      <c r="G1236" s="41" t="s">
        <v>333</v>
      </c>
      <c r="H1236" s="41" t="s">
        <v>343</v>
      </c>
      <c r="I1236" s="42">
        <v>2756</v>
      </c>
    </row>
    <row r="1237" spans="6:9">
      <c r="F1237" s="41" t="s">
        <v>44</v>
      </c>
      <c r="G1237" s="41" t="s">
        <v>333</v>
      </c>
      <c r="H1237" s="41" t="s">
        <v>344</v>
      </c>
      <c r="I1237" s="42">
        <v>25</v>
      </c>
    </row>
    <row r="1238" spans="6:9">
      <c r="F1238" s="41" t="s">
        <v>44</v>
      </c>
      <c r="G1238" s="41" t="s">
        <v>333</v>
      </c>
      <c r="H1238" s="41" t="s">
        <v>345</v>
      </c>
      <c r="I1238" s="42">
        <v>793</v>
      </c>
    </row>
    <row r="1239" spans="6:9">
      <c r="F1239" s="41" t="s">
        <v>44</v>
      </c>
      <c r="G1239" s="41" t="s">
        <v>333</v>
      </c>
      <c r="H1239" s="41" t="s">
        <v>346</v>
      </c>
      <c r="I1239" s="42">
        <v>237</v>
      </c>
    </row>
    <row r="1240" spans="6:9">
      <c r="F1240" s="41" t="s">
        <v>44</v>
      </c>
      <c r="G1240" s="41" t="s">
        <v>333</v>
      </c>
      <c r="H1240" s="41" t="s">
        <v>347</v>
      </c>
      <c r="I1240" s="42">
        <v>14</v>
      </c>
    </row>
    <row r="1241" spans="6:9">
      <c r="F1241" s="41" t="s">
        <v>44</v>
      </c>
      <c r="G1241" s="41" t="s">
        <v>334</v>
      </c>
      <c r="H1241" s="41" t="s">
        <v>341</v>
      </c>
      <c r="I1241" s="42">
        <v>153</v>
      </c>
    </row>
    <row r="1242" spans="6:9">
      <c r="F1242" s="41" t="s">
        <v>44</v>
      </c>
      <c r="G1242" s="41" t="s">
        <v>334</v>
      </c>
      <c r="H1242" s="41" t="s">
        <v>342</v>
      </c>
      <c r="I1242" s="42">
        <v>9</v>
      </c>
    </row>
    <row r="1243" spans="6:9">
      <c r="F1243" s="41" t="s">
        <v>44</v>
      </c>
      <c r="G1243" s="41" t="s">
        <v>334</v>
      </c>
      <c r="H1243" s="41" t="s">
        <v>343</v>
      </c>
      <c r="I1243" s="42">
        <v>2625</v>
      </c>
    </row>
    <row r="1244" spans="6:9">
      <c r="F1244" s="41" t="s">
        <v>44</v>
      </c>
      <c r="G1244" s="41" t="s">
        <v>334</v>
      </c>
      <c r="H1244" s="41" t="s">
        <v>344</v>
      </c>
      <c r="I1244" s="42">
        <v>69</v>
      </c>
    </row>
    <row r="1245" spans="6:9">
      <c r="F1245" s="41" t="s">
        <v>44</v>
      </c>
      <c r="G1245" s="41" t="s">
        <v>334</v>
      </c>
      <c r="H1245" s="41" t="s">
        <v>345</v>
      </c>
      <c r="I1245" s="42">
        <v>643</v>
      </c>
    </row>
    <row r="1246" spans="6:9">
      <c r="F1246" s="41" t="s">
        <v>44</v>
      </c>
      <c r="G1246" s="41" t="s">
        <v>334</v>
      </c>
      <c r="H1246" s="41" t="s">
        <v>346</v>
      </c>
      <c r="I1246" s="42">
        <v>262</v>
      </c>
    </row>
    <row r="1247" spans="6:9">
      <c r="F1247" s="41" t="s">
        <v>44</v>
      </c>
      <c r="G1247" s="41" t="s">
        <v>334</v>
      </c>
      <c r="H1247" s="41" t="s">
        <v>347</v>
      </c>
      <c r="I1247" s="42">
        <v>8</v>
      </c>
    </row>
    <row r="1248" spans="6:9">
      <c r="F1248" s="41" t="s">
        <v>44</v>
      </c>
      <c r="G1248" s="41" t="s">
        <v>336</v>
      </c>
      <c r="H1248" s="41" t="s">
        <v>341</v>
      </c>
      <c r="I1248" s="42">
        <v>191</v>
      </c>
    </row>
    <row r="1249" spans="6:9">
      <c r="F1249" s="41" t="s">
        <v>44</v>
      </c>
      <c r="G1249" s="41" t="s">
        <v>336</v>
      </c>
      <c r="H1249" s="41" t="s">
        <v>342</v>
      </c>
      <c r="I1249" s="42">
        <v>19</v>
      </c>
    </row>
    <row r="1250" spans="6:9">
      <c r="F1250" s="41" t="s">
        <v>44</v>
      </c>
      <c r="G1250" s="41" t="s">
        <v>336</v>
      </c>
      <c r="H1250" s="41" t="s">
        <v>343</v>
      </c>
      <c r="I1250" s="42">
        <v>3295</v>
      </c>
    </row>
    <row r="1251" spans="6:9">
      <c r="F1251" s="41" t="s">
        <v>44</v>
      </c>
      <c r="G1251" s="41" t="s">
        <v>336</v>
      </c>
      <c r="H1251" s="41" t="s">
        <v>344</v>
      </c>
      <c r="I1251" s="42">
        <v>33</v>
      </c>
    </row>
    <row r="1252" spans="6:9">
      <c r="F1252" s="41" t="s">
        <v>44</v>
      </c>
      <c r="G1252" s="41" t="s">
        <v>336</v>
      </c>
      <c r="H1252" s="41" t="s">
        <v>345</v>
      </c>
      <c r="I1252" s="42">
        <v>558</v>
      </c>
    </row>
    <row r="1253" spans="6:9">
      <c r="F1253" s="41" t="s">
        <v>44</v>
      </c>
      <c r="G1253" s="41" t="s">
        <v>336</v>
      </c>
      <c r="H1253" s="41" t="s">
        <v>346</v>
      </c>
      <c r="I1253" s="42">
        <v>243</v>
      </c>
    </row>
    <row r="1254" spans="6:9">
      <c r="F1254" s="41" t="s">
        <v>44</v>
      </c>
      <c r="G1254" s="41" t="s">
        <v>336</v>
      </c>
      <c r="H1254" s="41" t="s">
        <v>347</v>
      </c>
      <c r="I1254" s="42">
        <v>14</v>
      </c>
    </row>
    <row r="1255" spans="6:9">
      <c r="F1255" s="41" t="s">
        <v>44</v>
      </c>
      <c r="G1255" s="41" t="s">
        <v>337</v>
      </c>
      <c r="H1255" s="41" t="s">
        <v>341</v>
      </c>
      <c r="I1255" s="42">
        <v>89</v>
      </c>
    </row>
    <row r="1256" spans="6:9">
      <c r="F1256" s="41" t="s">
        <v>44</v>
      </c>
      <c r="G1256" s="41" t="s">
        <v>337</v>
      </c>
      <c r="H1256" s="41" t="s">
        <v>342</v>
      </c>
      <c r="I1256" s="42">
        <v>8</v>
      </c>
    </row>
    <row r="1257" spans="6:9">
      <c r="F1257" s="41" t="s">
        <v>44</v>
      </c>
      <c r="G1257" s="41" t="s">
        <v>337</v>
      </c>
      <c r="H1257" s="41" t="s">
        <v>343</v>
      </c>
      <c r="I1257" s="42">
        <v>3264</v>
      </c>
    </row>
    <row r="1258" spans="6:9">
      <c r="F1258" s="41" t="s">
        <v>44</v>
      </c>
      <c r="G1258" s="41" t="s">
        <v>337</v>
      </c>
      <c r="H1258" s="41" t="s">
        <v>344</v>
      </c>
      <c r="I1258" s="42">
        <v>48</v>
      </c>
    </row>
    <row r="1259" spans="6:9">
      <c r="F1259" s="41" t="s">
        <v>44</v>
      </c>
      <c r="G1259" s="41" t="s">
        <v>337</v>
      </c>
      <c r="H1259" s="41" t="s">
        <v>345</v>
      </c>
      <c r="I1259" s="42">
        <v>310</v>
      </c>
    </row>
    <row r="1260" spans="6:9">
      <c r="F1260" s="41" t="s">
        <v>44</v>
      </c>
      <c r="G1260" s="41" t="s">
        <v>337</v>
      </c>
      <c r="H1260" s="41" t="s">
        <v>346</v>
      </c>
      <c r="I1260" s="42">
        <v>219</v>
      </c>
    </row>
    <row r="1261" spans="6:9">
      <c r="F1261" s="41" t="s">
        <v>44</v>
      </c>
      <c r="G1261" s="41" t="s">
        <v>337</v>
      </c>
      <c r="H1261" s="41" t="s">
        <v>347</v>
      </c>
      <c r="I1261" s="42">
        <v>6</v>
      </c>
    </row>
    <row r="1262" spans="6:9">
      <c r="F1262" s="41" t="s">
        <v>15</v>
      </c>
      <c r="G1262" s="41" t="s">
        <v>324</v>
      </c>
      <c r="H1262" s="41" t="s">
        <v>341</v>
      </c>
      <c r="I1262" s="42">
        <v>169</v>
      </c>
    </row>
    <row r="1263" spans="6:9">
      <c r="F1263" s="41" t="s">
        <v>15</v>
      </c>
      <c r="G1263" s="41" t="s">
        <v>324</v>
      </c>
      <c r="H1263" s="41" t="s">
        <v>342</v>
      </c>
      <c r="I1263" s="42">
        <v>0</v>
      </c>
    </row>
    <row r="1264" spans="6:9">
      <c r="F1264" s="41" t="s">
        <v>15</v>
      </c>
      <c r="G1264" s="41" t="s">
        <v>324</v>
      </c>
      <c r="H1264" s="41" t="s">
        <v>343</v>
      </c>
      <c r="I1264" s="42">
        <v>711</v>
      </c>
    </row>
    <row r="1265" spans="6:9">
      <c r="F1265" s="41" t="s">
        <v>15</v>
      </c>
      <c r="G1265" s="41" t="s">
        <v>324</v>
      </c>
      <c r="H1265" s="41" t="s">
        <v>344</v>
      </c>
      <c r="I1265" s="42">
        <v>25</v>
      </c>
    </row>
    <row r="1266" spans="6:9">
      <c r="F1266" s="41" t="s">
        <v>15</v>
      </c>
      <c r="G1266" s="41" t="s">
        <v>324</v>
      </c>
      <c r="H1266" s="41" t="s">
        <v>345</v>
      </c>
      <c r="I1266" s="42">
        <v>115</v>
      </c>
    </row>
    <row r="1267" spans="6:9">
      <c r="F1267" s="41" t="s">
        <v>15</v>
      </c>
      <c r="G1267" s="41" t="s">
        <v>324</v>
      </c>
      <c r="H1267" s="41" t="s">
        <v>346</v>
      </c>
      <c r="I1267" s="42">
        <v>128</v>
      </c>
    </row>
    <row r="1268" spans="6:9">
      <c r="F1268" s="41" t="s">
        <v>15</v>
      </c>
      <c r="G1268" s="41" t="s">
        <v>324</v>
      </c>
      <c r="H1268" s="41" t="s">
        <v>347</v>
      </c>
      <c r="I1268" s="42">
        <v>24</v>
      </c>
    </row>
    <row r="1269" spans="6:9">
      <c r="F1269" s="41" t="s">
        <v>15</v>
      </c>
      <c r="G1269" s="41" t="s">
        <v>325</v>
      </c>
      <c r="H1269" s="41" t="s">
        <v>341</v>
      </c>
      <c r="I1269" s="42">
        <v>105</v>
      </c>
    </row>
    <row r="1270" spans="6:9">
      <c r="F1270" s="41" t="s">
        <v>15</v>
      </c>
      <c r="G1270" s="41" t="s">
        <v>325</v>
      </c>
      <c r="H1270" s="41" t="s">
        <v>342</v>
      </c>
      <c r="I1270" s="42">
        <v>2</v>
      </c>
    </row>
    <row r="1271" spans="6:9">
      <c r="F1271" s="41" t="s">
        <v>15</v>
      </c>
      <c r="G1271" s="41" t="s">
        <v>325</v>
      </c>
      <c r="H1271" s="41" t="s">
        <v>343</v>
      </c>
      <c r="I1271" s="42">
        <v>813</v>
      </c>
    </row>
    <row r="1272" spans="6:9">
      <c r="F1272" s="41" t="s">
        <v>15</v>
      </c>
      <c r="G1272" s="41" t="s">
        <v>325</v>
      </c>
      <c r="H1272" s="41" t="s">
        <v>344</v>
      </c>
      <c r="I1272" s="42">
        <v>22</v>
      </c>
    </row>
    <row r="1273" spans="6:9">
      <c r="F1273" s="41" t="s">
        <v>15</v>
      </c>
      <c r="G1273" s="41" t="s">
        <v>325</v>
      </c>
      <c r="H1273" s="41" t="s">
        <v>345</v>
      </c>
      <c r="I1273" s="42">
        <v>179</v>
      </c>
    </row>
    <row r="1274" spans="6:9">
      <c r="F1274" s="41" t="s">
        <v>15</v>
      </c>
      <c r="G1274" s="41" t="s">
        <v>325</v>
      </c>
      <c r="H1274" s="41" t="s">
        <v>346</v>
      </c>
      <c r="I1274" s="42">
        <v>107</v>
      </c>
    </row>
    <row r="1275" spans="6:9">
      <c r="F1275" s="41" t="s">
        <v>15</v>
      </c>
      <c r="G1275" s="41" t="s">
        <v>325</v>
      </c>
      <c r="H1275" s="41" t="s">
        <v>347</v>
      </c>
      <c r="I1275" s="42">
        <v>3</v>
      </c>
    </row>
    <row r="1276" spans="6:9">
      <c r="F1276" s="41" t="s">
        <v>15</v>
      </c>
      <c r="G1276" s="41" t="s">
        <v>326</v>
      </c>
      <c r="H1276" s="41" t="s">
        <v>341</v>
      </c>
      <c r="I1276" s="42">
        <v>81</v>
      </c>
    </row>
    <row r="1277" spans="6:9">
      <c r="F1277" s="41" t="s">
        <v>15</v>
      </c>
      <c r="G1277" s="41" t="s">
        <v>326</v>
      </c>
      <c r="H1277" s="41" t="s">
        <v>342</v>
      </c>
      <c r="I1277" s="42">
        <v>2</v>
      </c>
    </row>
    <row r="1278" spans="6:9">
      <c r="F1278" s="41" t="s">
        <v>15</v>
      </c>
      <c r="G1278" s="41" t="s">
        <v>326</v>
      </c>
      <c r="H1278" s="41" t="s">
        <v>343</v>
      </c>
      <c r="I1278" s="42">
        <v>752</v>
      </c>
    </row>
    <row r="1279" spans="6:9">
      <c r="F1279" s="41" t="s">
        <v>15</v>
      </c>
      <c r="G1279" s="41" t="s">
        <v>326</v>
      </c>
      <c r="H1279" s="41" t="s">
        <v>344</v>
      </c>
      <c r="I1279" s="42">
        <v>13</v>
      </c>
    </row>
    <row r="1280" spans="6:9">
      <c r="F1280" s="41" t="s">
        <v>15</v>
      </c>
      <c r="G1280" s="41" t="s">
        <v>326</v>
      </c>
      <c r="H1280" s="41" t="s">
        <v>345</v>
      </c>
      <c r="I1280" s="42">
        <v>125</v>
      </c>
    </row>
    <row r="1281" spans="6:9">
      <c r="F1281" s="41" t="s">
        <v>15</v>
      </c>
      <c r="G1281" s="41" t="s">
        <v>326</v>
      </c>
      <c r="H1281" s="41" t="s">
        <v>346</v>
      </c>
      <c r="I1281" s="42">
        <v>164</v>
      </c>
    </row>
    <row r="1282" spans="6:9">
      <c r="F1282" s="41" t="s">
        <v>15</v>
      </c>
      <c r="G1282" s="41" t="s">
        <v>326</v>
      </c>
      <c r="H1282" s="41" t="s">
        <v>347</v>
      </c>
      <c r="I1282" s="42">
        <v>31</v>
      </c>
    </row>
    <row r="1283" spans="6:9">
      <c r="F1283" s="41" t="s">
        <v>15</v>
      </c>
      <c r="G1283" s="41" t="s">
        <v>327</v>
      </c>
      <c r="H1283" s="41" t="s">
        <v>341</v>
      </c>
      <c r="I1283" s="42">
        <v>104</v>
      </c>
    </row>
    <row r="1284" spans="6:9">
      <c r="F1284" s="41" t="s">
        <v>15</v>
      </c>
      <c r="G1284" s="41" t="s">
        <v>327</v>
      </c>
      <c r="H1284" s="41" t="s">
        <v>342</v>
      </c>
      <c r="I1284" s="42">
        <v>2</v>
      </c>
    </row>
    <row r="1285" spans="6:9">
      <c r="F1285" s="41" t="s">
        <v>15</v>
      </c>
      <c r="G1285" s="41" t="s">
        <v>327</v>
      </c>
      <c r="H1285" s="41" t="s">
        <v>343</v>
      </c>
      <c r="I1285" s="42">
        <v>658</v>
      </c>
    </row>
    <row r="1286" spans="6:9">
      <c r="F1286" s="41" t="s">
        <v>15</v>
      </c>
      <c r="G1286" s="41" t="s">
        <v>327</v>
      </c>
      <c r="H1286" s="41" t="s">
        <v>344</v>
      </c>
      <c r="I1286" s="42">
        <v>12</v>
      </c>
    </row>
    <row r="1287" spans="6:9">
      <c r="F1287" s="41" t="s">
        <v>15</v>
      </c>
      <c r="G1287" s="41" t="s">
        <v>327</v>
      </c>
      <c r="H1287" s="41" t="s">
        <v>345</v>
      </c>
      <c r="I1287" s="42">
        <v>159</v>
      </c>
    </row>
    <row r="1288" spans="6:9">
      <c r="F1288" s="41" t="s">
        <v>15</v>
      </c>
      <c r="G1288" s="41" t="s">
        <v>327</v>
      </c>
      <c r="H1288" s="41" t="s">
        <v>346</v>
      </c>
      <c r="I1288" s="42">
        <v>165</v>
      </c>
    </row>
    <row r="1289" spans="6:9">
      <c r="F1289" s="41" t="s">
        <v>15</v>
      </c>
      <c r="G1289" s="41" t="s">
        <v>327</v>
      </c>
      <c r="H1289" s="41" t="s">
        <v>347</v>
      </c>
      <c r="I1289" s="42">
        <v>6</v>
      </c>
    </row>
    <row r="1290" spans="6:9">
      <c r="F1290" s="41" t="s">
        <v>15</v>
      </c>
      <c r="G1290" s="41" t="s">
        <v>328</v>
      </c>
      <c r="H1290" s="41" t="s">
        <v>341</v>
      </c>
      <c r="I1290" s="42">
        <v>55</v>
      </c>
    </row>
    <row r="1291" spans="6:9">
      <c r="F1291" s="41" t="s">
        <v>15</v>
      </c>
      <c r="G1291" s="41" t="s">
        <v>328</v>
      </c>
      <c r="H1291" s="41" t="s">
        <v>342</v>
      </c>
      <c r="I1291" s="42">
        <v>1</v>
      </c>
    </row>
    <row r="1292" spans="6:9">
      <c r="F1292" s="41" t="s">
        <v>15</v>
      </c>
      <c r="G1292" s="41" t="s">
        <v>328</v>
      </c>
      <c r="H1292" s="41" t="s">
        <v>343</v>
      </c>
      <c r="I1292" s="42">
        <v>668</v>
      </c>
    </row>
    <row r="1293" spans="6:9">
      <c r="F1293" s="41" t="s">
        <v>15</v>
      </c>
      <c r="G1293" s="41" t="s">
        <v>328</v>
      </c>
      <c r="H1293" s="41" t="s">
        <v>344</v>
      </c>
      <c r="I1293" s="42">
        <v>6</v>
      </c>
    </row>
    <row r="1294" spans="6:9">
      <c r="F1294" s="41" t="s">
        <v>15</v>
      </c>
      <c r="G1294" s="41" t="s">
        <v>328</v>
      </c>
      <c r="H1294" s="41" t="s">
        <v>345</v>
      </c>
      <c r="I1294" s="42">
        <v>186</v>
      </c>
    </row>
    <row r="1295" spans="6:9">
      <c r="F1295" s="41" t="s">
        <v>15</v>
      </c>
      <c r="G1295" s="41" t="s">
        <v>328</v>
      </c>
      <c r="H1295" s="41" t="s">
        <v>346</v>
      </c>
      <c r="I1295" s="42">
        <v>168</v>
      </c>
    </row>
    <row r="1296" spans="6:9">
      <c r="F1296" s="41" t="s">
        <v>15</v>
      </c>
      <c r="G1296" s="41" t="s">
        <v>328</v>
      </c>
      <c r="H1296" s="41" t="s">
        <v>347</v>
      </c>
      <c r="I1296" s="42">
        <v>53</v>
      </c>
    </row>
    <row r="1297" spans="6:9">
      <c r="F1297" s="41" t="s">
        <v>15</v>
      </c>
      <c r="G1297" s="41" t="s">
        <v>330</v>
      </c>
      <c r="H1297" s="41" t="s">
        <v>341</v>
      </c>
      <c r="I1297" s="42">
        <v>141</v>
      </c>
    </row>
    <row r="1298" spans="6:9">
      <c r="F1298" s="41" t="s">
        <v>15</v>
      </c>
      <c r="G1298" s="41" t="s">
        <v>330</v>
      </c>
      <c r="H1298" s="41" t="s">
        <v>342</v>
      </c>
      <c r="I1298" s="42">
        <v>11</v>
      </c>
    </row>
    <row r="1299" spans="6:9">
      <c r="F1299" s="41" t="s">
        <v>15</v>
      </c>
      <c r="G1299" s="41" t="s">
        <v>330</v>
      </c>
      <c r="H1299" s="41" t="s">
        <v>343</v>
      </c>
      <c r="I1299" s="42">
        <v>398</v>
      </c>
    </row>
    <row r="1300" spans="6:9">
      <c r="F1300" s="41" t="s">
        <v>15</v>
      </c>
      <c r="G1300" s="41" t="s">
        <v>330</v>
      </c>
      <c r="H1300" s="41" t="s">
        <v>344</v>
      </c>
      <c r="I1300" s="42">
        <v>7</v>
      </c>
    </row>
    <row r="1301" spans="6:9">
      <c r="F1301" s="41" t="s">
        <v>15</v>
      </c>
      <c r="G1301" s="41" t="s">
        <v>330</v>
      </c>
      <c r="H1301" s="41" t="s">
        <v>345</v>
      </c>
      <c r="I1301" s="42">
        <v>407</v>
      </c>
    </row>
    <row r="1302" spans="6:9">
      <c r="F1302" s="41" t="s">
        <v>15</v>
      </c>
      <c r="G1302" s="41" t="s">
        <v>330</v>
      </c>
      <c r="H1302" s="41" t="s">
        <v>346</v>
      </c>
      <c r="I1302" s="42">
        <v>225</v>
      </c>
    </row>
    <row r="1303" spans="6:9">
      <c r="F1303" s="41" t="s">
        <v>15</v>
      </c>
      <c r="G1303" s="41" t="s">
        <v>330</v>
      </c>
      <c r="H1303" s="41" t="s">
        <v>347</v>
      </c>
      <c r="I1303" s="42">
        <v>41</v>
      </c>
    </row>
    <row r="1304" spans="6:9">
      <c r="F1304" s="41" t="s">
        <v>15</v>
      </c>
      <c r="G1304" s="41" t="s">
        <v>331</v>
      </c>
      <c r="H1304" s="41" t="s">
        <v>341</v>
      </c>
      <c r="I1304" s="42">
        <v>36</v>
      </c>
    </row>
    <row r="1305" spans="6:9">
      <c r="F1305" s="41" t="s">
        <v>15</v>
      </c>
      <c r="G1305" s="41" t="s">
        <v>331</v>
      </c>
      <c r="H1305" s="41" t="s">
        <v>342</v>
      </c>
      <c r="I1305" s="42">
        <v>8</v>
      </c>
    </row>
    <row r="1306" spans="6:9">
      <c r="F1306" s="41" t="s">
        <v>15</v>
      </c>
      <c r="G1306" s="41" t="s">
        <v>331</v>
      </c>
      <c r="H1306" s="41" t="s">
        <v>343</v>
      </c>
      <c r="I1306" s="42">
        <v>353</v>
      </c>
    </row>
    <row r="1307" spans="6:9">
      <c r="F1307" s="41" t="s">
        <v>15</v>
      </c>
      <c r="G1307" s="41" t="s">
        <v>331</v>
      </c>
      <c r="H1307" s="41" t="s">
        <v>344</v>
      </c>
      <c r="I1307" s="42">
        <v>36</v>
      </c>
    </row>
    <row r="1308" spans="6:9">
      <c r="F1308" s="41" t="s">
        <v>15</v>
      </c>
      <c r="G1308" s="41" t="s">
        <v>331</v>
      </c>
      <c r="H1308" s="41" t="s">
        <v>345</v>
      </c>
      <c r="I1308" s="42">
        <v>529</v>
      </c>
    </row>
    <row r="1309" spans="6:9">
      <c r="F1309" s="41" t="s">
        <v>15</v>
      </c>
      <c r="G1309" s="41" t="s">
        <v>331</v>
      </c>
      <c r="H1309" s="41" t="s">
        <v>346</v>
      </c>
      <c r="I1309" s="42">
        <v>198</v>
      </c>
    </row>
    <row r="1310" spans="6:9">
      <c r="F1310" s="41" t="s">
        <v>15</v>
      </c>
      <c r="G1310" s="41" t="s">
        <v>331</v>
      </c>
      <c r="H1310" s="41" t="s">
        <v>347</v>
      </c>
      <c r="I1310" s="42">
        <v>167</v>
      </c>
    </row>
    <row r="1311" spans="6:9">
      <c r="F1311" s="41" t="s">
        <v>15</v>
      </c>
      <c r="G1311" s="41" t="s">
        <v>332</v>
      </c>
      <c r="H1311" s="41" t="s">
        <v>341</v>
      </c>
      <c r="I1311" s="42">
        <v>53</v>
      </c>
    </row>
    <row r="1312" spans="6:9">
      <c r="F1312" s="41" t="s">
        <v>15</v>
      </c>
      <c r="G1312" s="41" t="s">
        <v>332</v>
      </c>
      <c r="H1312" s="41" t="s">
        <v>342</v>
      </c>
      <c r="I1312" s="42">
        <v>6</v>
      </c>
    </row>
    <row r="1313" spans="6:9">
      <c r="F1313" s="41" t="s">
        <v>15</v>
      </c>
      <c r="G1313" s="41" t="s">
        <v>332</v>
      </c>
      <c r="H1313" s="41" t="s">
        <v>343</v>
      </c>
      <c r="I1313" s="42">
        <v>475</v>
      </c>
    </row>
    <row r="1314" spans="6:9">
      <c r="F1314" s="41" t="s">
        <v>15</v>
      </c>
      <c r="G1314" s="41" t="s">
        <v>332</v>
      </c>
      <c r="H1314" s="41" t="s">
        <v>344</v>
      </c>
      <c r="I1314" s="42">
        <v>28</v>
      </c>
    </row>
    <row r="1315" spans="6:9">
      <c r="F1315" s="41" t="s">
        <v>15</v>
      </c>
      <c r="G1315" s="41" t="s">
        <v>332</v>
      </c>
      <c r="H1315" s="41" t="s">
        <v>345</v>
      </c>
      <c r="I1315" s="42">
        <v>524</v>
      </c>
    </row>
    <row r="1316" spans="6:9">
      <c r="F1316" s="41" t="s">
        <v>15</v>
      </c>
      <c r="G1316" s="41" t="s">
        <v>332</v>
      </c>
      <c r="H1316" s="41" t="s">
        <v>346</v>
      </c>
      <c r="I1316" s="42">
        <v>122</v>
      </c>
    </row>
    <row r="1317" spans="6:9">
      <c r="F1317" s="41" t="s">
        <v>15</v>
      </c>
      <c r="G1317" s="41" t="s">
        <v>332</v>
      </c>
      <c r="H1317" s="41" t="s">
        <v>347</v>
      </c>
      <c r="I1317" s="42">
        <v>299</v>
      </c>
    </row>
    <row r="1318" spans="6:9">
      <c r="F1318" s="41" t="s">
        <v>15</v>
      </c>
      <c r="G1318" s="41" t="s">
        <v>333</v>
      </c>
      <c r="H1318" s="41" t="s">
        <v>341</v>
      </c>
      <c r="I1318" s="42">
        <v>53</v>
      </c>
    </row>
    <row r="1319" spans="6:9">
      <c r="F1319" s="41" t="s">
        <v>15</v>
      </c>
      <c r="G1319" s="41" t="s">
        <v>333</v>
      </c>
      <c r="H1319" s="41" t="s">
        <v>342</v>
      </c>
      <c r="I1319" s="42">
        <v>3</v>
      </c>
    </row>
    <row r="1320" spans="6:9">
      <c r="F1320" s="41" t="s">
        <v>15</v>
      </c>
      <c r="G1320" s="41" t="s">
        <v>333</v>
      </c>
      <c r="H1320" s="41" t="s">
        <v>343</v>
      </c>
      <c r="I1320" s="42">
        <v>1087</v>
      </c>
    </row>
    <row r="1321" spans="6:9">
      <c r="F1321" s="41" t="s">
        <v>15</v>
      </c>
      <c r="G1321" s="41" t="s">
        <v>333</v>
      </c>
      <c r="H1321" s="41" t="s">
        <v>344</v>
      </c>
      <c r="I1321" s="42">
        <v>48</v>
      </c>
    </row>
    <row r="1322" spans="6:9">
      <c r="F1322" s="41" t="s">
        <v>15</v>
      </c>
      <c r="G1322" s="41" t="s">
        <v>333</v>
      </c>
      <c r="H1322" s="41" t="s">
        <v>345</v>
      </c>
      <c r="I1322" s="42">
        <v>204</v>
      </c>
    </row>
    <row r="1323" spans="6:9">
      <c r="F1323" s="41" t="s">
        <v>15</v>
      </c>
      <c r="G1323" s="41" t="s">
        <v>333</v>
      </c>
      <c r="H1323" s="41" t="s">
        <v>346</v>
      </c>
      <c r="I1323" s="42">
        <v>126</v>
      </c>
    </row>
    <row r="1324" spans="6:9">
      <c r="F1324" s="41" t="s">
        <v>15</v>
      </c>
      <c r="G1324" s="41" t="s">
        <v>333</v>
      </c>
      <c r="H1324" s="41" t="s">
        <v>347</v>
      </c>
      <c r="I1324" s="42">
        <v>387</v>
      </c>
    </row>
    <row r="1325" spans="6:9">
      <c r="F1325" s="41" t="s">
        <v>15</v>
      </c>
      <c r="G1325" s="41" t="s">
        <v>334</v>
      </c>
      <c r="H1325" s="41" t="s">
        <v>341</v>
      </c>
      <c r="I1325" s="42">
        <v>16</v>
      </c>
    </row>
    <row r="1326" spans="6:9">
      <c r="F1326" s="41" t="s">
        <v>15</v>
      </c>
      <c r="G1326" s="41" t="s">
        <v>334</v>
      </c>
      <c r="H1326" s="41" t="s">
        <v>342</v>
      </c>
      <c r="I1326" s="42">
        <v>0</v>
      </c>
    </row>
    <row r="1327" spans="6:9">
      <c r="F1327" s="41" t="s">
        <v>15</v>
      </c>
      <c r="G1327" s="41" t="s">
        <v>334</v>
      </c>
      <c r="H1327" s="41" t="s">
        <v>343</v>
      </c>
      <c r="I1327" s="42">
        <v>1319</v>
      </c>
    </row>
    <row r="1328" spans="6:9">
      <c r="F1328" s="41" t="s">
        <v>15</v>
      </c>
      <c r="G1328" s="41" t="s">
        <v>334</v>
      </c>
      <c r="H1328" s="41" t="s">
        <v>344</v>
      </c>
      <c r="I1328" s="42">
        <v>50</v>
      </c>
    </row>
    <row r="1329" spans="6:9">
      <c r="F1329" s="41" t="s">
        <v>15</v>
      </c>
      <c r="G1329" s="41" t="s">
        <v>334</v>
      </c>
      <c r="H1329" s="41" t="s">
        <v>345</v>
      </c>
      <c r="I1329" s="42">
        <v>167</v>
      </c>
    </row>
    <row r="1330" spans="6:9">
      <c r="F1330" s="41" t="s">
        <v>15</v>
      </c>
      <c r="G1330" s="41" t="s">
        <v>334</v>
      </c>
      <c r="H1330" s="41" t="s">
        <v>346</v>
      </c>
      <c r="I1330" s="42">
        <v>118</v>
      </c>
    </row>
    <row r="1331" spans="6:9">
      <c r="F1331" s="41" t="s">
        <v>15</v>
      </c>
      <c r="G1331" s="41" t="s">
        <v>334</v>
      </c>
      <c r="H1331" s="41" t="s">
        <v>347</v>
      </c>
      <c r="I1331" s="42">
        <v>330</v>
      </c>
    </row>
    <row r="1332" spans="6:9">
      <c r="F1332" s="41" t="s">
        <v>15</v>
      </c>
      <c r="G1332" s="41" t="s">
        <v>336</v>
      </c>
      <c r="H1332" s="41" t="s">
        <v>341</v>
      </c>
      <c r="I1332" s="42">
        <v>19</v>
      </c>
    </row>
    <row r="1333" spans="6:9">
      <c r="F1333" s="41" t="s">
        <v>15</v>
      </c>
      <c r="G1333" s="41" t="s">
        <v>336</v>
      </c>
      <c r="H1333" s="41" t="s">
        <v>342</v>
      </c>
      <c r="I1333" s="42">
        <v>1</v>
      </c>
    </row>
    <row r="1334" spans="6:9">
      <c r="F1334" s="41" t="s">
        <v>15</v>
      </c>
      <c r="G1334" s="41" t="s">
        <v>336</v>
      </c>
      <c r="H1334" s="41" t="s">
        <v>343</v>
      </c>
      <c r="I1334" s="42">
        <v>1210</v>
      </c>
    </row>
    <row r="1335" spans="6:9">
      <c r="F1335" s="41" t="s">
        <v>15</v>
      </c>
      <c r="G1335" s="41" t="s">
        <v>336</v>
      </c>
      <c r="H1335" s="41" t="s">
        <v>344</v>
      </c>
      <c r="I1335" s="42">
        <v>43</v>
      </c>
    </row>
    <row r="1336" spans="6:9">
      <c r="F1336" s="41" t="s">
        <v>15</v>
      </c>
      <c r="G1336" s="41" t="s">
        <v>336</v>
      </c>
      <c r="H1336" s="41" t="s">
        <v>345</v>
      </c>
      <c r="I1336" s="42">
        <v>75</v>
      </c>
    </row>
    <row r="1337" spans="6:9">
      <c r="F1337" s="41" t="s">
        <v>15</v>
      </c>
      <c r="G1337" s="41" t="s">
        <v>336</v>
      </c>
      <c r="H1337" s="41" t="s">
        <v>346</v>
      </c>
      <c r="I1337" s="42">
        <v>281</v>
      </c>
    </row>
    <row r="1338" spans="6:9">
      <c r="F1338" s="41" t="s">
        <v>15</v>
      </c>
      <c r="G1338" s="41" t="s">
        <v>336</v>
      </c>
      <c r="H1338" s="41" t="s">
        <v>347</v>
      </c>
      <c r="I1338" s="42">
        <v>375</v>
      </c>
    </row>
    <row r="1339" spans="6:9">
      <c r="F1339" s="41" t="s">
        <v>15</v>
      </c>
      <c r="G1339" s="41" t="s">
        <v>337</v>
      </c>
      <c r="H1339" s="41" t="s">
        <v>341</v>
      </c>
      <c r="I1339" s="42">
        <v>13</v>
      </c>
    </row>
    <row r="1340" spans="6:9">
      <c r="F1340" s="41" t="s">
        <v>15</v>
      </c>
      <c r="G1340" s="41" t="s">
        <v>337</v>
      </c>
      <c r="H1340" s="41" t="s">
        <v>342</v>
      </c>
      <c r="I1340" s="42">
        <v>0</v>
      </c>
    </row>
    <row r="1341" spans="6:9">
      <c r="F1341" s="41" t="s">
        <v>15</v>
      </c>
      <c r="G1341" s="41" t="s">
        <v>337</v>
      </c>
      <c r="H1341" s="41" t="s">
        <v>343</v>
      </c>
      <c r="I1341" s="42">
        <v>1045</v>
      </c>
    </row>
    <row r="1342" spans="6:9">
      <c r="F1342" s="41" t="s">
        <v>15</v>
      </c>
      <c r="G1342" s="41" t="s">
        <v>337</v>
      </c>
      <c r="H1342" s="41" t="s">
        <v>344</v>
      </c>
      <c r="I1342" s="42">
        <v>55</v>
      </c>
    </row>
    <row r="1343" spans="6:9">
      <c r="F1343" s="41" t="s">
        <v>15</v>
      </c>
      <c r="G1343" s="41" t="s">
        <v>337</v>
      </c>
      <c r="H1343" s="41" t="s">
        <v>345</v>
      </c>
      <c r="I1343" s="42">
        <v>144</v>
      </c>
    </row>
    <row r="1344" spans="6:9">
      <c r="F1344" s="41" t="s">
        <v>15</v>
      </c>
      <c r="G1344" s="41" t="s">
        <v>337</v>
      </c>
      <c r="H1344" s="41" t="s">
        <v>346</v>
      </c>
      <c r="I1344" s="42">
        <v>247</v>
      </c>
    </row>
    <row r="1345" spans="6:9">
      <c r="F1345" s="41" t="s">
        <v>15</v>
      </c>
      <c r="G1345" s="41" t="s">
        <v>337</v>
      </c>
      <c r="H1345" s="41" t="s">
        <v>347</v>
      </c>
      <c r="I1345" s="42">
        <v>164</v>
      </c>
    </row>
    <row r="1346" spans="6:9">
      <c r="F1346" s="41" t="s">
        <v>8</v>
      </c>
      <c r="G1346" s="41" t="s">
        <v>324</v>
      </c>
      <c r="H1346" s="41" t="s">
        <v>341</v>
      </c>
      <c r="I1346" s="42">
        <v>43</v>
      </c>
    </row>
    <row r="1347" spans="6:9">
      <c r="F1347" s="41" t="s">
        <v>8</v>
      </c>
      <c r="G1347" s="41" t="s">
        <v>324</v>
      </c>
      <c r="H1347" s="41" t="s">
        <v>342</v>
      </c>
      <c r="I1347" s="42">
        <v>4</v>
      </c>
    </row>
    <row r="1348" spans="6:9">
      <c r="F1348" s="41" t="s">
        <v>8</v>
      </c>
      <c r="G1348" s="41" t="s">
        <v>324</v>
      </c>
      <c r="H1348" s="41" t="s">
        <v>343</v>
      </c>
      <c r="I1348" s="42">
        <v>247</v>
      </c>
    </row>
    <row r="1349" spans="6:9">
      <c r="F1349" s="41" t="s">
        <v>8</v>
      </c>
      <c r="G1349" s="41" t="s">
        <v>324</v>
      </c>
      <c r="H1349" s="41" t="s">
        <v>344</v>
      </c>
      <c r="I1349" s="42">
        <v>8</v>
      </c>
    </row>
    <row r="1350" spans="6:9">
      <c r="F1350" s="41" t="s">
        <v>8</v>
      </c>
      <c r="G1350" s="41" t="s">
        <v>324</v>
      </c>
      <c r="H1350" s="41" t="s">
        <v>345</v>
      </c>
      <c r="I1350" s="42">
        <v>54</v>
      </c>
    </row>
    <row r="1351" spans="6:9">
      <c r="F1351" s="41" t="s">
        <v>8</v>
      </c>
      <c r="G1351" s="41" t="s">
        <v>324</v>
      </c>
      <c r="H1351" s="41" t="s">
        <v>346</v>
      </c>
      <c r="I1351" s="42">
        <v>74</v>
      </c>
    </row>
    <row r="1352" spans="6:9">
      <c r="F1352" s="41" t="s">
        <v>8</v>
      </c>
      <c r="G1352" s="41" t="s">
        <v>324</v>
      </c>
      <c r="H1352" s="41" t="s">
        <v>347</v>
      </c>
      <c r="I1352" s="42">
        <v>0</v>
      </c>
    </row>
    <row r="1353" spans="6:9">
      <c r="F1353" s="41" t="s">
        <v>8</v>
      </c>
      <c r="G1353" s="41" t="s">
        <v>325</v>
      </c>
      <c r="H1353" s="41" t="s">
        <v>341</v>
      </c>
      <c r="I1353" s="42">
        <v>42</v>
      </c>
    </row>
    <row r="1354" spans="6:9">
      <c r="F1354" s="41" t="s">
        <v>8</v>
      </c>
      <c r="G1354" s="41" t="s">
        <v>325</v>
      </c>
      <c r="H1354" s="41" t="s">
        <v>342</v>
      </c>
      <c r="I1354" s="42">
        <v>4</v>
      </c>
    </row>
    <row r="1355" spans="6:9">
      <c r="F1355" s="41" t="s">
        <v>8</v>
      </c>
      <c r="G1355" s="41" t="s">
        <v>325</v>
      </c>
      <c r="H1355" s="41" t="s">
        <v>343</v>
      </c>
      <c r="I1355" s="42">
        <v>208</v>
      </c>
    </row>
    <row r="1356" spans="6:9">
      <c r="F1356" s="41" t="s">
        <v>8</v>
      </c>
      <c r="G1356" s="41" t="s">
        <v>325</v>
      </c>
      <c r="H1356" s="41" t="s">
        <v>344</v>
      </c>
      <c r="I1356" s="42">
        <v>7</v>
      </c>
    </row>
    <row r="1357" spans="6:9">
      <c r="F1357" s="41" t="s">
        <v>8</v>
      </c>
      <c r="G1357" s="41" t="s">
        <v>325</v>
      </c>
      <c r="H1357" s="41" t="s">
        <v>345</v>
      </c>
      <c r="I1357" s="42">
        <v>70</v>
      </c>
    </row>
    <row r="1358" spans="6:9">
      <c r="F1358" s="41" t="s">
        <v>8</v>
      </c>
      <c r="G1358" s="41" t="s">
        <v>325</v>
      </c>
      <c r="H1358" s="41" t="s">
        <v>346</v>
      </c>
      <c r="I1358" s="42">
        <v>114</v>
      </c>
    </row>
    <row r="1359" spans="6:9">
      <c r="F1359" s="41" t="s">
        <v>8</v>
      </c>
      <c r="G1359" s="41" t="s">
        <v>325</v>
      </c>
      <c r="H1359" s="41" t="s">
        <v>347</v>
      </c>
      <c r="I1359" s="42">
        <v>0</v>
      </c>
    </row>
    <row r="1360" spans="6:9">
      <c r="F1360" s="41" t="s">
        <v>8</v>
      </c>
      <c r="G1360" s="41" t="s">
        <v>326</v>
      </c>
      <c r="H1360" s="41" t="s">
        <v>341</v>
      </c>
      <c r="I1360" s="42">
        <v>100</v>
      </c>
    </row>
    <row r="1361" spans="6:9">
      <c r="F1361" s="41" t="s">
        <v>8</v>
      </c>
      <c r="G1361" s="41" t="s">
        <v>326</v>
      </c>
      <c r="H1361" s="41" t="s">
        <v>342</v>
      </c>
      <c r="I1361" s="42">
        <v>2</v>
      </c>
    </row>
    <row r="1362" spans="6:9">
      <c r="F1362" s="41" t="s">
        <v>8</v>
      </c>
      <c r="G1362" s="41" t="s">
        <v>326</v>
      </c>
      <c r="H1362" s="41" t="s">
        <v>343</v>
      </c>
      <c r="I1362" s="42">
        <v>164</v>
      </c>
    </row>
    <row r="1363" spans="6:9">
      <c r="F1363" s="41" t="s">
        <v>8</v>
      </c>
      <c r="G1363" s="41" t="s">
        <v>326</v>
      </c>
      <c r="H1363" s="41" t="s">
        <v>344</v>
      </c>
      <c r="I1363" s="42">
        <v>2</v>
      </c>
    </row>
    <row r="1364" spans="6:9">
      <c r="F1364" s="41" t="s">
        <v>8</v>
      </c>
      <c r="G1364" s="41" t="s">
        <v>326</v>
      </c>
      <c r="H1364" s="41" t="s">
        <v>345</v>
      </c>
      <c r="I1364" s="42">
        <v>27</v>
      </c>
    </row>
    <row r="1365" spans="6:9">
      <c r="F1365" s="41" t="s">
        <v>8</v>
      </c>
      <c r="G1365" s="41" t="s">
        <v>326</v>
      </c>
      <c r="H1365" s="41" t="s">
        <v>346</v>
      </c>
      <c r="I1365" s="42">
        <v>34</v>
      </c>
    </row>
    <row r="1366" spans="6:9">
      <c r="F1366" s="41" t="s">
        <v>8</v>
      </c>
      <c r="G1366" s="41" t="s">
        <v>326</v>
      </c>
      <c r="H1366" s="41" t="s">
        <v>347</v>
      </c>
      <c r="I1366" s="42">
        <v>3</v>
      </c>
    </row>
    <row r="1367" spans="6:9">
      <c r="F1367" s="41" t="s">
        <v>8</v>
      </c>
      <c r="G1367" s="41" t="s">
        <v>327</v>
      </c>
      <c r="H1367" s="41" t="s">
        <v>341</v>
      </c>
      <c r="I1367" s="42">
        <v>37</v>
      </c>
    </row>
    <row r="1368" spans="6:9">
      <c r="F1368" s="41" t="s">
        <v>8</v>
      </c>
      <c r="G1368" s="41" t="s">
        <v>327</v>
      </c>
      <c r="H1368" s="41" t="s">
        <v>342</v>
      </c>
      <c r="I1368" s="42">
        <v>2</v>
      </c>
    </row>
    <row r="1369" spans="6:9">
      <c r="F1369" s="41" t="s">
        <v>8</v>
      </c>
      <c r="G1369" s="41" t="s">
        <v>327</v>
      </c>
      <c r="H1369" s="41" t="s">
        <v>343</v>
      </c>
      <c r="I1369" s="42">
        <v>255</v>
      </c>
    </row>
    <row r="1370" spans="6:9">
      <c r="F1370" s="41" t="s">
        <v>8</v>
      </c>
      <c r="G1370" s="41" t="s">
        <v>327</v>
      </c>
      <c r="H1370" s="41" t="s">
        <v>344</v>
      </c>
      <c r="I1370" s="42">
        <v>3</v>
      </c>
    </row>
    <row r="1371" spans="6:9">
      <c r="F1371" s="41" t="s">
        <v>8</v>
      </c>
      <c r="G1371" s="41" t="s">
        <v>327</v>
      </c>
      <c r="H1371" s="41" t="s">
        <v>345</v>
      </c>
      <c r="I1371" s="42">
        <v>9</v>
      </c>
    </row>
    <row r="1372" spans="6:9">
      <c r="F1372" s="41" t="s">
        <v>8</v>
      </c>
      <c r="G1372" s="41" t="s">
        <v>327</v>
      </c>
      <c r="H1372" s="41" t="s">
        <v>346</v>
      </c>
      <c r="I1372" s="42">
        <v>10</v>
      </c>
    </row>
    <row r="1373" spans="6:9">
      <c r="F1373" s="41" t="s">
        <v>8</v>
      </c>
      <c r="G1373" s="41" t="s">
        <v>327</v>
      </c>
      <c r="H1373" s="41" t="s">
        <v>347</v>
      </c>
      <c r="I1373" s="42">
        <v>0</v>
      </c>
    </row>
    <row r="1374" spans="6:9">
      <c r="F1374" s="41" t="s">
        <v>8</v>
      </c>
      <c r="G1374" s="41" t="s">
        <v>328</v>
      </c>
      <c r="H1374" s="41" t="s">
        <v>341</v>
      </c>
      <c r="I1374" s="42">
        <v>76</v>
      </c>
    </row>
    <row r="1375" spans="6:9">
      <c r="F1375" s="41" t="s">
        <v>8</v>
      </c>
      <c r="G1375" s="41" t="s">
        <v>328</v>
      </c>
      <c r="H1375" s="41" t="s">
        <v>342</v>
      </c>
      <c r="I1375" s="42">
        <v>2</v>
      </c>
    </row>
    <row r="1376" spans="6:9">
      <c r="F1376" s="41" t="s">
        <v>8</v>
      </c>
      <c r="G1376" s="41" t="s">
        <v>328</v>
      </c>
      <c r="H1376" s="41" t="s">
        <v>343</v>
      </c>
      <c r="I1376" s="42">
        <v>120</v>
      </c>
    </row>
    <row r="1377" spans="6:9">
      <c r="F1377" s="41" t="s">
        <v>8</v>
      </c>
      <c r="G1377" s="41" t="s">
        <v>328</v>
      </c>
      <c r="H1377" s="41" t="s">
        <v>344</v>
      </c>
      <c r="I1377" s="42">
        <v>3</v>
      </c>
    </row>
    <row r="1378" spans="6:9">
      <c r="F1378" s="41" t="s">
        <v>8</v>
      </c>
      <c r="G1378" s="41" t="s">
        <v>328</v>
      </c>
      <c r="H1378" s="41" t="s">
        <v>345</v>
      </c>
      <c r="I1378" s="42">
        <v>12</v>
      </c>
    </row>
    <row r="1379" spans="6:9">
      <c r="F1379" s="41" t="s">
        <v>8</v>
      </c>
      <c r="G1379" s="41" t="s">
        <v>328</v>
      </c>
      <c r="H1379" s="41" t="s">
        <v>346</v>
      </c>
      <c r="I1379" s="42">
        <v>15</v>
      </c>
    </row>
    <row r="1380" spans="6:9">
      <c r="F1380" s="41" t="s">
        <v>8</v>
      </c>
      <c r="G1380" s="41" t="s">
        <v>328</v>
      </c>
      <c r="H1380" s="41" t="s">
        <v>347</v>
      </c>
      <c r="I1380" s="42">
        <v>5</v>
      </c>
    </row>
    <row r="1381" spans="6:9">
      <c r="F1381" s="41" t="s">
        <v>8</v>
      </c>
      <c r="G1381" s="41" t="s">
        <v>330</v>
      </c>
      <c r="H1381" s="41" t="s">
        <v>341</v>
      </c>
      <c r="I1381" s="42">
        <v>70</v>
      </c>
    </row>
    <row r="1382" spans="6:9">
      <c r="F1382" s="41" t="s">
        <v>8</v>
      </c>
      <c r="G1382" s="41" t="s">
        <v>330</v>
      </c>
      <c r="H1382" s="41" t="s">
        <v>342</v>
      </c>
      <c r="I1382" s="42">
        <v>1</v>
      </c>
    </row>
    <row r="1383" spans="6:9">
      <c r="F1383" s="41" t="s">
        <v>8</v>
      </c>
      <c r="G1383" s="41" t="s">
        <v>330</v>
      </c>
      <c r="H1383" s="41" t="s">
        <v>343</v>
      </c>
      <c r="I1383" s="42">
        <v>174</v>
      </c>
    </row>
    <row r="1384" spans="6:9">
      <c r="F1384" s="41" t="s">
        <v>8</v>
      </c>
      <c r="G1384" s="41" t="s">
        <v>330</v>
      </c>
      <c r="H1384" s="41" t="s">
        <v>344</v>
      </c>
      <c r="I1384" s="42">
        <v>3</v>
      </c>
    </row>
    <row r="1385" spans="6:9">
      <c r="F1385" s="41" t="s">
        <v>8</v>
      </c>
      <c r="G1385" s="41" t="s">
        <v>330</v>
      </c>
      <c r="H1385" s="41" t="s">
        <v>345</v>
      </c>
      <c r="I1385" s="42">
        <v>17</v>
      </c>
    </row>
    <row r="1386" spans="6:9">
      <c r="F1386" s="41" t="s">
        <v>8</v>
      </c>
      <c r="G1386" s="41" t="s">
        <v>330</v>
      </c>
      <c r="H1386" s="41" t="s">
        <v>346</v>
      </c>
      <c r="I1386" s="42">
        <v>9</v>
      </c>
    </row>
    <row r="1387" spans="6:9">
      <c r="F1387" s="41" t="s">
        <v>8</v>
      </c>
      <c r="G1387" s="41" t="s">
        <v>330</v>
      </c>
      <c r="H1387" s="41" t="s">
        <v>347</v>
      </c>
      <c r="I1387" s="42">
        <v>0</v>
      </c>
    </row>
    <row r="1388" spans="6:9">
      <c r="F1388" s="41" t="s">
        <v>8</v>
      </c>
      <c r="G1388" s="41" t="s">
        <v>331</v>
      </c>
      <c r="H1388" s="41" t="s">
        <v>341</v>
      </c>
      <c r="I1388" s="42">
        <v>4</v>
      </c>
    </row>
    <row r="1389" spans="6:9">
      <c r="F1389" s="41" t="s">
        <v>8</v>
      </c>
      <c r="G1389" s="41" t="s">
        <v>331</v>
      </c>
      <c r="H1389" s="41" t="s">
        <v>342</v>
      </c>
      <c r="I1389" s="42">
        <v>0</v>
      </c>
    </row>
    <row r="1390" spans="6:9">
      <c r="F1390" s="41" t="s">
        <v>8</v>
      </c>
      <c r="G1390" s="41" t="s">
        <v>331</v>
      </c>
      <c r="H1390" s="41" t="s">
        <v>343</v>
      </c>
      <c r="I1390" s="42">
        <v>241</v>
      </c>
    </row>
    <row r="1391" spans="6:9">
      <c r="F1391" s="41" t="s">
        <v>8</v>
      </c>
      <c r="G1391" s="41" t="s">
        <v>331</v>
      </c>
      <c r="H1391" s="41" t="s">
        <v>344</v>
      </c>
      <c r="I1391" s="42">
        <v>1</v>
      </c>
    </row>
    <row r="1392" spans="6:9">
      <c r="F1392" s="41" t="s">
        <v>8</v>
      </c>
      <c r="G1392" s="41" t="s">
        <v>331</v>
      </c>
      <c r="H1392" s="41" t="s">
        <v>345</v>
      </c>
      <c r="I1392" s="42">
        <v>22</v>
      </c>
    </row>
    <row r="1393" spans="6:9">
      <c r="F1393" s="41" t="s">
        <v>8</v>
      </c>
      <c r="G1393" s="41" t="s">
        <v>331</v>
      </c>
      <c r="H1393" s="41" t="s">
        <v>346</v>
      </c>
      <c r="I1393" s="42">
        <v>13</v>
      </c>
    </row>
    <row r="1394" spans="6:9">
      <c r="F1394" s="41" t="s">
        <v>8</v>
      </c>
      <c r="G1394" s="41" t="s">
        <v>331</v>
      </c>
      <c r="H1394" s="41" t="s">
        <v>347</v>
      </c>
      <c r="I1394" s="42">
        <v>2</v>
      </c>
    </row>
    <row r="1395" spans="6:9">
      <c r="F1395" s="41" t="s">
        <v>8</v>
      </c>
      <c r="G1395" s="41" t="s">
        <v>332</v>
      </c>
      <c r="H1395" s="41" t="s">
        <v>341</v>
      </c>
      <c r="I1395" s="42">
        <v>4</v>
      </c>
    </row>
    <row r="1396" spans="6:9">
      <c r="F1396" s="41" t="s">
        <v>8</v>
      </c>
      <c r="G1396" s="41" t="s">
        <v>332</v>
      </c>
      <c r="H1396" s="41" t="s">
        <v>342</v>
      </c>
      <c r="I1396" s="42">
        <v>0</v>
      </c>
    </row>
    <row r="1397" spans="6:9">
      <c r="F1397" s="41" t="s">
        <v>8</v>
      </c>
      <c r="G1397" s="41" t="s">
        <v>332</v>
      </c>
      <c r="H1397" s="41" t="s">
        <v>343</v>
      </c>
      <c r="I1397" s="42">
        <v>205</v>
      </c>
    </row>
    <row r="1398" spans="6:9">
      <c r="F1398" s="41" t="s">
        <v>8</v>
      </c>
      <c r="G1398" s="41" t="s">
        <v>332</v>
      </c>
      <c r="H1398" s="41" t="s">
        <v>344</v>
      </c>
      <c r="I1398" s="42">
        <v>1</v>
      </c>
    </row>
    <row r="1399" spans="6:9">
      <c r="F1399" s="41" t="s">
        <v>8</v>
      </c>
      <c r="G1399" s="41" t="s">
        <v>332</v>
      </c>
      <c r="H1399" s="41" t="s">
        <v>345</v>
      </c>
      <c r="I1399" s="42">
        <v>21</v>
      </c>
    </row>
    <row r="1400" spans="6:9">
      <c r="F1400" s="41" t="s">
        <v>8</v>
      </c>
      <c r="G1400" s="41" t="s">
        <v>332</v>
      </c>
      <c r="H1400" s="41" t="s">
        <v>346</v>
      </c>
      <c r="I1400" s="42">
        <v>10</v>
      </c>
    </row>
    <row r="1401" spans="6:9">
      <c r="F1401" s="41" t="s">
        <v>8</v>
      </c>
      <c r="G1401" s="41" t="s">
        <v>332</v>
      </c>
      <c r="H1401" s="41" t="s">
        <v>347</v>
      </c>
      <c r="I1401" s="42">
        <v>0</v>
      </c>
    </row>
    <row r="1402" spans="6:9">
      <c r="F1402" s="41" t="s">
        <v>8</v>
      </c>
      <c r="G1402" s="41" t="s">
        <v>333</v>
      </c>
      <c r="H1402" s="41" t="s">
        <v>341</v>
      </c>
      <c r="I1402" s="42">
        <v>4</v>
      </c>
    </row>
    <row r="1403" spans="6:9">
      <c r="F1403" s="41" t="s">
        <v>8</v>
      </c>
      <c r="G1403" s="41" t="s">
        <v>333</v>
      </c>
      <c r="H1403" s="41" t="s">
        <v>342</v>
      </c>
      <c r="I1403" s="42">
        <v>1</v>
      </c>
    </row>
    <row r="1404" spans="6:9">
      <c r="F1404" s="41" t="s">
        <v>8</v>
      </c>
      <c r="G1404" s="41" t="s">
        <v>333</v>
      </c>
      <c r="H1404" s="41" t="s">
        <v>343</v>
      </c>
      <c r="I1404" s="42">
        <v>258</v>
      </c>
    </row>
    <row r="1405" spans="6:9">
      <c r="F1405" s="41" t="s">
        <v>8</v>
      </c>
      <c r="G1405" s="41" t="s">
        <v>333</v>
      </c>
      <c r="H1405" s="41" t="s">
        <v>344</v>
      </c>
      <c r="I1405" s="42">
        <v>2</v>
      </c>
    </row>
    <row r="1406" spans="6:9">
      <c r="F1406" s="41" t="s">
        <v>8</v>
      </c>
      <c r="G1406" s="41" t="s">
        <v>333</v>
      </c>
      <c r="H1406" s="41" t="s">
        <v>345</v>
      </c>
      <c r="I1406" s="42">
        <v>25</v>
      </c>
    </row>
    <row r="1407" spans="6:9">
      <c r="F1407" s="41" t="s">
        <v>8</v>
      </c>
      <c r="G1407" s="41" t="s">
        <v>333</v>
      </c>
      <c r="H1407" s="41" t="s">
        <v>346</v>
      </c>
      <c r="I1407" s="42">
        <v>10</v>
      </c>
    </row>
    <row r="1408" spans="6:9">
      <c r="F1408" s="41" t="s">
        <v>8</v>
      </c>
      <c r="G1408" s="41" t="s">
        <v>333</v>
      </c>
      <c r="H1408" s="41" t="s">
        <v>347</v>
      </c>
      <c r="I1408" s="42">
        <v>0</v>
      </c>
    </row>
    <row r="1409" spans="6:9">
      <c r="F1409" s="41" t="s">
        <v>8</v>
      </c>
      <c r="G1409" s="41" t="s">
        <v>334</v>
      </c>
      <c r="H1409" s="41" t="s">
        <v>341</v>
      </c>
      <c r="I1409" s="42">
        <v>1</v>
      </c>
    </row>
    <row r="1410" spans="6:9">
      <c r="F1410" s="41" t="s">
        <v>8</v>
      </c>
      <c r="G1410" s="41" t="s">
        <v>334</v>
      </c>
      <c r="H1410" s="41" t="s">
        <v>342</v>
      </c>
      <c r="I1410" s="42">
        <v>1</v>
      </c>
    </row>
    <row r="1411" spans="6:9">
      <c r="F1411" s="41" t="s">
        <v>8</v>
      </c>
      <c r="G1411" s="41" t="s">
        <v>334</v>
      </c>
      <c r="H1411" s="41" t="s">
        <v>343</v>
      </c>
      <c r="I1411" s="42">
        <v>284</v>
      </c>
    </row>
    <row r="1412" spans="6:9">
      <c r="F1412" s="41" t="s">
        <v>8</v>
      </c>
      <c r="G1412" s="41" t="s">
        <v>334</v>
      </c>
      <c r="H1412" s="41" t="s">
        <v>344</v>
      </c>
      <c r="I1412" s="42">
        <v>7</v>
      </c>
    </row>
    <row r="1413" spans="6:9">
      <c r="F1413" s="41" t="s">
        <v>8</v>
      </c>
      <c r="G1413" s="41" t="s">
        <v>334</v>
      </c>
      <c r="H1413" s="41" t="s">
        <v>345</v>
      </c>
      <c r="I1413" s="42">
        <v>18</v>
      </c>
    </row>
    <row r="1414" spans="6:9">
      <c r="F1414" s="41" t="s">
        <v>8</v>
      </c>
      <c r="G1414" s="41" t="s">
        <v>334</v>
      </c>
      <c r="H1414" s="41" t="s">
        <v>346</v>
      </c>
      <c r="I1414" s="42">
        <v>7</v>
      </c>
    </row>
    <row r="1415" spans="6:9">
      <c r="F1415" s="41" t="s">
        <v>8</v>
      </c>
      <c r="G1415" s="41" t="s">
        <v>334</v>
      </c>
      <c r="H1415" s="41" t="s">
        <v>347</v>
      </c>
      <c r="I1415" s="42">
        <v>3</v>
      </c>
    </row>
    <row r="1416" spans="6:9">
      <c r="F1416" s="41" t="s">
        <v>8</v>
      </c>
      <c r="G1416" s="41" t="s">
        <v>336</v>
      </c>
      <c r="H1416" s="41" t="s">
        <v>341</v>
      </c>
      <c r="I1416" s="42">
        <v>0</v>
      </c>
    </row>
    <row r="1417" spans="6:9">
      <c r="F1417" s="41" t="s">
        <v>8</v>
      </c>
      <c r="G1417" s="41" t="s">
        <v>336</v>
      </c>
      <c r="H1417" s="41" t="s">
        <v>342</v>
      </c>
      <c r="I1417" s="42">
        <v>0</v>
      </c>
    </row>
    <row r="1418" spans="6:9">
      <c r="F1418" s="41" t="s">
        <v>8</v>
      </c>
      <c r="G1418" s="41" t="s">
        <v>336</v>
      </c>
      <c r="H1418" s="41" t="s">
        <v>343</v>
      </c>
      <c r="I1418" s="42">
        <v>407</v>
      </c>
    </row>
    <row r="1419" spans="6:9">
      <c r="F1419" s="41" t="s">
        <v>8</v>
      </c>
      <c r="G1419" s="41" t="s">
        <v>336</v>
      </c>
      <c r="H1419" s="41" t="s">
        <v>344</v>
      </c>
      <c r="I1419" s="42">
        <v>3</v>
      </c>
    </row>
    <row r="1420" spans="6:9">
      <c r="F1420" s="41" t="s">
        <v>8</v>
      </c>
      <c r="G1420" s="41" t="s">
        <v>336</v>
      </c>
      <c r="H1420" s="41" t="s">
        <v>345</v>
      </c>
      <c r="I1420" s="42">
        <v>5</v>
      </c>
    </row>
    <row r="1421" spans="6:9">
      <c r="F1421" s="41" t="s">
        <v>8</v>
      </c>
      <c r="G1421" s="41" t="s">
        <v>336</v>
      </c>
      <c r="H1421" s="41" t="s">
        <v>346</v>
      </c>
      <c r="I1421" s="42">
        <v>7</v>
      </c>
    </row>
    <row r="1422" spans="6:9">
      <c r="F1422" s="41" t="s">
        <v>8</v>
      </c>
      <c r="G1422" s="41" t="s">
        <v>336</v>
      </c>
      <c r="H1422" s="41" t="s">
        <v>347</v>
      </c>
      <c r="I1422" s="42">
        <v>6</v>
      </c>
    </row>
    <row r="1423" spans="6:9">
      <c r="F1423" s="41" t="s">
        <v>8</v>
      </c>
      <c r="G1423" s="41" t="s">
        <v>337</v>
      </c>
      <c r="H1423" s="41" t="s">
        <v>341</v>
      </c>
      <c r="I1423" s="42">
        <v>0</v>
      </c>
    </row>
    <row r="1424" spans="6:9">
      <c r="F1424" s="41" t="s">
        <v>8</v>
      </c>
      <c r="G1424" s="41" t="s">
        <v>337</v>
      </c>
      <c r="H1424" s="41" t="s">
        <v>342</v>
      </c>
      <c r="I1424" s="42">
        <v>0</v>
      </c>
    </row>
    <row r="1425" spans="6:9">
      <c r="F1425" s="41" t="s">
        <v>8</v>
      </c>
      <c r="G1425" s="41" t="s">
        <v>337</v>
      </c>
      <c r="H1425" s="41" t="s">
        <v>343</v>
      </c>
      <c r="I1425" s="42">
        <v>252</v>
      </c>
    </row>
    <row r="1426" spans="6:9">
      <c r="F1426" s="41" t="s">
        <v>8</v>
      </c>
      <c r="G1426" s="41" t="s">
        <v>337</v>
      </c>
      <c r="H1426" s="41" t="s">
        <v>344</v>
      </c>
      <c r="I1426" s="42">
        <v>9</v>
      </c>
    </row>
    <row r="1427" spans="6:9">
      <c r="F1427" s="41" t="s">
        <v>8</v>
      </c>
      <c r="G1427" s="41" t="s">
        <v>337</v>
      </c>
      <c r="H1427" s="41" t="s">
        <v>345</v>
      </c>
      <c r="I1427" s="42">
        <v>26</v>
      </c>
    </row>
    <row r="1428" spans="6:9">
      <c r="F1428" s="41" t="s">
        <v>8</v>
      </c>
      <c r="G1428" s="41" t="s">
        <v>337</v>
      </c>
      <c r="H1428" s="41" t="s">
        <v>346</v>
      </c>
      <c r="I1428" s="42">
        <v>3</v>
      </c>
    </row>
    <row r="1429" spans="6:9">
      <c r="F1429" s="41" t="s">
        <v>8</v>
      </c>
      <c r="G1429" s="41" t="s">
        <v>337</v>
      </c>
      <c r="H1429" s="41" t="s">
        <v>347</v>
      </c>
      <c r="I1429" s="42">
        <v>1</v>
      </c>
    </row>
    <row r="1430" spans="6:9">
      <c r="F1430" s="41" t="s">
        <v>12</v>
      </c>
      <c r="G1430" s="41" t="s">
        <v>324</v>
      </c>
      <c r="H1430" s="41" t="s">
        <v>341</v>
      </c>
      <c r="I1430" s="42">
        <v>98</v>
      </c>
    </row>
    <row r="1431" spans="6:9">
      <c r="F1431" s="41" t="s">
        <v>12</v>
      </c>
      <c r="G1431" s="41" t="s">
        <v>324</v>
      </c>
      <c r="H1431" s="41" t="s">
        <v>342</v>
      </c>
      <c r="I1431" s="42">
        <v>4</v>
      </c>
    </row>
    <row r="1432" spans="6:9">
      <c r="F1432" s="41" t="s">
        <v>12</v>
      </c>
      <c r="G1432" s="41" t="s">
        <v>324</v>
      </c>
      <c r="H1432" s="41" t="s">
        <v>343</v>
      </c>
      <c r="I1432" s="42">
        <v>518</v>
      </c>
    </row>
    <row r="1433" spans="6:9">
      <c r="F1433" s="41" t="s">
        <v>12</v>
      </c>
      <c r="G1433" s="41" t="s">
        <v>324</v>
      </c>
      <c r="H1433" s="41" t="s">
        <v>344</v>
      </c>
      <c r="I1433" s="42">
        <v>1</v>
      </c>
    </row>
    <row r="1434" spans="6:9">
      <c r="F1434" s="41" t="s">
        <v>12</v>
      </c>
      <c r="G1434" s="41" t="s">
        <v>324</v>
      </c>
      <c r="H1434" s="41" t="s">
        <v>345</v>
      </c>
      <c r="I1434" s="42">
        <v>104</v>
      </c>
    </row>
    <row r="1435" spans="6:9">
      <c r="F1435" s="41" t="s">
        <v>12</v>
      </c>
      <c r="G1435" s="41" t="s">
        <v>324</v>
      </c>
      <c r="H1435" s="41" t="s">
        <v>346</v>
      </c>
      <c r="I1435" s="42">
        <v>70</v>
      </c>
    </row>
    <row r="1436" spans="6:9">
      <c r="F1436" s="41" t="s">
        <v>12</v>
      </c>
      <c r="G1436" s="41" t="s">
        <v>324</v>
      </c>
      <c r="H1436" s="41" t="s">
        <v>347</v>
      </c>
      <c r="I1436" s="42">
        <v>3</v>
      </c>
    </row>
    <row r="1437" spans="6:9">
      <c r="F1437" s="41" t="s">
        <v>12</v>
      </c>
      <c r="G1437" s="41" t="s">
        <v>325</v>
      </c>
      <c r="H1437" s="41" t="s">
        <v>341</v>
      </c>
      <c r="I1437" s="42">
        <v>63</v>
      </c>
    </row>
    <row r="1438" spans="6:9">
      <c r="F1438" s="41" t="s">
        <v>12</v>
      </c>
      <c r="G1438" s="41" t="s">
        <v>325</v>
      </c>
      <c r="H1438" s="41" t="s">
        <v>342</v>
      </c>
      <c r="I1438" s="42">
        <v>14</v>
      </c>
    </row>
    <row r="1439" spans="6:9">
      <c r="F1439" s="41" t="s">
        <v>12</v>
      </c>
      <c r="G1439" s="41" t="s">
        <v>325</v>
      </c>
      <c r="H1439" s="41" t="s">
        <v>343</v>
      </c>
      <c r="I1439" s="42">
        <v>441</v>
      </c>
    </row>
    <row r="1440" spans="6:9">
      <c r="F1440" s="41" t="s">
        <v>12</v>
      </c>
      <c r="G1440" s="41" t="s">
        <v>325</v>
      </c>
      <c r="H1440" s="41" t="s">
        <v>344</v>
      </c>
      <c r="I1440" s="42">
        <v>4</v>
      </c>
    </row>
    <row r="1441" spans="6:9">
      <c r="F1441" s="41" t="s">
        <v>12</v>
      </c>
      <c r="G1441" s="41" t="s">
        <v>325</v>
      </c>
      <c r="H1441" s="41" t="s">
        <v>345</v>
      </c>
      <c r="I1441" s="42">
        <v>96</v>
      </c>
    </row>
    <row r="1442" spans="6:9">
      <c r="F1442" s="41" t="s">
        <v>12</v>
      </c>
      <c r="G1442" s="41" t="s">
        <v>325</v>
      </c>
      <c r="H1442" s="41" t="s">
        <v>346</v>
      </c>
      <c r="I1442" s="42">
        <v>30</v>
      </c>
    </row>
    <row r="1443" spans="6:9">
      <c r="F1443" s="41" t="s">
        <v>12</v>
      </c>
      <c r="G1443" s="41" t="s">
        <v>325</v>
      </c>
      <c r="H1443" s="41" t="s">
        <v>347</v>
      </c>
      <c r="I1443" s="42">
        <v>5</v>
      </c>
    </row>
    <row r="1444" spans="6:9">
      <c r="F1444" s="41" t="s">
        <v>12</v>
      </c>
      <c r="G1444" s="41" t="s">
        <v>326</v>
      </c>
      <c r="H1444" s="41" t="s">
        <v>341</v>
      </c>
      <c r="I1444" s="42">
        <v>78</v>
      </c>
    </row>
    <row r="1445" spans="6:9">
      <c r="F1445" s="41" t="s">
        <v>12</v>
      </c>
      <c r="G1445" s="41" t="s">
        <v>326</v>
      </c>
      <c r="H1445" s="41" t="s">
        <v>342</v>
      </c>
      <c r="I1445" s="42">
        <v>7</v>
      </c>
    </row>
    <row r="1446" spans="6:9">
      <c r="F1446" s="41" t="s">
        <v>12</v>
      </c>
      <c r="G1446" s="41" t="s">
        <v>326</v>
      </c>
      <c r="H1446" s="41" t="s">
        <v>343</v>
      </c>
      <c r="I1446" s="42">
        <v>376</v>
      </c>
    </row>
    <row r="1447" spans="6:9">
      <c r="F1447" s="41" t="s">
        <v>12</v>
      </c>
      <c r="G1447" s="41" t="s">
        <v>326</v>
      </c>
      <c r="H1447" s="41" t="s">
        <v>344</v>
      </c>
      <c r="I1447" s="42">
        <v>11</v>
      </c>
    </row>
    <row r="1448" spans="6:9">
      <c r="F1448" s="41" t="s">
        <v>12</v>
      </c>
      <c r="G1448" s="41" t="s">
        <v>326</v>
      </c>
      <c r="H1448" s="41" t="s">
        <v>345</v>
      </c>
      <c r="I1448" s="42">
        <v>146</v>
      </c>
    </row>
    <row r="1449" spans="6:9">
      <c r="F1449" s="41" t="s">
        <v>12</v>
      </c>
      <c r="G1449" s="41" t="s">
        <v>326</v>
      </c>
      <c r="H1449" s="41" t="s">
        <v>346</v>
      </c>
      <c r="I1449" s="42">
        <v>58</v>
      </c>
    </row>
    <row r="1450" spans="6:9">
      <c r="F1450" s="41" t="s">
        <v>12</v>
      </c>
      <c r="G1450" s="41" t="s">
        <v>326</v>
      </c>
      <c r="H1450" s="41" t="s">
        <v>347</v>
      </c>
      <c r="I1450" s="42">
        <v>0</v>
      </c>
    </row>
    <row r="1451" spans="6:9">
      <c r="F1451" s="41" t="s">
        <v>12</v>
      </c>
      <c r="G1451" s="41" t="s">
        <v>327</v>
      </c>
      <c r="H1451" s="41" t="s">
        <v>341</v>
      </c>
      <c r="I1451" s="42">
        <v>59</v>
      </c>
    </row>
    <row r="1452" spans="6:9">
      <c r="F1452" s="41" t="s">
        <v>12</v>
      </c>
      <c r="G1452" s="41" t="s">
        <v>327</v>
      </c>
      <c r="H1452" s="41" t="s">
        <v>342</v>
      </c>
      <c r="I1452" s="42">
        <v>5</v>
      </c>
    </row>
    <row r="1453" spans="6:9">
      <c r="F1453" s="41" t="s">
        <v>12</v>
      </c>
      <c r="G1453" s="41" t="s">
        <v>327</v>
      </c>
      <c r="H1453" s="41" t="s">
        <v>343</v>
      </c>
      <c r="I1453" s="42">
        <v>334</v>
      </c>
    </row>
    <row r="1454" spans="6:9">
      <c r="F1454" s="41" t="s">
        <v>12</v>
      </c>
      <c r="G1454" s="41" t="s">
        <v>327</v>
      </c>
      <c r="H1454" s="41" t="s">
        <v>344</v>
      </c>
      <c r="I1454" s="42">
        <v>9</v>
      </c>
    </row>
    <row r="1455" spans="6:9">
      <c r="F1455" s="41" t="s">
        <v>12</v>
      </c>
      <c r="G1455" s="41" t="s">
        <v>327</v>
      </c>
      <c r="H1455" s="41" t="s">
        <v>345</v>
      </c>
      <c r="I1455" s="42">
        <v>144</v>
      </c>
    </row>
    <row r="1456" spans="6:9">
      <c r="F1456" s="41" t="s">
        <v>12</v>
      </c>
      <c r="G1456" s="41" t="s">
        <v>327</v>
      </c>
      <c r="H1456" s="41" t="s">
        <v>346</v>
      </c>
      <c r="I1456" s="42">
        <v>62</v>
      </c>
    </row>
    <row r="1457" spans="6:9">
      <c r="F1457" s="41" t="s">
        <v>12</v>
      </c>
      <c r="G1457" s="41" t="s">
        <v>327</v>
      </c>
      <c r="H1457" s="41" t="s">
        <v>347</v>
      </c>
      <c r="I1457" s="42">
        <v>11</v>
      </c>
    </row>
    <row r="1458" spans="6:9">
      <c r="F1458" s="41" t="s">
        <v>12</v>
      </c>
      <c r="G1458" s="41" t="s">
        <v>328</v>
      </c>
      <c r="H1458" s="41" t="s">
        <v>341</v>
      </c>
      <c r="I1458" s="42">
        <v>39</v>
      </c>
    </row>
    <row r="1459" spans="6:9">
      <c r="F1459" s="41" t="s">
        <v>12</v>
      </c>
      <c r="G1459" s="41" t="s">
        <v>328</v>
      </c>
      <c r="H1459" s="41" t="s">
        <v>342</v>
      </c>
      <c r="I1459" s="42">
        <v>1</v>
      </c>
    </row>
    <row r="1460" spans="6:9">
      <c r="F1460" s="41" t="s">
        <v>12</v>
      </c>
      <c r="G1460" s="41" t="s">
        <v>328</v>
      </c>
      <c r="H1460" s="41" t="s">
        <v>343</v>
      </c>
      <c r="I1460" s="42">
        <v>311</v>
      </c>
    </row>
    <row r="1461" spans="6:9">
      <c r="F1461" s="41" t="s">
        <v>12</v>
      </c>
      <c r="G1461" s="41" t="s">
        <v>328</v>
      </c>
      <c r="H1461" s="41" t="s">
        <v>344</v>
      </c>
      <c r="I1461" s="42">
        <v>15</v>
      </c>
    </row>
    <row r="1462" spans="6:9">
      <c r="F1462" s="41" t="s">
        <v>12</v>
      </c>
      <c r="G1462" s="41" t="s">
        <v>328</v>
      </c>
      <c r="H1462" s="41" t="s">
        <v>345</v>
      </c>
      <c r="I1462" s="42">
        <v>150</v>
      </c>
    </row>
    <row r="1463" spans="6:9">
      <c r="F1463" s="41" t="s">
        <v>12</v>
      </c>
      <c r="G1463" s="41" t="s">
        <v>328</v>
      </c>
      <c r="H1463" s="41" t="s">
        <v>346</v>
      </c>
      <c r="I1463" s="42">
        <v>52</v>
      </c>
    </row>
    <row r="1464" spans="6:9">
      <c r="F1464" s="41" t="s">
        <v>12</v>
      </c>
      <c r="G1464" s="41" t="s">
        <v>328</v>
      </c>
      <c r="H1464" s="41" t="s">
        <v>347</v>
      </c>
      <c r="I1464" s="42">
        <v>19</v>
      </c>
    </row>
    <row r="1465" spans="6:9">
      <c r="F1465" s="41" t="s">
        <v>12</v>
      </c>
      <c r="G1465" s="41" t="s">
        <v>330</v>
      </c>
      <c r="H1465" s="41" t="s">
        <v>341</v>
      </c>
      <c r="I1465" s="42">
        <v>38</v>
      </c>
    </row>
    <row r="1466" spans="6:9">
      <c r="F1466" s="41" t="s">
        <v>12</v>
      </c>
      <c r="G1466" s="41" t="s">
        <v>330</v>
      </c>
      <c r="H1466" s="41" t="s">
        <v>342</v>
      </c>
      <c r="I1466" s="42">
        <v>0</v>
      </c>
    </row>
    <row r="1467" spans="6:9">
      <c r="F1467" s="41" t="s">
        <v>12</v>
      </c>
      <c r="G1467" s="41" t="s">
        <v>330</v>
      </c>
      <c r="H1467" s="41" t="s">
        <v>343</v>
      </c>
      <c r="I1467" s="42">
        <v>398</v>
      </c>
    </row>
    <row r="1468" spans="6:9">
      <c r="F1468" s="41" t="s">
        <v>12</v>
      </c>
      <c r="G1468" s="41" t="s">
        <v>330</v>
      </c>
      <c r="H1468" s="41" t="s">
        <v>344</v>
      </c>
      <c r="I1468" s="42">
        <v>21</v>
      </c>
    </row>
    <row r="1469" spans="6:9">
      <c r="F1469" s="41" t="s">
        <v>12</v>
      </c>
      <c r="G1469" s="41" t="s">
        <v>330</v>
      </c>
      <c r="H1469" s="41" t="s">
        <v>345</v>
      </c>
      <c r="I1469" s="42">
        <v>189</v>
      </c>
    </row>
    <row r="1470" spans="6:9">
      <c r="F1470" s="41" t="s">
        <v>12</v>
      </c>
      <c r="G1470" s="41" t="s">
        <v>330</v>
      </c>
      <c r="H1470" s="41" t="s">
        <v>346</v>
      </c>
      <c r="I1470" s="42">
        <v>30</v>
      </c>
    </row>
    <row r="1471" spans="6:9">
      <c r="F1471" s="41" t="s">
        <v>12</v>
      </c>
      <c r="G1471" s="41" t="s">
        <v>330</v>
      </c>
      <c r="H1471" s="41" t="s">
        <v>347</v>
      </c>
      <c r="I1471" s="42">
        <v>4</v>
      </c>
    </row>
    <row r="1472" spans="6:9">
      <c r="F1472" s="41" t="s">
        <v>12</v>
      </c>
      <c r="G1472" s="41" t="s">
        <v>331</v>
      </c>
      <c r="H1472" s="41" t="s">
        <v>341</v>
      </c>
      <c r="I1472" s="42">
        <v>18</v>
      </c>
    </row>
    <row r="1473" spans="6:9">
      <c r="F1473" s="41" t="s">
        <v>12</v>
      </c>
      <c r="G1473" s="41" t="s">
        <v>331</v>
      </c>
      <c r="H1473" s="41" t="s">
        <v>342</v>
      </c>
      <c r="I1473" s="42">
        <v>0</v>
      </c>
    </row>
    <row r="1474" spans="6:9">
      <c r="F1474" s="41" t="s">
        <v>12</v>
      </c>
      <c r="G1474" s="41" t="s">
        <v>331</v>
      </c>
      <c r="H1474" s="41" t="s">
        <v>343</v>
      </c>
      <c r="I1474" s="42">
        <v>396</v>
      </c>
    </row>
    <row r="1475" spans="6:9">
      <c r="F1475" s="41" t="s">
        <v>12</v>
      </c>
      <c r="G1475" s="41" t="s">
        <v>331</v>
      </c>
      <c r="H1475" s="41" t="s">
        <v>344</v>
      </c>
      <c r="I1475" s="42">
        <v>13</v>
      </c>
    </row>
    <row r="1476" spans="6:9">
      <c r="F1476" s="41" t="s">
        <v>12</v>
      </c>
      <c r="G1476" s="41" t="s">
        <v>331</v>
      </c>
      <c r="H1476" s="41" t="s">
        <v>345</v>
      </c>
      <c r="I1476" s="42">
        <v>165</v>
      </c>
    </row>
    <row r="1477" spans="6:9">
      <c r="F1477" s="41" t="s">
        <v>12</v>
      </c>
      <c r="G1477" s="41" t="s">
        <v>331</v>
      </c>
      <c r="H1477" s="41" t="s">
        <v>346</v>
      </c>
      <c r="I1477" s="42">
        <v>24</v>
      </c>
    </row>
    <row r="1478" spans="6:9">
      <c r="F1478" s="41" t="s">
        <v>12</v>
      </c>
      <c r="G1478" s="41" t="s">
        <v>331</v>
      </c>
      <c r="H1478" s="41" t="s">
        <v>347</v>
      </c>
      <c r="I1478" s="42">
        <v>5</v>
      </c>
    </row>
    <row r="1479" spans="6:9">
      <c r="F1479" s="41" t="s">
        <v>12</v>
      </c>
      <c r="G1479" s="41" t="s">
        <v>332</v>
      </c>
      <c r="H1479" s="41" t="s">
        <v>341</v>
      </c>
      <c r="I1479" s="42">
        <v>17</v>
      </c>
    </row>
    <row r="1480" spans="6:9">
      <c r="F1480" s="41" t="s">
        <v>12</v>
      </c>
      <c r="G1480" s="41" t="s">
        <v>332</v>
      </c>
      <c r="H1480" s="41" t="s">
        <v>342</v>
      </c>
      <c r="I1480" s="42">
        <v>0</v>
      </c>
    </row>
    <row r="1481" spans="6:9">
      <c r="F1481" s="41" t="s">
        <v>12</v>
      </c>
      <c r="G1481" s="41" t="s">
        <v>332</v>
      </c>
      <c r="H1481" s="41" t="s">
        <v>343</v>
      </c>
      <c r="I1481" s="42">
        <v>537</v>
      </c>
    </row>
    <row r="1482" spans="6:9">
      <c r="F1482" s="41" t="s">
        <v>12</v>
      </c>
      <c r="G1482" s="41" t="s">
        <v>332</v>
      </c>
      <c r="H1482" s="41" t="s">
        <v>344</v>
      </c>
      <c r="I1482" s="42">
        <v>13</v>
      </c>
    </row>
    <row r="1483" spans="6:9">
      <c r="F1483" s="41" t="s">
        <v>12</v>
      </c>
      <c r="G1483" s="41" t="s">
        <v>332</v>
      </c>
      <c r="H1483" s="41" t="s">
        <v>345</v>
      </c>
      <c r="I1483" s="42">
        <v>169</v>
      </c>
    </row>
    <row r="1484" spans="6:9">
      <c r="F1484" s="41" t="s">
        <v>12</v>
      </c>
      <c r="G1484" s="41" t="s">
        <v>332</v>
      </c>
      <c r="H1484" s="41" t="s">
        <v>346</v>
      </c>
      <c r="I1484" s="42">
        <v>25</v>
      </c>
    </row>
    <row r="1485" spans="6:9">
      <c r="F1485" s="41" t="s">
        <v>12</v>
      </c>
      <c r="G1485" s="41" t="s">
        <v>332</v>
      </c>
      <c r="H1485" s="41" t="s">
        <v>347</v>
      </c>
      <c r="I1485" s="42">
        <v>2</v>
      </c>
    </row>
    <row r="1486" spans="6:9">
      <c r="F1486" s="41" t="s">
        <v>12</v>
      </c>
      <c r="G1486" s="41" t="s">
        <v>333</v>
      </c>
      <c r="H1486" s="41" t="s">
        <v>341</v>
      </c>
      <c r="I1486" s="42">
        <v>43</v>
      </c>
    </row>
    <row r="1487" spans="6:9">
      <c r="F1487" s="41" t="s">
        <v>12</v>
      </c>
      <c r="G1487" s="41" t="s">
        <v>333</v>
      </c>
      <c r="H1487" s="41" t="s">
        <v>342</v>
      </c>
      <c r="I1487" s="42">
        <v>0</v>
      </c>
    </row>
    <row r="1488" spans="6:9">
      <c r="F1488" s="41" t="s">
        <v>12</v>
      </c>
      <c r="G1488" s="41" t="s">
        <v>333</v>
      </c>
      <c r="H1488" s="41" t="s">
        <v>343</v>
      </c>
      <c r="I1488" s="42">
        <v>545</v>
      </c>
    </row>
    <row r="1489" spans="6:9">
      <c r="F1489" s="41" t="s">
        <v>12</v>
      </c>
      <c r="G1489" s="41" t="s">
        <v>333</v>
      </c>
      <c r="H1489" s="41" t="s">
        <v>344</v>
      </c>
      <c r="I1489" s="42">
        <v>17</v>
      </c>
    </row>
    <row r="1490" spans="6:9">
      <c r="F1490" s="41" t="s">
        <v>12</v>
      </c>
      <c r="G1490" s="41" t="s">
        <v>333</v>
      </c>
      <c r="H1490" s="41" t="s">
        <v>345</v>
      </c>
      <c r="I1490" s="42">
        <v>206</v>
      </c>
    </row>
    <row r="1491" spans="6:9">
      <c r="F1491" s="41" t="s">
        <v>12</v>
      </c>
      <c r="G1491" s="41" t="s">
        <v>333</v>
      </c>
      <c r="H1491" s="41" t="s">
        <v>346</v>
      </c>
      <c r="I1491" s="42">
        <v>30</v>
      </c>
    </row>
    <row r="1492" spans="6:9">
      <c r="F1492" s="41" t="s">
        <v>12</v>
      </c>
      <c r="G1492" s="41" t="s">
        <v>333</v>
      </c>
      <c r="H1492" s="41" t="s">
        <v>347</v>
      </c>
      <c r="I1492" s="42">
        <v>4</v>
      </c>
    </row>
    <row r="1493" spans="6:9">
      <c r="F1493" s="41" t="s">
        <v>12</v>
      </c>
      <c r="G1493" s="41" t="s">
        <v>334</v>
      </c>
      <c r="H1493" s="41" t="s">
        <v>341</v>
      </c>
      <c r="I1493" s="42">
        <v>29</v>
      </c>
    </row>
    <row r="1494" spans="6:9">
      <c r="F1494" s="41" t="s">
        <v>12</v>
      </c>
      <c r="G1494" s="41" t="s">
        <v>334</v>
      </c>
      <c r="H1494" s="41" t="s">
        <v>342</v>
      </c>
      <c r="I1494" s="42">
        <v>2</v>
      </c>
    </row>
    <row r="1495" spans="6:9">
      <c r="F1495" s="41" t="s">
        <v>12</v>
      </c>
      <c r="G1495" s="41" t="s">
        <v>334</v>
      </c>
      <c r="H1495" s="41" t="s">
        <v>343</v>
      </c>
      <c r="I1495" s="42">
        <v>495</v>
      </c>
    </row>
    <row r="1496" spans="6:9">
      <c r="F1496" s="41" t="s">
        <v>12</v>
      </c>
      <c r="G1496" s="41" t="s">
        <v>334</v>
      </c>
      <c r="H1496" s="41" t="s">
        <v>344</v>
      </c>
      <c r="I1496" s="42">
        <v>37</v>
      </c>
    </row>
    <row r="1497" spans="6:9">
      <c r="F1497" s="41" t="s">
        <v>12</v>
      </c>
      <c r="G1497" s="41" t="s">
        <v>334</v>
      </c>
      <c r="H1497" s="41" t="s">
        <v>345</v>
      </c>
      <c r="I1497" s="42">
        <v>188</v>
      </c>
    </row>
    <row r="1498" spans="6:9">
      <c r="F1498" s="41" t="s">
        <v>12</v>
      </c>
      <c r="G1498" s="41" t="s">
        <v>334</v>
      </c>
      <c r="H1498" s="41" t="s">
        <v>346</v>
      </c>
      <c r="I1498" s="42">
        <v>33</v>
      </c>
    </row>
    <row r="1499" spans="6:9">
      <c r="F1499" s="41" t="s">
        <v>12</v>
      </c>
      <c r="G1499" s="41" t="s">
        <v>334</v>
      </c>
      <c r="H1499" s="41" t="s">
        <v>347</v>
      </c>
      <c r="I1499" s="42">
        <v>6</v>
      </c>
    </row>
    <row r="1500" spans="6:9">
      <c r="F1500" s="41" t="s">
        <v>12</v>
      </c>
      <c r="G1500" s="41" t="s">
        <v>336</v>
      </c>
      <c r="H1500" s="41" t="s">
        <v>341</v>
      </c>
      <c r="I1500" s="42">
        <v>12</v>
      </c>
    </row>
    <row r="1501" spans="6:9">
      <c r="F1501" s="41" t="s">
        <v>12</v>
      </c>
      <c r="G1501" s="41" t="s">
        <v>336</v>
      </c>
      <c r="H1501" s="41" t="s">
        <v>342</v>
      </c>
      <c r="I1501" s="42">
        <v>9</v>
      </c>
    </row>
    <row r="1502" spans="6:9">
      <c r="F1502" s="41" t="s">
        <v>12</v>
      </c>
      <c r="G1502" s="41" t="s">
        <v>336</v>
      </c>
      <c r="H1502" s="41" t="s">
        <v>343</v>
      </c>
      <c r="I1502" s="42">
        <v>645</v>
      </c>
    </row>
    <row r="1503" spans="6:9">
      <c r="F1503" s="41" t="s">
        <v>12</v>
      </c>
      <c r="G1503" s="41" t="s">
        <v>336</v>
      </c>
      <c r="H1503" s="41" t="s">
        <v>344</v>
      </c>
      <c r="I1503" s="42">
        <v>28</v>
      </c>
    </row>
    <row r="1504" spans="6:9">
      <c r="F1504" s="41" t="s">
        <v>12</v>
      </c>
      <c r="G1504" s="41" t="s">
        <v>336</v>
      </c>
      <c r="H1504" s="41" t="s">
        <v>345</v>
      </c>
      <c r="I1504" s="42">
        <v>142</v>
      </c>
    </row>
    <row r="1505" spans="6:9">
      <c r="F1505" s="41" t="s">
        <v>12</v>
      </c>
      <c r="G1505" s="41" t="s">
        <v>336</v>
      </c>
      <c r="H1505" s="41" t="s">
        <v>346</v>
      </c>
      <c r="I1505" s="42">
        <v>40</v>
      </c>
    </row>
    <row r="1506" spans="6:9">
      <c r="F1506" s="41" t="s">
        <v>12</v>
      </c>
      <c r="G1506" s="41" t="s">
        <v>336</v>
      </c>
      <c r="H1506" s="41" t="s">
        <v>347</v>
      </c>
      <c r="I1506" s="42">
        <v>0</v>
      </c>
    </row>
    <row r="1507" spans="6:9">
      <c r="F1507" s="41" t="s">
        <v>12</v>
      </c>
      <c r="G1507" s="41" t="s">
        <v>337</v>
      </c>
      <c r="H1507" s="41" t="s">
        <v>341</v>
      </c>
      <c r="I1507" s="42">
        <v>12</v>
      </c>
    </row>
    <row r="1508" spans="6:9">
      <c r="F1508" s="41" t="s">
        <v>12</v>
      </c>
      <c r="G1508" s="41" t="s">
        <v>337</v>
      </c>
      <c r="H1508" s="41" t="s">
        <v>342</v>
      </c>
      <c r="I1508" s="42">
        <v>2</v>
      </c>
    </row>
    <row r="1509" spans="6:9">
      <c r="F1509" s="41" t="s">
        <v>12</v>
      </c>
      <c r="G1509" s="41" t="s">
        <v>337</v>
      </c>
      <c r="H1509" s="41" t="s">
        <v>343</v>
      </c>
      <c r="I1509" s="42">
        <v>600</v>
      </c>
    </row>
    <row r="1510" spans="6:9">
      <c r="F1510" s="41" t="s">
        <v>12</v>
      </c>
      <c r="G1510" s="41" t="s">
        <v>337</v>
      </c>
      <c r="H1510" s="41" t="s">
        <v>344</v>
      </c>
      <c r="I1510" s="42">
        <v>18</v>
      </c>
    </row>
    <row r="1511" spans="6:9">
      <c r="F1511" s="41" t="s">
        <v>12</v>
      </c>
      <c r="G1511" s="41" t="s">
        <v>337</v>
      </c>
      <c r="H1511" s="41" t="s">
        <v>345</v>
      </c>
      <c r="I1511" s="42">
        <v>83</v>
      </c>
    </row>
    <row r="1512" spans="6:9">
      <c r="F1512" s="41" t="s">
        <v>12</v>
      </c>
      <c r="G1512" s="41" t="s">
        <v>337</v>
      </c>
      <c r="H1512" s="41" t="s">
        <v>346</v>
      </c>
      <c r="I1512" s="42">
        <v>41</v>
      </c>
    </row>
    <row r="1513" spans="6:9">
      <c r="F1513" s="41" t="s">
        <v>12</v>
      </c>
      <c r="G1513" s="41" t="s">
        <v>337</v>
      </c>
      <c r="H1513" s="41" t="s">
        <v>347</v>
      </c>
      <c r="I1513" s="42">
        <v>12</v>
      </c>
    </row>
    <row r="1514" spans="6:9">
      <c r="F1514" s="41" t="s">
        <v>315</v>
      </c>
      <c r="G1514" s="41" t="s">
        <v>324</v>
      </c>
      <c r="H1514" s="41" t="s">
        <v>341</v>
      </c>
      <c r="I1514" s="42">
        <v>90</v>
      </c>
    </row>
    <row r="1515" spans="6:9">
      <c r="F1515" s="41" t="s">
        <v>315</v>
      </c>
      <c r="G1515" s="41" t="s">
        <v>324</v>
      </c>
      <c r="H1515" s="41" t="s">
        <v>342</v>
      </c>
      <c r="I1515" s="42">
        <v>0</v>
      </c>
    </row>
    <row r="1516" spans="6:9">
      <c r="F1516" s="41" t="s">
        <v>315</v>
      </c>
      <c r="G1516" s="41" t="s">
        <v>324</v>
      </c>
      <c r="H1516" s="41" t="s">
        <v>343</v>
      </c>
      <c r="I1516" s="42">
        <v>576</v>
      </c>
    </row>
    <row r="1517" spans="6:9">
      <c r="F1517" s="41" t="s">
        <v>315</v>
      </c>
      <c r="G1517" s="41" t="s">
        <v>324</v>
      </c>
      <c r="H1517" s="41" t="s">
        <v>344</v>
      </c>
      <c r="I1517" s="42">
        <v>0</v>
      </c>
    </row>
    <row r="1518" spans="6:9">
      <c r="F1518" s="41" t="s">
        <v>315</v>
      </c>
      <c r="G1518" s="41" t="s">
        <v>324</v>
      </c>
      <c r="H1518" s="41" t="s">
        <v>345</v>
      </c>
      <c r="I1518" s="42">
        <v>103</v>
      </c>
    </row>
    <row r="1519" spans="6:9">
      <c r="F1519" s="41" t="s">
        <v>315</v>
      </c>
      <c r="G1519" s="41" t="s">
        <v>324</v>
      </c>
      <c r="H1519" s="41" t="s">
        <v>346</v>
      </c>
      <c r="I1519" s="42">
        <v>70</v>
      </c>
    </row>
    <row r="1520" spans="6:9">
      <c r="F1520" s="41" t="s">
        <v>315</v>
      </c>
      <c r="G1520" s="41" t="s">
        <v>324</v>
      </c>
      <c r="H1520" s="41" t="s">
        <v>347</v>
      </c>
      <c r="I1520" s="42">
        <v>0</v>
      </c>
    </row>
    <row r="1521" spans="6:9">
      <c r="F1521" s="41" t="s">
        <v>315</v>
      </c>
      <c r="G1521" s="41" t="s">
        <v>325</v>
      </c>
      <c r="H1521" s="41" t="s">
        <v>341</v>
      </c>
      <c r="I1521" s="42">
        <v>112</v>
      </c>
    </row>
    <row r="1522" spans="6:9">
      <c r="F1522" s="41" t="s">
        <v>315</v>
      </c>
      <c r="G1522" s="41" t="s">
        <v>325</v>
      </c>
      <c r="H1522" s="41" t="s">
        <v>342</v>
      </c>
      <c r="I1522" s="42">
        <v>2</v>
      </c>
    </row>
    <row r="1523" spans="6:9">
      <c r="F1523" s="41" t="s">
        <v>315</v>
      </c>
      <c r="G1523" s="41" t="s">
        <v>325</v>
      </c>
      <c r="H1523" s="41" t="s">
        <v>343</v>
      </c>
      <c r="I1523" s="42">
        <v>597</v>
      </c>
    </row>
    <row r="1524" spans="6:9">
      <c r="F1524" s="41" t="s">
        <v>315</v>
      </c>
      <c r="G1524" s="41" t="s">
        <v>325</v>
      </c>
      <c r="H1524" s="41" t="s">
        <v>344</v>
      </c>
      <c r="I1524" s="42">
        <v>4</v>
      </c>
    </row>
    <row r="1525" spans="6:9">
      <c r="F1525" s="41" t="s">
        <v>315</v>
      </c>
      <c r="G1525" s="41" t="s">
        <v>325</v>
      </c>
      <c r="H1525" s="41" t="s">
        <v>345</v>
      </c>
      <c r="I1525" s="42">
        <v>48</v>
      </c>
    </row>
    <row r="1526" spans="6:9">
      <c r="F1526" s="41" t="s">
        <v>315</v>
      </c>
      <c r="G1526" s="41" t="s">
        <v>325</v>
      </c>
      <c r="H1526" s="41" t="s">
        <v>346</v>
      </c>
      <c r="I1526" s="42">
        <v>52</v>
      </c>
    </row>
    <row r="1527" spans="6:9">
      <c r="F1527" s="41" t="s">
        <v>315</v>
      </c>
      <c r="G1527" s="41" t="s">
        <v>325</v>
      </c>
      <c r="H1527" s="41" t="s">
        <v>347</v>
      </c>
      <c r="I1527" s="42">
        <v>3</v>
      </c>
    </row>
    <row r="1528" spans="6:9">
      <c r="F1528" s="41" t="s">
        <v>315</v>
      </c>
      <c r="G1528" s="41" t="s">
        <v>326</v>
      </c>
      <c r="H1528" s="41" t="s">
        <v>341</v>
      </c>
      <c r="I1528" s="42">
        <v>72</v>
      </c>
    </row>
    <row r="1529" spans="6:9">
      <c r="F1529" s="41" t="s">
        <v>315</v>
      </c>
      <c r="G1529" s="41" t="s">
        <v>326</v>
      </c>
      <c r="H1529" s="41" t="s">
        <v>342</v>
      </c>
      <c r="I1529" s="42">
        <v>0</v>
      </c>
    </row>
    <row r="1530" spans="6:9">
      <c r="F1530" s="41" t="s">
        <v>315</v>
      </c>
      <c r="G1530" s="41" t="s">
        <v>326</v>
      </c>
      <c r="H1530" s="41" t="s">
        <v>343</v>
      </c>
      <c r="I1530" s="42">
        <v>703</v>
      </c>
    </row>
    <row r="1531" spans="6:9">
      <c r="F1531" s="41" t="s">
        <v>315</v>
      </c>
      <c r="G1531" s="41" t="s">
        <v>326</v>
      </c>
      <c r="H1531" s="41" t="s">
        <v>344</v>
      </c>
      <c r="I1531" s="42">
        <v>4</v>
      </c>
    </row>
    <row r="1532" spans="6:9">
      <c r="F1532" s="41" t="s">
        <v>315</v>
      </c>
      <c r="G1532" s="41" t="s">
        <v>326</v>
      </c>
      <c r="H1532" s="41" t="s">
        <v>345</v>
      </c>
      <c r="I1532" s="42">
        <v>28</v>
      </c>
    </row>
    <row r="1533" spans="6:9">
      <c r="F1533" s="41" t="s">
        <v>315</v>
      </c>
      <c r="G1533" s="41" t="s">
        <v>326</v>
      </c>
      <c r="H1533" s="41" t="s">
        <v>346</v>
      </c>
      <c r="I1533" s="42">
        <v>25</v>
      </c>
    </row>
    <row r="1534" spans="6:9">
      <c r="F1534" s="41" t="s">
        <v>315</v>
      </c>
      <c r="G1534" s="41" t="s">
        <v>326</v>
      </c>
      <c r="H1534" s="41" t="s">
        <v>347</v>
      </c>
      <c r="I1534" s="42">
        <v>15</v>
      </c>
    </row>
    <row r="1535" spans="6:9">
      <c r="F1535" s="41" t="s">
        <v>315</v>
      </c>
      <c r="G1535" s="41" t="s">
        <v>327</v>
      </c>
      <c r="H1535" s="41" t="s">
        <v>341</v>
      </c>
      <c r="I1535" s="42">
        <v>60</v>
      </c>
    </row>
    <row r="1536" spans="6:9">
      <c r="F1536" s="41" t="s">
        <v>315</v>
      </c>
      <c r="G1536" s="41" t="s">
        <v>327</v>
      </c>
      <c r="H1536" s="41" t="s">
        <v>342</v>
      </c>
      <c r="I1536" s="42">
        <v>0</v>
      </c>
    </row>
    <row r="1537" spans="6:9">
      <c r="F1537" s="41" t="s">
        <v>315</v>
      </c>
      <c r="G1537" s="41" t="s">
        <v>327</v>
      </c>
      <c r="H1537" s="41" t="s">
        <v>343</v>
      </c>
      <c r="I1537" s="42">
        <v>583</v>
      </c>
    </row>
    <row r="1538" spans="6:9">
      <c r="F1538" s="41" t="s">
        <v>315</v>
      </c>
      <c r="G1538" s="41" t="s">
        <v>327</v>
      </c>
      <c r="H1538" s="41" t="s">
        <v>344</v>
      </c>
      <c r="I1538" s="42">
        <v>2</v>
      </c>
    </row>
    <row r="1539" spans="6:9">
      <c r="F1539" s="41" t="s">
        <v>315</v>
      </c>
      <c r="G1539" s="41" t="s">
        <v>327</v>
      </c>
      <c r="H1539" s="41" t="s">
        <v>345</v>
      </c>
      <c r="I1539" s="42">
        <v>32</v>
      </c>
    </row>
    <row r="1540" spans="6:9">
      <c r="F1540" s="41" t="s">
        <v>315</v>
      </c>
      <c r="G1540" s="41" t="s">
        <v>327</v>
      </c>
      <c r="H1540" s="41" t="s">
        <v>346</v>
      </c>
      <c r="I1540" s="42">
        <v>11</v>
      </c>
    </row>
    <row r="1541" spans="6:9">
      <c r="F1541" s="41" t="s">
        <v>315</v>
      </c>
      <c r="G1541" s="41" t="s">
        <v>327</v>
      </c>
      <c r="H1541" s="41" t="s">
        <v>347</v>
      </c>
      <c r="I1541" s="42">
        <v>17</v>
      </c>
    </row>
    <row r="1542" spans="6:9">
      <c r="F1542" s="41" t="s">
        <v>315</v>
      </c>
      <c r="G1542" s="41" t="s">
        <v>328</v>
      </c>
      <c r="H1542" s="41" t="s">
        <v>341</v>
      </c>
      <c r="I1542" s="42">
        <v>59</v>
      </c>
    </row>
    <row r="1543" spans="6:9">
      <c r="F1543" s="41" t="s">
        <v>315</v>
      </c>
      <c r="G1543" s="41" t="s">
        <v>328</v>
      </c>
      <c r="H1543" s="41" t="s">
        <v>342</v>
      </c>
      <c r="I1543" s="42">
        <v>0</v>
      </c>
    </row>
    <row r="1544" spans="6:9">
      <c r="F1544" s="41" t="s">
        <v>315</v>
      </c>
      <c r="G1544" s="41" t="s">
        <v>328</v>
      </c>
      <c r="H1544" s="41" t="s">
        <v>343</v>
      </c>
      <c r="I1544" s="42">
        <v>487</v>
      </c>
    </row>
    <row r="1545" spans="6:9">
      <c r="F1545" s="41" t="s">
        <v>315</v>
      </c>
      <c r="G1545" s="41" t="s">
        <v>328</v>
      </c>
      <c r="H1545" s="41" t="s">
        <v>344</v>
      </c>
      <c r="I1545" s="42">
        <v>1</v>
      </c>
    </row>
    <row r="1546" spans="6:9">
      <c r="F1546" s="41" t="s">
        <v>315</v>
      </c>
      <c r="G1546" s="41" t="s">
        <v>328</v>
      </c>
      <c r="H1546" s="41" t="s">
        <v>345</v>
      </c>
      <c r="I1546" s="42">
        <v>139</v>
      </c>
    </row>
    <row r="1547" spans="6:9">
      <c r="F1547" s="41" t="s">
        <v>315</v>
      </c>
      <c r="G1547" s="41" t="s">
        <v>328</v>
      </c>
      <c r="H1547" s="41" t="s">
        <v>346</v>
      </c>
      <c r="I1547" s="42">
        <v>120</v>
      </c>
    </row>
    <row r="1548" spans="6:9">
      <c r="F1548" s="41" t="s">
        <v>315</v>
      </c>
      <c r="G1548" s="41" t="s">
        <v>328</v>
      </c>
      <c r="H1548" s="41" t="s">
        <v>347</v>
      </c>
      <c r="I1548" s="42">
        <v>16</v>
      </c>
    </row>
    <row r="1549" spans="6:9">
      <c r="F1549" s="41" t="s">
        <v>315</v>
      </c>
      <c r="G1549" s="41" t="s">
        <v>330</v>
      </c>
      <c r="H1549" s="41" t="s">
        <v>341</v>
      </c>
      <c r="I1549" s="42">
        <v>92</v>
      </c>
    </row>
    <row r="1550" spans="6:9">
      <c r="F1550" s="41" t="s">
        <v>315</v>
      </c>
      <c r="G1550" s="41" t="s">
        <v>330</v>
      </c>
      <c r="H1550" s="41" t="s">
        <v>342</v>
      </c>
      <c r="I1550" s="42">
        <v>0</v>
      </c>
    </row>
    <row r="1551" spans="6:9">
      <c r="F1551" s="41" t="s">
        <v>315</v>
      </c>
      <c r="G1551" s="41" t="s">
        <v>330</v>
      </c>
      <c r="H1551" s="41" t="s">
        <v>343</v>
      </c>
      <c r="I1551" s="42">
        <v>470</v>
      </c>
    </row>
    <row r="1552" spans="6:9">
      <c r="F1552" s="41" t="s">
        <v>315</v>
      </c>
      <c r="G1552" s="41" t="s">
        <v>330</v>
      </c>
      <c r="H1552" s="41" t="s">
        <v>344</v>
      </c>
      <c r="I1552" s="42">
        <v>0</v>
      </c>
    </row>
    <row r="1553" spans="6:9">
      <c r="F1553" s="41" t="s">
        <v>315</v>
      </c>
      <c r="G1553" s="41" t="s">
        <v>330</v>
      </c>
      <c r="H1553" s="41" t="s">
        <v>345</v>
      </c>
      <c r="I1553" s="42">
        <v>231</v>
      </c>
    </row>
    <row r="1554" spans="6:9">
      <c r="F1554" s="41" t="s">
        <v>315</v>
      </c>
      <c r="G1554" s="41" t="s">
        <v>330</v>
      </c>
      <c r="H1554" s="41" t="s">
        <v>346</v>
      </c>
      <c r="I1554" s="42">
        <v>124</v>
      </c>
    </row>
    <row r="1555" spans="6:9">
      <c r="F1555" s="41" t="s">
        <v>315</v>
      </c>
      <c r="G1555" s="41" t="s">
        <v>330</v>
      </c>
      <c r="H1555" s="41" t="s">
        <v>347</v>
      </c>
      <c r="I1555" s="42">
        <v>3</v>
      </c>
    </row>
    <row r="1556" spans="6:9">
      <c r="F1556" s="41" t="s">
        <v>315</v>
      </c>
      <c r="G1556" s="41" t="s">
        <v>331</v>
      </c>
      <c r="H1556" s="41" t="s">
        <v>341</v>
      </c>
      <c r="I1556" s="42">
        <v>36</v>
      </c>
    </row>
    <row r="1557" spans="6:9">
      <c r="F1557" s="41" t="s">
        <v>315</v>
      </c>
      <c r="G1557" s="41" t="s">
        <v>331</v>
      </c>
      <c r="H1557" s="41" t="s">
        <v>342</v>
      </c>
      <c r="I1557" s="42">
        <v>0</v>
      </c>
    </row>
    <row r="1558" spans="6:9">
      <c r="F1558" s="41" t="s">
        <v>315</v>
      </c>
      <c r="G1558" s="41" t="s">
        <v>331</v>
      </c>
      <c r="H1558" s="41" t="s">
        <v>343</v>
      </c>
      <c r="I1558" s="42">
        <v>370</v>
      </c>
    </row>
    <row r="1559" spans="6:9">
      <c r="F1559" s="41" t="s">
        <v>315</v>
      </c>
      <c r="G1559" s="41" t="s">
        <v>331</v>
      </c>
      <c r="H1559" s="41" t="s">
        <v>344</v>
      </c>
      <c r="I1559" s="42">
        <v>1</v>
      </c>
    </row>
    <row r="1560" spans="6:9">
      <c r="F1560" s="41" t="s">
        <v>315</v>
      </c>
      <c r="G1560" s="41" t="s">
        <v>331</v>
      </c>
      <c r="H1560" s="41" t="s">
        <v>345</v>
      </c>
      <c r="I1560" s="42">
        <v>487</v>
      </c>
    </row>
    <row r="1561" spans="6:9">
      <c r="F1561" s="41" t="s">
        <v>315</v>
      </c>
      <c r="G1561" s="41" t="s">
        <v>331</v>
      </c>
      <c r="H1561" s="41" t="s">
        <v>346</v>
      </c>
      <c r="I1561" s="42">
        <v>79</v>
      </c>
    </row>
    <row r="1562" spans="6:9">
      <c r="F1562" s="41" t="s">
        <v>315</v>
      </c>
      <c r="G1562" s="41" t="s">
        <v>331</v>
      </c>
      <c r="H1562" s="41" t="s">
        <v>347</v>
      </c>
      <c r="I1562" s="42">
        <v>11</v>
      </c>
    </row>
    <row r="1563" spans="6:9">
      <c r="F1563" s="41" t="s">
        <v>315</v>
      </c>
      <c r="G1563" s="41" t="s">
        <v>332</v>
      </c>
      <c r="H1563" s="41" t="s">
        <v>341</v>
      </c>
      <c r="I1563" s="42">
        <v>26</v>
      </c>
    </row>
    <row r="1564" spans="6:9">
      <c r="F1564" s="41" t="s">
        <v>315</v>
      </c>
      <c r="G1564" s="41" t="s">
        <v>332</v>
      </c>
      <c r="H1564" s="41" t="s">
        <v>342</v>
      </c>
      <c r="I1564" s="42">
        <v>0</v>
      </c>
    </row>
    <row r="1565" spans="6:9">
      <c r="F1565" s="41" t="s">
        <v>315</v>
      </c>
      <c r="G1565" s="41" t="s">
        <v>332</v>
      </c>
      <c r="H1565" s="41" t="s">
        <v>343</v>
      </c>
      <c r="I1565" s="42">
        <v>754</v>
      </c>
    </row>
    <row r="1566" spans="6:9">
      <c r="F1566" s="41" t="s">
        <v>315</v>
      </c>
      <c r="G1566" s="41" t="s">
        <v>332</v>
      </c>
      <c r="H1566" s="41" t="s">
        <v>344</v>
      </c>
      <c r="I1566" s="42">
        <v>1</v>
      </c>
    </row>
    <row r="1567" spans="6:9">
      <c r="F1567" s="41" t="s">
        <v>315</v>
      </c>
      <c r="G1567" s="41" t="s">
        <v>332</v>
      </c>
      <c r="H1567" s="41" t="s">
        <v>345</v>
      </c>
      <c r="I1567" s="42">
        <v>175</v>
      </c>
    </row>
    <row r="1568" spans="6:9">
      <c r="F1568" s="41" t="s">
        <v>315</v>
      </c>
      <c r="G1568" s="41" t="s">
        <v>332</v>
      </c>
      <c r="H1568" s="41" t="s">
        <v>346</v>
      </c>
      <c r="I1568" s="42">
        <v>39</v>
      </c>
    </row>
    <row r="1569" spans="6:9">
      <c r="F1569" s="41" t="s">
        <v>315</v>
      </c>
      <c r="G1569" s="41" t="s">
        <v>332</v>
      </c>
      <c r="H1569" s="41" t="s">
        <v>347</v>
      </c>
      <c r="I1569" s="42">
        <v>15</v>
      </c>
    </row>
    <row r="1570" spans="6:9">
      <c r="F1570" s="41" t="s">
        <v>315</v>
      </c>
      <c r="G1570" s="41" t="s">
        <v>333</v>
      </c>
      <c r="H1570" s="41" t="s">
        <v>341</v>
      </c>
      <c r="I1570" s="42">
        <v>56</v>
      </c>
    </row>
    <row r="1571" spans="6:9">
      <c r="F1571" s="41" t="s">
        <v>315</v>
      </c>
      <c r="G1571" s="41" t="s">
        <v>333</v>
      </c>
      <c r="H1571" s="41" t="s">
        <v>342</v>
      </c>
      <c r="I1571" s="42">
        <v>1</v>
      </c>
    </row>
    <row r="1572" spans="6:9">
      <c r="F1572" s="41" t="s">
        <v>315</v>
      </c>
      <c r="G1572" s="41" t="s">
        <v>333</v>
      </c>
      <c r="H1572" s="41" t="s">
        <v>343</v>
      </c>
      <c r="I1572" s="42">
        <v>798</v>
      </c>
    </row>
    <row r="1573" spans="6:9">
      <c r="F1573" s="41" t="s">
        <v>315</v>
      </c>
      <c r="G1573" s="41" t="s">
        <v>333</v>
      </c>
      <c r="H1573" s="41" t="s">
        <v>344</v>
      </c>
      <c r="I1573" s="42">
        <v>16</v>
      </c>
    </row>
    <row r="1574" spans="6:9">
      <c r="F1574" s="41" t="s">
        <v>315</v>
      </c>
      <c r="G1574" s="41" t="s">
        <v>333</v>
      </c>
      <c r="H1574" s="41" t="s">
        <v>345</v>
      </c>
      <c r="I1574" s="42">
        <v>73</v>
      </c>
    </row>
    <row r="1575" spans="6:9">
      <c r="F1575" s="41" t="s">
        <v>315</v>
      </c>
      <c r="G1575" s="41" t="s">
        <v>333</v>
      </c>
      <c r="H1575" s="41" t="s">
        <v>346</v>
      </c>
      <c r="I1575" s="42">
        <v>69</v>
      </c>
    </row>
    <row r="1576" spans="6:9">
      <c r="F1576" s="41" t="s">
        <v>315</v>
      </c>
      <c r="G1576" s="41" t="s">
        <v>333</v>
      </c>
      <c r="H1576" s="41" t="s">
        <v>347</v>
      </c>
      <c r="I1576" s="42">
        <v>11</v>
      </c>
    </row>
    <row r="1577" spans="6:9">
      <c r="F1577" s="41" t="s">
        <v>315</v>
      </c>
      <c r="G1577" s="41" t="s">
        <v>334</v>
      </c>
      <c r="H1577" s="41" t="s">
        <v>341</v>
      </c>
      <c r="I1577" s="42">
        <v>33</v>
      </c>
    </row>
    <row r="1578" spans="6:9">
      <c r="F1578" s="41" t="s">
        <v>315</v>
      </c>
      <c r="G1578" s="41" t="s">
        <v>334</v>
      </c>
      <c r="H1578" s="41" t="s">
        <v>342</v>
      </c>
      <c r="I1578" s="42">
        <v>2</v>
      </c>
    </row>
    <row r="1579" spans="6:9">
      <c r="F1579" s="41" t="s">
        <v>315</v>
      </c>
      <c r="G1579" s="41" t="s">
        <v>334</v>
      </c>
      <c r="H1579" s="41" t="s">
        <v>343</v>
      </c>
      <c r="I1579" s="42">
        <v>794</v>
      </c>
    </row>
    <row r="1580" spans="6:9">
      <c r="F1580" s="41" t="s">
        <v>315</v>
      </c>
      <c r="G1580" s="41" t="s">
        <v>334</v>
      </c>
      <c r="H1580" s="41" t="s">
        <v>344</v>
      </c>
      <c r="I1580" s="42">
        <v>10</v>
      </c>
    </row>
    <row r="1581" spans="6:9">
      <c r="F1581" s="41" t="s">
        <v>315</v>
      </c>
      <c r="G1581" s="41" t="s">
        <v>334</v>
      </c>
      <c r="H1581" s="41" t="s">
        <v>345</v>
      </c>
      <c r="I1581" s="42">
        <v>123</v>
      </c>
    </row>
    <row r="1582" spans="6:9">
      <c r="F1582" s="41" t="s">
        <v>315</v>
      </c>
      <c r="G1582" s="41" t="s">
        <v>334</v>
      </c>
      <c r="H1582" s="41" t="s">
        <v>346</v>
      </c>
      <c r="I1582" s="42">
        <v>29</v>
      </c>
    </row>
    <row r="1583" spans="6:9">
      <c r="F1583" s="41" t="s">
        <v>315</v>
      </c>
      <c r="G1583" s="41" t="s">
        <v>334</v>
      </c>
      <c r="H1583" s="41" t="s">
        <v>347</v>
      </c>
      <c r="I1583" s="42">
        <v>11</v>
      </c>
    </row>
    <row r="1584" spans="6:9">
      <c r="F1584" s="41" t="s">
        <v>315</v>
      </c>
      <c r="G1584" s="41" t="s">
        <v>336</v>
      </c>
      <c r="H1584" s="41" t="s">
        <v>341</v>
      </c>
      <c r="I1584" s="42">
        <v>19</v>
      </c>
    </row>
    <row r="1585" spans="6:9">
      <c r="F1585" s="41" t="s">
        <v>315</v>
      </c>
      <c r="G1585" s="41" t="s">
        <v>336</v>
      </c>
      <c r="H1585" s="41" t="s">
        <v>342</v>
      </c>
      <c r="I1585" s="42">
        <v>0</v>
      </c>
    </row>
    <row r="1586" spans="6:9">
      <c r="F1586" s="41" t="s">
        <v>315</v>
      </c>
      <c r="G1586" s="41" t="s">
        <v>336</v>
      </c>
      <c r="H1586" s="41" t="s">
        <v>343</v>
      </c>
      <c r="I1586" s="42">
        <v>730</v>
      </c>
    </row>
    <row r="1587" spans="6:9">
      <c r="F1587" s="41" t="s">
        <v>315</v>
      </c>
      <c r="G1587" s="41" t="s">
        <v>336</v>
      </c>
      <c r="H1587" s="41" t="s">
        <v>344</v>
      </c>
      <c r="I1587" s="42">
        <v>24</v>
      </c>
    </row>
    <row r="1588" spans="6:9">
      <c r="F1588" s="41" t="s">
        <v>315</v>
      </c>
      <c r="G1588" s="41" t="s">
        <v>336</v>
      </c>
      <c r="H1588" s="41" t="s">
        <v>345</v>
      </c>
      <c r="I1588" s="42">
        <v>99</v>
      </c>
    </row>
    <row r="1589" spans="6:9">
      <c r="F1589" s="41" t="s">
        <v>315</v>
      </c>
      <c r="G1589" s="41" t="s">
        <v>336</v>
      </c>
      <c r="H1589" s="41" t="s">
        <v>346</v>
      </c>
      <c r="I1589" s="42">
        <v>45</v>
      </c>
    </row>
    <row r="1590" spans="6:9">
      <c r="F1590" s="41" t="s">
        <v>315</v>
      </c>
      <c r="G1590" s="41" t="s">
        <v>336</v>
      </c>
      <c r="H1590" s="41" t="s">
        <v>347</v>
      </c>
      <c r="I1590" s="42">
        <v>21</v>
      </c>
    </row>
    <row r="1591" spans="6:9">
      <c r="F1591" s="41" t="s">
        <v>315</v>
      </c>
      <c r="G1591" s="41" t="s">
        <v>337</v>
      </c>
      <c r="H1591" s="41" t="s">
        <v>341</v>
      </c>
      <c r="I1591" s="42">
        <v>12</v>
      </c>
    </row>
    <row r="1592" spans="6:9">
      <c r="F1592" s="41" t="s">
        <v>315</v>
      </c>
      <c r="G1592" s="41" t="s">
        <v>337</v>
      </c>
      <c r="H1592" s="41" t="s">
        <v>342</v>
      </c>
      <c r="I1592" s="42">
        <v>1</v>
      </c>
    </row>
    <row r="1593" spans="6:9">
      <c r="F1593" s="41" t="s">
        <v>315</v>
      </c>
      <c r="G1593" s="41" t="s">
        <v>337</v>
      </c>
      <c r="H1593" s="41" t="s">
        <v>343</v>
      </c>
      <c r="I1593" s="42">
        <v>717</v>
      </c>
    </row>
    <row r="1594" spans="6:9">
      <c r="F1594" s="41" t="s">
        <v>315</v>
      </c>
      <c r="G1594" s="41" t="s">
        <v>337</v>
      </c>
      <c r="H1594" s="41" t="s">
        <v>344</v>
      </c>
      <c r="I1594" s="42">
        <v>4</v>
      </c>
    </row>
    <row r="1595" spans="6:9">
      <c r="F1595" s="41" t="s">
        <v>315</v>
      </c>
      <c r="G1595" s="41" t="s">
        <v>337</v>
      </c>
      <c r="H1595" s="41" t="s">
        <v>345</v>
      </c>
      <c r="I1595" s="42">
        <v>87</v>
      </c>
    </row>
    <row r="1596" spans="6:9">
      <c r="F1596" s="41" t="s">
        <v>315</v>
      </c>
      <c r="G1596" s="41" t="s">
        <v>337</v>
      </c>
      <c r="H1596" s="41" t="s">
        <v>346</v>
      </c>
      <c r="I1596" s="42">
        <v>39</v>
      </c>
    </row>
    <row r="1597" spans="6:9">
      <c r="F1597" s="41" t="s">
        <v>315</v>
      </c>
      <c r="G1597" s="41" t="s">
        <v>337</v>
      </c>
      <c r="H1597" s="41" t="s">
        <v>347</v>
      </c>
      <c r="I1597" s="42">
        <v>19</v>
      </c>
    </row>
    <row r="1598" spans="6:9">
      <c r="F1598" s="41" t="s">
        <v>38</v>
      </c>
      <c r="G1598" s="41" t="s">
        <v>324</v>
      </c>
      <c r="H1598" s="41" t="s">
        <v>341</v>
      </c>
      <c r="I1598" s="42">
        <v>6</v>
      </c>
    </row>
    <row r="1599" spans="6:9">
      <c r="F1599" s="41" t="s">
        <v>38</v>
      </c>
      <c r="G1599" s="41" t="s">
        <v>324</v>
      </c>
      <c r="H1599" s="41" t="s">
        <v>342</v>
      </c>
      <c r="I1599" s="42">
        <v>0</v>
      </c>
    </row>
    <row r="1600" spans="6:9">
      <c r="F1600" s="41" t="s">
        <v>38</v>
      </c>
      <c r="G1600" s="41" t="s">
        <v>324</v>
      </c>
      <c r="H1600" s="41" t="s">
        <v>343</v>
      </c>
      <c r="I1600" s="42">
        <v>236</v>
      </c>
    </row>
    <row r="1601" spans="6:9">
      <c r="F1601" s="41" t="s">
        <v>38</v>
      </c>
      <c r="G1601" s="41" t="s">
        <v>324</v>
      </c>
      <c r="H1601" s="41" t="s">
        <v>344</v>
      </c>
      <c r="I1601" s="42">
        <v>5</v>
      </c>
    </row>
    <row r="1602" spans="6:9">
      <c r="F1602" s="41" t="s">
        <v>38</v>
      </c>
      <c r="G1602" s="41" t="s">
        <v>324</v>
      </c>
      <c r="H1602" s="41" t="s">
        <v>345</v>
      </c>
      <c r="I1602" s="42">
        <v>15</v>
      </c>
    </row>
    <row r="1603" spans="6:9">
      <c r="F1603" s="41" t="s">
        <v>38</v>
      </c>
      <c r="G1603" s="41" t="s">
        <v>324</v>
      </c>
      <c r="H1603" s="41" t="s">
        <v>346</v>
      </c>
      <c r="I1603" s="42">
        <v>21</v>
      </c>
    </row>
    <row r="1604" spans="6:9">
      <c r="F1604" s="41" t="s">
        <v>38</v>
      </c>
      <c r="G1604" s="41" t="s">
        <v>324</v>
      </c>
      <c r="H1604" s="41" t="s">
        <v>347</v>
      </c>
      <c r="I1604" s="42">
        <v>1</v>
      </c>
    </row>
    <row r="1605" spans="6:9">
      <c r="F1605" s="41" t="s">
        <v>38</v>
      </c>
      <c r="G1605" s="41" t="s">
        <v>325</v>
      </c>
      <c r="H1605" s="41" t="s">
        <v>341</v>
      </c>
      <c r="I1605" s="42">
        <v>3</v>
      </c>
    </row>
    <row r="1606" spans="6:9">
      <c r="F1606" s="41" t="s">
        <v>38</v>
      </c>
      <c r="G1606" s="41" t="s">
        <v>325</v>
      </c>
      <c r="H1606" s="41" t="s">
        <v>342</v>
      </c>
      <c r="I1606" s="42">
        <v>0</v>
      </c>
    </row>
    <row r="1607" spans="6:9">
      <c r="F1607" s="41" t="s">
        <v>38</v>
      </c>
      <c r="G1607" s="41" t="s">
        <v>325</v>
      </c>
      <c r="H1607" s="41" t="s">
        <v>343</v>
      </c>
      <c r="I1607" s="42">
        <v>241</v>
      </c>
    </row>
    <row r="1608" spans="6:9">
      <c r="F1608" s="41" t="s">
        <v>38</v>
      </c>
      <c r="G1608" s="41" t="s">
        <v>325</v>
      </c>
      <c r="H1608" s="41" t="s">
        <v>344</v>
      </c>
      <c r="I1608" s="42">
        <v>8</v>
      </c>
    </row>
    <row r="1609" spans="6:9">
      <c r="F1609" s="41" t="s">
        <v>38</v>
      </c>
      <c r="G1609" s="41" t="s">
        <v>325</v>
      </c>
      <c r="H1609" s="41" t="s">
        <v>345</v>
      </c>
      <c r="I1609" s="42">
        <v>31</v>
      </c>
    </row>
    <row r="1610" spans="6:9">
      <c r="F1610" s="41" t="s">
        <v>38</v>
      </c>
      <c r="G1610" s="41" t="s">
        <v>325</v>
      </c>
      <c r="H1610" s="41" t="s">
        <v>346</v>
      </c>
      <c r="I1610" s="42">
        <v>28</v>
      </c>
    </row>
    <row r="1611" spans="6:9">
      <c r="F1611" s="41" t="s">
        <v>38</v>
      </c>
      <c r="G1611" s="41" t="s">
        <v>325</v>
      </c>
      <c r="H1611" s="41" t="s">
        <v>347</v>
      </c>
      <c r="I1611" s="42">
        <v>4</v>
      </c>
    </row>
    <row r="1612" spans="6:9">
      <c r="F1612" s="41" t="s">
        <v>38</v>
      </c>
      <c r="G1612" s="41" t="s">
        <v>326</v>
      </c>
      <c r="H1612" s="41" t="s">
        <v>341</v>
      </c>
      <c r="I1612" s="42">
        <v>24</v>
      </c>
    </row>
    <row r="1613" spans="6:9">
      <c r="F1613" s="41" t="s">
        <v>38</v>
      </c>
      <c r="G1613" s="41" t="s">
        <v>326</v>
      </c>
      <c r="H1613" s="41" t="s">
        <v>342</v>
      </c>
      <c r="I1613" s="42">
        <v>1</v>
      </c>
    </row>
    <row r="1614" spans="6:9">
      <c r="F1614" s="41" t="s">
        <v>38</v>
      </c>
      <c r="G1614" s="41" t="s">
        <v>326</v>
      </c>
      <c r="H1614" s="41" t="s">
        <v>343</v>
      </c>
      <c r="I1614" s="42">
        <v>191</v>
      </c>
    </row>
    <row r="1615" spans="6:9">
      <c r="F1615" s="41" t="s">
        <v>38</v>
      </c>
      <c r="G1615" s="41" t="s">
        <v>326</v>
      </c>
      <c r="H1615" s="41" t="s">
        <v>344</v>
      </c>
      <c r="I1615" s="42">
        <v>7</v>
      </c>
    </row>
    <row r="1616" spans="6:9">
      <c r="F1616" s="41" t="s">
        <v>38</v>
      </c>
      <c r="G1616" s="41" t="s">
        <v>326</v>
      </c>
      <c r="H1616" s="41" t="s">
        <v>345</v>
      </c>
      <c r="I1616" s="42">
        <v>40</v>
      </c>
    </row>
    <row r="1617" spans="6:9">
      <c r="F1617" s="41" t="s">
        <v>38</v>
      </c>
      <c r="G1617" s="41" t="s">
        <v>326</v>
      </c>
      <c r="H1617" s="41" t="s">
        <v>346</v>
      </c>
      <c r="I1617" s="42">
        <v>23</v>
      </c>
    </row>
    <row r="1618" spans="6:9">
      <c r="F1618" s="41" t="s">
        <v>38</v>
      </c>
      <c r="G1618" s="41" t="s">
        <v>326</v>
      </c>
      <c r="H1618" s="41" t="s">
        <v>347</v>
      </c>
      <c r="I1618" s="42">
        <v>4</v>
      </c>
    </row>
    <row r="1619" spans="6:9">
      <c r="F1619" s="41" t="s">
        <v>38</v>
      </c>
      <c r="G1619" s="41" t="s">
        <v>327</v>
      </c>
      <c r="H1619" s="41" t="s">
        <v>341</v>
      </c>
      <c r="I1619" s="42">
        <v>6</v>
      </c>
    </row>
    <row r="1620" spans="6:9">
      <c r="F1620" s="41" t="s">
        <v>38</v>
      </c>
      <c r="G1620" s="41" t="s">
        <v>327</v>
      </c>
      <c r="H1620" s="41" t="s">
        <v>342</v>
      </c>
      <c r="I1620" s="42">
        <v>1</v>
      </c>
    </row>
    <row r="1621" spans="6:9">
      <c r="F1621" s="41" t="s">
        <v>38</v>
      </c>
      <c r="G1621" s="41" t="s">
        <v>327</v>
      </c>
      <c r="H1621" s="41" t="s">
        <v>343</v>
      </c>
      <c r="I1621" s="42">
        <v>187</v>
      </c>
    </row>
    <row r="1622" spans="6:9">
      <c r="F1622" s="41" t="s">
        <v>38</v>
      </c>
      <c r="G1622" s="41" t="s">
        <v>327</v>
      </c>
      <c r="H1622" s="41" t="s">
        <v>344</v>
      </c>
      <c r="I1622" s="42">
        <v>3</v>
      </c>
    </row>
    <row r="1623" spans="6:9">
      <c r="F1623" s="41" t="s">
        <v>38</v>
      </c>
      <c r="G1623" s="41" t="s">
        <v>327</v>
      </c>
      <c r="H1623" s="41" t="s">
        <v>345</v>
      </c>
      <c r="I1623" s="42">
        <v>42</v>
      </c>
    </row>
    <row r="1624" spans="6:9">
      <c r="F1624" s="41" t="s">
        <v>38</v>
      </c>
      <c r="G1624" s="41" t="s">
        <v>327</v>
      </c>
      <c r="H1624" s="41" t="s">
        <v>346</v>
      </c>
      <c r="I1624" s="42">
        <v>8</v>
      </c>
    </row>
    <row r="1625" spans="6:9">
      <c r="F1625" s="41" t="s">
        <v>38</v>
      </c>
      <c r="G1625" s="41" t="s">
        <v>327</v>
      </c>
      <c r="H1625" s="41" t="s">
        <v>347</v>
      </c>
      <c r="I1625" s="42">
        <v>3</v>
      </c>
    </row>
    <row r="1626" spans="6:9">
      <c r="F1626" s="41" t="s">
        <v>38</v>
      </c>
      <c r="G1626" s="41" t="s">
        <v>328</v>
      </c>
      <c r="H1626" s="41" t="s">
        <v>341</v>
      </c>
      <c r="I1626" s="42">
        <v>14</v>
      </c>
    </row>
    <row r="1627" spans="6:9">
      <c r="F1627" s="41" t="s">
        <v>38</v>
      </c>
      <c r="G1627" s="41" t="s">
        <v>328</v>
      </c>
      <c r="H1627" s="41" t="s">
        <v>342</v>
      </c>
      <c r="I1627" s="42">
        <v>2</v>
      </c>
    </row>
    <row r="1628" spans="6:9">
      <c r="F1628" s="41" t="s">
        <v>38</v>
      </c>
      <c r="G1628" s="41" t="s">
        <v>328</v>
      </c>
      <c r="H1628" s="41" t="s">
        <v>343</v>
      </c>
      <c r="I1628" s="42">
        <v>222</v>
      </c>
    </row>
    <row r="1629" spans="6:9">
      <c r="F1629" s="41" t="s">
        <v>38</v>
      </c>
      <c r="G1629" s="41" t="s">
        <v>328</v>
      </c>
      <c r="H1629" s="41" t="s">
        <v>344</v>
      </c>
      <c r="I1629" s="42">
        <v>13</v>
      </c>
    </row>
    <row r="1630" spans="6:9">
      <c r="F1630" s="41" t="s">
        <v>38</v>
      </c>
      <c r="G1630" s="41" t="s">
        <v>328</v>
      </c>
      <c r="H1630" s="41" t="s">
        <v>345</v>
      </c>
      <c r="I1630" s="42">
        <v>61</v>
      </c>
    </row>
    <row r="1631" spans="6:9">
      <c r="F1631" s="41" t="s">
        <v>38</v>
      </c>
      <c r="G1631" s="41" t="s">
        <v>328</v>
      </c>
      <c r="H1631" s="41" t="s">
        <v>346</v>
      </c>
      <c r="I1631" s="42">
        <v>13</v>
      </c>
    </row>
    <row r="1632" spans="6:9">
      <c r="F1632" s="41" t="s">
        <v>38</v>
      </c>
      <c r="G1632" s="41" t="s">
        <v>328</v>
      </c>
      <c r="H1632" s="41" t="s">
        <v>347</v>
      </c>
      <c r="I1632" s="42">
        <v>5</v>
      </c>
    </row>
    <row r="1633" spans="6:9">
      <c r="F1633" s="41" t="s">
        <v>38</v>
      </c>
      <c r="G1633" s="41" t="s">
        <v>330</v>
      </c>
      <c r="H1633" s="41" t="s">
        <v>341</v>
      </c>
      <c r="I1633" s="42">
        <v>11</v>
      </c>
    </row>
    <row r="1634" spans="6:9">
      <c r="F1634" s="41" t="s">
        <v>38</v>
      </c>
      <c r="G1634" s="41" t="s">
        <v>330</v>
      </c>
      <c r="H1634" s="41" t="s">
        <v>342</v>
      </c>
      <c r="I1634" s="42">
        <v>0</v>
      </c>
    </row>
    <row r="1635" spans="6:9">
      <c r="F1635" s="41" t="s">
        <v>38</v>
      </c>
      <c r="G1635" s="41" t="s">
        <v>330</v>
      </c>
      <c r="H1635" s="41" t="s">
        <v>343</v>
      </c>
      <c r="I1635" s="42">
        <v>129</v>
      </c>
    </row>
    <row r="1636" spans="6:9">
      <c r="F1636" s="41" t="s">
        <v>38</v>
      </c>
      <c r="G1636" s="41" t="s">
        <v>330</v>
      </c>
      <c r="H1636" s="41" t="s">
        <v>344</v>
      </c>
      <c r="I1636" s="42">
        <v>1</v>
      </c>
    </row>
    <row r="1637" spans="6:9">
      <c r="F1637" s="41" t="s">
        <v>38</v>
      </c>
      <c r="G1637" s="41" t="s">
        <v>330</v>
      </c>
      <c r="H1637" s="41" t="s">
        <v>345</v>
      </c>
      <c r="I1637" s="42">
        <v>35</v>
      </c>
    </row>
    <row r="1638" spans="6:9">
      <c r="F1638" s="41" t="s">
        <v>38</v>
      </c>
      <c r="G1638" s="41" t="s">
        <v>330</v>
      </c>
      <c r="H1638" s="41" t="s">
        <v>346</v>
      </c>
      <c r="I1638" s="42">
        <v>5</v>
      </c>
    </row>
    <row r="1639" spans="6:9">
      <c r="F1639" s="41" t="s">
        <v>38</v>
      </c>
      <c r="G1639" s="41" t="s">
        <v>330</v>
      </c>
      <c r="H1639" s="41" t="s">
        <v>347</v>
      </c>
      <c r="I1639" s="42">
        <v>0</v>
      </c>
    </row>
    <row r="1640" spans="6:9">
      <c r="F1640" s="41" t="s">
        <v>38</v>
      </c>
      <c r="G1640" s="41" t="s">
        <v>331</v>
      </c>
      <c r="H1640" s="41" t="s">
        <v>341</v>
      </c>
      <c r="I1640" s="42">
        <v>0</v>
      </c>
    </row>
    <row r="1641" spans="6:9">
      <c r="F1641" s="41" t="s">
        <v>38</v>
      </c>
      <c r="G1641" s="41" t="s">
        <v>331</v>
      </c>
      <c r="H1641" s="41" t="s">
        <v>342</v>
      </c>
      <c r="I1641" s="42">
        <v>0</v>
      </c>
    </row>
    <row r="1642" spans="6:9">
      <c r="F1642" s="41" t="s">
        <v>38</v>
      </c>
      <c r="G1642" s="41" t="s">
        <v>331</v>
      </c>
      <c r="H1642" s="41" t="s">
        <v>343</v>
      </c>
      <c r="I1642" s="42">
        <v>111</v>
      </c>
    </row>
    <row r="1643" spans="6:9">
      <c r="F1643" s="41" t="s">
        <v>38</v>
      </c>
      <c r="G1643" s="41" t="s">
        <v>331</v>
      </c>
      <c r="H1643" s="41" t="s">
        <v>344</v>
      </c>
      <c r="I1643" s="42">
        <v>1</v>
      </c>
    </row>
    <row r="1644" spans="6:9">
      <c r="F1644" s="41" t="s">
        <v>38</v>
      </c>
      <c r="G1644" s="41" t="s">
        <v>331</v>
      </c>
      <c r="H1644" s="41" t="s">
        <v>345</v>
      </c>
      <c r="I1644" s="42">
        <v>90</v>
      </c>
    </row>
    <row r="1645" spans="6:9">
      <c r="F1645" s="41" t="s">
        <v>38</v>
      </c>
      <c r="G1645" s="41" t="s">
        <v>331</v>
      </c>
      <c r="H1645" s="41" t="s">
        <v>346</v>
      </c>
      <c r="I1645" s="42">
        <v>2</v>
      </c>
    </row>
    <row r="1646" spans="6:9">
      <c r="F1646" s="41" t="s">
        <v>38</v>
      </c>
      <c r="G1646" s="41" t="s">
        <v>331</v>
      </c>
      <c r="H1646" s="41" t="s">
        <v>347</v>
      </c>
      <c r="I1646" s="42">
        <v>0</v>
      </c>
    </row>
    <row r="1647" spans="6:9">
      <c r="F1647" s="41" t="s">
        <v>38</v>
      </c>
      <c r="G1647" s="41" t="s">
        <v>332</v>
      </c>
      <c r="H1647" s="41" t="s">
        <v>341</v>
      </c>
      <c r="I1647" s="42">
        <v>0</v>
      </c>
    </row>
    <row r="1648" spans="6:9">
      <c r="F1648" s="41" t="s">
        <v>38</v>
      </c>
      <c r="G1648" s="41" t="s">
        <v>332</v>
      </c>
      <c r="H1648" s="41" t="s">
        <v>342</v>
      </c>
      <c r="I1648" s="42">
        <v>0</v>
      </c>
    </row>
    <row r="1649" spans="6:9">
      <c r="F1649" s="41" t="s">
        <v>38</v>
      </c>
      <c r="G1649" s="41" t="s">
        <v>332</v>
      </c>
      <c r="H1649" s="41" t="s">
        <v>343</v>
      </c>
      <c r="I1649" s="42">
        <v>191</v>
      </c>
    </row>
    <row r="1650" spans="6:9">
      <c r="F1650" s="41" t="s">
        <v>38</v>
      </c>
      <c r="G1650" s="41" t="s">
        <v>332</v>
      </c>
      <c r="H1650" s="41" t="s">
        <v>344</v>
      </c>
      <c r="I1650" s="42">
        <v>5</v>
      </c>
    </row>
    <row r="1651" spans="6:9">
      <c r="F1651" s="41" t="s">
        <v>38</v>
      </c>
      <c r="G1651" s="41" t="s">
        <v>332</v>
      </c>
      <c r="H1651" s="41" t="s">
        <v>345</v>
      </c>
      <c r="I1651" s="42">
        <v>53</v>
      </c>
    </row>
    <row r="1652" spans="6:9">
      <c r="F1652" s="41" t="s">
        <v>38</v>
      </c>
      <c r="G1652" s="41" t="s">
        <v>332</v>
      </c>
      <c r="H1652" s="41" t="s">
        <v>346</v>
      </c>
      <c r="I1652" s="42">
        <v>7</v>
      </c>
    </row>
    <row r="1653" spans="6:9">
      <c r="F1653" s="41" t="s">
        <v>38</v>
      </c>
      <c r="G1653" s="41" t="s">
        <v>332</v>
      </c>
      <c r="H1653" s="41" t="s">
        <v>347</v>
      </c>
      <c r="I1653" s="42">
        <v>0</v>
      </c>
    </row>
    <row r="1654" spans="6:9">
      <c r="F1654" s="41" t="s">
        <v>38</v>
      </c>
      <c r="G1654" s="41" t="s">
        <v>333</v>
      </c>
      <c r="H1654" s="41" t="s">
        <v>341</v>
      </c>
      <c r="I1654" s="42">
        <v>0</v>
      </c>
    </row>
    <row r="1655" spans="6:9">
      <c r="F1655" s="41" t="s">
        <v>38</v>
      </c>
      <c r="G1655" s="41" t="s">
        <v>333</v>
      </c>
      <c r="H1655" s="41" t="s">
        <v>342</v>
      </c>
      <c r="I1655" s="42">
        <v>0</v>
      </c>
    </row>
    <row r="1656" spans="6:9">
      <c r="F1656" s="41" t="s">
        <v>38</v>
      </c>
      <c r="G1656" s="41" t="s">
        <v>333</v>
      </c>
      <c r="H1656" s="41" t="s">
        <v>343</v>
      </c>
      <c r="I1656" s="42">
        <v>55</v>
      </c>
    </row>
    <row r="1657" spans="6:9">
      <c r="F1657" s="41" t="s">
        <v>38</v>
      </c>
      <c r="G1657" s="41" t="s">
        <v>333</v>
      </c>
      <c r="H1657" s="41" t="s">
        <v>344</v>
      </c>
      <c r="I1657" s="42">
        <v>2</v>
      </c>
    </row>
    <row r="1658" spans="6:9">
      <c r="F1658" s="41" t="s">
        <v>38</v>
      </c>
      <c r="G1658" s="41" t="s">
        <v>333</v>
      </c>
      <c r="H1658" s="41" t="s">
        <v>345</v>
      </c>
      <c r="I1658" s="42">
        <v>343</v>
      </c>
    </row>
    <row r="1659" spans="6:9">
      <c r="F1659" s="41" t="s">
        <v>38</v>
      </c>
      <c r="G1659" s="41" t="s">
        <v>333</v>
      </c>
      <c r="H1659" s="41" t="s">
        <v>346</v>
      </c>
      <c r="I1659" s="42">
        <v>1</v>
      </c>
    </row>
    <row r="1660" spans="6:9">
      <c r="F1660" s="41" t="s">
        <v>38</v>
      </c>
      <c r="G1660" s="41" t="s">
        <v>333</v>
      </c>
      <c r="H1660" s="41" t="s">
        <v>347</v>
      </c>
      <c r="I1660" s="42">
        <v>3</v>
      </c>
    </row>
    <row r="1661" spans="6:9">
      <c r="F1661" s="41" t="s">
        <v>38</v>
      </c>
      <c r="G1661" s="41" t="s">
        <v>334</v>
      </c>
      <c r="H1661" s="41" t="s">
        <v>341</v>
      </c>
      <c r="I1661" s="42">
        <v>0</v>
      </c>
    </row>
    <row r="1662" spans="6:9">
      <c r="F1662" s="41" t="s">
        <v>38</v>
      </c>
      <c r="G1662" s="41" t="s">
        <v>334</v>
      </c>
      <c r="H1662" s="41" t="s">
        <v>342</v>
      </c>
      <c r="I1662" s="42">
        <v>0</v>
      </c>
    </row>
    <row r="1663" spans="6:9">
      <c r="F1663" s="41" t="s">
        <v>38</v>
      </c>
      <c r="G1663" s="41" t="s">
        <v>334</v>
      </c>
      <c r="H1663" s="41" t="s">
        <v>343</v>
      </c>
      <c r="I1663" s="42">
        <v>140</v>
      </c>
    </row>
    <row r="1664" spans="6:9">
      <c r="F1664" s="41" t="s">
        <v>38</v>
      </c>
      <c r="G1664" s="41" t="s">
        <v>334</v>
      </c>
      <c r="H1664" s="41" t="s">
        <v>344</v>
      </c>
      <c r="I1664" s="42">
        <v>12</v>
      </c>
    </row>
    <row r="1665" spans="6:9">
      <c r="F1665" s="41" t="s">
        <v>38</v>
      </c>
      <c r="G1665" s="41" t="s">
        <v>334</v>
      </c>
      <c r="H1665" s="41" t="s">
        <v>345</v>
      </c>
      <c r="I1665" s="42">
        <v>155</v>
      </c>
    </row>
    <row r="1666" spans="6:9">
      <c r="F1666" s="41" t="s">
        <v>38</v>
      </c>
      <c r="G1666" s="41" t="s">
        <v>334</v>
      </c>
      <c r="H1666" s="41" t="s">
        <v>346</v>
      </c>
      <c r="I1666" s="42">
        <v>0</v>
      </c>
    </row>
    <row r="1667" spans="6:9">
      <c r="F1667" s="41" t="s">
        <v>38</v>
      </c>
      <c r="G1667" s="41" t="s">
        <v>334</v>
      </c>
      <c r="H1667" s="41" t="s">
        <v>347</v>
      </c>
      <c r="I1667" s="42">
        <v>0</v>
      </c>
    </row>
    <row r="1668" spans="6:9">
      <c r="F1668" s="41" t="s">
        <v>38</v>
      </c>
      <c r="G1668" s="41" t="s">
        <v>336</v>
      </c>
      <c r="H1668" s="41" t="s">
        <v>341</v>
      </c>
      <c r="I1668" s="42">
        <v>2</v>
      </c>
    </row>
    <row r="1669" spans="6:9">
      <c r="F1669" s="41" t="s">
        <v>38</v>
      </c>
      <c r="G1669" s="41" t="s">
        <v>336</v>
      </c>
      <c r="H1669" s="41" t="s">
        <v>342</v>
      </c>
      <c r="I1669" s="42">
        <v>0</v>
      </c>
    </row>
    <row r="1670" spans="6:9">
      <c r="F1670" s="41" t="s">
        <v>38</v>
      </c>
      <c r="G1670" s="41" t="s">
        <v>336</v>
      </c>
      <c r="H1670" s="41" t="s">
        <v>343</v>
      </c>
      <c r="I1670" s="42">
        <v>304</v>
      </c>
    </row>
    <row r="1671" spans="6:9">
      <c r="F1671" s="41" t="s">
        <v>38</v>
      </c>
      <c r="G1671" s="41" t="s">
        <v>336</v>
      </c>
      <c r="H1671" s="41" t="s">
        <v>344</v>
      </c>
      <c r="I1671" s="42">
        <v>0</v>
      </c>
    </row>
    <row r="1672" spans="6:9">
      <c r="F1672" s="41" t="s">
        <v>38</v>
      </c>
      <c r="G1672" s="41" t="s">
        <v>336</v>
      </c>
      <c r="H1672" s="41" t="s">
        <v>345</v>
      </c>
      <c r="I1672" s="42">
        <v>17</v>
      </c>
    </row>
    <row r="1673" spans="6:9">
      <c r="F1673" s="41" t="s">
        <v>38</v>
      </c>
      <c r="G1673" s="41" t="s">
        <v>336</v>
      </c>
      <c r="H1673" s="41" t="s">
        <v>346</v>
      </c>
      <c r="I1673" s="42">
        <v>0</v>
      </c>
    </row>
    <row r="1674" spans="6:9">
      <c r="F1674" s="41" t="s">
        <v>38</v>
      </c>
      <c r="G1674" s="41" t="s">
        <v>336</v>
      </c>
      <c r="H1674" s="41" t="s">
        <v>347</v>
      </c>
      <c r="I1674" s="42">
        <v>0</v>
      </c>
    </row>
    <row r="1675" spans="6:9">
      <c r="F1675" s="41" t="s">
        <v>38</v>
      </c>
      <c r="G1675" s="41" t="s">
        <v>337</v>
      </c>
      <c r="H1675" s="41" t="s">
        <v>341</v>
      </c>
      <c r="I1675" s="42">
        <v>0</v>
      </c>
    </row>
    <row r="1676" spans="6:9">
      <c r="F1676" s="41" t="s">
        <v>38</v>
      </c>
      <c r="G1676" s="41" t="s">
        <v>337</v>
      </c>
      <c r="H1676" s="41" t="s">
        <v>342</v>
      </c>
      <c r="I1676" s="42">
        <v>0</v>
      </c>
    </row>
    <row r="1677" spans="6:9">
      <c r="F1677" s="41" t="s">
        <v>38</v>
      </c>
      <c r="G1677" s="41" t="s">
        <v>337</v>
      </c>
      <c r="H1677" s="41" t="s">
        <v>343</v>
      </c>
      <c r="I1677" s="42">
        <v>236</v>
      </c>
    </row>
    <row r="1678" spans="6:9">
      <c r="F1678" s="41" t="s">
        <v>38</v>
      </c>
      <c r="G1678" s="41" t="s">
        <v>337</v>
      </c>
      <c r="H1678" s="41" t="s">
        <v>344</v>
      </c>
      <c r="I1678" s="42">
        <v>2</v>
      </c>
    </row>
    <row r="1679" spans="6:9">
      <c r="F1679" s="41" t="s">
        <v>38</v>
      </c>
      <c r="G1679" s="41" t="s">
        <v>337</v>
      </c>
      <c r="H1679" s="41" t="s">
        <v>345</v>
      </c>
      <c r="I1679" s="42">
        <v>12</v>
      </c>
    </row>
    <row r="1680" spans="6:9">
      <c r="F1680" s="41" t="s">
        <v>38</v>
      </c>
      <c r="G1680" s="41" t="s">
        <v>337</v>
      </c>
      <c r="H1680" s="41" t="s">
        <v>346</v>
      </c>
      <c r="I1680" s="42">
        <v>1</v>
      </c>
    </row>
    <row r="1681" spans="6:9">
      <c r="F1681" s="41" t="s">
        <v>38</v>
      </c>
      <c r="G1681" s="41" t="s">
        <v>337</v>
      </c>
      <c r="H1681" s="41" t="s">
        <v>347</v>
      </c>
      <c r="I1681" s="42">
        <v>0</v>
      </c>
    </row>
    <row r="1682" spans="6:9">
      <c r="F1682" s="41" t="s">
        <v>40</v>
      </c>
      <c r="G1682" s="41" t="s">
        <v>324</v>
      </c>
      <c r="H1682" s="41" t="s">
        <v>341</v>
      </c>
      <c r="I1682" s="42">
        <v>180</v>
      </c>
    </row>
    <row r="1683" spans="6:9">
      <c r="F1683" s="41" t="s">
        <v>40</v>
      </c>
      <c r="G1683" s="41" t="s">
        <v>324</v>
      </c>
      <c r="H1683" s="41" t="s">
        <v>342</v>
      </c>
      <c r="I1683" s="42">
        <v>0</v>
      </c>
    </row>
    <row r="1684" spans="6:9">
      <c r="F1684" s="41" t="s">
        <v>40</v>
      </c>
      <c r="G1684" s="41" t="s">
        <v>324</v>
      </c>
      <c r="H1684" s="41" t="s">
        <v>343</v>
      </c>
      <c r="I1684" s="42">
        <v>350</v>
      </c>
    </row>
    <row r="1685" spans="6:9">
      <c r="F1685" s="41" t="s">
        <v>40</v>
      </c>
      <c r="G1685" s="41" t="s">
        <v>324</v>
      </c>
      <c r="H1685" s="41" t="s">
        <v>344</v>
      </c>
      <c r="I1685" s="42">
        <v>2</v>
      </c>
    </row>
    <row r="1686" spans="6:9">
      <c r="F1686" s="41" t="s">
        <v>40</v>
      </c>
      <c r="G1686" s="41" t="s">
        <v>324</v>
      </c>
      <c r="H1686" s="41" t="s">
        <v>345</v>
      </c>
      <c r="I1686" s="42">
        <v>4</v>
      </c>
    </row>
    <row r="1687" spans="6:9">
      <c r="F1687" s="41" t="s">
        <v>40</v>
      </c>
      <c r="G1687" s="41" t="s">
        <v>324</v>
      </c>
      <c r="H1687" s="41" t="s">
        <v>346</v>
      </c>
      <c r="I1687" s="42">
        <v>37</v>
      </c>
    </row>
    <row r="1688" spans="6:9">
      <c r="F1688" s="41" t="s">
        <v>40</v>
      </c>
      <c r="G1688" s="41" t="s">
        <v>324</v>
      </c>
      <c r="H1688" s="41" t="s">
        <v>347</v>
      </c>
      <c r="I1688" s="42">
        <v>0</v>
      </c>
    </row>
    <row r="1689" spans="6:9">
      <c r="F1689" s="41" t="s">
        <v>40</v>
      </c>
      <c r="G1689" s="41" t="s">
        <v>325</v>
      </c>
      <c r="H1689" s="41" t="s">
        <v>341</v>
      </c>
      <c r="I1689" s="42">
        <v>34</v>
      </c>
    </row>
    <row r="1690" spans="6:9">
      <c r="F1690" s="41" t="s">
        <v>40</v>
      </c>
      <c r="G1690" s="41" t="s">
        <v>325</v>
      </c>
      <c r="H1690" s="41" t="s">
        <v>342</v>
      </c>
      <c r="I1690" s="42">
        <v>0</v>
      </c>
    </row>
    <row r="1691" spans="6:9">
      <c r="F1691" s="41" t="s">
        <v>40</v>
      </c>
      <c r="G1691" s="41" t="s">
        <v>325</v>
      </c>
      <c r="H1691" s="41" t="s">
        <v>343</v>
      </c>
      <c r="I1691" s="42">
        <v>409</v>
      </c>
    </row>
    <row r="1692" spans="6:9">
      <c r="F1692" s="41" t="s">
        <v>40</v>
      </c>
      <c r="G1692" s="41" t="s">
        <v>325</v>
      </c>
      <c r="H1692" s="41" t="s">
        <v>344</v>
      </c>
      <c r="I1692" s="42">
        <v>2</v>
      </c>
    </row>
    <row r="1693" spans="6:9">
      <c r="F1693" s="41" t="s">
        <v>40</v>
      </c>
      <c r="G1693" s="41" t="s">
        <v>325</v>
      </c>
      <c r="H1693" s="41" t="s">
        <v>345</v>
      </c>
      <c r="I1693" s="42">
        <v>2</v>
      </c>
    </row>
    <row r="1694" spans="6:9">
      <c r="F1694" s="41" t="s">
        <v>40</v>
      </c>
      <c r="G1694" s="41" t="s">
        <v>325</v>
      </c>
      <c r="H1694" s="41" t="s">
        <v>346</v>
      </c>
      <c r="I1694" s="42">
        <v>57</v>
      </c>
    </row>
    <row r="1695" spans="6:9">
      <c r="F1695" s="41" t="s">
        <v>40</v>
      </c>
      <c r="G1695" s="41" t="s">
        <v>325</v>
      </c>
      <c r="H1695" s="41" t="s">
        <v>347</v>
      </c>
      <c r="I1695" s="42">
        <v>0</v>
      </c>
    </row>
    <row r="1696" spans="6:9">
      <c r="F1696" s="41" t="s">
        <v>40</v>
      </c>
      <c r="G1696" s="41" t="s">
        <v>326</v>
      </c>
      <c r="H1696" s="41" t="s">
        <v>341</v>
      </c>
      <c r="I1696" s="42">
        <v>39</v>
      </c>
    </row>
    <row r="1697" spans="6:9">
      <c r="F1697" s="41" t="s">
        <v>40</v>
      </c>
      <c r="G1697" s="41" t="s">
        <v>326</v>
      </c>
      <c r="H1697" s="41" t="s">
        <v>342</v>
      </c>
      <c r="I1697" s="42">
        <v>0</v>
      </c>
    </row>
    <row r="1698" spans="6:9">
      <c r="F1698" s="41" t="s">
        <v>40</v>
      </c>
      <c r="G1698" s="41" t="s">
        <v>326</v>
      </c>
      <c r="H1698" s="41" t="s">
        <v>343</v>
      </c>
      <c r="I1698" s="42">
        <v>374</v>
      </c>
    </row>
    <row r="1699" spans="6:9">
      <c r="F1699" s="41" t="s">
        <v>40</v>
      </c>
      <c r="G1699" s="41" t="s">
        <v>326</v>
      </c>
      <c r="H1699" s="41" t="s">
        <v>344</v>
      </c>
      <c r="I1699" s="42">
        <v>1</v>
      </c>
    </row>
    <row r="1700" spans="6:9">
      <c r="F1700" s="41" t="s">
        <v>40</v>
      </c>
      <c r="G1700" s="41" t="s">
        <v>326</v>
      </c>
      <c r="H1700" s="41" t="s">
        <v>345</v>
      </c>
      <c r="I1700" s="42">
        <v>9</v>
      </c>
    </row>
    <row r="1701" spans="6:9">
      <c r="F1701" s="41" t="s">
        <v>40</v>
      </c>
      <c r="G1701" s="41" t="s">
        <v>326</v>
      </c>
      <c r="H1701" s="41" t="s">
        <v>346</v>
      </c>
      <c r="I1701" s="42">
        <v>46</v>
      </c>
    </row>
    <row r="1702" spans="6:9">
      <c r="F1702" s="41" t="s">
        <v>40</v>
      </c>
      <c r="G1702" s="41" t="s">
        <v>326</v>
      </c>
      <c r="H1702" s="41" t="s">
        <v>347</v>
      </c>
      <c r="I1702" s="42">
        <v>0</v>
      </c>
    </row>
    <row r="1703" spans="6:9">
      <c r="F1703" s="41" t="s">
        <v>40</v>
      </c>
      <c r="G1703" s="41" t="s">
        <v>327</v>
      </c>
      <c r="H1703" s="41" t="s">
        <v>341</v>
      </c>
      <c r="I1703" s="42">
        <v>32</v>
      </c>
    </row>
    <row r="1704" spans="6:9">
      <c r="F1704" s="41" t="s">
        <v>40</v>
      </c>
      <c r="G1704" s="41" t="s">
        <v>327</v>
      </c>
      <c r="H1704" s="41" t="s">
        <v>342</v>
      </c>
      <c r="I1704" s="42">
        <v>0</v>
      </c>
    </row>
    <row r="1705" spans="6:9">
      <c r="F1705" s="41" t="s">
        <v>40</v>
      </c>
      <c r="G1705" s="41" t="s">
        <v>327</v>
      </c>
      <c r="H1705" s="41" t="s">
        <v>343</v>
      </c>
      <c r="I1705" s="42">
        <v>324</v>
      </c>
    </row>
    <row r="1706" spans="6:9">
      <c r="F1706" s="41" t="s">
        <v>40</v>
      </c>
      <c r="G1706" s="41" t="s">
        <v>327</v>
      </c>
      <c r="H1706" s="41" t="s">
        <v>344</v>
      </c>
      <c r="I1706" s="42">
        <v>0</v>
      </c>
    </row>
    <row r="1707" spans="6:9">
      <c r="F1707" s="41" t="s">
        <v>40</v>
      </c>
      <c r="G1707" s="41" t="s">
        <v>327</v>
      </c>
      <c r="H1707" s="41" t="s">
        <v>345</v>
      </c>
      <c r="I1707" s="42">
        <v>8</v>
      </c>
    </row>
    <row r="1708" spans="6:9">
      <c r="F1708" s="41" t="s">
        <v>40</v>
      </c>
      <c r="G1708" s="41" t="s">
        <v>327</v>
      </c>
      <c r="H1708" s="41" t="s">
        <v>346</v>
      </c>
      <c r="I1708" s="42">
        <v>55</v>
      </c>
    </row>
    <row r="1709" spans="6:9">
      <c r="F1709" s="41" t="s">
        <v>40</v>
      </c>
      <c r="G1709" s="41" t="s">
        <v>327</v>
      </c>
      <c r="H1709" s="41" t="s">
        <v>347</v>
      </c>
      <c r="I1709" s="42">
        <v>0</v>
      </c>
    </row>
    <row r="1710" spans="6:9">
      <c r="F1710" s="41" t="s">
        <v>40</v>
      </c>
      <c r="G1710" s="41" t="s">
        <v>328</v>
      </c>
      <c r="H1710" s="41" t="s">
        <v>341</v>
      </c>
      <c r="I1710" s="42">
        <v>27</v>
      </c>
    </row>
    <row r="1711" spans="6:9">
      <c r="F1711" s="41" t="s">
        <v>40</v>
      </c>
      <c r="G1711" s="41" t="s">
        <v>328</v>
      </c>
      <c r="H1711" s="41" t="s">
        <v>342</v>
      </c>
      <c r="I1711" s="42">
        <v>0</v>
      </c>
    </row>
    <row r="1712" spans="6:9">
      <c r="F1712" s="41" t="s">
        <v>40</v>
      </c>
      <c r="G1712" s="41" t="s">
        <v>328</v>
      </c>
      <c r="H1712" s="41" t="s">
        <v>343</v>
      </c>
      <c r="I1712" s="42">
        <v>248</v>
      </c>
    </row>
    <row r="1713" spans="6:9">
      <c r="F1713" s="41" t="s">
        <v>40</v>
      </c>
      <c r="G1713" s="41" t="s">
        <v>328</v>
      </c>
      <c r="H1713" s="41" t="s">
        <v>344</v>
      </c>
      <c r="I1713" s="42">
        <v>2</v>
      </c>
    </row>
    <row r="1714" spans="6:9">
      <c r="F1714" s="41" t="s">
        <v>40</v>
      </c>
      <c r="G1714" s="41" t="s">
        <v>328</v>
      </c>
      <c r="H1714" s="41" t="s">
        <v>345</v>
      </c>
      <c r="I1714" s="42">
        <v>15</v>
      </c>
    </row>
    <row r="1715" spans="6:9">
      <c r="F1715" s="41" t="s">
        <v>40</v>
      </c>
      <c r="G1715" s="41" t="s">
        <v>328</v>
      </c>
      <c r="H1715" s="41" t="s">
        <v>346</v>
      </c>
      <c r="I1715" s="42">
        <v>19</v>
      </c>
    </row>
    <row r="1716" spans="6:9">
      <c r="F1716" s="41" t="s">
        <v>40</v>
      </c>
      <c r="G1716" s="41" t="s">
        <v>328</v>
      </c>
      <c r="H1716" s="41" t="s">
        <v>347</v>
      </c>
      <c r="I1716" s="42">
        <v>1</v>
      </c>
    </row>
    <row r="1717" spans="6:9">
      <c r="F1717" s="41" t="s">
        <v>40</v>
      </c>
      <c r="G1717" s="41" t="s">
        <v>330</v>
      </c>
      <c r="H1717" s="41" t="s">
        <v>341</v>
      </c>
      <c r="I1717" s="42">
        <v>20</v>
      </c>
    </row>
    <row r="1718" spans="6:9">
      <c r="F1718" s="41" t="s">
        <v>40</v>
      </c>
      <c r="G1718" s="41" t="s">
        <v>330</v>
      </c>
      <c r="H1718" s="41" t="s">
        <v>342</v>
      </c>
      <c r="I1718" s="42">
        <v>0</v>
      </c>
    </row>
    <row r="1719" spans="6:9">
      <c r="F1719" s="41" t="s">
        <v>40</v>
      </c>
      <c r="G1719" s="41" t="s">
        <v>330</v>
      </c>
      <c r="H1719" s="41" t="s">
        <v>343</v>
      </c>
      <c r="I1719" s="42">
        <v>279</v>
      </c>
    </row>
    <row r="1720" spans="6:9">
      <c r="F1720" s="41" t="s">
        <v>40</v>
      </c>
      <c r="G1720" s="41" t="s">
        <v>330</v>
      </c>
      <c r="H1720" s="41" t="s">
        <v>344</v>
      </c>
      <c r="I1720" s="42">
        <v>1</v>
      </c>
    </row>
    <row r="1721" spans="6:9">
      <c r="F1721" s="41" t="s">
        <v>40</v>
      </c>
      <c r="G1721" s="41" t="s">
        <v>330</v>
      </c>
      <c r="H1721" s="41" t="s">
        <v>345</v>
      </c>
      <c r="I1721" s="42">
        <v>24</v>
      </c>
    </row>
    <row r="1722" spans="6:9">
      <c r="F1722" s="41" t="s">
        <v>40</v>
      </c>
      <c r="G1722" s="41" t="s">
        <v>330</v>
      </c>
      <c r="H1722" s="41" t="s">
        <v>346</v>
      </c>
      <c r="I1722" s="42">
        <v>18</v>
      </c>
    </row>
    <row r="1723" spans="6:9">
      <c r="F1723" s="41" t="s">
        <v>40</v>
      </c>
      <c r="G1723" s="41" t="s">
        <v>330</v>
      </c>
      <c r="H1723" s="41" t="s">
        <v>347</v>
      </c>
      <c r="I1723" s="42">
        <v>0</v>
      </c>
    </row>
    <row r="1724" spans="6:9">
      <c r="F1724" s="41" t="s">
        <v>40</v>
      </c>
      <c r="G1724" s="41" t="s">
        <v>331</v>
      </c>
      <c r="H1724" s="41" t="s">
        <v>341</v>
      </c>
      <c r="I1724" s="42">
        <v>20</v>
      </c>
    </row>
    <row r="1725" spans="6:9">
      <c r="F1725" s="41" t="s">
        <v>40</v>
      </c>
      <c r="G1725" s="41" t="s">
        <v>331</v>
      </c>
      <c r="H1725" s="41" t="s">
        <v>342</v>
      </c>
      <c r="I1725" s="42">
        <v>0</v>
      </c>
    </row>
    <row r="1726" spans="6:9">
      <c r="F1726" s="41" t="s">
        <v>40</v>
      </c>
      <c r="G1726" s="41" t="s">
        <v>331</v>
      </c>
      <c r="H1726" s="41" t="s">
        <v>343</v>
      </c>
      <c r="I1726" s="42">
        <v>223</v>
      </c>
    </row>
    <row r="1727" spans="6:9">
      <c r="F1727" s="41" t="s">
        <v>40</v>
      </c>
      <c r="G1727" s="41" t="s">
        <v>331</v>
      </c>
      <c r="H1727" s="41" t="s">
        <v>344</v>
      </c>
      <c r="I1727" s="42">
        <v>2</v>
      </c>
    </row>
    <row r="1728" spans="6:9">
      <c r="F1728" s="41" t="s">
        <v>40</v>
      </c>
      <c r="G1728" s="41" t="s">
        <v>331</v>
      </c>
      <c r="H1728" s="41" t="s">
        <v>345</v>
      </c>
      <c r="I1728" s="42">
        <v>23</v>
      </c>
    </row>
    <row r="1729" spans="6:9">
      <c r="F1729" s="41" t="s">
        <v>40</v>
      </c>
      <c r="G1729" s="41" t="s">
        <v>331</v>
      </c>
      <c r="H1729" s="41" t="s">
        <v>346</v>
      </c>
      <c r="I1729" s="42">
        <v>15</v>
      </c>
    </row>
    <row r="1730" spans="6:9">
      <c r="F1730" s="41" t="s">
        <v>40</v>
      </c>
      <c r="G1730" s="41" t="s">
        <v>331</v>
      </c>
      <c r="H1730" s="41" t="s">
        <v>347</v>
      </c>
      <c r="I1730" s="42">
        <v>1</v>
      </c>
    </row>
    <row r="1731" spans="6:9">
      <c r="F1731" s="41" t="s">
        <v>40</v>
      </c>
      <c r="G1731" s="41" t="s">
        <v>332</v>
      </c>
      <c r="H1731" s="41" t="s">
        <v>341</v>
      </c>
      <c r="I1731" s="42">
        <v>10</v>
      </c>
    </row>
    <row r="1732" spans="6:9">
      <c r="F1732" s="41" t="s">
        <v>40</v>
      </c>
      <c r="G1732" s="41" t="s">
        <v>332</v>
      </c>
      <c r="H1732" s="41" t="s">
        <v>342</v>
      </c>
      <c r="I1732" s="42">
        <v>0</v>
      </c>
    </row>
    <row r="1733" spans="6:9">
      <c r="F1733" s="41" t="s">
        <v>40</v>
      </c>
      <c r="G1733" s="41" t="s">
        <v>332</v>
      </c>
      <c r="H1733" s="41" t="s">
        <v>343</v>
      </c>
      <c r="I1733" s="42">
        <v>271</v>
      </c>
    </row>
    <row r="1734" spans="6:9">
      <c r="F1734" s="41" t="s">
        <v>40</v>
      </c>
      <c r="G1734" s="41" t="s">
        <v>332</v>
      </c>
      <c r="H1734" s="41" t="s">
        <v>344</v>
      </c>
      <c r="I1734" s="42">
        <v>1</v>
      </c>
    </row>
    <row r="1735" spans="6:9">
      <c r="F1735" s="41" t="s">
        <v>40</v>
      </c>
      <c r="G1735" s="41" t="s">
        <v>332</v>
      </c>
      <c r="H1735" s="41" t="s">
        <v>345</v>
      </c>
      <c r="I1735" s="42">
        <v>17</v>
      </c>
    </row>
    <row r="1736" spans="6:9">
      <c r="F1736" s="41" t="s">
        <v>40</v>
      </c>
      <c r="G1736" s="41" t="s">
        <v>332</v>
      </c>
      <c r="H1736" s="41" t="s">
        <v>346</v>
      </c>
      <c r="I1736" s="42">
        <v>14</v>
      </c>
    </row>
    <row r="1737" spans="6:9">
      <c r="F1737" s="41" t="s">
        <v>40</v>
      </c>
      <c r="G1737" s="41" t="s">
        <v>332</v>
      </c>
      <c r="H1737" s="41" t="s">
        <v>347</v>
      </c>
      <c r="I1737" s="42">
        <v>0</v>
      </c>
    </row>
    <row r="1738" spans="6:9">
      <c r="F1738" s="41" t="s">
        <v>40</v>
      </c>
      <c r="G1738" s="41" t="s">
        <v>333</v>
      </c>
      <c r="H1738" s="41" t="s">
        <v>341</v>
      </c>
      <c r="I1738" s="42">
        <v>3</v>
      </c>
    </row>
    <row r="1739" spans="6:9">
      <c r="F1739" s="41" t="s">
        <v>40</v>
      </c>
      <c r="G1739" s="41" t="s">
        <v>333</v>
      </c>
      <c r="H1739" s="41" t="s">
        <v>342</v>
      </c>
      <c r="I1739" s="42">
        <v>0</v>
      </c>
    </row>
    <row r="1740" spans="6:9">
      <c r="F1740" s="41" t="s">
        <v>40</v>
      </c>
      <c r="G1740" s="41" t="s">
        <v>333</v>
      </c>
      <c r="H1740" s="41" t="s">
        <v>343</v>
      </c>
      <c r="I1740" s="42">
        <v>627</v>
      </c>
    </row>
    <row r="1741" spans="6:9">
      <c r="F1741" s="41" t="s">
        <v>40</v>
      </c>
      <c r="G1741" s="41" t="s">
        <v>333</v>
      </c>
      <c r="H1741" s="41" t="s">
        <v>344</v>
      </c>
      <c r="I1741" s="42">
        <v>0</v>
      </c>
    </row>
    <row r="1742" spans="6:9">
      <c r="F1742" s="41" t="s">
        <v>40</v>
      </c>
      <c r="G1742" s="41" t="s">
        <v>333</v>
      </c>
      <c r="H1742" s="41" t="s">
        <v>345</v>
      </c>
      <c r="I1742" s="42">
        <v>22</v>
      </c>
    </row>
    <row r="1743" spans="6:9">
      <c r="F1743" s="41" t="s">
        <v>40</v>
      </c>
      <c r="G1743" s="41" t="s">
        <v>333</v>
      </c>
      <c r="H1743" s="41" t="s">
        <v>346</v>
      </c>
      <c r="I1743" s="42">
        <v>13</v>
      </c>
    </row>
    <row r="1744" spans="6:9">
      <c r="F1744" s="41" t="s">
        <v>40</v>
      </c>
      <c r="G1744" s="41" t="s">
        <v>333</v>
      </c>
      <c r="H1744" s="41" t="s">
        <v>347</v>
      </c>
      <c r="I1744" s="42">
        <v>1</v>
      </c>
    </row>
    <row r="1745" spans="6:9">
      <c r="F1745" s="41" t="s">
        <v>40</v>
      </c>
      <c r="G1745" s="41" t="s">
        <v>334</v>
      </c>
      <c r="H1745" s="41" t="s">
        <v>341</v>
      </c>
      <c r="I1745" s="42">
        <v>6</v>
      </c>
    </row>
    <row r="1746" spans="6:9">
      <c r="F1746" s="41" t="s">
        <v>40</v>
      </c>
      <c r="G1746" s="41" t="s">
        <v>334</v>
      </c>
      <c r="H1746" s="41" t="s">
        <v>342</v>
      </c>
      <c r="I1746" s="42">
        <v>0</v>
      </c>
    </row>
    <row r="1747" spans="6:9">
      <c r="F1747" s="41" t="s">
        <v>40</v>
      </c>
      <c r="G1747" s="41" t="s">
        <v>334</v>
      </c>
      <c r="H1747" s="41" t="s">
        <v>343</v>
      </c>
      <c r="I1747" s="42">
        <v>566</v>
      </c>
    </row>
    <row r="1748" spans="6:9">
      <c r="F1748" s="41" t="s">
        <v>40</v>
      </c>
      <c r="G1748" s="41" t="s">
        <v>334</v>
      </c>
      <c r="H1748" s="41" t="s">
        <v>344</v>
      </c>
      <c r="I1748" s="42">
        <v>2</v>
      </c>
    </row>
    <row r="1749" spans="6:9">
      <c r="F1749" s="41" t="s">
        <v>40</v>
      </c>
      <c r="G1749" s="41" t="s">
        <v>334</v>
      </c>
      <c r="H1749" s="41" t="s">
        <v>345</v>
      </c>
      <c r="I1749" s="42">
        <v>43</v>
      </c>
    </row>
    <row r="1750" spans="6:9">
      <c r="F1750" s="41" t="s">
        <v>40</v>
      </c>
      <c r="G1750" s="41" t="s">
        <v>334</v>
      </c>
      <c r="H1750" s="41" t="s">
        <v>346</v>
      </c>
      <c r="I1750" s="42">
        <v>38</v>
      </c>
    </row>
    <row r="1751" spans="6:9">
      <c r="F1751" s="41" t="s">
        <v>40</v>
      </c>
      <c r="G1751" s="41" t="s">
        <v>334</v>
      </c>
      <c r="H1751" s="41" t="s">
        <v>347</v>
      </c>
      <c r="I1751" s="42">
        <v>0</v>
      </c>
    </row>
    <row r="1752" spans="6:9">
      <c r="F1752" s="41" t="s">
        <v>40</v>
      </c>
      <c r="G1752" s="41" t="s">
        <v>336</v>
      </c>
      <c r="H1752" s="41" t="s">
        <v>341</v>
      </c>
      <c r="I1752" s="42">
        <v>0</v>
      </c>
    </row>
    <row r="1753" spans="6:9">
      <c r="F1753" s="41" t="s">
        <v>40</v>
      </c>
      <c r="G1753" s="41" t="s">
        <v>336</v>
      </c>
      <c r="H1753" s="41" t="s">
        <v>342</v>
      </c>
      <c r="I1753" s="42">
        <v>0</v>
      </c>
    </row>
    <row r="1754" spans="6:9">
      <c r="F1754" s="41" t="s">
        <v>40</v>
      </c>
      <c r="G1754" s="41" t="s">
        <v>336</v>
      </c>
      <c r="H1754" s="41" t="s">
        <v>343</v>
      </c>
      <c r="I1754" s="42">
        <v>443</v>
      </c>
    </row>
    <row r="1755" spans="6:9">
      <c r="F1755" s="41" t="s">
        <v>40</v>
      </c>
      <c r="G1755" s="41" t="s">
        <v>336</v>
      </c>
      <c r="H1755" s="41" t="s">
        <v>344</v>
      </c>
      <c r="I1755" s="42">
        <v>0</v>
      </c>
    </row>
    <row r="1756" spans="6:9">
      <c r="F1756" s="41" t="s">
        <v>40</v>
      </c>
      <c r="G1756" s="41" t="s">
        <v>336</v>
      </c>
      <c r="H1756" s="41" t="s">
        <v>345</v>
      </c>
      <c r="I1756" s="42">
        <v>56</v>
      </c>
    </row>
    <row r="1757" spans="6:9">
      <c r="F1757" s="41" t="s">
        <v>40</v>
      </c>
      <c r="G1757" s="41" t="s">
        <v>336</v>
      </c>
      <c r="H1757" s="41" t="s">
        <v>346</v>
      </c>
      <c r="I1757" s="42">
        <v>9</v>
      </c>
    </row>
    <row r="1758" spans="6:9">
      <c r="F1758" s="41" t="s">
        <v>40</v>
      </c>
      <c r="G1758" s="41" t="s">
        <v>336</v>
      </c>
      <c r="H1758" s="41" t="s">
        <v>347</v>
      </c>
      <c r="I1758" s="42">
        <v>0</v>
      </c>
    </row>
    <row r="1759" spans="6:9">
      <c r="F1759" s="41" t="s">
        <v>40</v>
      </c>
      <c r="G1759" s="41" t="s">
        <v>337</v>
      </c>
      <c r="H1759" s="41" t="s">
        <v>341</v>
      </c>
      <c r="I1759" s="42">
        <v>2</v>
      </c>
    </row>
    <row r="1760" spans="6:9">
      <c r="F1760" s="41" t="s">
        <v>40</v>
      </c>
      <c r="G1760" s="41" t="s">
        <v>337</v>
      </c>
      <c r="H1760" s="41" t="s">
        <v>342</v>
      </c>
      <c r="I1760" s="42">
        <v>1</v>
      </c>
    </row>
    <row r="1761" spans="6:9">
      <c r="F1761" s="41" t="s">
        <v>40</v>
      </c>
      <c r="G1761" s="41" t="s">
        <v>337</v>
      </c>
      <c r="H1761" s="41" t="s">
        <v>343</v>
      </c>
      <c r="I1761" s="42">
        <v>343</v>
      </c>
    </row>
    <row r="1762" spans="6:9">
      <c r="F1762" s="41" t="s">
        <v>40</v>
      </c>
      <c r="G1762" s="41" t="s">
        <v>337</v>
      </c>
      <c r="H1762" s="41" t="s">
        <v>344</v>
      </c>
      <c r="I1762" s="42">
        <v>2</v>
      </c>
    </row>
    <row r="1763" spans="6:9">
      <c r="F1763" s="41" t="s">
        <v>40</v>
      </c>
      <c r="G1763" s="41" t="s">
        <v>337</v>
      </c>
      <c r="H1763" s="41" t="s">
        <v>345</v>
      </c>
      <c r="I1763" s="42">
        <v>79</v>
      </c>
    </row>
    <row r="1764" spans="6:9">
      <c r="F1764" s="41" t="s">
        <v>40</v>
      </c>
      <c r="G1764" s="41" t="s">
        <v>337</v>
      </c>
      <c r="H1764" s="41" t="s">
        <v>346</v>
      </c>
      <c r="I1764" s="42">
        <v>5</v>
      </c>
    </row>
    <row r="1765" spans="6:9">
      <c r="F1765" s="41" t="s">
        <v>40</v>
      </c>
      <c r="G1765" s="41" t="s">
        <v>337</v>
      </c>
      <c r="H1765" s="41" t="s">
        <v>347</v>
      </c>
      <c r="I1765" s="42">
        <v>0</v>
      </c>
    </row>
    <row r="1766" spans="6:9">
      <c r="F1766" s="41" t="s">
        <v>41</v>
      </c>
      <c r="G1766" s="41" t="s">
        <v>324</v>
      </c>
      <c r="H1766" s="41" t="s">
        <v>341</v>
      </c>
      <c r="I1766" s="42">
        <v>24</v>
      </c>
    </row>
    <row r="1767" spans="6:9">
      <c r="F1767" s="41" t="s">
        <v>41</v>
      </c>
      <c r="G1767" s="41" t="s">
        <v>324</v>
      </c>
      <c r="H1767" s="41" t="s">
        <v>342</v>
      </c>
      <c r="I1767" s="42">
        <v>0</v>
      </c>
    </row>
    <row r="1768" spans="6:9">
      <c r="F1768" s="41" t="s">
        <v>41</v>
      </c>
      <c r="G1768" s="41" t="s">
        <v>324</v>
      </c>
      <c r="H1768" s="41" t="s">
        <v>343</v>
      </c>
      <c r="I1768" s="42">
        <v>162</v>
      </c>
    </row>
    <row r="1769" spans="6:9">
      <c r="F1769" s="41" t="s">
        <v>41</v>
      </c>
      <c r="G1769" s="41" t="s">
        <v>324</v>
      </c>
      <c r="H1769" s="41" t="s">
        <v>344</v>
      </c>
      <c r="I1769" s="42">
        <v>0</v>
      </c>
    </row>
    <row r="1770" spans="6:9">
      <c r="F1770" s="41" t="s">
        <v>41</v>
      </c>
      <c r="G1770" s="41" t="s">
        <v>324</v>
      </c>
      <c r="H1770" s="41" t="s">
        <v>345</v>
      </c>
      <c r="I1770" s="42">
        <v>66</v>
      </c>
    </row>
    <row r="1771" spans="6:9">
      <c r="F1771" s="41" t="s">
        <v>41</v>
      </c>
      <c r="G1771" s="41" t="s">
        <v>324</v>
      </c>
      <c r="H1771" s="41" t="s">
        <v>346</v>
      </c>
      <c r="I1771" s="42">
        <v>21</v>
      </c>
    </row>
    <row r="1772" spans="6:9">
      <c r="F1772" s="41" t="s">
        <v>41</v>
      </c>
      <c r="G1772" s="41" t="s">
        <v>324</v>
      </c>
      <c r="H1772" s="41" t="s">
        <v>347</v>
      </c>
      <c r="I1772" s="42">
        <v>0</v>
      </c>
    </row>
    <row r="1773" spans="6:9">
      <c r="F1773" s="41" t="s">
        <v>41</v>
      </c>
      <c r="G1773" s="41" t="s">
        <v>325</v>
      </c>
      <c r="H1773" s="41" t="s">
        <v>341</v>
      </c>
      <c r="I1773" s="42">
        <v>39</v>
      </c>
    </row>
    <row r="1774" spans="6:9">
      <c r="F1774" s="41" t="s">
        <v>41</v>
      </c>
      <c r="G1774" s="41" t="s">
        <v>325</v>
      </c>
      <c r="H1774" s="41" t="s">
        <v>342</v>
      </c>
      <c r="I1774" s="42">
        <v>0</v>
      </c>
    </row>
    <row r="1775" spans="6:9">
      <c r="F1775" s="41" t="s">
        <v>41</v>
      </c>
      <c r="G1775" s="41" t="s">
        <v>325</v>
      </c>
      <c r="H1775" s="41" t="s">
        <v>343</v>
      </c>
      <c r="I1775" s="42">
        <v>122</v>
      </c>
    </row>
    <row r="1776" spans="6:9">
      <c r="F1776" s="41" t="s">
        <v>41</v>
      </c>
      <c r="G1776" s="41" t="s">
        <v>325</v>
      </c>
      <c r="H1776" s="41" t="s">
        <v>344</v>
      </c>
      <c r="I1776" s="42">
        <v>1</v>
      </c>
    </row>
    <row r="1777" spans="6:9">
      <c r="F1777" s="41" t="s">
        <v>41</v>
      </c>
      <c r="G1777" s="41" t="s">
        <v>325</v>
      </c>
      <c r="H1777" s="41" t="s">
        <v>345</v>
      </c>
      <c r="I1777" s="42">
        <v>44</v>
      </c>
    </row>
    <row r="1778" spans="6:9">
      <c r="F1778" s="41" t="s">
        <v>41</v>
      </c>
      <c r="G1778" s="41" t="s">
        <v>325</v>
      </c>
      <c r="H1778" s="41" t="s">
        <v>346</v>
      </c>
      <c r="I1778" s="42">
        <v>25</v>
      </c>
    </row>
    <row r="1779" spans="6:9">
      <c r="F1779" s="41" t="s">
        <v>41</v>
      </c>
      <c r="G1779" s="41" t="s">
        <v>325</v>
      </c>
      <c r="H1779" s="41" t="s">
        <v>347</v>
      </c>
      <c r="I1779" s="42">
        <v>0</v>
      </c>
    </row>
    <row r="1780" spans="6:9">
      <c r="F1780" s="41" t="s">
        <v>41</v>
      </c>
      <c r="G1780" s="41" t="s">
        <v>326</v>
      </c>
      <c r="H1780" s="41" t="s">
        <v>341</v>
      </c>
      <c r="I1780" s="42">
        <v>84</v>
      </c>
    </row>
    <row r="1781" spans="6:9">
      <c r="F1781" s="41" t="s">
        <v>41</v>
      </c>
      <c r="G1781" s="41" t="s">
        <v>326</v>
      </c>
      <c r="H1781" s="41" t="s">
        <v>342</v>
      </c>
      <c r="I1781" s="42">
        <v>0</v>
      </c>
    </row>
    <row r="1782" spans="6:9">
      <c r="F1782" s="41" t="s">
        <v>41</v>
      </c>
      <c r="G1782" s="41" t="s">
        <v>326</v>
      </c>
      <c r="H1782" s="41" t="s">
        <v>343</v>
      </c>
      <c r="I1782" s="42">
        <v>99</v>
      </c>
    </row>
    <row r="1783" spans="6:9">
      <c r="F1783" s="41" t="s">
        <v>41</v>
      </c>
      <c r="G1783" s="41" t="s">
        <v>326</v>
      </c>
      <c r="H1783" s="41" t="s">
        <v>344</v>
      </c>
      <c r="I1783" s="42">
        <v>0</v>
      </c>
    </row>
    <row r="1784" spans="6:9">
      <c r="F1784" s="41" t="s">
        <v>41</v>
      </c>
      <c r="G1784" s="41" t="s">
        <v>326</v>
      </c>
      <c r="H1784" s="41" t="s">
        <v>345</v>
      </c>
      <c r="I1784" s="42">
        <v>21</v>
      </c>
    </row>
    <row r="1785" spans="6:9">
      <c r="F1785" s="41" t="s">
        <v>41</v>
      </c>
      <c r="G1785" s="41" t="s">
        <v>326</v>
      </c>
      <c r="H1785" s="41" t="s">
        <v>346</v>
      </c>
      <c r="I1785" s="42">
        <v>5</v>
      </c>
    </row>
    <row r="1786" spans="6:9">
      <c r="F1786" s="41" t="s">
        <v>41</v>
      </c>
      <c r="G1786" s="41" t="s">
        <v>326</v>
      </c>
      <c r="H1786" s="41" t="s">
        <v>347</v>
      </c>
      <c r="I1786" s="42">
        <v>0</v>
      </c>
    </row>
    <row r="1787" spans="6:9">
      <c r="F1787" s="41" t="s">
        <v>41</v>
      </c>
      <c r="G1787" s="41" t="s">
        <v>327</v>
      </c>
      <c r="H1787" s="41" t="s">
        <v>341</v>
      </c>
      <c r="I1787" s="42">
        <v>1</v>
      </c>
    </row>
    <row r="1788" spans="6:9">
      <c r="F1788" s="41" t="s">
        <v>41</v>
      </c>
      <c r="G1788" s="41" t="s">
        <v>327</v>
      </c>
      <c r="H1788" s="41" t="s">
        <v>342</v>
      </c>
      <c r="I1788" s="42">
        <v>2</v>
      </c>
    </row>
    <row r="1789" spans="6:9">
      <c r="F1789" s="41" t="s">
        <v>41</v>
      </c>
      <c r="G1789" s="41" t="s">
        <v>327</v>
      </c>
      <c r="H1789" s="41" t="s">
        <v>343</v>
      </c>
      <c r="I1789" s="42">
        <v>218</v>
      </c>
    </row>
    <row r="1790" spans="6:9">
      <c r="F1790" s="41" t="s">
        <v>41</v>
      </c>
      <c r="G1790" s="41" t="s">
        <v>327</v>
      </c>
      <c r="H1790" s="41" t="s">
        <v>344</v>
      </c>
      <c r="I1790" s="42">
        <v>0</v>
      </c>
    </row>
    <row r="1791" spans="6:9">
      <c r="F1791" s="41" t="s">
        <v>41</v>
      </c>
      <c r="G1791" s="41" t="s">
        <v>327</v>
      </c>
      <c r="H1791" s="41" t="s">
        <v>345</v>
      </c>
      <c r="I1791" s="42">
        <v>20</v>
      </c>
    </row>
    <row r="1792" spans="6:9">
      <c r="F1792" s="41" t="s">
        <v>41</v>
      </c>
      <c r="G1792" s="41" t="s">
        <v>327</v>
      </c>
      <c r="H1792" s="41" t="s">
        <v>346</v>
      </c>
      <c r="I1792" s="42">
        <v>5</v>
      </c>
    </row>
    <row r="1793" spans="6:9">
      <c r="F1793" s="41" t="s">
        <v>41</v>
      </c>
      <c r="G1793" s="41" t="s">
        <v>327</v>
      </c>
      <c r="H1793" s="41" t="s">
        <v>347</v>
      </c>
      <c r="I1793" s="42">
        <v>0</v>
      </c>
    </row>
    <row r="1794" spans="6:9">
      <c r="F1794" s="41" t="s">
        <v>41</v>
      </c>
      <c r="G1794" s="41" t="s">
        <v>328</v>
      </c>
      <c r="H1794" s="41" t="s">
        <v>341</v>
      </c>
      <c r="I1794" s="42">
        <v>16</v>
      </c>
    </row>
    <row r="1795" spans="6:9">
      <c r="F1795" s="41" t="s">
        <v>41</v>
      </c>
      <c r="G1795" s="41" t="s">
        <v>328</v>
      </c>
      <c r="H1795" s="41" t="s">
        <v>342</v>
      </c>
      <c r="I1795" s="42">
        <v>0</v>
      </c>
    </row>
    <row r="1796" spans="6:9">
      <c r="F1796" s="41" t="s">
        <v>41</v>
      </c>
      <c r="G1796" s="41" t="s">
        <v>328</v>
      </c>
      <c r="H1796" s="41" t="s">
        <v>343</v>
      </c>
      <c r="I1796" s="42">
        <v>125</v>
      </c>
    </row>
    <row r="1797" spans="6:9">
      <c r="F1797" s="41" t="s">
        <v>41</v>
      </c>
      <c r="G1797" s="41" t="s">
        <v>328</v>
      </c>
      <c r="H1797" s="41" t="s">
        <v>344</v>
      </c>
      <c r="I1797" s="42">
        <v>2</v>
      </c>
    </row>
    <row r="1798" spans="6:9">
      <c r="F1798" s="41" t="s">
        <v>41</v>
      </c>
      <c r="G1798" s="41" t="s">
        <v>328</v>
      </c>
      <c r="H1798" s="41" t="s">
        <v>345</v>
      </c>
      <c r="I1798" s="42">
        <v>63</v>
      </c>
    </row>
    <row r="1799" spans="6:9">
      <c r="F1799" s="41" t="s">
        <v>41</v>
      </c>
      <c r="G1799" s="41" t="s">
        <v>328</v>
      </c>
      <c r="H1799" s="41" t="s">
        <v>346</v>
      </c>
      <c r="I1799" s="42">
        <v>10</v>
      </c>
    </row>
    <row r="1800" spans="6:9">
      <c r="F1800" s="41" t="s">
        <v>41</v>
      </c>
      <c r="G1800" s="41" t="s">
        <v>328</v>
      </c>
      <c r="H1800" s="41" t="s">
        <v>347</v>
      </c>
      <c r="I1800" s="42">
        <v>0</v>
      </c>
    </row>
    <row r="1801" spans="6:9">
      <c r="F1801" s="41" t="s">
        <v>41</v>
      </c>
      <c r="G1801" s="41" t="s">
        <v>330</v>
      </c>
      <c r="H1801" s="41" t="s">
        <v>341</v>
      </c>
      <c r="I1801" s="42">
        <v>40</v>
      </c>
    </row>
    <row r="1802" spans="6:9">
      <c r="F1802" s="41" t="s">
        <v>41</v>
      </c>
      <c r="G1802" s="41" t="s">
        <v>330</v>
      </c>
      <c r="H1802" s="41" t="s">
        <v>342</v>
      </c>
      <c r="I1802" s="42">
        <v>0</v>
      </c>
    </row>
    <row r="1803" spans="6:9">
      <c r="F1803" s="41" t="s">
        <v>41</v>
      </c>
      <c r="G1803" s="41" t="s">
        <v>330</v>
      </c>
      <c r="H1803" s="41" t="s">
        <v>343</v>
      </c>
      <c r="I1803" s="42">
        <v>87</v>
      </c>
    </row>
    <row r="1804" spans="6:9">
      <c r="F1804" s="41" t="s">
        <v>41</v>
      </c>
      <c r="G1804" s="41" t="s">
        <v>330</v>
      </c>
      <c r="H1804" s="41" t="s">
        <v>344</v>
      </c>
      <c r="I1804" s="42">
        <v>43</v>
      </c>
    </row>
    <row r="1805" spans="6:9">
      <c r="F1805" s="41" t="s">
        <v>41</v>
      </c>
      <c r="G1805" s="41" t="s">
        <v>330</v>
      </c>
      <c r="H1805" s="41" t="s">
        <v>345</v>
      </c>
      <c r="I1805" s="42">
        <v>36</v>
      </c>
    </row>
    <row r="1806" spans="6:9">
      <c r="F1806" s="41" t="s">
        <v>41</v>
      </c>
      <c r="G1806" s="41" t="s">
        <v>330</v>
      </c>
      <c r="H1806" s="41" t="s">
        <v>346</v>
      </c>
      <c r="I1806" s="42">
        <v>10</v>
      </c>
    </row>
    <row r="1807" spans="6:9">
      <c r="F1807" s="41" t="s">
        <v>41</v>
      </c>
      <c r="G1807" s="41" t="s">
        <v>330</v>
      </c>
      <c r="H1807" s="41" t="s">
        <v>347</v>
      </c>
      <c r="I1807" s="42">
        <v>0</v>
      </c>
    </row>
    <row r="1808" spans="6:9">
      <c r="F1808" s="41" t="s">
        <v>41</v>
      </c>
      <c r="G1808" s="41" t="s">
        <v>331</v>
      </c>
      <c r="H1808" s="41" t="s">
        <v>341</v>
      </c>
      <c r="I1808" s="42">
        <v>20</v>
      </c>
    </row>
    <row r="1809" spans="6:9">
      <c r="F1809" s="41" t="s">
        <v>41</v>
      </c>
      <c r="G1809" s="41" t="s">
        <v>331</v>
      </c>
      <c r="H1809" s="41" t="s">
        <v>342</v>
      </c>
      <c r="I1809" s="42">
        <v>0</v>
      </c>
    </row>
    <row r="1810" spans="6:9">
      <c r="F1810" s="41" t="s">
        <v>41</v>
      </c>
      <c r="G1810" s="41" t="s">
        <v>331</v>
      </c>
      <c r="H1810" s="41" t="s">
        <v>343</v>
      </c>
      <c r="I1810" s="42">
        <v>143</v>
      </c>
    </row>
    <row r="1811" spans="6:9">
      <c r="F1811" s="41" t="s">
        <v>41</v>
      </c>
      <c r="G1811" s="41" t="s">
        <v>331</v>
      </c>
      <c r="H1811" s="41" t="s">
        <v>344</v>
      </c>
      <c r="I1811" s="42">
        <v>50</v>
      </c>
    </row>
    <row r="1812" spans="6:9">
      <c r="F1812" s="41" t="s">
        <v>41</v>
      </c>
      <c r="G1812" s="41" t="s">
        <v>331</v>
      </c>
      <c r="H1812" s="41" t="s">
        <v>345</v>
      </c>
      <c r="I1812" s="42">
        <v>11</v>
      </c>
    </row>
    <row r="1813" spans="6:9">
      <c r="F1813" s="41" t="s">
        <v>41</v>
      </c>
      <c r="G1813" s="41" t="s">
        <v>331</v>
      </c>
      <c r="H1813" s="41" t="s">
        <v>346</v>
      </c>
      <c r="I1813" s="42">
        <v>0</v>
      </c>
    </row>
    <row r="1814" spans="6:9">
      <c r="F1814" s="41" t="s">
        <v>41</v>
      </c>
      <c r="G1814" s="41" t="s">
        <v>331</v>
      </c>
      <c r="H1814" s="41" t="s">
        <v>347</v>
      </c>
      <c r="I1814" s="42">
        <v>0</v>
      </c>
    </row>
    <row r="1815" spans="6:9">
      <c r="F1815" s="41" t="s">
        <v>41</v>
      </c>
      <c r="G1815" s="41" t="s">
        <v>332</v>
      </c>
      <c r="H1815" s="41" t="s">
        <v>341</v>
      </c>
      <c r="I1815" s="42">
        <v>20</v>
      </c>
    </row>
    <row r="1816" spans="6:9">
      <c r="F1816" s="41" t="s">
        <v>41</v>
      </c>
      <c r="G1816" s="41" t="s">
        <v>332</v>
      </c>
      <c r="H1816" s="41" t="s">
        <v>342</v>
      </c>
      <c r="I1816" s="42">
        <v>0</v>
      </c>
    </row>
    <row r="1817" spans="6:9">
      <c r="F1817" s="41" t="s">
        <v>41</v>
      </c>
      <c r="G1817" s="41" t="s">
        <v>332</v>
      </c>
      <c r="H1817" s="41" t="s">
        <v>343</v>
      </c>
      <c r="I1817" s="42">
        <v>193</v>
      </c>
    </row>
    <row r="1818" spans="6:9">
      <c r="F1818" s="41" t="s">
        <v>41</v>
      </c>
      <c r="G1818" s="41" t="s">
        <v>332</v>
      </c>
      <c r="H1818" s="41" t="s">
        <v>344</v>
      </c>
      <c r="I1818" s="42">
        <v>0</v>
      </c>
    </row>
    <row r="1819" spans="6:9">
      <c r="F1819" s="41" t="s">
        <v>41</v>
      </c>
      <c r="G1819" s="41" t="s">
        <v>332</v>
      </c>
      <c r="H1819" s="41" t="s">
        <v>345</v>
      </c>
      <c r="I1819" s="42">
        <v>42</v>
      </c>
    </row>
    <row r="1820" spans="6:9">
      <c r="F1820" s="41" t="s">
        <v>41</v>
      </c>
      <c r="G1820" s="41" t="s">
        <v>332</v>
      </c>
      <c r="H1820" s="41" t="s">
        <v>346</v>
      </c>
      <c r="I1820" s="42">
        <v>4</v>
      </c>
    </row>
    <row r="1821" spans="6:9">
      <c r="F1821" s="41" t="s">
        <v>41</v>
      </c>
      <c r="G1821" s="41" t="s">
        <v>332</v>
      </c>
      <c r="H1821" s="41" t="s">
        <v>347</v>
      </c>
      <c r="I1821" s="42">
        <v>0</v>
      </c>
    </row>
    <row r="1822" spans="6:9">
      <c r="F1822" s="41" t="s">
        <v>41</v>
      </c>
      <c r="G1822" s="41" t="s">
        <v>333</v>
      </c>
      <c r="H1822" s="41" t="s">
        <v>341</v>
      </c>
      <c r="I1822" s="42">
        <v>56</v>
      </c>
    </row>
    <row r="1823" spans="6:9">
      <c r="F1823" s="41" t="s">
        <v>41</v>
      </c>
      <c r="G1823" s="41" t="s">
        <v>333</v>
      </c>
      <c r="H1823" s="41" t="s">
        <v>342</v>
      </c>
      <c r="I1823" s="42">
        <v>0</v>
      </c>
    </row>
    <row r="1824" spans="6:9">
      <c r="F1824" s="41" t="s">
        <v>41</v>
      </c>
      <c r="G1824" s="41" t="s">
        <v>333</v>
      </c>
      <c r="H1824" s="41" t="s">
        <v>343</v>
      </c>
      <c r="I1824" s="42">
        <v>157</v>
      </c>
    </row>
    <row r="1825" spans="6:9">
      <c r="F1825" s="41" t="s">
        <v>41</v>
      </c>
      <c r="G1825" s="41" t="s">
        <v>333</v>
      </c>
      <c r="H1825" s="41" t="s">
        <v>344</v>
      </c>
      <c r="I1825" s="42">
        <v>7</v>
      </c>
    </row>
    <row r="1826" spans="6:9">
      <c r="F1826" s="41" t="s">
        <v>41</v>
      </c>
      <c r="G1826" s="41" t="s">
        <v>333</v>
      </c>
      <c r="H1826" s="41" t="s">
        <v>345</v>
      </c>
      <c r="I1826" s="42">
        <v>89</v>
      </c>
    </row>
    <row r="1827" spans="6:9">
      <c r="F1827" s="41" t="s">
        <v>41</v>
      </c>
      <c r="G1827" s="41" t="s">
        <v>333</v>
      </c>
      <c r="H1827" s="41" t="s">
        <v>346</v>
      </c>
      <c r="I1827" s="42">
        <v>21</v>
      </c>
    </row>
    <row r="1828" spans="6:9">
      <c r="F1828" s="41" t="s">
        <v>41</v>
      </c>
      <c r="G1828" s="41" t="s">
        <v>333</v>
      </c>
      <c r="H1828" s="41" t="s">
        <v>347</v>
      </c>
      <c r="I1828" s="42">
        <v>0</v>
      </c>
    </row>
    <row r="1829" spans="6:9">
      <c r="F1829" s="41" t="s">
        <v>41</v>
      </c>
      <c r="G1829" s="41" t="s">
        <v>334</v>
      </c>
      <c r="H1829" s="41" t="s">
        <v>341</v>
      </c>
      <c r="I1829" s="42">
        <v>5</v>
      </c>
    </row>
    <row r="1830" spans="6:9">
      <c r="F1830" s="41" t="s">
        <v>41</v>
      </c>
      <c r="G1830" s="41" t="s">
        <v>334</v>
      </c>
      <c r="H1830" s="41" t="s">
        <v>342</v>
      </c>
      <c r="I1830" s="42">
        <v>0</v>
      </c>
    </row>
    <row r="1831" spans="6:9">
      <c r="F1831" s="41" t="s">
        <v>41</v>
      </c>
      <c r="G1831" s="41" t="s">
        <v>334</v>
      </c>
      <c r="H1831" s="41" t="s">
        <v>343</v>
      </c>
      <c r="I1831" s="42">
        <v>189</v>
      </c>
    </row>
    <row r="1832" spans="6:9">
      <c r="F1832" s="41" t="s">
        <v>41</v>
      </c>
      <c r="G1832" s="41" t="s">
        <v>334</v>
      </c>
      <c r="H1832" s="41" t="s">
        <v>344</v>
      </c>
      <c r="I1832" s="42">
        <v>0</v>
      </c>
    </row>
    <row r="1833" spans="6:9">
      <c r="F1833" s="41" t="s">
        <v>41</v>
      </c>
      <c r="G1833" s="41" t="s">
        <v>334</v>
      </c>
      <c r="H1833" s="41" t="s">
        <v>345</v>
      </c>
      <c r="I1833" s="42">
        <v>144</v>
      </c>
    </row>
    <row r="1834" spans="6:9">
      <c r="F1834" s="41" t="s">
        <v>41</v>
      </c>
      <c r="G1834" s="41" t="s">
        <v>334</v>
      </c>
      <c r="H1834" s="41" t="s">
        <v>346</v>
      </c>
      <c r="I1834" s="42">
        <v>12</v>
      </c>
    </row>
    <row r="1835" spans="6:9">
      <c r="F1835" s="41" t="s">
        <v>41</v>
      </c>
      <c r="G1835" s="41" t="s">
        <v>334</v>
      </c>
      <c r="H1835" s="41" t="s">
        <v>347</v>
      </c>
      <c r="I1835" s="42">
        <v>2</v>
      </c>
    </row>
    <row r="1836" spans="6:9">
      <c r="F1836" s="41" t="s">
        <v>41</v>
      </c>
      <c r="G1836" s="41" t="s">
        <v>336</v>
      </c>
      <c r="H1836" s="41" t="s">
        <v>341</v>
      </c>
      <c r="I1836" s="42">
        <v>0</v>
      </c>
    </row>
    <row r="1837" spans="6:9">
      <c r="F1837" s="41" t="s">
        <v>41</v>
      </c>
      <c r="G1837" s="41" t="s">
        <v>336</v>
      </c>
      <c r="H1837" s="41" t="s">
        <v>342</v>
      </c>
      <c r="I1837" s="42">
        <v>0</v>
      </c>
    </row>
    <row r="1838" spans="6:9">
      <c r="F1838" s="41" t="s">
        <v>41</v>
      </c>
      <c r="G1838" s="41" t="s">
        <v>336</v>
      </c>
      <c r="H1838" s="41" t="s">
        <v>343</v>
      </c>
      <c r="I1838" s="42">
        <v>372</v>
      </c>
    </row>
    <row r="1839" spans="6:9">
      <c r="F1839" s="41" t="s">
        <v>41</v>
      </c>
      <c r="G1839" s="41" t="s">
        <v>336</v>
      </c>
      <c r="H1839" s="41" t="s">
        <v>344</v>
      </c>
      <c r="I1839" s="42">
        <v>5</v>
      </c>
    </row>
    <row r="1840" spans="6:9">
      <c r="F1840" s="41" t="s">
        <v>41</v>
      </c>
      <c r="G1840" s="41" t="s">
        <v>336</v>
      </c>
      <c r="H1840" s="41" t="s">
        <v>345</v>
      </c>
      <c r="I1840" s="42">
        <v>43</v>
      </c>
    </row>
    <row r="1841" spans="6:9">
      <c r="F1841" s="41" t="s">
        <v>41</v>
      </c>
      <c r="G1841" s="41" t="s">
        <v>336</v>
      </c>
      <c r="H1841" s="41" t="s">
        <v>346</v>
      </c>
      <c r="I1841" s="42">
        <v>0</v>
      </c>
    </row>
    <row r="1842" spans="6:9">
      <c r="F1842" s="41" t="s">
        <v>41</v>
      </c>
      <c r="G1842" s="41" t="s">
        <v>336</v>
      </c>
      <c r="H1842" s="41" t="s">
        <v>347</v>
      </c>
      <c r="I1842" s="42">
        <v>1</v>
      </c>
    </row>
    <row r="1843" spans="6:9">
      <c r="F1843" s="41" t="s">
        <v>41</v>
      </c>
      <c r="G1843" s="41" t="s">
        <v>337</v>
      </c>
      <c r="H1843" s="41" t="s">
        <v>341</v>
      </c>
      <c r="I1843" s="42">
        <v>0</v>
      </c>
    </row>
    <row r="1844" spans="6:9">
      <c r="F1844" s="41" t="s">
        <v>41</v>
      </c>
      <c r="G1844" s="41" t="s">
        <v>337</v>
      </c>
      <c r="H1844" s="41" t="s">
        <v>342</v>
      </c>
      <c r="I1844" s="42">
        <v>0</v>
      </c>
    </row>
    <row r="1845" spans="6:9">
      <c r="F1845" s="41" t="s">
        <v>41</v>
      </c>
      <c r="G1845" s="41" t="s">
        <v>337</v>
      </c>
      <c r="H1845" s="41" t="s">
        <v>343</v>
      </c>
      <c r="I1845" s="42">
        <v>491</v>
      </c>
    </row>
    <row r="1846" spans="6:9">
      <c r="F1846" s="41" t="s">
        <v>41</v>
      </c>
      <c r="G1846" s="41" t="s">
        <v>337</v>
      </c>
      <c r="H1846" s="41" t="s">
        <v>344</v>
      </c>
      <c r="I1846" s="42">
        <v>1</v>
      </c>
    </row>
    <row r="1847" spans="6:9">
      <c r="F1847" s="41" t="s">
        <v>41</v>
      </c>
      <c r="G1847" s="41" t="s">
        <v>337</v>
      </c>
      <c r="H1847" s="41" t="s">
        <v>345</v>
      </c>
      <c r="I1847" s="42">
        <v>5</v>
      </c>
    </row>
    <row r="1848" spans="6:9">
      <c r="F1848" s="41" t="s">
        <v>41</v>
      </c>
      <c r="G1848" s="41" t="s">
        <v>337</v>
      </c>
      <c r="H1848" s="41" t="s">
        <v>346</v>
      </c>
      <c r="I1848" s="42">
        <v>21</v>
      </c>
    </row>
    <row r="1849" spans="6:9">
      <c r="F1849" s="41" t="s">
        <v>41</v>
      </c>
      <c r="G1849" s="41" t="s">
        <v>337</v>
      </c>
      <c r="H1849" s="41" t="s">
        <v>347</v>
      </c>
      <c r="I1849" s="42">
        <v>0</v>
      </c>
    </row>
    <row r="1850" spans="6:9">
      <c r="F1850" s="41" t="s">
        <v>42</v>
      </c>
      <c r="G1850" s="41" t="s">
        <v>324</v>
      </c>
      <c r="H1850" s="41" t="s">
        <v>341</v>
      </c>
      <c r="I1850" s="42">
        <v>15</v>
      </c>
    </row>
    <row r="1851" spans="6:9">
      <c r="F1851" s="41" t="s">
        <v>42</v>
      </c>
      <c r="G1851" s="41" t="s">
        <v>324</v>
      </c>
      <c r="H1851" s="41" t="s">
        <v>342</v>
      </c>
      <c r="I1851" s="42">
        <v>0</v>
      </c>
    </row>
    <row r="1852" spans="6:9">
      <c r="F1852" s="41" t="s">
        <v>42</v>
      </c>
      <c r="G1852" s="41" t="s">
        <v>324</v>
      </c>
      <c r="H1852" s="41" t="s">
        <v>343</v>
      </c>
      <c r="I1852" s="42">
        <v>120</v>
      </c>
    </row>
    <row r="1853" spans="6:9">
      <c r="F1853" s="41" t="s">
        <v>42</v>
      </c>
      <c r="G1853" s="41" t="s">
        <v>324</v>
      </c>
      <c r="H1853" s="41" t="s">
        <v>344</v>
      </c>
      <c r="I1853" s="42">
        <v>6</v>
      </c>
    </row>
    <row r="1854" spans="6:9">
      <c r="F1854" s="41" t="s">
        <v>42</v>
      </c>
      <c r="G1854" s="41" t="s">
        <v>324</v>
      </c>
      <c r="H1854" s="41" t="s">
        <v>345</v>
      </c>
      <c r="I1854" s="42">
        <v>14</v>
      </c>
    </row>
    <row r="1855" spans="6:9">
      <c r="F1855" s="41" t="s">
        <v>42</v>
      </c>
      <c r="G1855" s="41" t="s">
        <v>324</v>
      </c>
      <c r="H1855" s="41" t="s">
        <v>346</v>
      </c>
      <c r="I1855" s="42">
        <v>14</v>
      </c>
    </row>
    <row r="1856" spans="6:9">
      <c r="F1856" s="41" t="s">
        <v>42</v>
      </c>
      <c r="G1856" s="41" t="s">
        <v>324</v>
      </c>
      <c r="H1856" s="41" t="s">
        <v>347</v>
      </c>
      <c r="I1856" s="42">
        <v>2</v>
      </c>
    </row>
    <row r="1857" spans="6:9">
      <c r="F1857" s="41" t="s">
        <v>42</v>
      </c>
      <c r="G1857" s="41" t="s">
        <v>325</v>
      </c>
      <c r="H1857" s="41" t="s">
        <v>341</v>
      </c>
      <c r="I1857" s="42">
        <v>7</v>
      </c>
    </row>
    <row r="1858" spans="6:9">
      <c r="F1858" s="41" t="s">
        <v>42</v>
      </c>
      <c r="G1858" s="41" t="s">
        <v>325</v>
      </c>
      <c r="H1858" s="41" t="s">
        <v>342</v>
      </c>
      <c r="I1858" s="42">
        <v>0</v>
      </c>
    </row>
    <row r="1859" spans="6:9">
      <c r="F1859" s="41" t="s">
        <v>42</v>
      </c>
      <c r="G1859" s="41" t="s">
        <v>325</v>
      </c>
      <c r="H1859" s="41" t="s">
        <v>343</v>
      </c>
      <c r="I1859" s="42">
        <v>61</v>
      </c>
    </row>
    <row r="1860" spans="6:9">
      <c r="F1860" s="41" t="s">
        <v>42</v>
      </c>
      <c r="G1860" s="41" t="s">
        <v>325</v>
      </c>
      <c r="H1860" s="41" t="s">
        <v>344</v>
      </c>
      <c r="I1860" s="42">
        <v>0</v>
      </c>
    </row>
    <row r="1861" spans="6:9">
      <c r="F1861" s="41" t="s">
        <v>42</v>
      </c>
      <c r="G1861" s="41" t="s">
        <v>325</v>
      </c>
      <c r="H1861" s="41" t="s">
        <v>345</v>
      </c>
      <c r="I1861" s="42">
        <v>65</v>
      </c>
    </row>
    <row r="1862" spans="6:9">
      <c r="F1862" s="41" t="s">
        <v>42</v>
      </c>
      <c r="G1862" s="41" t="s">
        <v>325</v>
      </c>
      <c r="H1862" s="41" t="s">
        <v>346</v>
      </c>
      <c r="I1862" s="42">
        <v>4</v>
      </c>
    </row>
    <row r="1863" spans="6:9">
      <c r="F1863" s="41" t="s">
        <v>42</v>
      </c>
      <c r="G1863" s="41" t="s">
        <v>325</v>
      </c>
      <c r="H1863" s="41" t="s">
        <v>347</v>
      </c>
      <c r="I1863" s="42">
        <v>0</v>
      </c>
    </row>
    <row r="1864" spans="6:9">
      <c r="F1864" s="41" t="s">
        <v>42</v>
      </c>
      <c r="G1864" s="41" t="s">
        <v>326</v>
      </c>
      <c r="H1864" s="41" t="s">
        <v>341</v>
      </c>
      <c r="I1864" s="42">
        <v>6</v>
      </c>
    </row>
    <row r="1865" spans="6:9">
      <c r="F1865" s="41" t="s">
        <v>42</v>
      </c>
      <c r="G1865" s="41" t="s">
        <v>326</v>
      </c>
      <c r="H1865" s="41" t="s">
        <v>342</v>
      </c>
      <c r="I1865" s="42">
        <v>1</v>
      </c>
    </row>
    <row r="1866" spans="6:9">
      <c r="F1866" s="41" t="s">
        <v>42</v>
      </c>
      <c r="G1866" s="41" t="s">
        <v>326</v>
      </c>
      <c r="H1866" s="41" t="s">
        <v>343</v>
      </c>
      <c r="I1866" s="42">
        <v>89</v>
      </c>
    </row>
    <row r="1867" spans="6:9">
      <c r="F1867" s="41" t="s">
        <v>42</v>
      </c>
      <c r="G1867" s="41" t="s">
        <v>326</v>
      </c>
      <c r="H1867" s="41" t="s">
        <v>344</v>
      </c>
      <c r="I1867" s="42">
        <v>0</v>
      </c>
    </row>
    <row r="1868" spans="6:9">
      <c r="F1868" s="41" t="s">
        <v>42</v>
      </c>
      <c r="G1868" s="41" t="s">
        <v>326</v>
      </c>
      <c r="H1868" s="41" t="s">
        <v>345</v>
      </c>
      <c r="I1868" s="42">
        <v>25</v>
      </c>
    </row>
    <row r="1869" spans="6:9">
      <c r="F1869" s="41" t="s">
        <v>42</v>
      </c>
      <c r="G1869" s="41" t="s">
        <v>326</v>
      </c>
      <c r="H1869" s="41" t="s">
        <v>346</v>
      </c>
      <c r="I1869" s="42">
        <v>7</v>
      </c>
    </row>
    <row r="1870" spans="6:9">
      <c r="F1870" s="41" t="s">
        <v>42</v>
      </c>
      <c r="G1870" s="41" t="s">
        <v>326</v>
      </c>
      <c r="H1870" s="41" t="s">
        <v>347</v>
      </c>
      <c r="I1870" s="42">
        <v>0</v>
      </c>
    </row>
    <row r="1871" spans="6:9">
      <c r="F1871" s="41" t="s">
        <v>42</v>
      </c>
      <c r="G1871" s="41" t="s">
        <v>327</v>
      </c>
      <c r="H1871" s="41" t="s">
        <v>341</v>
      </c>
      <c r="I1871" s="42">
        <v>7</v>
      </c>
    </row>
    <row r="1872" spans="6:9">
      <c r="F1872" s="41" t="s">
        <v>42</v>
      </c>
      <c r="G1872" s="41" t="s">
        <v>327</v>
      </c>
      <c r="H1872" s="41" t="s">
        <v>342</v>
      </c>
      <c r="I1872" s="42">
        <v>0</v>
      </c>
    </row>
    <row r="1873" spans="6:9">
      <c r="F1873" s="41" t="s">
        <v>42</v>
      </c>
      <c r="G1873" s="41" t="s">
        <v>327</v>
      </c>
      <c r="H1873" s="41" t="s">
        <v>343</v>
      </c>
      <c r="I1873" s="42">
        <v>78</v>
      </c>
    </row>
    <row r="1874" spans="6:9">
      <c r="F1874" s="41" t="s">
        <v>42</v>
      </c>
      <c r="G1874" s="41" t="s">
        <v>327</v>
      </c>
      <c r="H1874" s="41" t="s">
        <v>344</v>
      </c>
      <c r="I1874" s="42">
        <v>0</v>
      </c>
    </row>
    <row r="1875" spans="6:9">
      <c r="F1875" s="41" t="s">
        <v>42</v>
      </c>
      <c r="G1875" s="41" t="s">
        <v>327</v>
      </c>
      <c r="H1875" s="41" t="s">
        <v>345</v>
      </c>
      <c r="I1875" s="42">
        <v>18</v>
      </c>
    </row>
    <row r="1876" spans="6:9">
      <c r="F1876" s="41" t="s">
        <v>42</v>
      </c>
      <c r="G1876" s="41" t="s">
        <v>327</v>
      </c>
      <c r="H1876" s="41" t="s">
        <v>346</v>
      </c>
      <c r="I1876" s="42">
        <v>8</v>
      </c>
    </row>
    <row r="1877" spans="6:9">
      <c r="F1877" s="41" t="s">
        <v>42</v>
      </c>
      <c r="G1877" s="41" t="s">
        <v>327</v>
      </c>
      <c r="H1877" s="41" t="s">
        <v>347</v>
      </c>
      <c r="I1877" s="42">
        <v>2</v>
      </c>
    </row>
    <row r="1878" spans="6:9">
      <c r="F1878" s="41" t="s">
        <v>42</v>
      </c>
      <c r="G1878" s="41" t="s">
        <v>328</v>
      </c>
      <c r="H1878" s="41" t="s">
        <v>341</v>
      </c>
      <c r="I1878" s="42">
        <v>1</v>
      </c>
    </row>
    <row r="1879" spans="6:9">
      <c r="F1879" s="41" t="s">
        <v>42</v>
      </c>
      <c r="G1879" s="41" t="s">
        <v>328</v>
      </c>
      <c r="H1879" s="41" t="s">
        <v>342</v>
      </c>
      <c r="I1879" s="42">
        <v>1</v>
      </c>
    </row>
    <row r="1880" spans="6:9">
      <c r="F1880" s="41" t="s">
        <v>42</v>
      </c>
      <c r="G1880" s="41" t="s">
        <v>328</v>
      </c>
      <c r="H1880" s="41" t="s">
        <v>343</v>
      </c>
      <c r="I1880" s="42">
        <v>100</v>
      </c>
    </row>
    <row r="1881" spans="6:9">
      <c r="F1881" s="41" t="s">
        <v>42</v>
      </c>
      <c r="G1881" s="41" t="s">
        <v>328</v>
      </c>
      <c r="H1881" s="41" t="s">
        <v>344</v>
      </c>
      <c r="I1881" s="42">
        <v>1</v>
      </c>
    </row>
    <row r="1882" spans="6:9">
      <c r="F1882" s="41" t="s">
        <v>42</v>
      </c>
      <c r="G1882" s="41" t="s">
        <v>328</v>
      </c>
      <c r="H1882" s="41" t="s">
        <v>345</v>
      </c>
      <c r="I1882" s="42">
        <v>1</v>
      </c>
    </row>
    <row r="1883" spans="6:9">
      <c r="F1883" s="41" t="s">
        <v>42</v>
      </c>
      <c r="G1883" s="41" t="s">
        <v>328</v>
      </c>
      <c r="H1883" s="41" t="s">
        <v>346</v>
      </c>
      <c r="I1883" s="42">
        <v>0</v>
      </c>
    </row>
    <row r="1884" spans="6:9">
      <c r="F1884" s="41" t="s">
        <v>42</v>
      </c>
      <c r="G1884" s="41" t="s">
        <v>328</v>
      </c>
      <c r="H1884" s="41" t="s">
        <v>347</v>
      </c>
      <c r="I1884" s="42">
        <v>0</v>
      </c>
    </row>
    <row r="1885" spans="6:9">
      <c r="F1885" s="41" t="s">
        <v>42</v>
      </c>
      <c r="G1885" s="41" t="s">
        <v>330</v>
      </c>
      <c r="H1885" s="41" t="s">
        <v>341</v>
      </c>
      <c r="I1885" s="42">
        <v>0</v>
      </c>
    </row>
    <row r="1886" spans="6:9">
      <c r="F1886" s="41" t="s">
        <v>42</v>
      </c>
      <c r="G1886" s="41" t="s">
        <v>330</v>
      </c>
      <c r="H1886" s="41" t="s">
        <v>342</v>
      </c>
      <c r="I1886" s="42">
        <v>0</v>
      </c>
    </row>
    <row r="1887" spans="6:9">
      <c r="F1887" s="41" t="s">
        <v>42</v>
      </c>
      <c r="G1887" s="41" t="s">
        <v>330</v>
      </c>
      <c r="H1887" s="41" t="s">
        <v>343</v>
      </c>
      <c r="I1887" s="42">
        <v>132</v>
      </c>
    </row>
    <row r="1888" spans="6:9">
      <c r="F1888" s="41" t="s">
        <v>42</v>
      </c>
      <c r="G1888" s="41" t="s">
        <v>330</v>
      </c>
      <c r="H1888" s="41" t="s">
        <v>344</v>
      </c>
      <c r="I1888" s="42">
        <v>0</v>
      </c>
    </row>
    <row r="1889" spans="6:9">
      <c r="F1889" s="41" t="s">
        <v>42</v>
      </c>
      <c r="G1889" s="41" t="s">
        <v>330</v>
      </c>
      <c r="H1889" s="41" t="s">
        <v>345</v>
      </c>
      <c r="I1889" s="42">
        <v>7</v>
      </c>
    </row>
    <row r="1890" spans="6:9">
      <c r="F1890" s="41" t="s">
        <v>42</v>
      </c>
      <c r="G1890" s="41" t="s">
        <v>330</v>
      </c>
      <c r="H1890" s="41" t="s">
        <v>346</v>
      </c>
      <c r="I1890" s="42">
        <v>0</v>
      </c>
    </row>
    <row r="1891" spans="6:9">
      <c r="F1891" s="41" t="s">
        <v>42</v>
      </c>
      <c r="G1891" s="41" t="s">
        <v>330</v>
      </c>
      <c r="H1891" s="41" t="s">
        <v>347</v>
      </c>
      <c r="I1891" s="42">
        <v>3</v>
      </c>
    </row>
    <row r="1892" spans="6:9">
      <c r="F1892" s="41" t="s">
        <v>42</v>
      </c>
      <c r="G1892" s="41" t="s">
        <v>331</v>
      </c>
      <c r="H1892" s="41" t="s">
        <v>341</v>
      </c>
      <c r="I1892" s="42">
        <v>1</v>
      </c>
    </row>
    <row r="1893" spans="6:9">
      <c r="F1893" s="41" t="s">
        <v>42</v>
      </c>
      <c r="G1893" s="41" t="s">
        <v>331</v>
      </c>
      <c r="H1893" s="41" t="s">
        <v>342</v>
      </c>
      <c r="I1893" s="42">
        <v>1</v>
      </c>
    </row>
    <row r="1894" spans="6:9">
      <c r="F1894" s="41" t="s">
        <v>42</v>
      </c>
      <c r="G1894" s="41" t="s">
        <v>331</v>
      </c>
      <c r="H1894" s="41" t="s">
        <v>343</v>
      </c>
      <c r="I1894" s="42">
        <v>115</v>
      </c>
    </row>
    <row r="1895" spans="6:9">
      <c r="F1895" s="41" t="s">
        <v>42</v>
      </c>
      <c r="G1895" s="41" t="s">
        <v>331</v>
      </c>
      <c r="H1895" s="41" t="s">
        <v>344</v>
      </c>
      <c r="I1895" s="42">
        <v>0</v>
      </c>
    </row>
    <row r="1896" spans="6:9">
      <c r="F1896" s="41" t="s">
        <v>42</v>
      </c>
      <c r="G1896" s="41" t="s">
        <v>331</v>
      </c>
      <c r="H1896" s="41" t="s">
        <v>345</v>
      </c>
      <c r="I1896" s="42">
        <v>1</v>
      </c>
    </row>
    <row r="1897" spans="6:9">
      <c r="F1897" s="41" t="s">
        <v>42</v>
      </c>
      <c r="G1897" s="41" t="s">
        <v>331</v>
      </c>
      <c r="H1897" s="41" t="s">
        <v>346</v>
      </c>
      <c r="I1897" s="42">
        <v>0</v>
      </c>
    </row>
    <row r="1898" spans="6:9">
      <c r="F1898" s="41" t="s">
        <v>42</v>
      </c>
      <c r="G1898" s="41" t="s">
        <v>331</v>
      </c>
      <c r="H1898" s="41" t="s">
        <v>347</v>
      </c>
      <c r="I1898" s="42">
        <v>0</v>
      </c>
    </row>
    <row r="1899" spans="6:9">
      <c r="F1899" s="41" t="s">
        <v>42</v>
      </c>
      <c r="G1899" s="41" t="s">
        <v>332</v>
      </c>
      <c r="H1899" s="41" t="s">
        <v>341</v>
      </c>
      <c r="I1899" s="42">
        <v>0</v>
      </c>
    </row>
    <row r="1900" spans="6:9">
      <c r="F1900" s="41" t="s">
        <v>42</v>
      </c>
      <c r="G1900" s="41" t="s">
        <v>332</v>
      </c>
      <c r="H1900" s="41" t="s">
        <v>342</v>
      </c>
      <c r="I1900" s="42">
        <v>0</v>
      </c>
    </row>
    <row r="1901" spans="6:9">
      <c r="F1901" s="41" t="s">
        <v>42</v>
      </c>
      <c r="G1901" s="41" t="s">
        <v>332</v>
      </c>
      <c r="H1901" s="41" t="s">
        <v>343</v>
      </c>
      <c r="I1901" s="42">
        <v>100</v>
      </c>
    </row>
    <row r="1902" spans="6:9">
      <c r="F1902" s="41" t="s">
        <v>42</v>
      </c>
      <c r="G1902" s="41" t="s">
        <v>332</v>
      </c>
      <c r="H1902" s="41" t="s">
        <v>344</v>
      </c>
      <c r="I1902" s="42">
        <v>0</v>
      </c>
    </row>
    <row r="1903" spans="6:9">
      <c r="F1903" s="41" t="s">
        <v>42</v>
      </c>
      <c r="G1903" s="41" t="s">
        <v>332</v>
      </c>
      <c r="H1903" s="41" t="s">
        <v>345</v>
      </c>
      <c r="I1903" s="42">
        <v>7</v>
      </c>
    </row>
    <row r="1904" spans="6:9">
      <c r="F1904" s="41" t="s">
        <v>42</v>
      </c>
      <c r="G1904" s="41" t="s">
        <v>332</v>
      </c>
      <c r="H1904" s="41" t="s">
        <v>346</v>
      </c>
      <c r="I1904" s="42">
        <v>1</v>
      </c>
    </row>
    <row r="1905" spans="6:9">
      <c r="F1905" s="41" t="s">
        <v>42</v>
      </c>
      <c r="G1905" s="41" t="s">
        <v>332</v>
      </c>
      <c r="H1905" s="41" t="s">
        <v>347</v>
      </c>
      <c r="I1905" s="42">
        <v>0</v>
      </c>
    </row>
    <row r="1906" spans="6:9">
      <c r="F1906" s="41" t="s">
        <v>42</v>
      </c>
      <c r="G1906" s="41" t="s">
        <v>333</v>
      </c>
      <c r="H1906" s="41" t="s">
        <v>341</v>
      </c>
      <c r="I1906" s="42">
        <v>1</v>
      </c>
    </row>
    <row r="1907" spans="6:9">
      <c r="F1907" s="41" t="s">
        <v>42</v>
      </c>
      <c r="G1907" s="41" t="s">
        <v>333</v>
      </c>
      <c r="H1907" s="41" t="s">
        <v>342</v>
      </c>
      <c r="I1907" s="42">
        <v>0</v>
      </c>
    </row>
    <row r="1908" spans="6:9">
      <c r="F1908" s="41" t="s">
        <v>42</v>
      </c>
      <c r="G1908" s="41" t="s">
        <v>333</v>
      </c>
      <c r="H1908" s="41" t="s">
        <v>343</v>
      </c>
      <c r="I1908" s="42">
        <v>134</v>
      </c>
    </row>
    <row r="1909" spans="6:9">
      <c r="F1909" s="41" t="s">
        <v>42</v>
      </c>
      <c r="G1909" s="41" t="s">
        <v>333</v>
      </c>
      <c r="H1909" s="41" t="s">
        <v>344</v>
      </c>
      <c r="I1909" s="42">
        <v>1</v>
      </c>
    </row>
    <row r="1910" spans="6:9">
      <c r="F1910" s="41" t="s">
        <v>42</v>
      </c>
      <c r="G1910" s="41" t="s">
        <v>333</v>
      </c>
      <c r="H1910" s="41" t="s">
        <v>345</v>
      </c>
      <c r="I1910" s="42">
        <v>0</v>
      </c>
    </row>
    <row r="1911" spans="6:9">
      <c r="F1911" s="41" t="s">
        <v>42</v>
      </c>
      <c r="G1911" s="41" t="s">
        <v>333</v>
      </c>
      <c r="H1911" s="41" t="s">
        <v>346</v>
      </c>
      <c r="I1911" s="42">
        <v>1</v>
      </c>
    </row>
    <row r="1912" spans="6:9">
      <c r="F1912" s="41" t="s">
        <v>42</v>
      </c>
      <c r="G1912" s="41" t="s">
        <v>333</v>
      </c>
      <c r="H1912" s="41" t="s">
        <v>347</v>
      </c>
      <c r="I1912" s="42">
        <v>0</v>
      </c>
    </row>
    <row r="1913" spans="6:9">
      <c r="F1913" s="41" t="s">
        <v>42</v>
      </c>
      <c r="G1913" s="41" t="s">
        <v>334</v>
      </c>
      <c r="H1913" s="41" t="s">
        <v>341</v>
      </c>
      <c r="I1913" s="42">
        <v>0</v>
      </c>
    </row>
    <row r="1914" spans="6:9">
      <c r="F1914" s="41" t="s">
        <v>42</v>
      </c>
      <c r="G1914" s="41" t="s">
        <v>334</v>
      </c>
      <c r="H1914" s="41" t="s">
        <v>342</v>
      </c>
      <c r="I1914" s="42">
        <v>0</v>
      </c>
    </row>
    <row r="1915" spans="6:9">
      <c r="F1915" s="41" t="s">
        <v>42</v>
      </c>
      <c r="G1915" s="41" t="s">
        <v>334</v>
      </c>
      <c r="H1915" s="41" t="s">
        <v>343</v>
      </c>
      <c r="I1915" s="42">
        <v>117</v>
      </c>
    </row>
    <row r="1916" spans="6:9">
      <c r="F1916" s="41" t="s">
        <v>42</v>
      </c>
      <c r="G1916" s="41" t="s">
        <v>334</v>
      </c>
      <c r="H1916" s="41" t="s">
        <v>344</v>
      </c>
      <c r="I1916" s="42">
        <v>0</v>
      </c>
    </row>
    <row r="1917" spans="6:9">
      <c r="F1917" s="41" t="s">
        <v>42</v>
      </c>
      <c r="G1917" s="41" t="s">
        <v>334</v>
      </c>
      <c r="H1917" s="41" t="s">
        <v>345</v>
      </c>
      <c r="I1917" s="42">
        <v>15</v>
      </c>
    </row>
    <row r="1918" spans="6:9">
      <c r="F1918" s="41" t="s">
        <v>42</v>
      </c>
      <c r="G1918" s="41" t="s">
        <v>334</v>
      </c>
      <c r="H1918" s="41" t="s">
        <v>346</v>
      </c>
      <c r="I1918" s="42">
        <v>5</v>
      </c>
    </row>
    <row r="1919" spans="6:9">
      <c r="F1919" s="41" t="s">
        <v>42</v>
      </c>
      <c r="G1919" s="41" t="s">
        <v>334</v>
      </c>
      <c r="H1919" s="41" t="s">
        <v>347</v>
      </c>
      <c r="I1919" s="42">
        <v>1</v>
      </c>
    </row>
    <row r="1920" spans="6:9">
      <c r="F1920" s="41" t="s">
        <v>42</v>
      </c>
      <c r="G1920" s="41" t="s">
        <v>336</v>
      </c>
      <c r="H1920" s="41" t="s">
        <v>341</v>
      </c>
      <c r="I1920" s="42">
        <v>1</v>
      </c>
    </row>
    <row r="1921" spans="6:9">
      <c r="F1921" s="41" t="s">
        <v>42</v>
      </c>
      <c r="G1921" s="41" t="s">
        <v>336</v>
      </c>
      <c r="H1921" s="41" t="s">
        <v>342</v>
      </c>
      <c r="I1921" s="42">
        <v>0</v>
      </c>
    </row>
    <row r="1922" spans="6:9">
      <c r="F1922" s="41" t="s">
        <v>42</v>
      </c>
      <c r="G1922" s="41" t="s">
        <v>336</v>
      </c>
      <c r="H1922" s="41" t="s">
        <v>343</v>
      </c>
      <c r="I1922" s="42">
        <v>108</v>
      </c>
    </row>
    <row r="1923" spans="6:9">
      <c r="F1923" s="41" t="s">
        <v>42</v>
      </c>
      <c r="G1923" s="41" t="s">
        <v>336</v>
      </c>
      <c r="H1923" s="41" t="s">
        <v>344</v>
      </c>
      <c r="I1923" s="42">
        <v>3</v>
      </c>
    </row>
    <row r="1924" spans="6:9">
      <c r="F1924" s="41" t="s">
        <v>42</v>
      </c>
      <c r="G1924" s="41" t="s">
        <v>336</v>
      </c>
      <c r="H1924" s="41" t="s">
        <v>345</v>
      </c>
      <c r="I1924" s="42">
        <v>26</v>
      </c>
    </row>
    <row r="1925" spans="6:9">
      <c r="F1925" s="41" t="s">
        <v>42</v>
      </c>
      <c r="G1925" s="41" t="s">
        <v>336</v>
      </c>
      <c r="H1925" s="41" t="s">
        <v>346</v>
      </c>
      <c r="I1925" s="42">
        <v>4</v>
      </c>
    </row>
    <row r="1926" spans="6:9">
      <c r="F1926" s="41" t="s">
        <v>42</v>
      </c>
      <c r="G1926" s="41" t="s">
        <v>336</v>
      </c>
      <c r="H1926" s="41" t="s">
        <v>347</v>
      </c>
      <c r="I1926" s="42">
        <v>16</v>
      </c>
    </row>
    <row r="1927" spans="6:9">
      <c r="F1927" s="41" t="s">
        <v>42</v>
      </c>
      <c r="G1927" s="41" t="s">
        <v>337</v>
      </c>
      <c r="H1927" s="41" t="s">
        <v>341</v>
      </c>
      <c r="I1927" s="42">
        <v>1</v>
      </c>
    </row>
    <row r="1928" spans="6:9">
      <c r="F1928" s="41" t="s">
        <v>42</v>
      </c>
      <c r="G1928" s="41" t="s">
        <v>337</v>
      </c>
      <c r="H1928" s="41" t="s">
        <v>342</v>
      </c>
      <c r="I1928" s="42">
        <v>0</v>
      </c>
    </row>
    <row r="1929" spans="6:9">
      <c r="F1929" s="41" t="s">
        <v>42</v>
      </c>
      <c r="G1929" s="41" t="s">
        <v>337</v>
      </c>
      <c r="H1929" s="41" t="s">
        <v>343</v>
      </c>
      <c r="I1929" s="42">
        <v>138</v>
      </c>
    </row>
    <row r="1930" spans="6:9">
      <c r="F1930" s="41" t="s">
        <v>42</v>
      </c>
      <c r="G1930" s="41" t="s">
        <v>337</v>
      </c>
      <c r="H1930" s="41" t="s">
        <v>344</v>
      </c>
      <c r="I1930" s="42">
        <v>4</v>
      </c>
    </row>
    <row r="1931" spans="6:9">
      <c r="F1931" s="41" t="s">
        <v>42</v>
      </c>
      <c r="G1931" s="41" t="s">
        <v>337</v>
      </c>
      <c r="H1931" s="41" t="s">
        <v>345</v>
      </c>
      <c r="I1931" s="42">
        <v>23</v>
      </c>
    </row>
    <row r="1932" spans="6:9">
      <c r="F1932" s="41" t="s">
        <v>42</v>
      </c>
      <c r="G1932" s="41" t="s">
        <v>337</v>
      </c>
      <c r="H1932" s="41" t="s">
        <v>346</v>
      </c>
      <c r="I1932" s="42">
        <v>1</v>
      </c>
    </row>
    <row r="1933" spans="6:9">
      <c r="F1933" s="41" t="s">
        <v>42</v>
      </c>
      <c r="G1933" s="41" t="s">
        <v>337</v>
      </c>
      <c r="H1933" s="41" t="s">
        <v>347</v>
      </c>
      <c r="I1933" s="42">
        <v>8</v>
      </c>
    </row>
    <row r="1934" spans="6:9">
      <c r="F1934" s="41" t="s">
        <v>48</v>
      </c>
      <c r="G1934" s="41" t="s">
        <v>324</v>
      </c>
      <c r="H1934" s="41" t="s">
        <v>341</v>
      </c>
      <c r="I1934" s="42">
        <v>50</v>
      </c>
    </row>
    <row r="1935" spans="6:9">
      <c r="F1935" s="41" t="s">
        <v>48</v>
      </c>
      <c r="G1935" s="41" t="s">
        <v>324</v>
      </c>
      <c r="H1935" s="41" t="s">
        <v>342</v>
      </c>
      <c r="I1935" s="42">
        <v>0</v>
      </c>
    </row>
    <row r="1936" spans="6:9">
      <c r="F1936" s="41" t="s">
        <v>48</v>
      </c>
      <c r="G1936" s="41" t="s">
        <v>324</v>
      </c>
      <c r="H1936" s="41" t="s">
        <v>343</v>
      </c>
      <c r="I1936" s="42">
        <v>986</v>
      </c>
    </row>
    <row r="1937" spans="6:9">
      <c r="F1937" s="41" t="s">
        <v>48</v>
      </c>
      <c r="G1937" s="41" t="s">
        <v>324</v>
      </c>
      <c r="H1937" s="41" t="s">
        <v>344</v>
      </c>
      <c r="I1937" s="42">
        <v>1</v>
      </c>
    </row>
    <row r="1938" spans="6:9">
      <c r="F1938" s="41" t="s">
        <v>48</v>
      </c>
      <c r="G1938" s="41" t="s">
        <v>324</v>
      </c>
      <c r="H1938" s="41" t="s">
        <v>345</v>
      </c>
      <c r="I1938" s="42">
        <v>194</v>
      </c>
    </row>
    <row r="1939" spans="6:9">
      <c r="F1939" s="41" t="s">
        <v>48</v>
      </c>
      <c r="G1939" s="41" t="s">
        <v>324</v>
      </c>
      <c r="H1939" s="41" t="s">
        <v>346</v>
      </c>
      <c r="I1939" s="42">
        <v>197</v>
      </c>
    </row>
    <row r="1940" spans="6:9">
      <c r="F1940" s="41" t="s">
        <v>48</v>
      </c>
      <c r="G1940" s="41" t="s">
        <v>324</v>
      </c>
      <c r="H1940" s="41" t="s">
        <v>347</v>
      </c>
      <c r="I1940" s="42">
        <v>1</v>
      </c>
    </row>
    <row r="1941" spans="6:9">
      <c r="F1941" s="41" t="s">
        <v>48</v>
      </c>
      <c r="G1941" s="41" t="s">
        <v>325</v>
      </c>
      <c r="H1941" s="41" t="s">
        <v>341</v>
      </c>
      <c r="I1941" s="42">
        <v>78</v>
      </c>
    </row>
    <row r="1942" spans="6:9">
      <c r="F1942" s="41" t="s">
        <v>48</v>
      </c>
      <c r="G1942" s="41" t="s">
        <v>325</v>
      </c>
      <c r="H1942" s="41" t="s">
        <v>342</v>
      </c>
      <c r="I1942" s="42">
        <v>1</v>
      </c>
    </row>
    <row r="1943" spans="6:9">
      <c r="F1943" s="41" t="s">
        <v>48</v>
      </c>
      <c r="G1943" s="41" t="s">
        <v>325</v>
      </c>
      <c r="H1943" s="41" t="s">
        <v>343</v>
      </c>
      <c r="I1943" s="42">
        <v>655</v>
      </c>
    </row>
    <row r="1944" spans="6:9">
      <c r="F1944" s="41" t="s">
        <v>48</v>
      </c>
      <c r="G1944" s="41" t="s">
        <v>325</v>
      </c>
      <c r="H1944" s="41" t="s">
        <v>344</v>
      </c>
      <c r="I1944" s="42">
        <v>27</v>
      </c>
    </row>
    <row r="1945" spans="6:9">
      <c r="F1945" s="41" t="s">
        <v>48</v>
      </c>
      <c r="G1945" s="41" t="s">
        <v>325</v>
      </c>
      <c r="H1945" s="41" t="s">
        <v>345</v>
      </c>
      <c r="I1945" s="42">
        <v>253</v>
      </c>
    </row>
    <row r="1946" spans="6:9">
      <c r="F1946" s="41" t="s">
        <v>48</v>
      </c>
      <c r="G1946" s="41" t="s">
        <v>325</v>
      </c>
      <c r="H1946" s="41" t="s">
        <v>346</v>
      </c>
      <c r="I1946" s="42">
        <v>37</v>
      </c>
    </row>
    <row r="1947" spans="6:9">
      <c r="F1947" s="41" t="s">
        <v>48</v>
      </c>
      <c r="G1947" s="41" t="s">
        <v>325</v>
      </c>
      <c r="H1947" s="41" t="s">
        <v>347</v>
      </c>
      <c r="I1947" s="42">
        <v>4</v>
      </c>
    </row>
    <row r="1948" spans="6:9">
      <c r="F1948" s="41" t="s">
        <v>48</v>
      </c>
      <c r="G1948" s="41" t="s">
        <v>326</v>
      </c>
      <c r="H1948" s="41" t="s">
        <v>341</v>
      </c>
      <c r="I1948" s="42">
        <v>592</v>
      </c>
    </row>
    <row r="1949" spans="6:9">
      <c r="F1949" s="41" t="s">
        <v>48</v>
      </c>
      <c r="G1949" s="41" t="s">
        <v>326</v>
      </c>
      <c r="H1949" s="41" t="s">
        <v>342</v>
      </c>
      <c r="I1949" s="42">
        <v>2</v>
      </c>
    </row>
    <row r="1950" spans="6:9">
      <c r="F1950" s="41" t="s">
        <v>48</v>
      </c>
      <c r="G1950" s="41" t="s">
        <v>326</v>
      </c>
      <c r="H1950" s="41" t="s">
        <v>343</v>
      </c>
      <c r="I1950" s="42">
        <v>769</v>
      </c>
    </row>
    <row r="1951" spans="6:9">
      <c r="F1951" s="41" t="s">
        <v>48</v>
      </c>
      <c r="G1951" s="41" t="s">
        <v>326</v>
      </c>
      <c r="H1951" s="41" t="s">
        <v>344</v>
      </c>
      <c r="I1951" s="42">
        <v>3</v>
      </c>
    </row>
    <row r="1952" spans="6:9">
      <c r="F1952" s="41" t="s">
        <v>48</v>
      </c>
      <c r="G1952" s="41" t="s">
        <v>326</v>
      </c>
      <c r="H1952" s="41" t="s">
        <v>345</v>
      </c>
      <c r="I1952" s="42">
        <v>107</v>
      </c>
    </row>
    <row r="1953" spans="6:9">
      <c r="F1953" s="41" t="s">
        <v>48</v>
      </c>
      <c r="G1953" s="41" t="s">
        <v>326</v>
      </c>
      <c r="H1953" s="41" t="s">
        <v>346</v>
      </c>
      <c r="I1953" s="42">
        <v>20</v>
      </c>
    </row>
    <row r="1954" spans="6:9">
      <c r="F1954" s="41" t="s">
        <v>48</v>
      </c>
      <c r="G1954" s="41" t="s">
        <v>326</v>
      </c>
      <c r="H1954" s="41" t="s">
        <v>347</v>
      </c>
      <c r="I1954" s="42">
        <v>0</v>
      </c>
    </row>
    <row r="1955" spans="6:9">
      <c r="F1955" s="41" t="s">
        <v>48</v>
      </c>
      <c r="G1955" s="41" t="s">
        <v>327</v>
      </c>
      <c r="H1955" s="41" t="s">
        <v>341</v>
      </c>
      <c r="I1955" s="42">
        <v>473</v>
      </c>
    </row>
    <row r="1956" spans="6:9">
      <c r="F1956" s="41" t="s">
        <v>48</v>
      </c>
      <c r="G1956" s="41" t="s">
        <v>327</v>
      </c>
      <c r="H1956" s="41" t="s">
        <v>342</v>
      </c>
      <c r="I1956" s="42">
        <v>3</v>
      </c>
    </row>
    <row r="1957" spans="6:9">
      <c r="F1957" s="41" t="s">
        <v>48</v>
      </c>
      <c r="G1957" s="41" t="s">
        <v>327</v>
      </c>
      <c r="H1957" s="41" t="s">
        <v>343</v>
      </c>
      <c r="I1957" s="42">
        <v>530</v>
      </c>
    </row>
    <row r="1958" spans="6:9">
      <c r="F1958" s="41" t="s">
        <v>48</v>
      </c>
      <c r="G1958" s="41" t="s">
        <v>327</v>
      </c>
      <c r="H1958" s="41" t="s">
        <v>344</v>
      </c>
      <c r="I1958" s="42">
        <v>0</v>
      </c>
    </row>
    <row r="1959" spans="6:9">
      <c r="F1959" s="41" t="s">
        <v>48</v>
      </c>
      <c r="G1959" s="41" t="s">
        <v>327</v>
      </c>
      <c r="H1959" s="41" t="s">
        <v>345</v>
      </c>
      <c r="I1959" s="42">
        <v>94</v>
      </c>
    </row>
    <row r="1960" spans="6:9">
      <c r="F1960" s="41" t="s">
        <v>48</v>
      </c>
      <c r="G1960" s="41" t="s">
        <v>327</v>
      </c>
      <c r="H1960" s="41" t="s">
        <v>346</v>
      </c>
      <c r="I1960" s="42">
        <v>55</v>
      </c>
    </row>
    <row r="1961" spans="6:9">
      <c r="F1961" s="41" t="s">
        <v>48</v>
      </c>
      <c r="G1961" s="41" t="s">
        <v>327</v>
      </c>
      <c r="H1961" s="41" t="s">
        <v>347</v>
      </c>
      <c r="I1961" s="42">
        <v>0</v>
      </c>
    </row>
    <row r="1962" spans="6:9">
      <c r="F1962" s="41" t="s">
        <v>48</v>
      </c>
      <c r="G1962" s="41" t="s">
        <v>328</v>
      </c>
      <c r="H1962" s="41" t="s">
        <v>341</v>
      </c>
      <c r="I1962" s="42">
        <v>170</v>
      </c>
    </row>
    <row r="1963" spans="6:9">
      <c r="F1963" s="41" t="s">
        <v>48</v>
      </c>
      <c r="G1963" s="41" t="s">
        <v>328</v>
      </c>
      <c r="H1963" s="41" t="s">
        <v>342</v>
      </c>
      <c r="I1963" s="42">
        <v>3</v>
      </c>
    </row>
    <row r="1964" spans="6:9">
      <c r="F1964" s="41" t="s">
        <v>48</v>
      </c>
      <c r="G1964" s="41" t="s">
        <v>328</v>
      </c>
      <c r="H1964" s="41" t="s">
        <v>343</v>
      </c>
      <c r="I1964" s="42">
        <v>1023</v>
      </c>
    </row>
    <row r="1965" spans="6:9">
      <c r="F1965" s="41" t="s">
        <v>48</v>
      </c>
      <c r="G1965" s="41" t="s">
        <v>328</v>
      </c>
      <c r="H1965" s="41" t="s">
        <v>344</v>
      </c>
      <c r="I1965" s="42">
        <v>8</v>
      </c>
    </row>
    <row r="1966" spans="6:9">
      <c r="F1966" s="41" t="s">
        <v>48</v>
      </c>
      <c r="G1966" s="41" t="s">
        <v>328</v>
      </c>
      <c r="H1966" s="41" t="s">
        <v>345</v>
      </c>
      <c r="I1966" s="42">
        <v>83</v>
      </c>
    </row>
    <row r="1967" spans="6:9">
      <c r="F1967" s="41" t="s">
        <v>48</v>
      </c>
      <c r="G1967" s="41" t="s">
        <v>328</v>
      </c>
      <c r="H1967" s="41" t="s">
        <v>346</v>
      </c>
      <c r="I1967" s="42">
        <v>15</v>
      </c>
    </row>
    <row r="1968" spans="6:9">
      <c r="F1968" s="41" t="s">
        <v>48</v>
      </c>
      <c r="G1968" s="41" t="s">
        <v>328</v>
      </c>
      <c r="H1968" s="41" t="s">
        <v>347</v>
      </c>
      <c r="I1968" s="42">
        <v>0</v>
      </c>
    </row>
    <row r="1969" spans="6:9">
      <c r="F1969" s="41" t="s">
        <v>48</v>
      </c>
      <c r="G1969" s="41" t="s">
        <v>330</v>
      </c>
      <c r="H1969" s="41" t="s">
        <v>341</v>
      </c>
      <c r="I1969" s="42">
        <v>113</v>
      </c>
    </row>
    <row r="1970" spans="6:9">
      <c r="F1970" s="41" t="s">
        <v>48</v>
      </c>
      <c r="G1970" s="41" t="s">
        <v>330</v>
      </c>
      <c r="H1970" s="41" t="s">
        <v>342</v>
      </c>
      <c r="I1970" s="42">
        <v>6</v>
      </c>
    </row>
    <row r="1971" spans="6:9">
      <c r="F1971" s="41" t="s">
        <v>48</v>
      </c>
      <c r="G1971" s="41" t="s">
        <v>330</v>
      </c>
      <c r="H1971" s="41" t="s">
        <v>343</v>
      </c>
      <c r="I1971" s="42">
        <v>1547</v>
      </c>
    </row>
    <row r="1972" spans="6:9">
      <c r="F1972" s="41" t="s">
        <v>48</v>
      </c>
      <c r="G1972" s="41" t="s">
        <v>330</v>
      </c>
      <c r="H1972" s="41" t="s">
        <v>344</v>
      </c>
      <c r="I1972" s="42">
        <v>8</v>
      </c>
    </row>
    <row r="1973" spans="6:9">
      <c r="F1973" s="41" t="s">
        <v>48</v>
      </c>
      <c r="G1973" s="41" t="s">
        <v>330</v>
      </c>
      <c r="H1973" s="41" t="s">
        <v>345</v>
      </c>
      <c r="I1973" s="42">
        <v>353</v>
      </c>
    </row>
    <row r="1974" spans="6:9">
      <c r="F1974" s="41" t="s">
        <v>48</v>
      </c>
      <c r="G1974" s="41" t="s">
        <v>330</v>
      </c>
      <c r="H1974" s="41" t="s">
        <v>346</v>
      </c>
      <c r="I1974" s="42">
        <v>35</v>
      </c>
    </row>
    <row r="1975" spans="6:9">
      <c r="F1975" s="41" t="s">
        <v>48</v>
      </c>
      <c r="G1975" s="41" t="s">
        <v>330</v>
      </c>
      <c r="H1975" s="41" t="s">
        <v>347</v>
      </c>
      <c r="I1975" s="42">
        <v>0</v>
      </c>
    </row>
    <row r="1976" spans="6:9">
      <c r="F1976" s="41" t="s">
        <v>48</v>
      </c>
      <c r="G1976" s="41" t="s">
        <v>331</v>
      </c>
      <c r="H1976" s="41" t="s">
        <v>341</v>
      </c>
      <c r="I1976" s="42">
        <v>100</v>
      </c>
    </row>
    <row r="1977" spans="6:9">
      <c r="F1977" s="41" t="s">
        <v>48</v>
      </c>
      <c r="G1977" s="41" t="s">
        <v>331</v>
      </c>
      <c r="H1977" s="41" t="s">
        <v>342</v>
      </c>
      <c r="I1977" s="42">
        <v>6</v>
      </c>
    </row>
    <row r="1978" spans="6:9">
      <c r="F1978" s="41" t="s">
        <v>48</v>
      </c>
      <c r="G1978" s="41" t="s">
        <v>331</v>
      </c>
      <c r="H1978" s="41" t="s">
        <v>343</v>
      </c>
      <c r="I1978" s="42">
        <v>1113</v>
      </c>
    </row>
    <row r="1979" spans="6:9">
      <c r="F1979" s="41" t="s">
        <v>48</v>
      </c>
      <c r="G1979" s="41" t="s">
        <v>331</v>
      </c>
      <c r="H1979" s="41" t="s">
        <v>344</v>
      </c>
      <c r="I1979" s="42">
        <v>31</v>
      </c>
    </row>
    <row r="1980" spans="6:9">
      <c r="F1980" s="41" t="s">
        <v>48</v>
      </c>
      <c r="G1980" s="41" t="s">
        <v>331</v>
      </c>
      <c r="H1980" s="41" t="s">
        <v>345</v>
      </c>
      <c r="I1980" s="42">
        <v>331</v>
      </c>
    </row>
    <row r="1981" spans="6:9">
      <c r="F1981" s="41" t="s">
        <v>48</v>
      </c>
      <c r="G1981" s="41" t="s">
        <v>331</v>
      </c>
      <c r="H1981" s="41" t="s">
        <v>346</v>
      </c>
      <c r="I1981" s="42">
        <v>8</v>
      </c>
    </row>
    <row r="1982" spans="6:9">
      <c r="F1982" s="41" t="s">
        <v>48</v>
      </c>
      <c r="G1982" s="41" t="s">
        <v>331</v>
      </c>
      <c r="H1982" s="41" t="s">
        <v>347</v>
      </c>
      <c r="I1982" s="42">
        <v>0</v>
      </c>
    </row>
    <row r="1983" spans="6:9">
      <c r="F1983" s="41" t="s">
        <v>48</v>
      </c>
      <c r="G1983" s="41" t="s">
        <v>332</v>
      </c>
      <c r="H1983" s="41" t="s">
        <v>341</v>
      </c>
      <c r="I1983" s="42">
        <v>138</v>
      </c>
    </row>
    <row r="1984" spans="6:9">
      <c r="F1984" s="41" t="s">
        <v>48</v>
      </c>
      <c r="G1984" s="41" t="s">
        <v>332</v>
      </c>
      <c r="H1984" s="41" t="s">
        <v>342</v>
      </c>
      <c r="I1984" s="42">
        <v>6</v>
      </c>
    </row>
    <row r="1985" spans="6:9">
      <c r="F1985" s="41" t="s">
        <v>48</v>
      </c>
      <c r="G1985" s="41" t="s">
        <v>332</v>
      </c>
      <c r="H1985" s="41" t="s">
        <v>343</v>
      </c>
      <c r="I1985" s="42">
        <v>851</v>
      </c>
    </row>
    <row r="1986" spans="6:9">
      <c r="F1986" s="41" t="s">
        <v>48</v>
      </c>
      <c r="G1986" s="41" t="s">
        <v>332</v>
      </c>
      <c r="H1986" s="41" t="s">
        <v>344</v>
      </c>
      <c r="I1986" s="42">
        <v>39</v>
      </c>
    </row>
    <row r="1987" spans="6:9">
      <c r="F1987" s="41" t="s">
        <v>48</v>
      </c>
      <c r="G1987" s="41" t="s">
        <v>332</v>
      </c>
      <c r="H1987" s="41" t="s">
        <v>345</v>
      </c>
      <c r="I1987" s="42">
        <v>294</v>
      </c>
    </row>
    <row r="1988" spans="6:9">
      <c r="F1988" s="41" t="s">
        <v>48</v>
      </c>
      <c r="G1988" s="41" t="s">
        <v>332</v>
      </c>
      <c r="H1988" s="41" t="s">
        <v>346</v>
      </c>
      <c r="I1988" s="42">
        <v>46</v>
      </c>
    </row>
    <row r="1989" spans="6:9">
      <c r="F1989" s="41" t="s">
        <v>48</v>
      </c>
      <c r="G1989" s="41" t="s">
        <v>332</v>
      </c>
      <c r="H1989" s="41" t="s">
        <v>347</v>
      </c>
      <c r="I1989" s="42">
        <v>0</v>
      </c>
    </row>
    <row r="1990" spans="6:9">
      <c r="F1990" s="41" t="s">
        <v>48</v>
      </c>
      <c r="G1990" s="41" t="s">
        <v>333</v>
      </c>
      <c r="H1990" s="41" t="s">
        <v>341</v>
      </c>
      <c r="I1990" s="42">
        <v>37</v>
      </c>
    </row>
    <row r="1991" spans="6:9">
      <c r="F1991" s="41" t="s">
        <v>48</v>
      </c>
      <c r="G1991" s="41" t="s">
        <v>333</v>
      </c>
      <c r="H1991" s="41" t="s">
        <v>342</v>
      </c>
      <c r="I1991" s="42">
        <v>1</v>
      </c>
    </row>
    <row r="1992" spans="6:9">
      <c r="F1992" s="41" t="s">
        <v>48</v>
      </c>
      <c r="G1992" s="41" t="s">
        <v>333</v>
      </c>
      <c r="H1992" s="41" t="s">
        <v>343</v>
      </c>
      <c r="I1992" s="42">
        <v>1136</v>
      </c>
    </row>
    <row r="1993" spans="6:9">
      <c r="F1993" s="41" t="s">
        <v>48</v>
      </c>
      <c r="G1993" s="41" t="s">
        <v>333</v>
      </c>
      <c r="H1993" s="41" t="s">
        <v>344</v>
      </c>
      <c r="I1993" s="42">
        <v>4</v>
      </c>
    </row>
    <row r="1994" spans="6:9">
      <c r="F1994" s="41" t="s">
        <v>48</v>
      </c>
      <c r="G1994" s="41" t="s">
        <v>333</v>
      </c>
      <c r="H1994" s="41" t="s">
        <v>345</v>
      </c>
      <c r="I1994" s="42">
        <v>198</v>
      </c>
    </row>
    <row r="1995" spans="6:9">
      <c r="F1995" s="41" t="s">
        <v>48</v>
      </c>
      <c r="G1995" s="41" t="s">
        <v>333</v>
      </c>
      <c r="H1995" s="41" t="s">
        <v>346</v>
      </c>
      <c r="I1995" s="42">
        <v>17</v>
      </c>
    </row>
    <row r="1996" spans="6:9">
      <c r="F1996" s="41" t="s">
        <v>48</v>
      </c>
      <c r="G1996" s="41" t="s">
        <v>333</v>
      </c>
      <c r="H1996" s="41" t="s">
        <v>347</v>
      </c>
      <c r="I1996" s="42">
        <v>2</v>
      </c>
    </row>
    <row r="1997" spans="6:9">
      <c r="F1997" s="41" t="s">
        <v>48</v>
      </c>
      <c r="G1997" s="41" t="s">
        <v>334</v>
      </c>
      <c r="H1997" s="41" t="s">
        <v>341</v>
      </c>
      <c r="I1997" s="42">
        <v>22</v>
      </c>
    </row>
    <row r="1998" spans="6:9">
      <c r="F1998" s="41" t="s">
        <v>48</v>
      </c>
      <c r="G1998" s="41" t="s">
        <v>334</v>
      </c>
      <c r="H1998" s="41" t="s">
        <v>342</v>
      </c>
      <c r="I1998" s="42">
        <v>5</v>
      </c>
    </row>
    <row r="1999" spans="6:9">
      <c r="F1999" s="41" t="s">
        <v>48</v>
      </c>
      <c r="G1999" s="41" t="s">
        <v>334</v>
      </c>
      <c r="H1999" s="41" t="s">
        <v>343</v>
      </c>
      <c r="I1999" s="42">
        <v>973</v>
      </c>
    </row>
    <row r="2000" spans="6:9">
      <c r="F2000" s="41" t="s">
        <v>48</v>
      </c>
      <c r="G2000" s="41" t="s">
        <v>334</v>
      </c>
      <c r="H2000" s="41" t="s">
        <v>344</v>
      </c>
      <c r="I2000" s="42">
        <v>12</v>
      </c>
    </row>
    <row r="2001" spans="6:9">
      <c r="F2001" s="41" t="s">
        <v>48</v>
      </c>
      <c r="G2001" s="41" t="s">
        <v>334</v>
      </c>
      <c r="H2001" s="41" t="s">
        <v>345</v>
      </c>
      <c r="I2001" s="42">
        <v>313</v>
      </c>
    </row>
    <row r="2002" spans="6:9">
      <c r="F2002" s="41" t="s">
        <v>48</v>
      </c>
      <c r="G2002" s="41" t="s">
        <v>334</v>
      </c>
      <c r="H2002" s="41" t="s">
        <v>346</v>
      </c>
      <c r="I2002" s="42">
        <v>35</v>
      </c>
    </row>
    <row r="2003" spans="6:9">
      <c r="F2003" s="41" t="s">
        <v>48</v>
      </c>
      <c r="G2003" s="41" t="s">
        <v>334</v>
      </c>
      <c r="H2003" s="41" t="s">
        <v>347</v>
      </c>
      <c r="I2003" s="42">
        <v>0</v>
      </c>
    </row>
    <row r="2004" spans="6:9">
      <c r="F2004" s="41" t="s">
        <v>48</v>
      </c>
      <c r="G2004" s="41" t="s">
        <v>336</v>
      </c>
      <c r="H2004" s="41" t="s">
        <v>341</v>
      </c>
      <c r="I2004" s="42">
        <v>24</v>
      </c>
    </row>
    <row r="2005" spans="6:9">
      <c r="F2005" s="41" t="s">
        <v>48</v>
      </c>
      <c r="G2005" s="41" t="s">
        <v>336</v>
      </c>
      <c r="H2005" s="41" t="s">
        <v>342</v>
      </c>
      <c r="I2005" s="42">
        <v>9</v>
      </c>
    </row>
    <row r="2006" spans="6:9">
      <c r="F2006" s="41" t="s">
        <v>48</v>
      </c>
      <c r="G2006" s="41" t="s">
        <v>336</v>
      </c>
      <c r="H2006" s="41" t="s">
        <v>343</v>
      </c>
      <c r="I2006" s="42">
        <v>974</v>
      </c>
    </row>
    <row r="2007" spans="6:9">
      <c r="F2007" s="41" t="s">
        <v>48</v>
      </c>
      <c r="G2007" s="41" t="s">
        <v>336</v>
      </c>
      <c r="H2007" s="41" t="s">
        <v>344</v>
      </c>
      <c r="I2007" s="42">
        <v>13</v>
      </c>
    </row>
    <row r="2008" spans="6:9">
      <c r="F2008" s="41" t="s">
        <v>48</v>
      </c>
      <c r="G2008" s="41" t="s">
        <v>336</v>
      </c>
      <c r="H2008" s="41" t="s">
        <v>345</v>
      </c>
      <c r="I2008" s="42">
        <v>277</v>
      </c>
    </row>
    <row r="2009" spans="6:9">
      <c r="F2009" s="41" t="s">
        <v>48</v>
      </c>
      <c r="G2009" s="41" t="s">
        <v>336</v>
      </c>
      <c r="H2009" s="41" t="s">
        <v>346</v>
      </c>
      <c r="I2009" s="42">
        <v>26</v>
      </c>
    </row>
    <row r="2010" spans="6:9">
      <c r="F2010" s="41" t="s">
        <v>48</v>
      </c>
      <c r="G2010" s="41" t="s">
        <v>336</v>
      </c>
      <c r="H2010" s="41" t="s">
        <v>347</v>
      </c>
      <c r="I2010" s="42">
        <v>0</v>
      </c>
    </row>
    <row r="2011" spans="6:9">
      <c r="F2011" s="41" t="s">
        <v>48</v>
      </c>
      <c r="G2011" s="41" t="s">
        <v>337</v>
      </c>
      <c r="H2011" s="41" t="s">
        <v>341</v>
      </c>
      <c r="I2011" s="42">
        <v>0</v>
      </c>
    </row>
    <row r="2012" spans="6:9">
      <c r="F2012" s="41" t="s">
        <v>48</v>
      </c>
      <c r="G2012" s="41" t="s">
        <v>337</v>
      </c>
      <c r="H2012" s="41" t="s">
        <v>342</v>
      </c>
      <c r="I2012" s="42">
        <v>0</v>
      </c>
    </row>
    <row r="2013" spans="6:9">
      <c r="F2013" s="41" t="s">
        <v>48</v>
      </c>
      <c r="G2013" s="41" t="s">
        <v>337</v>
      </c>
      <c r="H2013" s="41" t="s">
        <v>343</v>
      </c>
      <c r="I2013" s="42">
        <v>795</v>
      </c>
    </row>
    <row r="2014" spans="6:9">
      <c r="F2014" s="41" t="s">
        <v>48</v>
      </c>
      <c r="G2014" s="41" t="s">
        <v>337</v>
      </c>
      <c r="H2014" s="41" t="s">
        <v>344</v>
      </c>
      <c r="I2014" s="42">
        <v>17</v>
      </c>
    </row>
    <row r="2015" spans="6:9">
      <c r="F2015" s="41" t="s">
        <v>48</v>
      </c>
      <c r="G2015" s="41" t="s">
        <v>337</v>
      </c>
      <c r="H2015" s="41" t="s">
        <v>345</v>
      </c>
      <c r="I2015" s="42">
        <v>312</v>
      </c>
    </row>
    <row r="2016" spans="6:9">
      <c r="F2016" s="41" t="s">
        <v>48</v>
      </c>
      <c r="G2016" s="41" t="s">
        <v>337</v>
      </c>
      <c r="H2016" s="41" t="s">
        <v>346</v>
      </c>
      <c r="I2016" s="42">
        <v>31</v>
      </c>
    </row>
    <row r="2017" spans="6:9">
      <c r="F2017" s="41" t="s">
        <v>48</v>
      </c>
      <c r="G2017" s="41" t="s">
        <v>337</v>
      </c>
      <c r="H2017" s="41" t="s">
        <v>347</v>
      </c>
      <c r="I2017" s="42">
        <v>0</v>
      </c>
    </row>
    <row r="2018" spans="6:9">
      <c r="F2018" s="41" t="s">
        <v>50</v>
      </c>
      <c r="G2018" s="41" t="s">
        <v>324</v>
      </c>
      <c r="H2018" s="41" t="s">
        <v>341</v>
      </c>
      <c r="I2018" s="42">
        <v>43</v>
      </c>
    </row>
    <row r="2019" spans="6:9">
      <c r="F2019" s="41" t="s">
        <v>50</v>
      </c>
      <c r="G2019" s="41" t="s">
        <v>324</v>
      </c>
      <c r="H2019" s="41" t="s">
        <v>342</v>
      </c>
      <c r="I2019" s="42">
        <v>1</v>
      </c>
    </row>
    <row r="2020" spans="6:9">
      <c r="F2020" s="41" t="s">
        <v>50</v>
      </c>
      <c r="G2020" s="41" t="s">
        <v>324</v>
      </c>
      <c r="H2020" s="41" t="s">
        <v>343</v>
      </c>
      <c r="I2020" s="42">
        <v>226</v>
      </c>
    </row>
    <row r="2021" spans="6:9">
      <c r="F2021" s="41" t="s">
        <v>50</v>
      </c>
      <c r="G2021" s="41" t="s">
        <v>324</v>
      </c>
      <c r="H2021" s="41" t="s">
        <v>344</v>
      </c>
      <c r="I2021" s="42">
        <v>1</v>
      </c>
    </row>
    <row r="2022" spans="6:9">
      <c r="F2022" s="41" t="s">
        <v>50</v>
      </c>
      <c r="G2022" s="41" t="s">
        <v>324</v>
      </c>
      <c r="H2022" s="41" t="s">
        <v>345</v>
      </c>
      <c r="I2022" s="42">
        <v>0</v>
      </c>
    </row>
    <row r="2023" spans="6:9">
      <c r="F2023" s="41" t="s">
        <v>50</v>
      </c>
      <c r="G2023" s="41" t="s">
        <v>324</v>
      </c>
      <c r="H2023" s="41" t="s">
        <v>346</v>
      </c>
      <c r="I2023" s="42">
        <v>20</v>
      </c>
    </row>
    <row r="2024" spans="6:9">
      <c r="F2024" s="41" t="s">
        <v>50</v>
      </c>
      <c r="G2024" s="41" t="s">
        <v>324</v>
      </c>
      <c r="H2024" s="41" t="s">
        <v>347</v>
      </c>
      <c r="I2024" s="42">
        <v>2</v>
      </c>
    </row>
    <row r="2025" spans="6:9">
      <c r="F2025" s="41" t="s">
        <v>50</v>
      </c>
      <c r="G2025" s="41" t="s">
        <v>325</v>
      </c>
      <c r="H2025" s="41" t="s">
        <v>341</v>
      </c>
      <c r="I2025" s="42">
        <v>41</v>
      </c>
    </row>
    <row r="2026" spans="6:9">
      <c r="F2026" s="41" t="s">
        <v>50</v>
      </c>
      <c r="G2026" s="41" t="s">
        <v>325</v>
      </c>
      <c r="H2026" s="41" t="s">
        <v>342</v>
      </c>
      <c r="I2026" s="42">
        <v>0</v>
      </c>
    </row>
    <row r="2027" spans="6:9">
      <c r="F2027" s="41" t="s">
        <v>50</v>
      </c>
      <c r="G2027" s="41" t="s">
        <v>325</v>
      </c>
      <c r="H2027" s="41" t="s">
        <v>343</v>
      </c>
      <c r="I2027" s="42">
        <v>153</v>
      </c>
    </row>
    <row r="2028" spans="6:9">
      <c r="F2028" s="41" t="s">
        <v>50</v>
      </c>
      <c r="G2028" s="41" t="s">
        <v>325</v>
      </c>
      <c r="H2028" s="41" t="s">
        <v>344</v>
      </c>
      <c r="I2028" s="42">
        <v>9</v>
      </c>
    </row>
    <row r="2029" spans="6:9">
      <c r="F2029" s="41" t="s">
        <v>50</v>
      </c>
      <c r="G2029" s="41" t="s">
        <v>325</v>
      </c>
      <c r="H2029" s="41" t="s">
        <v>345</v>
      </c>
      <c r="I2029" s="42">
        <v>22</v>
      </c>
    </row>
    <row r="2030" spans="6:9">
      <c r="F2030" s="41" t="s">
        <v>50</v>
      </c>
      <c r="G2030" s="41" t="s">
        <v>325</v>
      </c>
      <c r="H2030" s="41" t="s">
        <v>346</v>
      </c>
      <c r="I2030" s="42">
        <v>43</v>
      </c>
    </row>
    <row r="2031" spans="6:9">
      <c r="F2031" s="41" t="s">
        <v>50</v>
      </c>
      <c r="G2031" s="41" t="s">
        <v>325</v>
      </c>
      <c r="H2031" s="41" t="s">
        <v>347</v>
      </c>
      <c r="I2031" s="42">
        <v>1</v>
      </c>
    </row>
    <row r="2032" spans="6:9">
      <c r="F2032" s="41" t="s">
        <v>50</v>
      </c>
      <c r="G2032" s="41" t="s">
        <v>326</v>
      </c>
      <c r="H2032" s="41" t="s">
        <v>341</v>
      </c>
      <c r="I2032" s="42">
        <v>89</v>
      </c>
    </row>
    <row r="2033" spans="6:9">
      <c r="F2033" s="41" t="s">
        <v>50</v>
      </c>
      <c r="G2033" s="41" t="s">
        <v>326</v>
      </c>
      <c r="H2033" s="41" t="s">
        <v>342</v>
      </c>
      <c r="I2033" s="42">
        <v>0</v>
      </c>
    </row>
    <row r="2034" spans="6:9">
      <c r="F2034" s="41" t="s">
        <v>50</v>
      </c>
      <c r="G2034" s="41" t="s">
        <v>326</v>
      </c>
      <c r="H2034" s="41" t="s">
        <v>343</v>
      </c>
      <c r="I2034" s="42">
        <v>154</v>
      </c>
    </row>
    <row r="2035" spans="6:9">
      <c r="F2035" s="41" t="s">
        <v>50</v>
      </c>
      <c r="G2035" s="41" t="s">
        <v>326</v>
      </c>
      <c r="H2035" s="41" t="s">
        <v>344</v>
      </c>
      <c r="I2035" s="42">
        <v>1</v>
      </c>
    </row>
    <row r="2036" spans="6:9">
      <c r="F2036" s="41" t="s">
        <v>50</v>
      </c>
      <c r="G2036" s="41" t="s">
        <v>326</v>
      </c>
      <c r="H2036" s="41" t="s">
        <v>345</v>
      </c>
      <c r="I2036" s="42">
        <v>56</v>
      </c>
    </row>
    <row r="2037" spans="6:9">
      <c r="F2037" s="41" t="s">
        <v>50</v>
      </c>
      <c r="G2037" s="41" t="s">
        <v>326</v>
      </c>
      <c r="H2037" s="41" t="s">
        <v>346</v>
      </c>
      <c r="I2037" s="42">
        <v>18</v>
      </c>
    </row>
    <row r="2038" spans="6:9">
      <c r="F2038" s="41" t="s">
        <v>50</v>
      </c>
      <c r="G2038" s="41" t="s">
        <v>326</v>
      </c>
      <c r="H2038" s="41" t="s">
        <v>347</v>
      </c>
      <c r="I2038" s="42">
        <v>0</v>
      </c>
    </row>
    <row r="2039" spans="6:9">
      <c r="F2039" s="41" t="s">
        <v>50</v>
      </c>
      <c r="G2039" s="41" t="s">
        <v>327</v>
      </c>
      <c r="H2039" s="41" t="s">
        <v>341</v>
      </c>
      <c r="I2039" s="42">
        <v>83</v>
      </c>
    </row>
    <row r="2040" spans="6:9">
      <c r="F2040" s="41" t="s">
        <v>50</v>
      </c>
      <c r="G2040" s="41" t="s">
        <v>327</v>
      </c>
      <c r="H2040" s="41" t="s">
        <v>342</v>
      </c>
      <c r="I2040" s="42">
        <v>1</v>
      </c>
    </row>
    <row r="2041" spans="6:9">
      <c r="F2041" s="41" t="s">
        <v>50</v>
      </c>
      <c r="G2041" s="41" t="s">
        <v>327</v>
      </c>
      <c r="H2041" s="41" t="s">
        <v>343</v>
      </c>
      <c r="I2041" s="42">
        <v>194</v>
      </c>
    </row>
    <row r="2042" spans="6:9">
      <c r="F2042" s="41" t="s">
        <v>50</v>
      </c>
      <c r="G2042" s="41" t="s">
        <v>327</v>
      </c>
      <c r="H2042" s="41" t="s">
        <v>344</v>
      </c>
      <c r="I2042" s="42">
        <v>0</v>
      </c>
    </row>
    <row r="2043" spans="6:9">
      <c r="F2043" s="41" t="s">
        <v>50</v>
      </c>
      <c r="G2043" s="41" t="s">
        <v>327</v>
      </c>
      <c r="H2043" s="41" t="s">
        <v>345</v>
      </c>
      <c r="I2043" s="42">
        <v>9</v>
      </c>
    </row>
    <row r="2044" spans="6:9">
      <c r="F2044" s="41" t="s">
        <v>50</v>
      </c>
      <c r="G2044" s="41" t="s">
        <v>327</v>
      </c>
      <c r="H2044" s="41" t="s">
        <v>346</v>
      </c>
      <c r="I2044" s="42">
        <v>17</v>
      </c>
    </row>
    <row r="2045" spans="6:9">
      <c r="F2045" s="41" t="s">
        <v>50</v>
      </c>
      <c r="G2045" s="41" t="s">
        <v>327</v>
      </c>
      <c r="H2045" s="41" t="s">
        <v>347</v>
      </c>
      <c r="I2045" s="42">
        <v>0</v>
      </c>
    </row>
    <row r="2046" spans="6:9">
      <c r="F2046" s="41" t="s">
        <v>50</v>
      </c>
      <c r="G2046" s="41" t="s">
        <v>328</v>
      </c>
      <c r="H2046" s="41" t="s">
        <v>341</v>
      </c>
      <c r="I2046" s="42">
        <v>69</v>
      </c>
    </row>
    <row r="2047" spans="6:9">
      <c r="F2047" s="41" t="s">
        <v>50</v>
      </c>
      <c r="G2047" s="41" t="s">
        <v>328</v>
      </c>
      <c r="H2047" s="41" t="s">
        <v>342</v>
      </c>
      <c r="I2047" s="42">
        <v>25</v>
      </c>
    </row>
    <row r="2048" spans="6:9">
      <c r="F2048" s="41" t="s">
        <v>50</v>
      </c>
      <c r="G2048" s="41" t="s">
        <v>328</v>
      </c>
      <c r="H2048" s="41" t="s">
        <v>343</v>
      </c>
      <c r="I2048" s="42">
        <v>126</v>
      </c>
    </row>
    <row r="2049" spans="6:9">
      <c r="F2049" s="41" t="s">
        <v>50</v>
      </c>
      <c r="G2049" s="41" t="s">
        <v>328</v>
      </c>
      <c r="H2049" s="41" t="s">
        <v>344</v>
      </c>
      <c r="I2049" s="42">
        <v>1</v>
      </c>
    </row>
    <row r="2050" spans="6:9">
      <c r="F2050" s="41" t="s">
        <v>50</v>
      </c>
      <c r="G2050" s="41" t="s">
        <v>328</v>
      </c>
      <c r="H2050" s="41" t="s">
        <v>345</v>
      </c>
      <c r="I2050" s="42">
        <v>3</v>
      </c>
    </row>
    <row r="2051" spans="6:9">
      <c r="F2051" s="41" t="s">
        <v>50</v>
      </c>
      <c r="G2051" s="41" t="s">
        <v>328</v>
      </c>
      <c r="H2051" s="41" t="s">
        <v>346</v>
      </c>
      <c r="I2051" s="42">
        <v>23</v>
      </c>
    </row>
    <row r="2052" spans="6:9">
      <c r="F2052" s="41" t="s">
        <v>50</v>
      </c>
      <c r="G2052" s="41" t="s">
        <v>328</v>
      </c>
      <c r="H2052" s="41" t="s">
        <v>347</v>
      </c>
      <c r="I2052" s="42">
        <v>0</v>
      </c>
    </row>
    <row r="2053" spans="6:9">
      <c r="F2053" s="41" t="s">
        <v>50</v>
      </c>
      <c r="G2053" s="41" t="s">
        <v>330</v>
      </c>
      <c r="H2053" s="41" t="s">
        <v>341</v>
      </c>
      <c r="I2053" s="42">
        <v>184</v>
      </c>
    </row>
    <row r="2054" spans="6:9">
      <c r="F2054" s="41" t="s">
        <v>50</v>
      </c>
      <c r="G2054" s="41" t="s">
        <v>330</v>
      </c>
      <c r="H2054" s="41" t="s">
        <v>342</v>
      </c>
      <c r="I2054" s="42">
        <v>4</v>
      </c>
    </row>
    <row r="2055" spans="6:9">
      <c r="F2055" s="41" t="s">
        <v>50</v>
      </c>
      <c r="G2055" s="41" t="s">
        <v>330</v>
      </c>
      <c r="H2055" s="41" t="s">
        <v>343</v>
      </c>
      <c r="I2055" s="42">
        <v>89</v>
      </c>
    </row>
    <row r="2056" spans="6:9">
      <c r="F2056" s="41" t="s">
        <v>50</v>
      </c>
      <c r="G2056" s="41" t="s">
        <v>330</v>
      </c>
      <c r="H2056" s="41" t="s">
        <v>344</v>
      </c>
      <c r="I2056" s="42">
        <v>2</v>
      </c>
    </row>
    <row r="2057" spans="6:9">
      <c r="F2057" s="41" t="s">
        <v>50</v>
      </c>
      <c r="G2057" s="41" t="s">
        <v>330</v>
      </c>
      <c r="H2057" s="41" t="s">
        <v>345</v>
      </c>
      <c r="I2057" s="42">
        <v>15</v>
      </c>
    </row>
    <row r="2058" spans="6:9">
      <c r="F2058" s="41" t="s">
        <v>50</v>
      </c>
      <c r="G2058" s="41" t="s">
        <v>330</v>
      </c>
      <c r="H2058" s="41" t="s">
        <v>346</v>
      </c>
      <c r="I2058" s="42">
        <v>21</v>
      </c>
    </row>
    <row r="2059" spans="6:9">
      <c r="F2059" s="41" t="s">
        <v>50</v>
      </c>
      <c r="G2059" s="41" t="s">
        <v>330</v>
      </c>
      <c r="H2059" s="41" t="s">
        <v>347</v>
      </c>
      <c r="I2059" s="42">
        <v>0</v>
      </c>
    </row>
    <row r="2060" spans="6:9">
      <c r="F2060" s="41" t="s">
        <v>50</v>
      </c>
      <c r="G2060" s="41" t="s">
        <v>331</v>
      </c>
      <c r="H2060" s="41" t="s">
        <v>341</v>
      </c>
      <c r="I2060" s="42">
        <v>55</v>
      </c>
    </row>
    <row r="2061" spans="6:9">
      <c r="F2061" s="41" t="s">
        <v>50</v>
      </c>
      <c r="G2061" s="41" t="s">
        <v>331</v>
      </c>
      <c r="H2061" s="41" t="s">
        <v>342</v>
      </c>
      <c r="I2061" s="42">
        <v>0</v>
      </c>
    </row>
    <row r="2062" spans="6:9">
      <c r="F2062" s="41" t="s">
        <v>50</v>
      </c>
      <c r="G2062" s="41" t="s">
        <v>331</v>
      </c>
      <c r="H2062" s="41" t="s">
        <v>343</v>
      </c>
      <c r="I2062" s="42">
        <v>236</v>
      </c>
    </row>
    <row r="2063" spans="6:9">
      <c r="F2063" s="41" t="s">
        <v>50</v>
      </c>
      <c r="G2063" s="41" t="s">
        <v>331</v>
      </c>
      <c r="H2063" s="41" t="s">
        <v>344</v>
      </c>
      <c r="I2063" s="42">
        <v>1</v>
      </c>
    </row>
    <row r="2064" spans="6:9">
      <c r="F2064" s="41" t="s">
        <v>50</v>
      </c>
      <c r="G2064" s="41" t="s">
        <v>331</v>
      </c>
      <c r="H2064" s="41" t="s">
        <v>345</v>
      </c>
      <c r="I2064" s="42">
        <v>26</v>
      </c>
    </row>
    <row r="2065" spans="6:9">
      <c r="F2065" s="41" t="s">
        <v>50</v>
      </c>
      <c r="G2065" s="41" t="s">
        <v>331</v>
      </c>
      <c r="H2065" s="41" t="s">
        <v>346</v>
      </c>
      <c r="I2065" s="42">
        <v>19</v>
      </c>
    </row>
    <row r="2066" spans="6:9">
      <c r="F2066" s="41" t="s">
        <v>50</v>
      </c>
      <c r="G2066" s="41" t="s">
        <v>331</v>
      </c>
      <c r="H2066" s="41" t="s">
        <v>347</v>
      </c>
      <c r="I2066" s="42">
        <v>0</v>
      </c>
    </row>
    <row r="2067" spans="6:9">
      <c r="F2067" s="41" t="s">
        <v>50</v>
      </c>
      <c r="G2067" s="41" t="s">
        <v>332</v>
      </c>
      <c r="H2067" s="41" t="s">
        <v>341</v>
      </c>
      <c r="I2067" s="42">
        <v>25</v>
      </c>
    </row>
    <row r="2068" spans="6:9">
      <c r="F2068" s="41" t="s">
        <v>50</v>
      </c>
      <c r="G2068" s="41" t="s">
        <v>332</v>
      </c>
      <c r="H2068" s="41" t="s">
        <v>342</v>
      </c>
      <c r="I2068" s="42">
        <v>1</v>
      </c>
    </row>
    <row r="2069" spans="6:9">
      <c r="F2069" s="41" t="s">
        <v>50</v>
      </c>
      <c r="G2069" s="41" t="s">
        <v>332</v>
      </c>
      <c r="H2069" s="41" t="s">
        <v>343</v>
      </c>
      <c r="I2069" s="42">
        <v>240</v>
      </c>
    </row>
    <row r="2070" spans="6:9">
      <c r="F2070" s="41" t="s">
        <v>50</v>
      </c>
      <c r="G2070" s="41" t="s">
        <v>332</v>
      </c>
      <c r="H2070" s="41" t="s">
        <v>344</v>
      </c>
      <c r="I2070" s="42">
        <v>1</v>
      </c>
    </row>
    <row r="2071" spans="6:9">
      <c r="F2071" s="41" t="s">
        <v>50</v>
      </c>
      <c r="G2071" s="41" t="s">
        <v>332</v>
      </c>
      <c r="H2071" s="41" t="s">
        <v>345</v>
      </c>
      <c r="I2071" s="42">
        <v>25</v>
      </c>
    </row>
    <row r="2072" spans="6:9">
      <c r="F2072" s="41" t="s">
        <v>50</v>
      </c>
      <c r="G2072" s="41" t="s">
        <v>332</v>
      </c>
      <c r="H2072" s="41" t="s">
        <v>346</v>
      </c>
      <c r="I2072" s="42">
        <v>17</v>
      </c>
    </row>
    <row r="2073" spans="6:9">
      <c r="F2073" s="41" t="s">
        <v>50</v>
      </c>
      <c r="G2073" s="41" t="s">
        <v>332</v>
      </c>
      <c r="H2073" s="41" t="s">
        <v>347</v>
      </c>
      <c r="I2073" s="42">
        <v>0</v>
      </c>
    </row>
    <row r="2074" spans="6:9">
      <c r="F2074" s="41" t="s">
        <v>50</v>
      </c>
      <c r="G2074" s="41" t="s">
        <v>333</v>
      </c>
      <c r="H2074" s="41" t="s">
        <v>341</v>
      </c>
      <c r="I2074" s="42">
        <v>1</v>
      </c>
    </row>
    <row r="2075" spans="6:9">
      <c r="F2075" s="41" t="s">
        <v>50</v>
      </c>
      <c r="G2075" s="41" t="s">
        <v>333</v>
      </c>
      <c r="H2075" s="41" t="s">
        <v>342</v>
      </c>
      <c r="I2075" s="42">
        <v>0</v>
      </c>
    </row>
    <row r="2076" spans="6:9">
      <c r="F2076" s="41" t="s">
        <v>50</v>
      </c>
      <c r="G2076" s="41" t="s">
        <v>333</v>
      </c>
      <c r="H2076" s="41" t="s">
        <v>343</v>
      </c>
      <c r="I2076" s="42">
        <v>284</v>
      </c>
    </row>
    <row r="2077" spans="6:9">
      <c r="F2077" s="41" t="s">
        <v>50</v>
      </c>
      <c r="G2077" s="41" t="s">
        <v>333</v>
      </c>
      <c r="H2077" s="41" t="s">
        <v>344</v>
      </c>
      <c r="I2077" s="42">
        <v>15</v>
      </c>
    </row>
    <row r="2078" spans="6:9">
      <c r="F2078" s="41" t="s">
        <v>50</v>
      </c>
      <c r="G2078" s="41" t="s">
        <v>333</v>
      </c>
      <c r="H2078" s="41" t="s">
        <v>345</v>
      </c>
      <c r="I2078" s="42">
        <v>7</v>
      </c>
    </row>
    <row r="2079" spans="6:9">
      <c r="F2079" s="41" t="s">
        <v>50</v>
      </c>
      <c r="G2079" s="41" t="s">
        <v>333</v>
      </c>
      <c r="H2079" s="41" t="s">
        <v>346</v>
      </c>
      <c r="I2079" s="42">
        <v>2</v>
      </c>
    </row>
    <row r="2080" spans="6:9">
      <c r="F2080" s="41" t="s">
        <v>50</v>
      </c>
      <c r="G2080" s="41" t="s">
        <v>333</v>
      </c>
      <c r="H2080" s="41" t="s">
        <v>347</v>
      </c>
      <c r="I2080" s="42">
        <v>0</v>
      </c>
    </row>
    <row r="2081" spans="6:9">
      <c r="F2081" s="41" t="s">
        <v>50</v>
      </c>
      <c r="G2081" s="41" t="s">
        <v>334</v>
      </c>
      <c r="H2081" s="41" t="s">
        <v>341</v>
      </c>
      <c r="I2081" s="42">
        <v>20</v>
      </c>
    </row>
    <row r="2082" spans="6:9">
      <c r="F2082" s="41" t="s">
        <v>50</v>
      </c>
      <c r="G2082" s="41" t="s">
        <v>334</v>
      </c>
      <c r="H2082" s="41" t="s">
        <v>342</v>
      </c>
      <c r="I2082" s="42">
        <v>2</v>
      </c>
    </row>
    <row r="2083" spans="6:9">
      <c r="F2083" s="41" t="s">
        <v>50</v>
      </c>
      <c r="G2083" s="41" t="s">
        <v>334</v>
      </c>
      <c r="H2083" s="41" t="s">
        <v>343</v>
      </c>
      <c r="I2083" s="42">
        <v>227</v>
      </c>
    </row>
    <row r="2084" spans="6:9">
      <c r="F2084" s="41" t="s">
        <v>50</v>
      </c>
      <c r="G2084" s="41" t="s">
        <v>334</v>
      </c>
      <c r="H2084" s="41" t="s">
        <v>344</v>
      </c>
      <c r="I2084" s="42">
        <v>13</v>
      </c>
    </row>
    <row r="2085" spans="6:9">
      <c r="F2085" s="41" t="s">
        <v>50</v>
      </c>
      <c r="G2085" s="41" t="s">
        <v>334</v>
      </c>
      <c r="H2085" s="41" t="s">
        <v>345</v>
      </c>
      <c r="I2085" s="42">
        <v>35</v>
      </c>
    </row>
    <row r="2086" spans="6:9">
      <c r="F2086" s="41" t="s">
        <v>50</v>
      </c>
      <c r="G2086" s="41" t="s">
        <v>334</v>
      </c>
      <c r="H2086" s="41" t="s">
        <v>346</v>
      </c>
      <c r="I2086" s="42">
        <v>14</v>
      </c>
    </row>
    <row r="2087" spans="6:9">
      <c r="F2087" s="41" t="s">
        <v>50</v>
      </c>
      <c r="G2087" s="41" t="s">
        <v>334</v>
      </c>
      <c r="H2087" s="41" t="s">
        <v>347</v>
      </c>
      <c r="I2087" s="42">
        <v>3</v>
      </c>
    </row>
    <row r="2088" spans="6:9">
      <c r="F2088" s="41" t="s">
        <v>50</v>
      </c>
      <c r="G2088" s="41" t="s">
        <v>336</v>
      </c>
      <c r="H2088" s="41" t="s">
        <v>341</v>
      </c>
      <c r="I2088" s="42">
        <v>5</v>
      </c>
    </row>
    <row r="2089" spans="6:9">
      <c r="F2089" s="41" t="s">
        <v>50</v>
      </c>
      <c r="G2089" s="41" t="s">
        <v>336</v>
      </c>
      <c r="H2089" s="41" t="s">
        <v>342</v>
      </c>
      <c r="I2089" s="42">
        <v>1</v>
      </c>
    </row>
    <row r="2090" spans="6:9">
      <c r="F2090" s="41" t="s">
        <v>50</v>
      </c>
      <c r="G2090" s="41" t="s">
        <v>336</v>
      </c>
      <c r="H2090" s="41" t="s">
        <v>343</v>
      </c>
      <c r="I2090" s="42">
        <v>244</v>
      </c>
    </row>
    <row r="2091" spans="6:9">
      <c r="F2091" s="41" t="s">
        <v>50</v>
      </c>
      <c r="G2091" s="41" t="s">
        <v>336</v>
      </c>
      <c r="H2091" s="41" t="s">
        <v>344</v>
      </c>
      <c r="I2091" s="42">
        <v>14</v>
      </c>
    </row>
    <row r="2092" spans="6:9">
      <c r="F2092" s="41" t="s">
        <v>50</v>
      </c>
      <c r="G2092" s="41" t="s">
        <v>336</v>
      </c>
      <c r="H2092" s="41" t="s">
        <v>345</v>
      </c>
      <c r="I2092" s="42">
        <v>26</v>
      </c>
    </row>
    <row r="2093" spans="6:9">
      <c r="F2093" s="41" t="s">
        <v>50</v>
      </c>
      <c r="G2093" s="41" t="s">
        <v>336</v>
      </c>
      <c r="H2093" s="41" t="s">
        <v>346</v>
      </c>
      <c r="I2093" s="42">
        <v>4</v>
      </c>
    </row>
    <row r="2094" spans="6:9">
      <c r="F2094" s="41" t="s">
        <v>50</v>
      </c>
      <c r="G2094" s="41" t="s">
        <v>336</v>
      </c>
      <c r="H2094" s="41" t="s">
        <v>347</v>
      </c>
      <c r="I2094" s="42">
        <v>1</v>
      </c>
    </row>
    <row r="2095" spans="6:9">
      <c r="F2095" s="41" t="s">
        <v>50</v>
      </c>
      <c r="G2095" s="41" t="s">
        <v>337</v>
      </c>
      <c r="H2095" s="41" t="s">
        <v>341</v>
      </c>
      <c r="I2095" s="42">
        <v>2</v>
      </c>
    </row>
    <row r="2096" spans="6:9">
      <c r="F2096" s="41" t="s">
        <v>50</v>
      </c>
      <c r="G2096" s="41" t="s">
        <v>337</v>
      </c>
      <c r="H2096" s="41" t="s">
        <v>342</v>
      </c>
      <c r="I2096" s="42">
        <v>2</v>
      </c>
    </row>
    <row r="2097" spans="6:9">
      <c r="F2097" s="41" t="s">
        <v>50</v>
      </c>
      <c r="G2097" s="41" t="s">
        <v>337</v>
      </c>
      <c r="H2097" s="41" t="s">
        <v>343</v>
      </c>
      <c r="I2097" s="42">
        <v>234</v>
      </c>
    </row>
    <row r="2098" spans="6:9">
      <c r="F2098" s="41" t="s">
        <v>50</v>
      </c>
      <c r="G2098" s="41" t="s">
        <v>337</v>
      </c>
      <c r="H2098" s="41" t="s">
        <v>344</v>
      </c>
      <c r="I2098" s="42">
        <v>15</v>
      </c>
    </row>
    <row r="2099" spans="6:9">
      <c r="F2099" s="41" t="s">
        <v>50</v>
      </c>
      <c r="G2099" s="41" t="s">
        <v>337</v>
      </c>
      <c r="H2099" s="41" t="s">
        <v>345</v>
      </c>
      <c r="I2099" s="42">
        <v>31</v>
      </c>
    </row>
    <row r="2100" spans="6:9">
      <c r="F2100" s="41" t="s">
        <v>50</v>
      </c>
      <c r="G2100" s="41" t="s">
        <v>337</v>
      </c>
      <c r="H2100" s="41" t="s">
        <v>346</v>
      </c>
      <c r="I2100" s="42">
        <v>2</v>
      </c>
    </row>
    <row r="2101" spans="6:9">
      <c r="F2101" s="41" t="s">
        <v>50</v>
      </c>
      <c r="G2101" s="41" t="s">
        <v>337</v>
      </c>
      <c r="H2101" s="41" t="s">
        <v>347</v>
      </c>
      <c r="I2101" s="42">
        <v>4</v>
      </c>
    </row>
    <row r="2102" spans="6:9">
      <c r="F2102" s="41" t="s">
        <v>4</v>
      </c>
      <c r="G2102" s="41" t="s">
        <v>324</v>
      </c>
      <c r="H2102" s="41" t="s">
        <v>341</v>
      </c>
      <c r="I2102" s="42">
        <v>34</v>
      </c>
    </row>
    <row r="2103" spans="6:9">
      <c r="F2103" s="41" t="s">
        <v>4</v>
      </c>
      <c r="G2103" s="41" t="s">
        <v>324</v>
      </c>
      <c r="H2103" s="41" t="s">
        <v>342</v>
      </c>
      <c r="I2103" s="42">
        <v>0</v>
      </c>
    </row>
    <row r="2104" spans="6:9">
      <c r="F2104" s="41" t="s">
        <v>4</v>
      </c>
      <c r="G2104" s="41" t="s">
        <v>324</v>
      </c>
      <c r="H2104" s="41" t="s">
        <v>343</v>
      </c>
      <c r="I2104" s="42">
        <v>722</v>
      </c>
    </row>
    <row r="2105" spans="6:9">
      <c r="F2105" s="41" t="s">
        <v>4</v>
      </c>
      <c r="G2105" s="41" t="s">
        <v>324</v>
      </c>
      <c r="H2105" s="41" t="s">
        <v>344</v>
      </c>
      <c r="I2105" s="42">
        <v>9</v>
      </c>
    </row>
    <row r="2106" spans="6:9">
      <c r="F2106" s="41" t="s">
        <v>4</v>
      </c>
      <c r="G2106" s="41" t="s">
        <v>324</v>
      </c>
      <c r="H2106" s="41" t="s">
        <v>345</v>
      </c>
      <c r="I2106" s="42">
        <v>97</v>
      </c>
    </row>
    <row r="2107" spans="6:9">
      <c r="F2107" s="41" t="s">
        <v>4</v>
      </c>
      <c r="G2107" s="41" t="s">
        <v>324</v>
      </c>
      <c r="H2107" s="41" t="s">
        <v>346</v>
      </c>
      <c r="I2107" s="42">
        <v>59</v>
      </c>
    </row>
    <row r="2108" spans="6:9">
      <c r="F2108" s="41" t="s">
        <v>4</v>
      </c>
      <c r="G2108" s="41" t="s">
        <v>324</v>
      </c>
      <c r="H2108" s="41" t="s">
        <v>347</v>
      </c>
      <c r="I2108" s="42">
        <v>38</v>
      </c>
    </row>
    <row r="2109" spans="6:9">
      <c r="F2109" s="41" t="s">
        <v>4</v>
      </c>
      <c r="G2109" s="41" t="s">
        <v>325</v>
      </c>
      <c r="H2109" s="41" t="s">
        <v>341</v>
      </c>
      <c r="I2109" s="42">
        <v>56</v>
      </c>
    </row>
    <row r="2110" spans="6:9">
      <c r="F2110" s="41" t="s">
        <v>4</v>
      </c>
      <c r="G2110" s="41" t="s">
        <v>325</v>
      </c>
      <c r="H2110" s="41" t="s">
        <v>342</v>
      </c>
      <c r="I2110" s="42">
        <v>6</v>
      </c>
    </row>
    <row r="2111" spans="6:9">
      <c r="F2111" s="41" t="s">
        <v>4</v>
      </c>
      <c r="G2111" s="41" t="s">
        <v>325</v>
      </c>
      <c r="H2111" s="41" t="s">
        <v>343</v>
      </c>
      <c r="I2111" s="42">
        <v>752</v>
      </c>
    </row>
    <row r="2112" spans="6:9">
      <c r="F2112" s="41" t="s">
        <v>4</v>
      </c>
      <c r="G2112" s="41" t="s">
        <v>325</v>
      </c>
      <c r="H2112" s="41" t="s">
        <v>344</v>
      </c>
      <c r="I2112" s="42">
        <v>15</v>
      </c>
    </row>
    <row r="2113" spans="6:9">
      <c r="F2113" s="41" t="s">
        <v>4</v>
      </c>
      <c r="G2113" s="41" t="s">
        <v>325</v>
      </c>
      <c r="H2113" s="41" t="s">
        <v>345</v>
      </c>
      <c r="I2113" s="42">
        <v>74</v>
      </c>
    </row>
    <row r="2114" spans="6:9">
      <c r="F2114" s="41" t="s">
        <v>4</v>
      </c>
      <c r="G2114" s="41" t="s">
        <v>325</v>
      </c>
      <c r="H2114" s="41" t="s">
        <v>346</v>
      </c>
      <c r="I2114" s="42">
        <v>21</v>
      </c>
    </row>
    <row r="2115" spans="6:9">
      <c r="F2115" s="41" t="s">
        <v>4</v>
      </c>
      <c r="G2115" s="41" t="s">
        <v>325</v>
      </c>
      <c r="H2115" s="41" t="s">
        <v>347</v>
      </c>
      <c r="I2115" s="42">
        <v>18</v>
      </c>
    </row>
    <row r="2116" spans="6:9">
      <c r="F2116" s="41" t="s">
        <v>4</v>
      </c>
      <c r="G2116" s="41" t="s">
        <v>326</v>
      </c>
      <c r="H2116" s="41" t="s">
        <v>341</v>
      </c>
      <c r="I2116" s="42">
        <v>55</v>
      </c>
    </row>
    <row r="2117" spans="6:9">
      <c r="F2117" s="41" t="s">
        <v>4</v>
      </c>
      <c r="G2117" s="41" t="s">
        <v>326</v>
      </c>
      <c r="H2117" s="41" t="s">
        <v>342</v>
      </c>
      <c r="I2117" s="42">
        <v>4</v>
      </c>
    </row>
    <row r="2118" spans="6:9">
      <c r="F2118" s="41" t="s">
        <v>4</v>
      </c>
      <c r="G2118" s="41" t="s">
        <v>326</v>
      </c>
      <c r="H2118" s="41" t="s">
        <v>343</v>
      </c>
      <c r="I2118" s="42">
        <v>714</v>
      </c>
    </row>
    <row r="2119" spans="6:9">
      <c r="F2119" s="41" t="s">
        <v>4</v>
      </c>
      <c r="G2119" s="41" t="s">
        <v>326</v>
      </c>
      <c r="H2119" s="41" t="s">
        <v>344</v>
      </c>
      <c r="I2119" s="42">
        <v>9</v>
      </c>
    </row>
    <row r="2120" spans="6:9">
      <c r="F2120" s="41" t="s">
        <v>4</v>
      </c>
      <c r="G2120" s="41" t="s">
        <v>326</v>
      </c>
      <c r="H2120" s="41" t="s">
        <v>345</v>
      </c>
      <c r="I2120" s="42">
        <v>62</v>
      </c>
    </row>
    <row r="2121" spans="6:9">
      <c r="F2121" s="41" t="s">
        <v>4</v>
      </c>
      <c r="G2121" s="41" t="s">
        <v>326</v>
      </c>
      <c r="H2121" s="41" t="s">
        <v>346</v>
      </c>
      <c r="I2121" s="42">
        <v>39</v>
      </c>
    </row>
    <row r="2122" spans="6:9">
      <c r="F2122" s="41" t="s">
        <v>4</v>
      </c>
      <c r="G2122" s="41" t="s">
        <v>326</v>
      </c>
      <c r="H2122" s="41" t="s">
        <v>347</v>
      </c>
      <c r="I2122" s="42">
        <v>1</v>
      </c>
    </row>
    <row r="2123" spans="6:9">
      <c r="F2123" s="41" t="s">
        <v>4</v>
      </c>
      <c r="G2123" s="41" t="s">
        <v>327</v>
      </c>
      <c r="H2123" s="41" t="s">
        <v>341</v>
      </c>
      <c r="I2123" s="42">
        <v>221</v>
      </c>
    </row>
    <row r="2124" spans="6:9">
      <c r="F2124" s="41" t="s">
        <v>4</v>
      </c>
      <c r="G2124" s="41" t="s">
        <v>327</v>
      </c>
      <c r="H2124" s="41" t="s">
        <v>342</v>
      </c>
      <c r="I2124" s="42">
        <v>2</v>
      </c>
    </row>
    <row r="2125" spans="6:9">
      <c r="F2125" s="41" t="s">
        <v>4</v>
      </c>
      <c r="G2125" s="41" t="s">
        <v>327</v>
      </c>
      <c r="H2125" s="41" t="s">
        <v>343</v>
      </c>
      <c r="I2125" s="42">
        <v>416</v>
      </c>
    </row>
    <row r="2126" spans="6:9">
      <c r="F2126" s="41" t="s">
        <v>4</v>
      </c>
      <c r="G2126" s="41" t="s">
        <v>327</v>
      </c>
      <c r="H2126" s="41" t="s">
        <v>344</v>
      </c>
      <c r="I2126" s="42">
        <v>6</v>
      </c>
    </row>
    <row r="2127" spans="6:9">
      <c r="F2127" s="41" t="s">
        <v>4</v>
      </c>
      <c r="G2127" s="41" t="s">
        <v>327</v>
      </c>
      <c r="H2127" s="41" t="s">
        <v>345</v>
      </c>
      <c r="I2127" s="42">
        <v>40</v>
      </c>
    </row>
    <row r="2128" spans="6:9">
      <c r="F2128" s="41" t="s">
        <v>4</v>
      </c>
      <c r="G2128" s="41" t="s">
        <v>327</v>
      </c>
      <c r="H2128" s="41" t="s">
        <v>346</v>
      </c>
      <c r="I2128" s="42">
        <v>17</v>
      </c>
    </row>
    <row r="2129" spans="6:9">
      <c r="F2129" s="41" t="s">
        <v>4</v>
      </c>
      <c r="G2129" s="41" t="s">
        <v>327</v>
      </c>
      <c r="H2129" s="41" t="s">
        <v>347</v>
      </c>
      <c r="I2129" s="42">
        <v>2</v>
      </c>
    </row>
    <row r="2130" spans="6:9">
      <c r="F2130" s="41" t="s">
        <v>4</v>
      </c>
      <c r="G2130" s="41" t="s">
        <v>328</v>
      </c>
      <c r="H2130" s="41" t="s">
        <v>341</v>
      </c>
      <c r="I2130" s="42">
        <v>92</v>
      </c>
    </row>
    <row r="2131" spans="6:9">
      <c r="F2131" s="41" t="s">
        <v>4</v>
      </c>
      <c r="G2131" s="41" t="s">
        <v>328</v>
      </c>
      <c r="H2131" s="41" t="s">
        <v>342</v>
      </c>
      <c r="I2131" s="42">
        <v>4</v>
      </c>
    </row>
    <row r="2132" spans="6:9">
      <c r="F2132" s="41" t="s">
        <v>4</v>
      </c>
      <c r="G2132" s="41" t="s">
        <v>328</v>
      </c>
      <c r="H2132" s="41" t="s">
        <v>343</v>
      </c>
      <c r="I2132" s="42">
        <v>617</v>
      </c>
    </row>
    <row r="2133" spans="6:9">
      <c r="F2133" s="41" t="s">
        <v>4</v>
      </c>
      <c r="G2133" s="41" t="s">
        <v>328</v>
      </c>
      <c r="H2133" s="41" t="s">
        <v>344</v>
      </c>
      <c r="I2133" s="42">
        <v>7</v>
      </c>
    </row>
    <row r="2134" spans="6:9">
      <c r="F2134" s="41" t="s">
        <v>4</v>
      </c>
      <c r="G2134" s="41" t="s">
        <v>328</v>
      </c>
      <c r="H2134" s="41" t="s">
        <v>345</v>
      </c>
      <c r="I2134" s="42">
        <v>45</v>
      </c>
    </row>
    <row r="2135" spans="6:9">
      <c r="F2135" s="41" t="s">
        <v>4</v>
      </c>
      <c r="G2135" s="41" t="s">
        <v>328</v>
      </c>
      <c r="H2135" s="41" t="s">
        <v>346</v>
      </c>
      <c r="I2135" s="42">
        <v>45</v>
      </c>
    </row>
    <row r="2136" spans="6:9">
      <c r="F2136" s="41" t="s">
        <v>4</v>
      </c>
      <c r="G2136" s="41" t="s">
        <v>328</v>
      </c>
      <c r="H2136" s="41" t="s">
        <v>347</v>
      </c>
      <c r="I2136" s="42">
        <v>0</v>
      </c>
    </row>
    <row r="2137" spans="6:9">
      <c r="F2137" s="41" t="s">
        <v>4</v>
      </c>
      <c r="G2137" s="41" t="s">
        <v>330</v>
      </c>
      <c r="H2137" s="41" t="s">
        <v>341</v>
      </c>
      <c r="I2137" s="42">
        <v>82</v>
      </c>
    </row>
    <row r="2138" spans="6:9">
      <c r="F2138" s="41" t="s">
        <v>4</v>
      </c>
      <c r="G2138" s="41" t="s">
        <v>330</v>
      </c>
      <c r="H2138" s="41" t="s">
        <v>342</v>
      </c>
      <c r="I2138" s="42">
        <v>4</v>
      </c>
    </row>
    <row r="2139" spans="6:9">
      <c r="F2139" s="41" t="s">
        <v>4</v>
      </c>
      <c r="G2139" s="41" t="s">
        <v>330</v>
      </c>
      <c r="H2139" s="41" t="s">
        <v>343</v>
      </c>
      <c r="I2139" s="42">
        <v>670</v>
      </c>
    </row>
    <row r="2140" spans="6:9">
      <c r="F2140" s="41" t="s">
        <v>4</v>
      </c>
      <c r="G2140" s="41" t="s">
        <v>330</v>
      </c>
      <c r="H2140" s="41" t="s">
        <v>344</v>
      </c>
      <c r="I2140" s="42">
        <v>6</v>
      </c>
    </row>
    <row r="2141" spans="6:9">
      <c r="F2141" s="41" t="s">
        <v>4</v>
      </c>
      <c r="G2141" s="41" t="s">
        <v>330</v>
      </c>
      <c r="H2141" s="41" t="s">
        <v>345</v>
      </c>
      <c r="I2141" s="42">
        <v>34</v>
      </c>
    </row>
    <row r="2142" spans="6:9">
      <c r="F2142" s="41" t="s">
        <v>4</v>
      </c>
      <c r="G2142" s="41" t="s">
        <v>330</v>
      </c>
      <c r="H2142" s="41" t="s">
        <v>346</v>
      </c>
      <c r="I2142" s="42">
        <v>3</v>
      </c>
    </row>
    <row r="2143" spans="6:9">
      <c r="F2143" s="41" t="s">
        <v>4</v>
      </c>
      <c r="G2143" s="41" t="s">
        <v>330</v>
      </c>
      <c r="H2143" s="41" t="s">
        <v>347</v>
      </c>
      <c r="I2143" s="42">
        <v>9</v>
      </c>
    </row>
    <row r="2144" spans="6:9">
      <c r="F2144" s="41" t="s">
        <v>4</v>
      </c>
      <c r="G2144" s="41" t="s">
        <v>331</v>
      </c>
      <c r="H2144" s="41" t="s">
        <v>341</v>
      </c>
      <c r="I2144" s="42">
        <v>44</v>
      </c>
    </row>
    <row r="2145" spans="6:9">
      <c r="F2145" s="41" t="s">
        <v>4</v>
      </c>
      <c r="G2145" s="41" t="s">
        <v>331</v>
      </c>
      <c r="H2145" s="41" t="s">
        <v>342</v>
      </c>
      <c r="I2145" s="42">
        <v>106</v>
      </c>
    </row>
    <row r="2146" spans="6:9">
      <c r="F2146" s="41" t="s">
        <v>4</v>
      </c>
      <c r="G2146" s="41" t="s">
        <v>331</v>
      </c>
      <c r="H2146" s="41" t="s">
        <v>343</v>
      </c>
      <c r="I2146" s="42">
        <v>579</v>
      </c>
    </row>
    <row r="2147" spans="6:9">
      <c r="F2147" s="41" t="s">
        <v>4</v>
      </c>
      <c r="G2147" s="41" t="s">
        <v>331</v>
      </c>
      <c r="H2147" s="41" t="s">
        <v>344</v>
      </c>
      <c r="I2147" s="42">
        <v>39</v>
      </c>
    </row>
    <row r="2148" spans="6:9">
      <c r="F2148" s="41" t="s">
        <v>4</v>
      </c>
      <c r="G2148" s="41" t="s">
        <v>331</v>
      </c>
      <c r="H2148" s="41" t="s">
        <v>345</v>
      </c>
      <c r="I2148" s="42">
        <v>20</v>
      </c>
    </row>
    <row r="2149" spans="6:9">
      <c r="F2149" s="41" t="s">
        <v>4</v>
      </c>
      <c r="G2149" s="41" t="s">
        <v>331</v>
      </c>
      <c r="H2149" s="41" t="s">
        <v>346</v>
      </c>
      <c r="I2149" s="42">
        <v>8</v>
      </c>
    </row>
    <row r="2150" spans="6:9">
      <c r="F2150" s="41" t="s">
        <v>4</v>
      </c>
      <c r="G2150" s="41" t="s">
        <v>331</v>
      </c>
      <c r="H2150" s="41" t="s">
        <v>347</v>
      </c>
      <c r="I2150" s="42">
        <v>1</v>
      </c>
    </row>
    <row r="2151" spans="6:9">
      <c r="F2151" s="41" t="s">
        <v>4</v>
      </c>
      <c r="G2151" s="41" t="s">
        <v>332</v>
      </c>
      <c r="H2151" s="41" t="s">
        <v>341</v>
      </c>
      <c r="I2151" s="42">
        <v>8</v>
      </c>
    </row>
    <row r="2152" spans="6:9">
      <c r="F2152" s="41" t="s">
        <v>4</v>
      </c>
      <c r="G2152" s="41" t="s">
        <v>332</v>
      </c>
      <c r="H2152" s="41" t="s">
        <v>342</v>
      </c>
      <c r="I2152" s="42">
        <v>1</v>
      </c>
    </row>
    <row r="2153" spans="6:9">
      <c r="F2153" s="41" t="s">
        <v>4</v>
      </c>
      <c r="G2153" s="41" t="s">
        <v>332</v>
      </c>
      <c r="H2153" s="41" t="s">
        <v>343</v>
      </c>
      <c r="I2153" s="42">
        <v>718</v>
      </c>
    </row>
    <row r="2154" spans="6:9">
      <c r="F2154" s="41" t="s">
        <v>4</v>
      </c>
      <c r="G2154" s="41" t="s">
        <v>332</v>
      </c>
      <c r="H2154" s="41" t="s">
        <v>344</v>
      </c>
      <c r="I2154" s="42">
        <v>20</v>
      </c>
    </row>
    <row r="2155" spans="6:9">
      <c r="F2155" s="41" t="s">
        <v>4</v>
      </c>
      <c r="G2155" s="41" t="s">
        <v>332</v>
      </c>
      <c r="H2155" s="41" t="s">
        <v>345</v>
      </c>
      <c r="I2155" s="42">
        <v>57</v>
      </c>
    </row>
    <row r="2156" spans="6:9">
      <c r="F2156" s="41" t="s">
        <v>4</v>
      </c>
      <c r="G2156" s="41" t="s">
        <v>332</v>
      </c>
      <c r="H2156" s="41" t="s">
        <v>346</v>
      </c>
      <c r="I2156" s="42">
        <v>13</v>
      </c>
    </row>
    <row r="2157" spans="6:9">
      <c r="F2157" s="41" t="s">
        <v>4</v>
      </c>
      <c r="G2157" s="41" t="s">
        <v>332</v>
      </c>
      <c r="H2157" s="41" t="s">
        <v>347</v>
      </c>
      <c r="I2157" s="42">
        <v>0</v>
      </c>
    </row>
    <row r="2158" spans="6:9">
      <c r="F2158" s="41" t="s">
        <v>4</v>
      </c>
      <c r="G2158" s="41" t="s">
        <v>333</v>
      </c>
      <c r="H2158" s="41" t="s">
        <v>341</v>
      </c>
      <c r="I2158" s="42">
        <v>7</v>
      </c>
    </row>
    <row r="2159" spans="6:9">
      <c r="F2159" s="41" t="s">
        <v>4</v>
      </c>
      <c r="G2159" s="41" t="s">
        <v>333</v>
      </c>
      <c r="H2159" s="41" t="s">
        <v>342</v>
      </c>
      <c r="I2159" s="42">
        <v>0</v>
      </c>
    </row>
    <row r="2160" spans="6:9">
      <c r="F2160" s="41" t="s">
        <v>4</v>
      </c>
      <c r="G2160" s="41" t="s">
        <v>333</v>
      </c>
      <c r="H2160" s="41" t="s">
        <v>343</v>
      </c>
      <c r="I2160" s="42">
        <v>699</v>
      </c>
    </row>
    <row r="2161" spans="6:9">
      <c r="F2161" s="41" t="s">
        <v>4</v>
      </c>
      <c r="G2161" s="41" t="s">
        <v>333</v>
      </c>
      <c r="H2161" s="41" t="s">
        <v>344</v>
      </c>
      <c r="I2161" s="42">
        <v>17</v>
      </c>
    </row>
    <row r="2162" spans="6:9">
      <c r="F2162" s="41" t="s">
        <v>4</v>
      </c>
      <c r="G2162" s="41" t="s">
        <v>333</v>
      </c>
      <c r="H2162" s="41" t="s">
        <v>345</v>
      </c>
      <c r="I2162" s="42">
        <v>74</v>
      </c>
    </row>
    <row r="2163" spans="6:9">
      <c r="F2163" s="41" t="s">
        <v>4</v>
      </c>
      <c r="G2163" s="41" t="s">
        <v>333</v>
      </c>
      <c r="H2163" s="41" t="s">
        <v>346</v>
      </c>
      <c r="I2163" s="42">
        <v>23</v>
      </c>
    </row>
    <row r="2164" spans="6:9">
      <c r="F2164" s="41" t="s">
        <v>4</v>
      </c>
      <c r="G2164" s="41" t="s">
        <v>333</v>
      </c>
      <c r="H2164" s="41" t="s">
        <v>347</v>
      </c>
      <c r="I2164" s="42">
        <v>0</v>
      </c>
    </row>
    <row r="2165" spans="6:9">
      <c r="F2165" s="41" t="s">
        <v>4</v>
      </c>
      <c r="G2165" s="41" t="s">
        <v>334</v>
      </c>
      <c r="H2165" s="41" t="s">
        <v>341</v>
      </c>
      <c r="I2165" s="42">
        <v>61</v>
      </c>
    </row>
    <row r="2166" spans="6:9">
      <c r="F2166" s="41" t="s">
        <v>4</v>
      </c>
      <c r="G2166" s="41" t="s">
        <v>334</v>
      </c>
      <c r="H2166" s="41" t="s">
        <v>342</v>
      </c>
      <c r="I2166" s="42">
        <v>7</v>
      </c>
    </row>
    <row r="2167" spans="6:9">
      <c r="F2167" s="41" t="s">
        <v>4</v>
      </c>
      <c r="G2167" s="41" t="s">
        <v>334</v>
      </c>
      <c r="H2167" s="41" t="s">
        <v>343</v>
      </c>
      <c r="I2167" s="42">
        <v>708</v>
      </c>
    </row>
    <row r="2168" spans="6:9">
      <c r="F2168" s="41" t="s">
        <v>4</v>
      </c>
      <c r="G2168" s="41" t="s">
        <v>334</v>
      </c>
      <c r="H2168" s="41" t="s">
        <v>344</v>
      </c>
      <c r="I2168" s="42">
        <v>17</v>
      </c>
    </row>
    <row r="2169" spans="6:9">
      <c r="F2169" s="41" t="s">
        <v>4</v>
      </c>
      <c r="G2169" s="41" t="s">
        <v>334</v>
      </c>
      <c r="H2169" s="41" t="s">
        <v>345</v>
      </c>
      <c r="I2169" s="42">
        <v>73</v>
      </c>
    </row>
    <row r="2170" spans="6:9">
      <c r="F2170" s="41" t="s">
        <v>4</v>
      </c>
      <c r="G2170" s="41" t="s">
        <v>334</v>
      </c>
      <c r="H2170" s="41" t="s">
        <v>346</v>
      </c>
      <c r="I2170" s="42">
        <v>28</v>
      </c>
    </row>
    <row r="2171" spans="6:9">
      <c r="F2171" s="41" t="s">
        <v>4</v>
      </c>
      <c r="G2171" s="41" t="s">
        <v>334</v>
      </c>
      <c r="H2171" s="41" t="s">
        <v>347</v>
      </c>
      <c r="I2171" s="42">
        <v>7</v>
      </c>
    </row>
    <row r="2172" spans="6:9">
      <c r="F2172" s="41" t="s">
        <v>4</v>
      </c>
      <c r="G2172" s="41" t="s">
        <v>336</v>
      </c>
      <c r="H2172" s="41" t="s">
        <v>341</v>
      </c>
      <c r="I2172" s="42">
        <v>30</v>
      </c>
    </row>
    <row r="2173" spans="6:9">
      <c r="F2173" s="41" t="s">
        <v>4</v>
      </c>
      <c r="G2173" s="41" t="s">
        <v>336</v>
      </c>
      <c r="H2173" s="41" t="s">
        <v>342</v>
      </c>
      <c r="I2173" s="42">
        <v>0</v>
      </c>
    </row>
    <row r="2174" spans="6:9">
      <c r="F2174" s="41" t="s">
        <v>4</v>
      </c>
      <c r="G2174" s="41" t="s">
        <v>336</v>
      </c>
      <c r="H2174" s="41" t="s">
        <v>343</v>
      </c>
      <c r="I2174" s="42">
        <v>841</v>
      </c>
    </row>
    <row r="2175" spans="6:9">
      <c r="F2175" s="41" t="s">
        <v>4</v>
      </c>
      <c r="G2175" s="41" t="s">
        <v>336</v>
      </c>
      <c r="H2175" s="41" t="s">
        <v>344</v>
      </c>
      <c r="I2175" s="42">
        <v>22</v>
      </c>
    </row>
    <row r="2176" spans="6:9">
      <c r="F2176" s="41" t="s">
        <v>4</v>
      </c>
      <c r="G2176" s="41" t="s">
        <v>336</v>
      </c>
      <c r="H2176" s="41" t="s">
        <v>345</v>
      </c>
      <c r="I2176" s="42">
        <v>47</v>
      </c>
    </row>
    <row r="2177" spans="6:9">
      <c r="F2177" s="41" t="s">
        <v>4</v>
      </c>
      <c r="G2177" s="41" t="s">
        <v>336</v>
      </c>
      <c r="H2177" s="41" t="s">
        <v>346</v>
      </c>
      <c r="I2177" s="42">
        <v>18</v>
      </c>
    </row>
    <row r="2178" spans="6:9">
      <c r="F2178" s="41" t="s">
        <v>4</v>
      </c>
      <c r="G2178" s="41" t="s">
        <v>336</v>
      </c>
      <c r="H2178" s="41" t="s">
        <v>347</v>
      </c>
      <c r="I2178" s="42">
        <v>11</v>
      </c>
    </row>
    <row r="2179" spans="6:9">
      <c r="F2179" s="41" t="s">
        <v>4</v>
      </c>
      <c r="G2179" s="41" t="s">
        <v>337</v>
      </c>
      <c r="H2179" s="41" t="s">
        <v>341</v>
      </c>
      <c r="I2179" s="42">
        <v>110</v>
      </c>
    </row>
    <row r="2180" spans="6:9">
      <c r="F2180" s="41" t="s">
        <v>4</v>
      </c>
      <c r="G2180" s="41" t="s">
        <v>337</v>
      </c>
      <c r="H2180" s="41" t="s">
        <v>342</v>
      </c>
      <c r="I2180" s="42">
        <v>0</v>
      </c>
    </row>
    <row r="2181" spans="6:9">
      <c r="F2181" s="41" t="s">
        <v>4</v>
      </c>
      <c r="G2181" s="41" t="s">
        <v>337</v>
      </c>
      <c r="H2181" s="41" t="s">
        <v>343</v>
      </c>
      <c r="I2181" s="42">
        <v>779</v>
      </c>
    </row>
    <row r="2182" spans="6:9">
      <c r="F2182" s="41" t="s">
        <v>4</v>
      </c>
      <c r="G2182" s="41" t="s">
        <v>337</v>
      </c>
      <c r="H2182" s="41" t="s">
        <v>344</v>
      </c>
      <c r="I2182" s="42">
        <v>14</v>
      </c>
    </row>
    <row r="2183" spans="6:9">
      <c r="F2183" s="41" t="s">
        <v>4</v>
      </c>
      <c r="G2183" s="41" t="s">
        <v>337</v>
      </c>
      <c r="H2183" s="41" t="s">
        <v>345</v>
      </c>
      <c r="I2183" s="42">
        <v>34</v>
      </c>
    </row>
    <row r="2184" spans="6:9">
      <c r="F2184" s="41" t="s">
        <v>4</v>
      </c>
      <c r="G2184" s="41" t="s">
        <v>337</v>
      </c>
      <c r="H2184" s="41" t="s">
        <v>346</v>
      </c>
      <c r="I2184" s="42">
        <v>1</v>
      </c>
    </row>
    <row r="2185" spans="6:9">
      <c r="F2185" s="41" t="s">
        <v>4</v>
      </c>
      <c r="G2185" s="41" t="s">
        <v>337</v>
      </c>
      <c r="H2185" s="41" t="s">
        <v>347</v>
      </c>
      <c r="I2185" s="42">
        <v>5</v>
      </c>
    </row>
    <row r="2186" spans="6:9">
      <c r="F2186" s="41" t="s">
        <v>18</v>
      </c>
      <c r="G2186" s="41" t="s">
        <v>324</v>
      </c>
      <c r="H2186" s="41" t="s">
        <v>341</v>
      </c>
      <c r="I2186" s="42">
        <v>119</v>
      </c>
    </row>
    <row r="2187" spans="6:9">
      <c r="F2187" s="41" t="s">
        <v>18</v>
      </c>
      <c r="G2187" s="41" t="s">
        <v>324</v>
      </c>
      <c r="H2187" s="41" t="s">
        <v>342</v>
      </c>
      <c r="I2187" s="42">
        <v>2</v>
      </c>
    </row>
    <row r="2188" spans="6:9">
      <c r="F2188" s="41" t="s">
        <v>18</v>
      </c>
      <c r="G2188" s="41" t="s">
        <v>324</v>
      </c>
      <c r="H2188" s="41" t="s">
        <v>343</v>
      </c>
      <c r="I2188" s="42">
        <v>742</v>
      </c>
    </row>
    <row r="2189" spans="6:9">
      <c r="F2189" s="41" t="s">
        <v>18</v>
      </c>
      <c r="G2189" s="41" t="s">
        <v>324</v>
      </c>
      <c r="H2189" s="41" t="s">
        <v>344</v>
      </c>
      <c r="I2189" s="42">
        <v>21</v>
      </c>
    </row>
    <row r="2190" spans="6:9">
      <c r="F2190" s="41" t="s">
        <v>18</v>
      </c>
      <c r="G2190" s="41" t="s">
        <v>324</v>
      </c>
      <c r="H2190" s="41" t="s">
        <v>345</v>
      </c>
      <c r="I2190" s="42">
        <v>97</v>
      </c>
    </row>
    <row r="2191" spans="6:9">
      <c r="F2191" s="41" t="s">
        <v>18</v>
      </c>
      <c r="G2191" s="41" t="s">
        <v>324</v>
      </c>
      <c r="H2191" s="41" t="s">
        <v>346</v>
      </c>
      <c r="I2191" s="42">
        <v>89</v>
      </c>
    </row>
    <row r="2192" spans="6:9">
      <c r="F2192" s="41" t="s">
        <v>18</v>
      </c>
      <c r="G2192" s="41" t="s">
        <v>324</v>
      </c>
      <c r="H2192" s="41" t="s">
        <v>347</v>
      </c>
      <c r="I2192" s="42">
        <v>10</v>
      </c>
    </row>
    <row r="2193" spans="6:9">
      <c r="F2193" s="41" t="s">
        <v>18</v>
      </c>
      <c r="G2193" s="41" t="s">
        <v>325</v>
      </c>
      <c r="H2193" s="41" t="s">
        <v>341</v>
      </c>
      <c r="I2193" s="42">
        <v>129</v>
      </c>
    </row>
    <row r="2194" spans="6:9">
      <c r="F2194" s="41" t="s">
        <v>18</v>
      </c>
      <c r="G2194" s="41" t="s">
        <v>325</v>
      </c>
      <c r="H2194" s="41" t="s">
        <v>342</v>
      </c>
      <c r="I2194" s="42">
        <v>5</v>
      </c>
    </row>
    <row r="2195" spans="6:9">
      <c r="F2195" s="41" t="s">
        <v>18</v>
      </c>
      <c r="G2195" s="41" t="s">
        <v>325</v>
      </c>
      <c r="H2195" s="41" t="s">
        <v>343</v>
      </c>
      <c r="I2195" s="42">
        <v>838</v>
      </c>
    </row>
    <row r="2196" spans="6:9">
      <c r="F2196" s="41" t="s">
        <v>18</v>
      </c>
      <c r="G2196" s="41" t="s">
        <v>325</v>
      </c>
      <c r="H2196" s="41" t="s">
        <v>344</v>
      </c>
      <c r="I2196" s="42">
        <v>54</v>
      </c>
    </row>
    <row r="2197" spans="6:9">
      <c r="F2197" s="41" t="s">
        <v>18</v>
      </c>
      <c r="G2197" s="41" t="s">
        <v>325</v>
      </c>
      <c r="H2197" s="41" t="s">
        <v>345</v>
      </c>
      <c r="I2197" s="42">
        <v>52</v>
      </c>
    </row>
    <row r="2198" spans="6:9">
      <c r="F2198" s="41" t="s">
        <v>18</v>
      </c>
      <c r="G2198" s="41" t="s">
        <v>325</v>
      </c>
      <c r="H2198" s="41" t="s">
        <v>346</v>
      </c>
      <c r="I2198" s="42">
        <v>79</v>
      </c>
    </row>
    <row r="2199" spans="6:9">
      <c r="F2199" s="41" t="s">
        <v>18</v>
      </c>
      <c r="G2199" s="41" t="s">
        <v>325</v>
      </c>
      <c r="H2199" s="41" t="s">
        <v>347</v>
      </c>
      <c r="I2199" s="42">
        <v>14</v>
      </c>
    </row>
    <row r="2200" spans="6:9">
      <c r="F2200" s="41" t="s">
        <v>18</v>
      </c>
      <c r="G2200" s="41" t="s">
        <v>326</v>
      </c>
      <c r="H2200" s="41" t="s">
        <v>341</v>
      </c>
      <c r="I2200" s="42">
        <v>90</v>
      </c>
    </row>
    <row r="2201" spans="6:9">
      <c r="F2201" s="41" t="s">
        <v>18</v>
      </c>
      <c r="G2201" s="41" t="s">
        <v>326</v>
      </c>
      <c r="H2201" s="41" t="s">
        <v>342</v>
      </c>
      <c r="I2201" s="42">
        <v>0</v>
      </c>
    </row>
    <row r="2202" spans="6:9">
      <c r="F2202" s="41" t="s">
        <v>18</v>
      </c>
      <c r="G2202" s="41" t="s">
        <v>326</v>
      </c>
      <c r="H2202" s="41" t="s">
        <v>343</v>
      </c>
      <c r="I2202" s="42">
        <v>830</v>
      </c>
    </row>
    <row r="2203" spans="6:9">
      <c r="F2203" s="41" t="s">
        <v>18</v>
      </c>
      <c r="G2203" s="41" t="s">
        <v>326</v>
      </c>
      <c r="H2203" s="41" t="s">
        <v>344</v>
      </c>
      <c r="I2203" s="42">
        <v>14</v>
      </c>
    </row>
    <row r="2204" spans="6:9">
      <c r="F2204" s="41" t="s">
        <v>18</v>
      </c>
      <c r="G2204" s="41" t="s">
        <v>326</v>
      </c>
      <c r="H2204" s="41" t="s">
        <v>345</v>
      </c>
      <c r="I2204" s="42">
        <v>72</v>
      </c>
    </row>
    <row r="2205" spans="6:9">
      <c r="F2205" s="41" t="s">
        <v>18</v>
      </c>
      <c r="G2205" s="41" t="s">
        <v>326</v>
      </c>
      <c r="H2205" s="41" t="s">
        <v>346</v>
      </c>
      <c r="I2205" s="42">
        <v>136</v>
      </c>
    </row>
    <row r="2206" spans="6:9">
      <c r="F2206" s="41" t="s">
        <v>18</v>
      </c>
      <c r="G2206" s="41" t="s">
        <v>326</v>
      </c>
      <c r="H2206" s="41" t="s">
        <v>347</v>
      </c>
      <c r="I2206" s="42">
        <v>1</v>
      </c>
    </row>
    <row r="2207" spans="6:9">
      <c r="F2207" s="41" t="s">
        <v>18</v>
      </c>
      <c r="G2207" s="41" t="s">
        <v>327</v>
      </c>
      <c r="H2207" s="41" t="s">
        <v>341</v>
      </c>
      <c r="I2207" s="42">
        <v>46</v>
      </c>
    </row>
    <row r="2208" spans="6:9">
      <c r="F2208" s="41" t="s">
        <v>18</v>
      </c>
      <c r="G2208" s="41" t="s">
        <v>327</v>
      </c>
      <c r="H2208" s="41" t="s">
        <v>342</v>
      </c>
      <c r="I2208" s="42">
        <v>0</v>
      </c>
    </row>
    <row r="2209" spans="6:9">
      <c r="F2209" s="41" t="s">
        <v>18</v>
      </c>
      <c r="G2209" s="41" t="s">
        <v>327</v>
      </c>
      <c r="H2209" s="41" t="s">
        <v>343</v>
      </c>
      <c r="I2209" s="42">
        <v>860</v>
      </c>
    </row>
    <row r="2210" spans="6:9">
      <c r="F2210" s="41" t="s">
        <v>18</v>
      </c>
      <c r="G2210" s="41" t="s">
        <v>327</v>
      </c>
      <c r="H2210" s="41" t="s">
        <v>344</v>
      </c>
      <c r="I2210" s="42">
        <v>13</v>
      </c>
    </row>
    <row r="2211" spans="6:9">
      <c r="F2211" s="41" t="s">
        <v>18</v>
      </c>
      <c r="G2211" s="41" t="s">
        <v>327</v>
      </c>
      <c r="H2211" s="41" t="s">
        <v>345</v>
      </c>
      <c r="I2211" s="42">
        <v>160</v>
      </c>
    </row>
    <row r="2212" spans="6:9">
      <c r="F2212" s="41" t="s">
        <v>18</v>
      </c>
      <c r="G2212" s="41" t="s">
        <v>327</v>
      </c>
      <c r="H2212" s="41" t="s">
        <v>346</v>
      </c>
      <c r="I2212" s="42">
        <v>58</v>
      </c>
    </row>
    <row r="2213" spans="6:9">
      <c r="F2213" s="41" t="s">
        <v>18</v>
      </c>
      <c r="G2213" s="41" t="s">
        <v>327</v>
      </c>
      <c r="H2213" s="41" t="s">
        <v>347</v>
      </c>
      <c r="I2213" s="42">
        <v>1</v>
      </c>
    </row>
    <row r="2214" spans="6:9">
      <c r="F2214" s="41" t="s">
        <v>18</v>
      </c>
      <c r="G2214" s="41" t="s">
        <v>328</v>
      </c>
      <c r="H2214" s="41" t="s">
        <v>341</v>
      </c>
      <c r="I2214" s="42">
        <v>131</v>
      </c>
    </row>
    <row r="2215" spans="6:9">
      <c r="F2215" s="41" t="s">
        <v>18</v>
      </c>
      <c r="G2215" s="41" t="s">
        <v>328</v>
      </c>
      <c r="H2215" s="41" t="s">
        <v>342</v>
      </c>
      <c r="I2215" s="42">
        <v>0</v>
      </c>
    </row>
    <row r="2216" spans="6:9">
      <c r="F2216" s="41" t="s">
        <v>18</v>
      </c>
      <c r="G2216" s="41" t="s">
        <v>328</v>
      </c>
      <c r="H2216" s="41" t="s">
        <v>343</v>
      </c>
      <c r="I2216" s="42">
        <v>817</v>
      </c>
    </row>
    <row r="2217" spans="6:9">
      <c r="F2217" s="41" t="s">
        <v>18</v>
      </c>
      <c r="G2217" s="41" t="s">
        <v>328</v>
      </c>
      <c r="H2217" s="41" t="s">
        <v>344</v>
      </c>
      <c r="I2217" s="42">
        <v>7</v>
      </c>
    </row>
    <row r="2218" spans="6:9">
      <c r="F2218" s="41" t="s">
        <v>18</v>
      </c>
      <c r="G2218" s="41" t="s">
        <v>328</v>
      </c>
      <c r="H2218" s="41" t="s">
        <v>345</v>
      </c>
      <c r="I2218" s="42">
        <v>84</v>
      </c>
    </row>
    <row r="2219" spans="6:9">
      <c r="F2219" s="41" t="s">
        <v>18</v>
      </c>
      <c r="G2219" s="41" t="s">
        <v>328</v>
      </c>
      <c r="H2219" s="41" t="s">
        <v>346</v>
      </c>
      <c r="I2219" s="42">
        <v>89</v>
      </c>
    </row>
    <row r="2220" spans="6:9">
      <c r="F2220" s="41" t="s">
        <v>18</v>
      </c>
      <c r="G2220" s="41" t="s">
        <v>328</v>
      </c>
      <c r="H2220" s="41" t="s">
        <v>347</v>
      </c>
      <c r="I2220" s="42">
        <v>2</v>
      </c>
    </row>
    <row r="2221" spans="6:9">
      <c r="F2221" s="41" t="s">
        <v>18</v>
      </c>
      <c r="G2221" s="41" t="s">
        <v>330</v>
      </c>
      <c r="H2221" s="41" t="s">
        <v>341</v>
      </c>
      <c r="I2221" s="42">
        <v>165</v>
      </c>
    </row>
    <row r="2222" spans="6:9">
      <c r="F2222" s="41" t="s">
        <v>18</v>
      </c>
      <c r="G2222" s="41" t="s">
        <v>330</v>
      </c>
      <c r="H2222" s="41" t="s">
        <v>342</v>
      </c>
      <c r="I2222" s="42">
        <v>5</v>
      </c>
    </row>
    <row r="2223" spans="6:9">
      <c r="F2223" s="41" t="s">
        <v>18</v>
      </c>
      <c r="G2223" s="41" t="s">
        <v>330</v>
      </c>
      <c r="H2223" s="41" t="s">
        <v>343</v>
      </c>
      <c r="I2223" s="42">
        <v>785</v>
      </c>
    </row>
    <row r="2224" spans="6:9">
      <c r="F2224" s="41" t="s">
        <v>18</v>
      </c>
      <c r="G2224" s="41" t="s">
        <v>330</v>
      </c>
      <c r="H2224" s="41" t="s">
        <v>344</v>
      </c>
      <c r="I2224" s="42">
        <v>13</v>
      </c>
    </row>
    <row r="2225" spans="6:9">
      <c r="F2225" s="41" t="s">
        <v>18</v>
      </c>
      <c r="G2225" s="41" t="s">
        <v>330</v>
      </c>
      <c r="H2225" s="41" t="s">
        <v>345</v>
      </c>
      <c r="I2225" s="42">
        <v>55</v>
      </c>
    </row>
    <row r="2226" spans="6:9">
      <c r="F2226" s="41" t="s">
        <v>18</v>
      </c>
      <c r="G2226" s="41" t="s">
        <v>330</v>
      </c>
      <c r="H2226" s="41" t="s">
        <v>346</v>
      </c>
      <c r="I2226" s="42">
        <v>75</v>
      </c>
    </row>
    <row r="2227" spans="6:9">
      <c r="F2227" s="41" t="s">
        <v>18</v>
      </c>
      <c r="G2227" s="41" t="s">
        <v>330</v>
      </c>
      <c r="H2227" s="41" t="s">
        <v>347</v>
      </c>
      <c r="I2227" s="42">
        <v>51</v>
      </c>
    </row>
    <row r="2228" spans="6:9">
      <c r="F2228" s="41" t="s">
        <v>18</v>
      </c>
      <c r="G2228" s="41" t="s">
        <v>331</v>
      </c>
      <c r="H2228" s="41" t="s">
        <v>341</v>
      </c>
      <c r="I2228" s="42">
        <v>33</v>
      </c>
    </row>
    <row r="2229" spans="6:9">
      <c r="F2229" s="41" t="s">
        <v>18</v>
      </c>
      <c r="G2229" s="41" t="s">
        <v>331</v>
      </c>
      <c r="H2229" s="41" t="s">
        <v>342</v>
      </c>
      <c r="I2229" s="42">
        <v>0</v>
      </c>
    </row>
    <row r="2230" spans="6:9">
      <c r="F2230" s="41" t="s">
        <v>18</v>
      </c>
      <c r="G2230" s="41" t="s">
        <v>331</v>
      </c>
      <c r="H2230" s="41" t="s">
        <v>343</v>
      </c>
      <c r="I2230" s="42">
        <v>858</v>
      </c>
    </row>
    <row r="2231" spans="6:9">
      <c r="F2231" s="41" t="s">
        <v>18</v>
      </c>
      <c r="G2231" s="41" t="s">
        <v>331</v>
      </c>
      <c r="H2231" s="41" t="s">
        <v>344</v>
      </c>
      <c r="I2231" s="42">
        <v>4</v>
      </c>
    </row>
    <row r="2232" spans="6:9">
      <c r="F2232" s="41" t="s">
        <v>18</v>
      </c>
      <c r="G2232" s="41" t="s">
        <v>331</v>
      </c>
      <c r="H2232" s="41" t="s">
        <v>345</v>
      </c>
      <c r="I2232" s="42">
        <v>113</v>
      </c>
    </row>
    <row r="2233" spans="6:9">
      <c r="F2233" s="41" t="s">
        <v>18</v>
      </c>
      <c r="G2233" s="41" t="s">
        <v>331</v>
      </c>
      <c r="H2233" s="41" t="s">
        <v>346</v>
      </c>
      <c r="I2233" s="42">
        <v>61</v>
      </c>
    </row>
    <row r="2234" spans="6:9">
      <c r="F2234" s="41" t="s">
        <v>18</v>
      </c>
      <c r="G2234" s="41" t="s">
        <v>331</v>
      </c>
      <c r="H2234" s="41" t="s">
        <v>347</v>
      </c>
      <c r="I2234" s="42">
        <v>125</v>
      </c>
    </row>
    <row r="2235" spans="6:9">
      <c r="F2235" s="41" t="s">
        <v>18</v>
      </c>
      <c r="G2235" s="41" t="s">
        <v>332</v>
      </c>
      <c r="H2235" s="41" t="s">
        <v>341</v>
      </c>
      <c r="I2235" s="42">
        <v>29</v>
      </c>
    </row>
    <row r="2236" spans="6:9">
      <c r="F2236" s="41" t="s">
        <v>18</v>
      </c>
      <c r="G2236" s="41" t="s">
        <v>332</v>
      </c>
      <c r="H2236" s="41" t="s">
        <v>342</v>
      </c>
      <c r="I2236" s="42">
        <v>1</v>
      </c>
    </row>
    <row r="2237" spans="6:9">
      <c r="F2237" s="41" t="s">
        <v>18</v>
      </c>
      <c r="G2237" s="41" t="s">
        <v>332</v>
      </c>
      <c r="H2237" s="41" t="s">
        <v>343</v>
      </c>
      <c r="I2237" s="42">
        <v>1276</v>
      </c>
    </row>
    <row r="2238" spans="6:9">
      <c r="F2238" s="41" t="s">
        <v>18</v>
      </c>
      <c r="G2238" s="41" t="s">
        <v>332</v>
      </c>
      <c r="H2238" s="41" t="s">
        <v>344</v>
      </c>
      <c r="I2238" s="42">
        <v>20</v>
      </c>
    </row>
    <row r="2239" spans="6:9">
      <c r="F2239" s="41" t="s">
        <v>18</v>
      </c>
      <c r="G2239" s="41" t="s">
        <v>332</v>
      </c>
      <c r="H2239" s="41" t="s">
        <v>345</v>
      </c>
      <c r="I2239" s="42">
        <v>152</v>
      </c>
    </row>
    <row r="2240" spans="6:9">
      <c r="F2240" s="41" t="s">
        <v>18</v>
      </c>
      <c r="G2240" s="41" t="s">
        <v>332</v>
      </c>
      <c r="H2240" s="41" t="s">
        <v>346</v>
      </c>
      <c r="I2240" s="42">
        <v>74</v>
      </c>
    </row>
    <row r="2241" spans="6:9">
      <c r="F2241" s="41" t="s">
        <v>18</v>
      </c>
      <c r="G2241" s="41" t="s">
        <v>332</v>
      </c>
      <c r="H2241" s="41" t="s">
        <v>347</v>
      </c>
      <c r="I2241" s="42">
        <v>107</v>
      </c>
    </row>
    <row r="2242" spans="6:9">
      <c r="F2242" s="41" t="s">
        <v>18</v>
      </c>
      <c r="G2242" s="41" t="s">
        <v>333</v>
      </c>
      <c r="H2242" s="41" t="s">
        <v>341</v>
      </c>
      <c r="I2242" s="42">
        <v>19</v>
      </c>
    </row>
    <row r="2243" spans="6:9">
      <c r="F2243" s="41" t="s">
        <v>18</v>
      </c>
      <c r="G2243" s="41" t="s">
        <v>333</v>
      </c>
      <c r="H2243" s="41" t="s">
        <v>342</v>
      </c>
      <c r="I2243" s="42">
        <v>2</v>
      </c>
    </row>
    <row r="2244" spans="6:9">
      <c r="F2244" s="41" t="s">
        <v>18</v>
      </c>
      <c r="G2244" s="41" t="s">
        <v>333</v>
      </c>
      <c r="H2244" s="41" t="s">
        <v>343</v>
      </c>
      <c r="I2244" s="42">
        <v>1221</v>
      </c>
    </row>
    <row r="2245" spans="6:9">
      <c r="F2245" s="41" t="s">
        <v>18</v>
      </c>
      <c r="G2245" s="41" t="s">
        <v>333</v>
      </c>
      <c r="H2245" s="41" t="s">
        <v>344</v>
      </c>
      <c r="I2245" s="42">
        <v>23</v>
      </c>
    </row>
    <row r="2246" spans="6:9">
      <c r="F2246" s="41" t="s">
        <v>18</v>
      </c>
      <c r="G2246" s="41" t="s">
        <v>333</v>
      </c>
      <c r="H2246" s="41" t="s">
        <v>345</v>
      </c>
      <c r="I2246" s="42">
        <v>58</v>
      </c>
    </row>
    <row r="2247" spans="6:9">
      <c r="F2247" s="41" t="s">
        <v>18</v>
      </c>
      <c r="G2247" s="41" t="s">
        <v>333</v>
      </c>
      <c r="H2247" s="41" t="s">
        <v>346</v>
      </c>
      <c r="I2247" s="42">
        <v>95</v>
      </c>
    </row>
    <row r="2248" spans="6:9">
      <c r="F2248" s="41" t="s">
        <v>18</v>
      </c>
      <c r="G2248" s="41" t="s">
        <v>333</v>
      </c>
      <c r="H2248" s="41" t="s">
        <v>347</v>
      </c>
      <c r="I2248" s="42">
        <v>23</v>
      </c>
    </row>
    <row r="2249" spans="6:9">
      <c r="F2249" s="41" t="s">
        <v>18</v>
      </c>
      <c r="G2249" s="41" t="s">
        <v>334</v>
      </c>
      <c r="H2249" s="41" t="s">
        <v>341</v>
      </c>
      <c r="I2249" s="42">
        <v>72</v>
      </c>
    </row>
    <row r="2250" spans="6:9">
      <c r="F2250" s="41" t="s">
        <v>18</v>
      </c>
      <c r="G2250" s="41" t="s">
        <v>334</v>
      </c>
      <c r="H2250" s="41" t="s">
        <v>342</v>
      </c>
      <c r="I2250" s="42">
        <v>1</v>
      </c>
    </row>
    <row r="2251" spans="6:9">
      <c r="F2251" s="41" t="s">
        <v>18</v>
      </c>
      <c r="G2251" s="41" t="s">
        <v>334</v>
      </c>
      <c r="H2251" s="41" t="s">
        <v>343</v>
      </c>
      <c r="I2251" s="42">
        <v>1049</v>
      </c>
    </row>
    <row r="2252" spans="6:9">
      <c r="F2252" s="41" t="s">
        <v>18</v>
      </c>
      <c r="G2252" s="41" t="s">
        <v>334</v>
      </c>
      <c r="H2252" s="41" t="s">
        <v>344</v>
      </c>
      <c r="I2252" s="42">
        <v>171</v>
      </c>
    </row>
    <row r="2253" spans="6:9">
      <c r="F2253" s="41" t="s">
        <v>18</v>
      </c>
      <c r="G2253" s="41" t="s">
        <v>334</v>
      </c>
      <c r="H2253" s="41" t="s">
        <v>345</v>
      </c>
      <c r="I2253" s="42">
        <v>229</v>
      </c>
    </row>
    <row r="2254" spans="6:9">
      <c r="F2254" s="41" t="s">
        <v>18</v>
      </c>
      <c r="G2254" s="41" t="s">
        <v>334</v>
      </c>
      <c r="H2254" s="41" t="s">
        <v>346</v>
      </c>
      <c r="I2254" s="42">
        <v>200</v>
      </c>
    </row>
    <row r="2255" spans="6:9">
      <c r="F2255" s="41" t="s">
        <v>18</v>
      </c>
      <c r="G2255" s="41" t="s">
        <v>334</v>
      </c>
      <c r="H2255" s="41" t="s">
        <v>347</v>
      </c>
      <c r="I2255" s="42">
        <v>0</v>
      </c>
    </row>
    <row r="2256" spans="6:9">
      <c r="F2256" s="41" t="s">
        <v>18</v>
      </c>
      <c r="G2256" s="41" t="s">
        <v>336</v>
      </c>
      <c r="H2256" s="41" t="s">
        <v>341</v>
      </c>
      <c r="I2256" s="42">
        <v>5</v>
      </c>
    </row>
    <row r="2257" spans="6:9">
      <c r="F2257" s="41" t="s">
        <v>18</v>
      </c>
      <c r="G2257" s="41" t="s">
        <v>336</v>
      </c>
      <c r="H2257" s="41" t="s">
        <v>342</v>
      </c>
      <c r="I2257" s="42">
        <v>1</v>
      </c>
    </row>
    <row r="2258" spans="6:9">
      <c r="F2258" s="41" t="s">
        <v>18</v>
      </c>
      <c r="G2258" s="41" t="s">
        <v>336</v>
      </c>
      <c r="H2258" s="41" t="s">
        <v>343</v>
      </c>
      <c r="I2258" s="42">
        <v>1190</v>
      </c>
    </row>
    <row r="2259" spans="6:9">
      <c r="F2259" s="41" t="s">
        <v>18</v>
      </c>
      <c r="G2259" s="41" t="s">
        <v>336</v>
      </c>
      <c r="H2259" s="41" t="s">
        <v>344</v>
      </c>
      <c r="I2259" s="42">
        <v>99</v>
      </c>
    </row>
    <row r="2260" spans="6:9">
      <c r="F2260" s="41" t="s">
        <v>18</v>
      </c>
      <c r="G2260" s="41" t="s">
        <v>336</v>
      </c>
      <c r="H2260" s="41" t="s">
        <v>345</v>
      </c>
      <c r="I2260" s="42">
        <v>116</v>
      </c>
    </row>
    <row r="2261" spans="6:9">
      <c r="F2261" s="41" t="s">
        <v>18</v>
      </c>
      <c r="G2261" s="41" t="s">
        <v>336</v>
      </c>
      <c r="H2261" s="41" t="s">
        <v>346</v>
      </c>
      <c r="I2261" s="42">
        <v>329</v>
      </c>
    </row>
    <row r="2262" spans="6:9">
      <c r="F2262" s="41" t="s">
        <v>18</v>
      </c>
      <c r="G2262" s="41" t="s">
        <v>336</v>
      </c>
      <c r="H2262" s="41" t="s">
        <v>347</v>
      </c>
      <c r="I2262" s="42">
        <v>4</v>
      </c>
    </row>
    <row r="2263" spans="6:9">
      <c r="F2263" s="41" t="s">
        <v>18</v>
      </c>
      <c r="G2263" s="41" t="s">
        <v>337</v>
      </c>
      <c r="H2263" s="41" t="s">
        <v>341</v>
      </c>
      <c r="I2263" s="42">
        <v>8</v>
      </c>
    </row>
    <row r="2264" spans="6:9">
      <c r="F2264" s="41" t="s">
        <v>18</v>
      </c>
      <c r="G2264" s="41" t="s">
        <v>337</v>
      </c>
      <c r="H2264" s="41" t="s">
        <v>342</v>
      </c>
      <c r="I2264" s="42">
        <v>2</v>
      </c>
    </row>
    <row r="2265" spans="6:9">
      <c r="F2265" s="41" t="s">
        <v>18</v>
      </c>
      <c r="G2265" s="41" t="s">
        <v>337</v>
      </c>
      <c r="H2265" s="41" t="s">
        <v>343</v>
      </c>
      <c r="I2265" s="42">
        <v>1074</v>
      </c>
    </row>
    <row r="2266" spans="6:9">
      <c r="F2266" s="41" t="s">
        <v>18</v>
      </c>
      <c r="G2266" s="41" t="s">
        <v>337</v>
      </c>
      <c r="H2266" s="41" t="s">
        <v>344</v>
      </c>
      <c r="I2266" s="42">
        <v>38</v>
      </c>
    </row>
    <row r="2267" spans="6:9">
      <c r="F2267" s="41" t="s">
        <v>18</v>
      </c>
      <c r="G2267" s="41" t="s">
        <v>337</v>
      </c>
      <c r="H2267" s="41" t="s">
        <v>345</v>
      </c>
      <c r="I2267" s="42">
        <v>136</v>
      </c>
    </row>
    <row r="2268" spans="6:9">
      <c r="F2268" s="41" t="s">
        <v>18</v>
      </c>
      <c r="G2268" s="41" t="s">
        <v>337</v>
      </c>
      <c r="H2268" s="41" t="s">
        <v>346</v>
      </c>
      <c r="I2268" s="42">
        <v>235</v>
      </c>
    </row>
    <row r="2269" spans="6:9">
      <c r="F2269" s="41" t="s">
        <v>18</v>
      </c>
      <c r="G2269" s="41" t="s">
        <v>337</v>
      </c>
      <c r="H2269" s="41" t="s">
        <v>347</v>
      </c>
      <c r="I2269" s="42">
        <v>7</v>
      </c>
    </row>
    <row r="2270" spans="6:9">
      <c r="F2270" s="41" t="s">
        <v>20</v>
      </c>
      <c r="G2270" s="41" t="s">
        <v>324</v>
      </c>
      <c r="H2270" s="41" t="s">
        <v>341</v>
      </c>
      <c r="I2270" s="42">
        <v>9</v>
      </c>
    </row>
    <row r="2271" spans="6:9">
      <c r="F2271" s="41" t="s">
        <v>20</v>
      </c>
      <c r="G2271" s="41" t="s">
        <v>324</v>
      </c>
      <c r="H2271" s="41" t="s">
        <v>342</v>
      </c>
      <c r="I2271" s="42">
        <v>0</v>
      </c>
    </row>
    <row r="2272" spans="6:9">
      <c r="F2272" s="41" t="s">
        <v>20</v>
      </c>
      <c r="G2272" s="41" t="s">
        <v>324</v>
      </c>
      <c r="H2272" s="41" t="s">
        <v>343</v>
      </c>
      <c r="I2272" s="42">
        <v>332</v>
      </c>
    </row>
    <row r="2273" spans="6:9">
      <c r="F2273" s="41" t="s">
        <v>20</v>
      </c>
      <c r="G2273" s="41" t="s">
        <v>324</v>
      </c>
      <c r="H2273" s="41" t="s">
        <v>344</v>
      </c>
      <c r="I2273" s="42">
        <v>7</v>
      </c>
    </row>
    <row r="2274" spans="6:9">
      <c r="F2274" s="41" t="s">
        <v>20</v>
      </c>
      <c r="G2274" s="41" t="s">
        <v>324</v>
      </c>
      <c r="H2274" s="41" t="s">
        <v>345</v>
      </c>
      <c r="I2274" s="42">
        <v>24</v>
      </c>
    </row>
    <row r="2275" spans="6:9">
      <c r="F2275" s="41" t="s">
        <v>20</v>
      </c>
      <c r="G2275" s="41" t="s">
        <v>324</v>
      </c>
      <c r="H2275" s="41" t="s">
        <v>346</v>
      </c>
      <c r="I2275" s="42">
        <v>21</v>
      </c>
    </row>
    <row r="2276" spans="6:9">
      <c r="F2276" s="41" t="s">
        <v>20</v>
      </c>
      <c r="G2276" s="41" t="s">
        <v>324</v>
      </c>
      <c r="H2276" s="41" t="s">
        <v>347</v>
      </c>
      <c r="I2276" s="42">
        <v>12</v>
      </c>
    </row>
    <row r="2277" spans="6:9">
      <c r="F2277" s="41" t="s">
        <v>20</v>
      </c>
      <c r="G2277" s="41" t="s">
        <v>325</v>
      </c>
      <c r="H2277" s="41" t="s">
        <v>341</v>
      </c>
      <c r="I2277" s="42">
        <v>5</v>
      </c>
    </row>
    <row r="2278" spans="6:9">
      <c r="F2278" s="41" t="s">
        <v>20</v>
      </c>
      <c r="G2278" s="41" t="s">
        <v>325</v>
      </c>
      <c r="H2278" s="41" t="s">
        <v>342</v>
      </c>
      <c r="I2278" s="42">
        <v>0</v>
      </c>
    </row>
    <row r="2279" spans="6:9">
      <c r="F2279" s="41" t="s">
        <v>20</v>
      </c>
      <c r="G2279" s="41" t="s">
        <v>325</v>
      </c>
      <c r="H2279" s="41" t="s">
        <v>343</v>
      </c>
      <c r="I2279" s="42">
        <v>353</v>
      </c>
    </row>
    <row r="2280" spans="6:9">
      <c r="F2280" s="41" t="s">
        <v>20</v>
      </c>
      <c r="G2280" s="41" t="s">
        <v>325</v>
      </c>
      <c r="H2280" s="41" t="s">
        <v>344</v>
      </c>
      <c r="I2280" s="42">
        <v>4</v>
      </c>
    </row>
    <row r="2281" spans="6:9">
      <c r="F2281" s="41" t="s">
        <v>20</v>
      </c>
      <c r="G2281" s="41" t="s">
        <v>325</v>
      </c>
      <c r="H2281" s="41" t="s">
        <v>345</v>
      </c>
      <c r="I2281" s="42">
        <v>52</v>
      </c>
    </row>
    <row r="2282" spans="6:9">
      <c r="F2282" s="41" t="s">
        <v>20</v>
      </c>
      <c r="G2282" s="41" t="s">
        <v>325</v>
      </c>
      <c r="H2282" s="41" t="s">
        <v>346</v>
      </c>
      <c r="I2282" s="42">
        <v>33</v>
      </c>
    </row>
    <row r="2283" spans="6:9">
      <c r="F2283" s="41" t="s">
        <v>20</v>
      </c>
      <c r="G2283" s="41" t="s">
        <v>325</v>
      </c>
      <c r="H2283" s="41" t="s">
        <v>347</v>
      </c>
      <c r="I2283" s="42">
        <v>0</v>
      </c>
    </row>
    <row r="2284" spans="6:9">
      <c r="F2284" s="41" t="s">
        <v>20</v>
      </c>
      <c r="G2284" s="41" t="s">
        <v>326</v>
      </c>
      <c r="H2284" s="41" t="s">
        <v>341</v>
      </c>
      <c r="I2284" s="42">
        <v>20</v>
      </c>
    </row>
    <row r="2285" spans="6:9">
      <c r="F2285" s="41" t="s">
        <v>20</v>
      </c>
      <c r="G2285" s="41" t="s">
        <v>326</v>
      </c>
      <c r="H2285" s="41" t="s">
        <v>342</v>
      </c>
      <c r="I2285" s="42">
        <v>0</v>
      </c>
    </row>
    <row r="2286" spans="6:9">
      <c r="F2286" s="41" t="s">
        <v>20</v>
      </c>
      <c r="G2286" s="41" t="s">
        <v>326</v>
      </c>
      <c r="H2286" s="41" t="s">
        <v>343</v>
      </c>
      <c r="I2286" s="42">
        <v>375</v>
      </c>
    </row>
    <row r="2287" spans="6:9">
      <c r="F2287" s="41" t="s">
        <v>20</v>
      </c>
      <c r="G2287" s="41" t="s">
        <v>326</v>
      </c>
      <c r="H2287" s="41" t="s">
        <v>344</v>
      </c>
      <c r="I2287" s="42">
        <v>5</v>
      </c>
    </row>
    <row r="2288" spans="6:9">
      <c r="F2288" s="41" t="s">
        <v>20</v>
      </c>
      <c r="G2288" s="41" t="s">
        <v>326</v>
      </c>
      <c r="H2288" s="41" t="s">
        <v>345</v>
      </c>
      <c r="I2288" s="42">
        <v>71</v>
      </c>
    </row>
    <row r="2289" spans="6:9">
      <c r="F2289" s="41" t="s">
        <v>20</v>
      </c>
      <c r="G2289" s="41" t="s">
        <v>326</v>
      </c>
      <c r="H2289" s="41" t="s">
        <v>346</v>
      </c>
      <c r="I2289" s="42">
        <v>136</v>
      </c>
    </row>
    <row r="2290" spans="6:9">
      <c r="F2290" s="41" t="s">
        <v>20</v>
      </c>
      <c r="G2290" s="41" t="s">
        <v>326</v>
      </c>
      <c r="H2290" s="41" t="s">
        <v>347</v>
      </c>
      <c r="I2290" s="42">
        <v>0</v>
      </c>
    </row>
    <row r="2291" spans="6:9">
      <c r="F2291" s="41" t="s">
        <v>20</v>
      </c>
      <c r="G2291" s="41" t="s">
        <v>327</v>
      </c>
      <c r="H2291" s="41" t="s">
        <v>341</v>
      </c>
      <c r="I2291" s="42">
        <v>49</v>
      </c>
    </row>
    <row r="2292" spans="6:9">
      <c r="F2292" s="41" t="s">
        <v>20</v>
      </c>
      <c r="G2292" s="41" t="s">
        <v>327</v>
      </c>
      <c r="H2292" s="41" t="s">
        <v>342</v>
      </c>
      <c r="I2292" s="42">
        <v>0</v>
      </c>
    </row>
    <row r="2293" spans="6:9">
      <c r="F2293" s="41" t="s">
        <v>20</v>
      </c>
      <c r="G2293" s="41" t="s">
        <v>327</v>
      </c>
      <c r="H2293" s="41" t="s">
        <v>343</v>
      </c>
      <c r="I2293" s="42">
        <v>325</v>
      </c>
    </row>
    <row r="2294" spans="6:9">
      <c r="F2294" s="41" t="s">
        <v>20</v>
      </c>
      <c r="G2294" s="41" t="s">
        <v>327</v>
      </c>
      <c r="H2294" s="41" t="s">
        <v>344</v>
      </c>
      <c r="I2294" s="42">
        <v>5</v>
      </c>
    </row>
    <row r="2295" spans="6:9">
      <c r="F2295" s="41" t="s">
        <v>20</v>
      </c>
      <c r="G2295" s="41" t="s">
        <v>327</v>
      </c>
      <c r="H2295" s="41" t="s">
        <v>345</v>
      </c>
      <c r="I2295" s="42">
        <v>59</v>
      </c>
    </row>
    <row r="2296" spans="6:9">
      <c r="F2296" s="41" t="s">
        <v>20</v>
      </c>
      <c r="G2296" s="41" t="s">
        <v>327</v>
      </c>
      <c r="H2296" s="41" t="s">
        <v>346</v>
      </c>
      <c r="I2296" s="42">
        <v>54</v>
      </c>
    </row>
    <row r="2297" spans="6:9">
      <c r="F2297" s="41" t="s">
        <v>20</v>
      </c>
      <c r="G2297" s="41" t="s">
        <v>327</v>
      </c>
      <c r="H2297" s="41" t="s">
        <v>347</v>
      </c>
      <c r="I2297" s="42">
        <v>0</v>
      </c>
    </row>
    <row r="2298" spans="6:9">
      <c r="F2298" s="41" t="s">
        <v>20</v>
      </c>
      <c r="G2298" s="41" t="s">
        <v>328</v>
      </c>
      <c r="H2298" s="41" t="s">
        <v>341</v>
      </c>
      <c r="I2298" s="42">
        <v>33</v>
      </c>
    </row>
    <row r="2299" spans="6:9">
      <c r="F2299" s="41" t="s">
        <v>20</v>
      </c>
      <c r="G2299" s="41" t="s">
        <v>328</v>
      </c>
      <c r="H2299" s="41" t="s">
        <v>342</v>
      </c>
      <c r="I2299" s="42">
        <v>2</v>
      </c>
    </row>
    <row r="2300" spans="6:9">
      <c r="F2300" s="41" t="s">
        <v>20</v>
      </c>
      <c r="G2300" s="41" t="s">
        <v>328</v>
      </c>
      <c r="H2300" s="41" t="s">
        <v>343</v>
      </c>
      <c r="I2300" s="42">
        <v>326</v>
      </c>
    </row>
    <row r="2301" spans="6:9">
      <c r="F2301" s="41" t="s">
        <v>20</v>
      </c>
      <c r="G2301" s="41" t="s">
        <v>328</v>
      </c>
      <c r="H2301" s="41" t="s">
        <v>344</v>
      </c>
      <c r="I2301" s="42">
        <v>0</v>
      </c>
    </row>
    <row r="2302" spans="6:9">
      <c r="F2302" s="41" t="s">
        <v>20</v>
      </c>
      <c r="G2302" s="41" t="s">
        <v>328</v>
      </c>
      <c r="H2302" s="41" t="s">
        <v>345</v>
      </c>
      <c r="I2302" s="42">
        <v>47</v>
      </c>
    </row>
    <row r="2303" spans="6:9">
      <c r="F2303" s="41" t="s">
        <v>20</v>
      </c>
      <c r="G2303" s="41" t="s">
        <v>328</v>
      </c>
      <c r="H2303" s="41" t="s">
        <v>346</v>
      </c>
      <c r="I2303" s="42">
        <v>13</v>
      </c>
    </row>
    <row r="2304" spans="6:9">
      <c r="F2304" s="41" t="s">
        <v>20</v>
      </c>
      <c r="G2304" s="41" t="s">
        <v>328</v>
      </c>
      <c r="H2304" s="41" t="s">
        <v>347</v>
      </c>
      <c r="I2304" s="42">
        <v>0</v>
      </c>
    </row>
    <row r="2305" spans="6:9">
      <c r="F2305" s="41" t="s">
        <v>20</v>
      </c>
      <c r="G2305" s="41" t="s">
        <v>330</v>
      </c>
      <c r="H2305" s="41" t="s">
        <v>341</v>
      </c>
      <c r="I2305" s="42">
        <v>46</v>
      </c>
    </row>
    <row r="2306" spans="6:9">
      <c r="F2306" s="41" t="s">
        <v>20</v>
      </c>
      <c r="G2306" s="41" t="s">
        <v>330</v>
      </c>
      <c r="H2306" s="41" t="s">
        <v>342</v>
      </c>
      <c r="I2306" s="42">
        <v>2</v>
      </c>
    </row>
    <row r="2307" spans="6:9">
      <c r="F2307" s="41" t="s">
        <v>20</v>
      </c>
      <c r="G2307" s="41" t="s">
        <v>330</v>
      </c>
      <c r="H2307" s="41" t="s">
        <v>343</v>
      </c>
      <c r="I2307" s="42">
        <v>259</v>
      </c>
    </row>
    <row r="2308" spans="6:9">
      <c r="F2308" s="41" t="s">
        <v>20</v>
      </c>
      <c r="G2308" s="41" t="s">
        <v>330</v>
      </c>
      <c r="H2308" s="41" t="s">
        <v>344</v>
      </c>
      <c r="I2308" s="42">
        <v>6</v>
      </c>
    </row>
    <row r="2309" spans="6:9">
      <c r="F2309" s="41" t="s">
        <v>20</v>
      </c>
      <c r="G2309" s="41" t="s">
        <v>330</v>
      </c>
      <c r="H2309" s="41" t="s">
        <v>345</v>
      </c>
      <c r="I2309" s="42">
        <v>29</v>
      </c>
    </row>
    <row r="2310" spans="6:9">
      <c r="F2310" s="41" t="s">
        <v>20</v>
      </c>
      <c r="G2310" s="41" t="s">
        <v>330</v>
      </c>
      <c r="H2310" s="41" t="s">
        <v>346</v>
      </c>
      <c r="I2310" s="42">
        <v>19</v>
      </c>
    </row>
    <row r="2311" spans="6:9">
      <c r="F2311" s="41" t="s">
        <v>20</v>
      </c>
      <c r="G2311" s="41" t="s">
        <v>330</v>
      </c>
      <c r="H2311" s="41" t="s">
        <v>347</v>
      </c>
      <c r="I2311" s="42">
        <v>0</v>
      </c>
    </row>
    <row r="2312" spans="6:9">
      <c r="F2312" s="41" t="s">
        <v>20</v>
      </c>
      <c r="G2312" s="41" t="s">
        <v>331</v>
      </c>
      <c r="H2312" s="41" t="s">
        <v>341</v>
      </c>
      <c r="I2312" s="42">
        <v>8</v>
      </c>
    </row>
    <row r="2313" spans="6:9">
      <c r="F2313" s="41" t="s">
        <v>20</v>
      </c>
      <c r="G2313" s="41" t="s">
        <v>331</v>
      </c>
      <c r="H2313" s="41" t="s">
        <v>342</v>
      </c>
      <c r="I2313" s="42">
        <v>0</v>
      </c>
    </row>
    <row r="2314" spans="6:9">
      <c r="F2314" s="41" t="s">
        <v>20</v>
      </c>
      <c r="G2314" s="41" t="s">
        <v>331</v>
      </c>
      <c r="H2314" s="41" t="s">
        <v>343</v>
      </c>
      <c r="I2314" s="42">
        <v>352</v>
      </c>
    </row>
    <row r="2315" spans="6:9">
      <c r="F2315" s="41" t="s">
        <v>20</v>
      </c>
      <c r="G2315" s="41" t="s">
        <v>331</v>
      </c>
      <c r="H2315" s="41" t="s">
        <v>344</v>
      </c>
      <c r="I2315" s="42">
        <v>5</v>
      </c>
    </row>
    <row r="2316" spans="6:9">
      <c r="F2316" s="41" t="s">
        <v>20</v>
      </c>
      <c r="G2316" s="41" t="s">
        <v>331</v>
      </c>
      <c r="H2316" s="41" t="s">
        <v>345</v>
      </c>
      <c r="I2316" s="42">
        <v>49</v>
      </c>
    </row>
    <row r="2317" spans="6:9">
      <c r="F2317" s="41" t="s">
        <v>20</v>
      </c>
      <c r="G2317" s="41" t="s">
        <v>331</v>
      </c>
      <c r="H2317" s="41" t="s">
        <v>346</v>
      </c>
      <c r="I2317" s="42">
        <v>18</v>
      </c>
    </row>
    <row r="2318" spans="6:9">
      <c r="F2318" s="41" t="s">
        <v>20</v>
      </c>
      <c r="G2318" s="41" t="s">
        <v>331</v>
      </c>
      <c r="H2318" s="41" t="s">
        <v>347</v>
      </c>
      <c r="I2318" s="42">
        <v>5</v>
      </c>
    </row>
    <row r="2319" spans="6:9">
      <c r="F2319" s="41" t="s">
        <v>20</v>
      </c>
      <c r="G2319" s="41" t="s">
        <v>332</v>
      </c>
      <c r="H2319" s="41" t="s">
        <v>341</v>
      </c>
      <c r="I2319" s="42">
        <v>6</v>
      </c>
    </row>
    <row r="2320" spans="6:9">
      <c r="F2320" s="41" t="s">
        <v>20</v>
      </c>
      <c r="G2320" s="41" t="s">
        <v>332</v>
      </c>
      <c r="H2320" s="41" t="s">
        <v>342</v>
      </c>
      <c r="I2320" s="42">
        <v>3</v>
      </c>
    </row>
    <row r="2321" spans="6:9">
      <c r="F2321" s="41" t="s">
        <v>20</v>
      </c>
      <c r="G2321" s="41" t="s">
        <v>332</v>
      </c>
      <c r="H2321" s="41" t="s">
        <v>343</v>
      </c>
      <c r="I2321" s="42">
        <v>245</v>
      </c>
    </row>
    <row r="2322" spans="6:9">
      <c r="F2322" s="41" t="s">
        <v>20</v>
      </c>
      <c r="G2322" s="41" t="s">
        <v>332</v>
      </c>
      <c r="H2322" s="41" t="s">
        <v>344</v>
      </c>
      <c r="I2322" s="42">
        <v>8</v>
      </c>
    </row>
    <row r="2323" spans="6:9">
      <c r="F2323" s="41" t="s">
        <v>20</v>
      </c>
      <c r="G2323" s="41" t="s">
        <v>332</v>
      </c>
      <c r="H2323" s="41" t="s">
        <v>345</v>
      </c>
      <c r="I2323" s="42">
        <v>85</v>
      </c>
    </row>
    <row r="2324" spans="6:9">
      <c r="F2324" s="41" t="s">
        <v>20</v>
      </c>
      <c r="G2324" s="41" t="s">
        <v>332</v>
      </c>
      <c r="H2324" s="41" t="s">
        <v>346</v>
      </c>
      <c r="I2324" s="42">
        <v>17</v>
      </c>
    </row>
    <row r="2325" spans="6:9">
      <c r="F2325" s="41" t="s">
        <v>20</v>
      </c>
      <c r="G2325" s="41" t="s">
        <v>332</v>
      </c>
      <c r="H2325" s="41" t="s">
        <v>347</v>
      </c>
      <c r="I2325" s="42">
        <v>5</v>
      </c>
    </row>
    <row r="2326" spans="6:9">
      <c r="F2326" s="41" t="s">
        <v>20</v>
      </c>
      <c r="G2326" s="41" t="s">
        <v>333</v>
      </c>
      <c r="H2326" s="41" t="s">
        <v>341</v>
      </c>
      <c r="I2326" s="42">
        <v>16</v>
      </c>
    </row>
    <row r="2327" spans="6:9">
      <c r="F2327" s="41" t="s">
        <v>20</v>
      </c>
      <c r="G2327" s="41" t="s">
        <v>333</v>
      </c>
      <c r="H2327" s="41" t="s">
        <v>342</v>
      </c>
      <c r="I2327" s="42">
        <v>3</v>
      </c>
    </row>
    <row r="2328" spans="6:9">
      <c r="F2328" s="41" t="s">
        <v>20</v>
      </c>
      <c r="G2328" s="41" t="s">
        <v>333</v>
      </c>
      <c r="H2328" s="41" t="s">
        <v>343</v>
      </c>
      <c r="I2328" s="42">
        <v>207</v>
      </c>
    </row>
    <row r="2329" spans="6:9">
      <c r="F2329" s="41" t="s">
        <v>20</v>
      </c>
      <c r="G2329" s="41" t="s">
        <v>333</v>
      </c>
      <c r="H2329" s="41" t="s">
        <v>344</v>
      </c>
      <c r="I2329" s="42">
        <v>12</v>
      </c>
    </row>
    <row r="2330" spans="6:9">
      <c r="F2330" s="41" t="s">
        <v>20</v>
      </c>
      <c r="G2330" s="41" t="s">
        <v>333</v>
      </c>
      <c r="H2330" s="41" t="s">
        <v>345</v>
      </c>
      <c r="I2330" s="42">
        <v>96</v>
      </c>
    </row>
    <row r="2331" spans="6:9">
      <c r="F2331" s="41" t="s">
        <v>20</v>
      </c>
      <c r="G2331" s="41" t="s">
        <v>333</v>
      </c>
      <c r="H2331" s="41" t="s">
        <v>346</v>
      </c>
      <c r="I2331" s="42">
        <v>16</v>
      </c>
    </row>
    <row r="2332" spans="6:9">
      <c r="F2332" s="41" t="s">
        <v>20</v>
      </c>
      <c r="G2332" s="41" t="s">
        <v>333</v>
      </c>
      <c r="H2332" s="41" t="s">
        <v>347</v>
      </c>
      <c r="I2332" s="42">
        <v>3</v>
      </c>
    </row>
    <row r="2333" spans="6:9">
      <c r="F2333" s="41" t="s">
        <v>20</v>
      </c>
      <c r="G2333" s="41" t="s">
        <v>334</v>
      </c>
      <c r="H2333" s="41" t="s">
        <v>341</v>
      </c>
      <c r="I2333" s="42">
        <v>6</v>
      </c>
    </row>
    <row r="2334" spans="6:9">
      <c r="F2334" s="41" t="s">
        <v>20</v>
      </c>
      <c r="G2334" s="41" t="s">
        <v>334</v>
      </c>
      <c r="H2334" s="41" t="s">
        <v>342</v>
      </c>
      <c r="I2334" s="42">
        <v>0</v>
      </c>
    </row>
    <row r="2335" spans="6:9">
      <c r="F2335" s="41" t="s">
        <v>20</v>
      </c>
      <c r="G2335" s="41" t="s">
        <v>334</v>
      </c>
      <c r="H2335" s="41" t="s">
        <v>343</v>
      </c>
      <c r="I2335" s="42">
        <v>319</v>
      </c>
    </row>
    <row r="2336" spans="6:9">
      <c r="F2336" s="41" t="s">
        <v>20</v>
      </c>
      <c r="G2336" s="41" t="s">
        <v>334</v>
      </c>
      <c r="H2336" s="41" t="s">
        <v>344</v>
      </c>
      <c r="I2336" s="42">
        <v>2</v>
      </c>
    </row>
    <row r="2337" spans="6:9">
      <c r="F2337" s="41" t="s">
        <v>20</v>
      </c>
      <c r="G2337" s="41" t="s">
        <v>334</v>
      </c>
      <c r="H2337" s="41" t="s">
        <v>345</v>
      </c>
      <c r="I2337" s="42">
        <v>52</v>
      </c>
    </row>
    <row r="2338" spans="6:9">
      <c r="F2338" s="41" t="s">
        <v>20</v>
      </c>
      <c r="G2338" s="41" t="s">
        <v>334</v>
      </c>
      <c r="H2338" s="41" t="s">
        <v>346</v>
      </c>
      <c r="I2338" s="42">
        <v>31</v>
      </c>
    </row>
    <row r="2339" spans="6:9">
      <c r="F2339" s="41" t="s">
        <v>20</v>
      </c>
      <c r="G2339" s="41" t="s">
        <v>334</v>
      </c>
      <c r="H2339" s="41" t="s">
        <v>347</v>
      </c>
      <c r="I2339" s="42">
        <v>5</v>
      </c>
    </row>
    <row r="2340" spans="6:9">
      <c r="F2340" s="41" t="s">
        <v>20</v>
      </c>
      <c r="G2340" s="41" t="s">
        <v>336</v>
      </c>
      <c r="H2340" s="41" t="s">
        <v>341</v>
      </c>
      <c r="I2340" s="42">
        <v>9</v>
      </c>
    </row>
    <row r="2341" spans="6:9">
      <c r="F2341" s="41" t="s">
        <v>20</v>
      </c>
      <c r="G2341" s="41" t="s">
        <v>336</v>
      </c>
      <c r="H2341" s="41" t="s">
        <v>342</v>
      </c>
      <c r="I2341" s="42">
        <v>0</v>
      </c>
    </row>
    <row r="2342" spans="6:9">
      <c r="F2342" s="41" t="s">
        <v>20</v>
      </c>
      <c r="G2342" s="41" t="s">
        <v>336</v>
      </c>
      <c r="H2342" s="41" t="s">
        <v>343</v>
      </c>
      <c r="I2342" s="42">
        <v>430</v>
      </c>
    </row>
    <row r="2343" spans="6:9">
      <c r="F2343" s="41" t="s">
        <v>20</v>
      </c>
      <c r="G2343" s="41" t="s">
        <v>336</v>
      </c>
      <c r="H2343" s="41" t="s">
        <v>344</v>
      </c>
      <c r="I2343" s="42">
        <v>8</v>
      </c>
    </row>
    <row r="2344" spans="6:9">
      <c r="F2344" s="41" t="s">
        <v>20</v>
      </c>
      <c r="G2344" s="41" t="s">
        <v>336</v>
      </c>
      <c r="H2344" s="41" t="s">
        <v>345</v>
      </c>
      <c r="I2344" s="42">
        <v>98</v>
      </c>
    </row>
    <row r="2345" spans="6:9">
      <c r="F2345" s="41" t="s">
        <v>20</v>
      </c>
      <c r="G2345" s="41" t="s">
        <v>336</v>
      </c>
      <c r="H2345" s="41" t="s">
        <v>346</v>
      </c>
      <c r="I2345" s="42">
        <v>35</v>
      </c>
    </row>
    <row r="2346" spans="6:9">
      <c r="F2346" s="41" t="s">
        <v>20</v>
      </c>
      <c r="G2346" s="41" t="s">
        <v>336</v>
      </c>
      <c r="H2346" s="41" t="s">
        <v>347</v>
      </c>
      <c r="I2346" s="42">
        <v>4</v>
      </c>
    </row>
    <row r="2347" spans="6:9">
      <c r="F2347" s="41" t="s">
        <v>20</v>
      </c>
      <c r="G2347" s="41" t="s">
        <v>337</v>
      </c>
      <c r="H2347" s="41" t="s">
        <v>341</v>
      </c>
      <c r="I2347" s="42">
        <v>29</v>
      </c>
    </row>
    <row r="2348" spans="6:9">
      <c r="F2348" s="41" t="s">
        <v>20</v>
      </c>
      <c r="G2348" s="41" t="s">
        <v>337</v>
      </c>
      <c r="H2348" s="41" t="s">
        <v>342</v>
      </c>
      <c r="I2348" s="42">
        <v>0</v>
      </c>
    </row>
    <row r="2349" spans="6:9">
      <c r="F2349" s="41" t="s">
        <v>20</v>
      </c>
      <c r="G2349" s="41" t="s">
        <v>337</v>
      </c>
      <c r="H2349" s="41" t="s">
        <v>343</v>
      </c>
      <c r="I2349" s="42">
        <v>294</v>
      </c>
    </row>
    <row r="2350" spans="6:9">
      <c r="F2350" s="41" t="s">
        <v>20</v>
      </c>
      <c r="G2350" s="41" t="s">
        <v>337</v>
      </c>
      <c r="H2350" s="41" t="s">
        <v>344</v>
      </c>
      <c r="I2350" s="42">
        <v>13</v>
      </c>
    </row>
    <row r="2351" spans="6:9">
      <c r="F2351" s="41" t="s">
        <v>20</v>
      </c>
      <c r="G2351" s="41" t="s">
        <v>337</v>
      </c>
      <c r="H2351" s="41" t="s">
        <v>345</v>
      </c>
      <c r="I2351" s="42">
        <v>35</v>
      </c>
    </row>
    <row r="2352" spans="6:9">
      <c r="F2352" s="41" t="s">
        <v>20</v>
      </c>
      <c r="G2352" s="41" t="s">
        <v>337</v>
      </c>
      <c r="H2352" s="41" t="s">
        <v>346</v>
      </c>
      <c r="I2352" s="42">
        <v>36</v>
      </c>
    </row>
    <row r="2353" spans="6:9">
      <c r="F2353" s="41" t="s">
        <v>20</v>
      </c>
      <c r="G2353" s="41" t="s">
        <v>337</v>
      </c>
      <c r="H2353" s="41" t="s">
        <v>347</v>
      </c>
      <c r="I2353" s="42">
        <v>14</v>
      </c>
    </row>
    <row r="2354" spans="6:9">
      <c r="F2354" s="41" t="s">
        <v>23</v>
      </c>
      <c r="G2354" s="41" t="s">
        <v>324</v>
      </c>
      <c r="H2354" s="41" t="s">
        <v>341</v>
      </c>
      <c r="I2354" s="42">
        <v>198</v>
      </c>
    </row>
    <row r="2355" spans="6:9">
      <c r="F2355" s="41" t="s">
        <v>23</v>
      </c>
      <c r="G2355" s="41" t="s">
        <v>324</v>
      </c>
      <c r="H2355" s="41" t="s">
        <v>342</v>
      </c>
      <c r="I2355" s="42">
        <v>3</v>
      </c>
    </row>
    <row r="2356" spans="6:9">
      <c r="F2356" s="41" t="s">
        <v>23</v>
      </c>
      <c r="G2356" s="41" t="s">
        <v>324</v>
      </c>
      <c r="H2356" s="41" t="s">
        <v>343</v>
      </c>
      <c r="I2356" s="42">
        <v>878</v>
      </c>
    </row>
    <row r="2357" spans="6:9">
      <c r="F2357" s="41" t="s">
        <v>23</v>
      </c>
      <c r="G2357" s="41" t="s">
        <v>324</v>
      </c>
      <c r="H2357" s="41" t="s">
        <v>344</v>
      </c>
      <c r="I2357" s="42">
        <v>7</v>
      </c>
    </row>
    <row r="2358" spans="6:9">
      <c r="F2358" s="41" t="s">
        <v>23</v>
      </c>
      <c r="G2358" s="41" t="s">
        <v>324</v>
      </c>
      <c r="H2358" s="41" t="s">
        <v>345</v>
      </c>
      <c r="I2358" s="42">
        <v>92</v>
      </c>
    </row>
    <row r="2359" spans="6:9">
      <c r="F2359" s="41" t="s">
        <v>23</v>
      </c>
      <c r="G2359" s="41" t="s">
        <v>324</v>
      </c>
      <c r="H2359" s="41" t="s">
        <v>346</v>
      </c>
      <c r="I2359" s="42">
        <v>116</v>
      </c>
    </row>
    <row r="2360" spans="6:9">
      <c r="F2360" s="41" t="s">
        <v>23</v>
      </c>
      <c r="G2360" s="41" t="s">
        <v>324</v>
      </c>
      <c r="H2360" s="41" t="s">
        <v>347</v>
      </c>
      <c r="I2360" s="42">
        <v>60</v>
      </c>
    </row>
    <row r="2361" spans="6:9">
      <c r="F2361" s="41" t="s">
        <v>23</v>
      </c>
      <c r="G2361" s="41" t="s">
        <v>325</v>
      </c>
      <c r="H2361" s="41" t="s">
        <v>341</v>
      </c>
      <c r="I2361" s="42">
        <v>203</v>
      </c>
    </row>
    <row r="2362" spans="6:9">
      <c r="F2362" s="41" t="s">
        <v>23</v>
      </c>
      <c r="G2362" s="41" t="s">
        <v>325</v>
      </c>
      <c r="H2362" s="41" t="s">
        <v>342</v>
      </c>
      <c r="I2362" s="42">
        <v>3</v>
      </c>
    </row>
    <row r="2363" spans="6:9">
      <c r="F2363" s="41" t="s">
        <v>23</v>
      </c>
      <c r="G2363" s="41" t="s">
        <v>325</v>
      </c>
      <c r="H2363" s="41" t="s">
        <v>343</v>
      </c>
      <c r="I2363" s="42">
        <v>1033</v>
      </c>
    </row>
    <row r="2364" spans="6:9">
      <c r="F2364" s="41" t="s">
        <v>23</v>
      </c>
      <c r="G2364" s="41" t="s">
        <v>325</v>
      </c>
      <c r="H2364" s="41" t="s">
        <v>344</v>
      </c>
      <c r="I2364" s="42">
        <v>23</v>
      </c>
    </row>
    <row r="2365" spans="6:9">
      <c r="F2365" s="41" t="s">
        <v>23</v>
      </c>
      <c r="G2365" s="41" t="s">
        <v>325</v>
      </c>
      <c r="H2365" s="41" t="s">
        <v>345</v>
      </c>
      <c r="I2365" s="42">
        <v>147</v>
      </c>
    </row>
    <row r="2366" spans="6:9">
      <c r="F2366" s="41" t="s">
        <v>23</v>
      </c>
      <c r="G2366" s="41" t="s">
        <v>325</v>
      </c>
      <c r="H2366" s="41" t="s">
        <v>346</v>
      </c>
      <c r="I2366" s="42">
        <v>128</v>
      </c>
    </row>
    <row r="2367" spans="6:9">
      <c r="F2367" s="41" t="s">
        <v>23</v>
      </c>
      <c r="G2367" s="41" t="s">
        <v>325</v>
      </c>
      <c r="H2367" s="41" t="s">
        <v>347</v>
      </c>
      <c r="I2367" s="42">
        <v>15</v>
      </c>
    </row>
    <row r="2368" spans="6:9">
      <c r="F2368" s="41" t="s">
        <v>23</v>
      </c>
      <c r="G2368" s="41" t="s">
        <v>326</v>
      </c>
      <c r="H2368" s="41" t="s">
        <v>341</v>
      </c>
      <c r="I2368" s="42">
        <v>225</v>
      </c>
    </row>
    <row r="2369" spans="6:9">
      <c r="F2369" s="41" t="s">
        <v>23</v>
      </c>
      <c r="G2369" s="41" t="s">
        <v>326</v>
      </c>
      <c r="H2369" s="41" t="s">
        <v>342</v>
      </c>
      <c r="I2369" s="42">
        <v>1</v>
      </c>
    </row>
    <row r="2370" spans="6:9">
      <c r="F2370" s="41" t="s">
        <v>23</v>
      </c>
      <c r="G2370" s="41" t="s">
        <v>326</v>
      </c>
      <c r="H2370" s="41" t="s">
        <v>343</v>
      </c>
      <c r="I2370" s="42">
        <v>468</v>
      </c>
    </row>
    <row r="2371" spans="6:9">
      <c r="F2371" s="41" t="s">
        <v>23</v>
      </c>
      <c r="G2371" s="41" t="s">
        <v>326</v>
      </c>
      <c r="H2371" s="41" t="s">
        <v>344</v>
      </c>
      <c r="I2371" s="42">
        <v>10</v>
      </c>
    </row>
    <row r="2372" spans="6:9">
      <c r="F2372" s="41" t="s">
        <v>23</v>
      </c>
      <c r="G2372" s="41" t="s">
        <v>326</v>
      </c>
      <c r="H2372" s="41" t="s">
        <v>345</v>
      </c>
      <c r="I2372" s="42">
        <v>97</v>
      </c>
    </row>
    <row r="2373" spans="6:9">
      <c r="F2373" s="41" t="s">
        <v>23</v>
      </c>
      <c r="G2373" s="41" t="s">
        <v>326</v>
      </c>
      <c r="H2373" s="41" t="s">
        <v>346</v>
      </c>
      <c r="I2373" s="42">
        <v>155</v>
      </c>
    </row>
    <row r="2374" spans="6:9">
      <c r="F2374" s="41" t="s">
        <v>23</v>
      </c>
      <c r="G2374" s="41" t="s">
        <v>326</v>
      </c>
      <c r="H2374" s="41" t="s">
        <v>347</v>
      </c>
      <c r="I2374" s="42">
        <v>23</v>
      </c>
    </row>
    <row r="2375" spans="6:9">
      <c r="F2375" s="41" t="s">
        <v>23</v>
      </c>
      <c r="G2375" s="41" t="s">
        <v>327</v>
      </c>
      <c r="H2375" s="41" t="s">
        <v>341</v>
      </c>
      <c r="I2375" s="42">
        <v>27</v>
      </c>
    </row>
    <row r="2376" spans="6:9">
      <c r="F2376" s="41" t="s">
        <v>23</v>
      </c>
      <c r="G2376" s="41" t="s">
        <v>327</v>
      </c>
      <c r="H2376" s="41" t="s">
        <v>342</v>
      </c>
      <c r="I2376" s="42">
        <v>12</v>
      </c>
    </row>
    <row r="2377" spans="6:9">
      <c r="F2377" s="41" t="s">
        <v>23</v>
      </c>
      <c r="G2377" s="41" t="s">
        <v>327</v>
      </c>
      <c r="H2377" s="41" t="s">
        <v>343</v>
      </c>
      <c r="I2377" s="42">
        <v>416</v>
      </c>
    </row>
    <row r="2378" spans="6:9">
      <c r="F2378" s="41" t="s">
        <v>23</v>
      </c>
      <c r="G2378" s="41" t="s">
        <v>327</v>
      </c>
      <c r="H2378" s="41" t="s">
        <v>344</v>
      </c>
      <c r="I2378" s="42">
        <v>11</v>
      </c>
    </row>
    <row r="2379" spans="6:9">
      <c r="F2379" s="41" t="s">
        <v>23</v>
      </c>
      <c r="G2379" s="41" t="s">
        <v>327</v>
      </c>
      <c r="H2379" s="41" t="s">
        <v>345</v>
      </c>
      <c r="I2379" s="42">
        <v>118</v>
      </c>
    </row>
    <row r="2380" spans="6:9">
      <c r="F2380" s="41" t="s">
        <v>23</v>
      </c>
      <c r="G2380" s="41" t="s">
        <v>327</v>
      </c>
      <c r="H2380" s="41" t="s">
        <v>346</v>
      </c>
      <c r="I2380" s="42">
        <v>131</v>
      </c>
    </row>
    <row r="2381" spans="6:9">
      <c r="F2381" s="41" t="s">
        <v>23</v>
      </c>
      <c r="G2381" s="41" t="s">
        <v>327</v>
      </c>
      <c r="H2381" s="41" t="s">
        <v>347</v>
      </c>
      <c r="I2381" s="42">
        <v>0</v>
      </c>
    </row>
    <row r="2382" spans="6:9">
      <c r="F2382" s="41" t="s">
        <v>23</v>
      </c>
      <c r="G2382" s="41" t="s">
        <v>328</v>
      </c>
      <c r="H2382" s="41" t="s">
        <v>341</v>
      </c>
      <c r="I2382" s="42">
        <v>376</v>
      </c>
    </row>
    <row r="2383" spans="6:9">
      <c r="F2383" s="41" t="s">
        <v>23</v>
      </c>
      <c r="G2383" s="41" t="s">
        <v>328</v>
      </c>
      <c r="H2383" s="41" t="s">
        <v>342</v>
      </c>
      <c r="I2383" s="42">
        <v>0</v>
      </c>
    </row>
    <row r="2384" spans="6:9">
      <c r="F2384" s="41" t="s">
        <v>23</v>
      </c>
      <c r="G2384" s="41" t="s">
        <v>328</v>
      </c>
      <c r="H2384" s="41" t="s">
        <v>343</v>
      </c>
      <c r="I2384" s="42">
        <v>222</v>
      </c>
    </row>
    <row r="2385" spans="6:9">
      <c r="F2385" s="41" t="s">
        <v>23</v>
      </c>
      <c r="G2385" s="41" t="s">
        <v>328</v>
      </c>
      <c r="H2385" s="41" t="s">
        <v>344</v>
      </c>
      <c r="I2385" s="42">
        <v>3</v>
      </c>
    </row>
    <row r="2386" spans="6:9">
      <c r="F2386" s="41" t="s">
        <v>23</v>
      </c>
      <c r="G2386" s="41" t="s">
        <v>328</v>
      </c>
      <c r="H2386" s="41" t="s">
        <v>345</v>
      </c>
      <c r="I2386" s="42">
        <v>36</v>
      </c>
    </row>
    <row r="2387" spans="6:9">
      <c r="F2387" s="41" t="s">
        <v>23</v>
      </c>
      <c r="G2387" s="41" t="s">
        <v>328</v>
      </c>
      <c r="H2387" s="41" t="s">
        <v>346</v>
      </c>
      <c r="I2387" s="42">
        <v>62</v>
      </c>
    </row>
    <row r="2388" spans="6:9">
      <c r="F2388" s="41" t="s">
        <v>23</v>
      </c>
      <c r="G2388" s="41" t="s">
        <v>328</v>
      </c>
      <c r="H2388" s="41" t="s">
        <v>347</v>
      </c>
      <c r="I2388" s="42">
        <v>0</v>
      </c>
    </row>
    <row r="2389" spans="6:9">
      <c r="F2389" s="41" t="s">
        <v>23</v>
      </c>
      <c r="G2389" s="41" t="s">
        <v>330</v>
      </c>
      <c r="H2389" s="41" t="s">
        <v>341</v>
      </c>
      <c r="I2389" s="42">
        <v>14</v>
      </c>
    </row>
    <row r="2390" spans="6:9">
      <c r="F2390" s="41" t="s">
        <v>23</v>
      </c>
      <c r="G2390" s="41" t="s">
        <v>330</v>
      </c>
      <c r="H2390" s="41" t="s">
        <v>342</v>
      </c>
      <c r="I2390" s="42">
        <v>1</v>
      </c>
    </row>
    <row r="2391" spans="6:9">
      <c r="F2391" s="41" t="s">
        <v>23</v>
      </c>
      <c r="G2391" s="41" t="s">
        <v>330</v>
      </c>
      <c r="H2391" s="41" t="s">
        <v>343</v>
      </c>
      <c r="I2391" s="42">
        <v>480</v>
      </c>
    </row>
    <row r="2392" spans="6:9">
      <c r="F2392" s="41" t="s">
        <v>23</v>
      </c>
      <c r="G2392" s="41" t="s">
        <v>330</v>
      </c>
      <c r="H2392" s="41" t="s">
        <v>344</v>
      </c>
      <c r="I2392" s="42">
        <v>1</v>
      </c>
    </row>
    <row r="2393" spans="6:9">
      <c r="F2393" s="41" t="s">
        <v>23</v>
      </c>
      <c r="G2393" s="41" t="s">
        <v>330</v>
      </c>
      <c r="H2393" s="41" t="s">
        <v>345</v>
      </c>
      <c r="I2393" s="42">
        <v>9</v>
      </c>
    </row>
    <row r="2394" spans="6:9">
      <c r="F2394" s="41" t="s">
        <v>23</v>
      </c>
      <c r="G2394" s="41" t="s">
        <v>330</v>
      </c>
      <c r="H2394" s="41" t="s">
        <v>346</v>
      </c>
      <c r="I2394" s="42">
        <v>55</v>
      </c>
    </row>
    <row r="2395" spans="6:9">
      <c r="F2395" s="41" t="s">
        <v>23</v>
      </c>
      <c r="G2395" s="41" t="s">
        <v>330</v>
      </c>
      <c r="H2395" s="41" t="s">
        <v>347</v>
      </c>
      <c r="I2395" s="42">
        <v>0</v>
      </c>
    </row>
    <row r="2396" spans="6:9">
      <c r="F2396" s="41" t="s">
        <v>23</v>
      </c>
      <c r="G2396" s="41" t="s">
        <v>331</v>
      </c>
      <c r="H2396" s="41" t="s">
        <v>341</v>
      </c>
      <c r="I2396" s="42">
        <v>51</v>
      </c>
    </row>
    <row r="2397" spans="6:9">
      <c r="F2397" s="41" t="s">
        <v>23</v>
      </c>
      <c r="G2397" s="41" t="s">
        <v>331</v>
      </c>
      <c r="H2397" s="41" t="s">
        <v>342</v>
      </c>
      <c r="I2397" s="42">
        <v>0</v>
      </c>
    </row>
    <row r="2398" spans="6:9">
      <c r="F2398" s="41" t="s">
        <v>23</v>
      </c>
      <c r="G2398" s="41" t="s">
        <v>331</v>
      </c>
      <c r="H2398" s="41" t="s">
        <v>343</v>
      </c>
      <c r="I2398" s="42">
        <v>503</v>
      </c>
    </row>
    <row r="2399" spans="6:9">
      <c r="F2399" s="41" t="s">
        <v>23</v>
      </c>
      <c r="G2399" s="41" t="s">
        <v>331</v>
      </c>
      <c r="H2399" s="41" t="s">
        <v>344</v>
      </c>
      <c r="I2399" s="42">
        <v>6</v>
      </c>
    </row>
    <row r="2400" spans="6:9">
      <c r="F2400" s="41" t="s">
        <v>23</v>
      </c>
      <c r="G2400" s="41" t="s">
        <v>331</v>
      </c>
      <c r="H2400" s="41" t="s">
        <v>345</v>
      </c>
      <c r="I2400" s="42">
        <v>35</v>
      </c>
    </row>
    <row r="2401" spans="6:9">
      <c r="F2401" s="41" t="s">
        <v>23</v>
      </c>
      <c r="G2401" s="41" t="s">
        <v>331</v>
      </c>
      <c r="H2401" s="41" t="s">
        <v>346</v>
      </c>
      <c r="I2401" s="42">
        <v>74</v>
      </c>
    </row>
    <row r="2402" spans="6:9">
      <c r="F2402" s="41" t="s">
        <v>23</v>
      </c>
      <c r="G2402" s="41" t="s">
        <v>331</v>
      </c>
      <c r="H2402" s="41" t="s">
        <v>347</v>
      </c>
      <c r="I2402" s="42">
        <v>0</v>
      </c>
    </row>
    <row r="2403" spans="6:9">
      <c r="F2403" s="41" t="s">
        <v>23</v>
      </c>
      <c r="G2403" s="41" t="s">
        <v>332</v>
      </c>
      <c r="H2403" s="41" t="s">
        <v>341</v>
      </c>
      <c r="I2403" s="42">
        <v>178</v>
      </c>
    </row>
    <row r="2404" spans="6:9">
      <c r="F2404" s="41" t="s">
        <v>23</v>
      </c>
      <c r="G2404" s="41" t="s">
        <v>332</v>
      </c>
      <c r="H2404" s="41" t="s">
        <v>342</v>
      </c>
      <c r="I2404" s="42">
        <v>0</v>
      </c>
    </row>
    <row r="2405" spans="6:9">
      <c r="F2405" s="41" t="s">
        <v>23</v>
      </c>
      <c r="G2405" s="41" t="s">
        <v>332</v>
      </c>
      <c r="H2405" s="41" t="s">
        <v>343</v>
      </c>
      <c r="I2405" s="42">
        <v>409</v>
      </c>
    </row>
    <row r="2406" spans="6:9">
      <c r="F2406" s="41" t="s">
        <v>23</v>
      </c>
      <c r="G2406" s="41" t="s">
        <v>332</v>
      </c>
      <c r="H2406" s="41" t="s">
        <v>344</v>
      </c>
      <c r="I2406" s="42">
        <v>0</v>
      </c>
    </row>
    <row r="2407" spans="6:9">
      <c r="F2407" s="41" t="s">
        <v>23</v>
      </c>
      <c r="G2407" s="41" t="s">
        <v>332</v>
      </c>
      <c r="H2407" s="41" t="s">
        <v>345</v>
      </c>
      <c r="I2407" s="42">
        <v>18</v>
      </c>
    </row>
    <row r="2408" spans="6:9">
      <c r="F2408" s="41" t="s">
        <v>23</v>
      </c>
      <c r="G2408" s="41" t="s">
        <v>332</v>
      </c>
      <c r="H2408" s="41" t="s">
        <v>346</v>
      </c>
      <c r="I2408" s="42">
        <v>55</v>
      </c>
    </row>
    <row r="2409" spans="6:9">
      <c r="F2409" s="41" t="s">
        <v>23</v>
      </c>
      <c r="G2409" s="41" t="s">
        <v>332</v>
      </c>
      <c r="H2409" s="41" t="s">
        <v>347</v>
      </c>
      <c r="I2409" s="42">
        <v>7</v>
      </c>
    </row>
    <row r="2410" spans="6:9">
      <c r="F2410" s="41" t="s">
        <v>23</v>
      </c>
      <c r="G2410" s="41" t="s">
        <v>333</v>
      </c>
      <c r="H2410" s="41" t="s">
        <v>341</v>
      </c>
      <c r="I2410" s="42">
        <v>141</v>
      </c>
    </row>
    <row r="2411" spans="6:9">
      <c r="F2411" s="41" t="s">
        <v>23</v>
      </c>
      <c r="G2411" s="41" t="s">
        <v>333</v>
      </c>
      <c r="H2411" s="41" t="s">
        <v>342</v>
      </c>
      <c r="I2411" s="42">
        <v>0</v>
      </c>
    </row>
    <row r="2412" spans="6:9">
      <c r="F2412" s="41" t="s">
        <v>23</v>
      </c>
      <c r="G2412" s="41" t="s">
        <v>333</v>
      </c>
      <c r="H2412" s="41" t="s">
        <v>343</v>
      </c>
      <c r="I2412" s="42">
        <v>383</v>
      </c>
    </row>
    <row r="2413" spans="6:9">
      <c r="F2413" s="41" t="s">
        <v>23</v>
      </c>
      <c r="G2413" s="41" t="s">
        <v>333</v>
      </c>
      <c r="H2413" s="41" t="s">
        <v>344</v>
      </c>
      <c r="I2413" s="42">
        <v>0</v>
      </c>
    </row>
    <row r="2414" spans="6:9">
      <c r="F2414" s="41" t="s">
        <v>23</v>
      </c>
      <c r="G2414" s="41" t="s">
        <v>333</v>
      </c>
      <c r="H2414" s="41" t="s">
        <v>345</v>
      </c>
      <c r="I2414" s="42">
        <v>12</v>
      </c>
    </row>
    <row r="2415" spans="6:9">
      <c r="F2415" s="41" t="s">
        <v>23</v>
      </c>
      <c r="G2415" s="41" t="s">
        <v>333</v>
      </c>
      <c r="H2415" s="41" t="s">
        <v>346</v>
      </c>
      <c r="I2415" s="42">
        <v>7</v>
      </c>
    </row>
    <row r="2416" spans="6:9">
      <c r="F2416" s="41" t="s">
        <v>23</v>
      </c>
      <c r="G2416" s="41" t="s">
        <v>333</v>
      </c>
      <c r="H2416" s="41" t="s">
        <v>347</v>
      </c>
      <c r="I2416" s="42">
        <v>15</v>
      </c>
    </row>
    <row r="2417" spans="6:9">
      <c r="F2417" s="41" t="s">
        <v>23</v>
      </c>
      <c r="G2417" s="41" t="s">
        <v>334</v>
      </c>
      <c r="H2417" s="41" t="s">
        <v>341</v>
      </c>
      <c r="I2417" s="42">
        <v>2</v>
      </c>
    </row>
    <row r="2418" spans="6:9">
      <c r="F2418" s="41" t="s">
        <v>23</v>
      </c>
      <c r="G2418" s="41" t="s">
        <v>334</v>
      </c>
      <c r="H2418" s="41" t="s">
        <v>342</v>
      </c>
      <c r="I2418" s="42">
        <v>0</v>
      </c>
    </row>
    <row r="2419" spans="6:9">
      <c r="F2419" s="41" t="s">
        <v>23</v>
      </c>
      <c r="G2419" s="41" t="s">
        <v>334</v>
      </c>
      <c r="H2419" s="41" t="s">
        <v>343</v>
      </c>
      <c r="I2419" s="42">
        <v>723</v>
      </c>
    </row>
    <row r="2420" spans="6:9">
      <c r="F2420" s="41" t="s">
        <v>23</v>
      </c>
      <c r="G2420" s="41" t="s">
        <v>334</v>
      </c>
      <c r="H2420" s="41" t="s">
        <v>344</v>
      </c>
      <c r="I2420" s="42">
        <v>1</v>
      </c>
    </row>
    <row r="2421" spans="6:9">
      <c r="F2421" s="41" t="s">
        <v>23</v>
      </c>
      <c r="G2421" s="41" t="s">
        <v>334</v>
      </c>
      <c r="H2421" s="41" t="s">
        <v>345</v>
      </c>
      <c r="I2421" s="42">
        <v>31</v>
      </c>
    </row>
    <row r="2422" spans="6:9">
      <c r="F2422" s="41" t="s">
        <v>23</v>
      </c>
      <c r="G2422" s="41" t="s">
        <v>334</v>
      </c>
      <c r="H2422" s="41" t="s">
        <v>346</v>
      </c>
      <c r="I2422" s="42">
        <v>11</v>
      </c>
    </row>
    <row r="2423" spans="6:9">
      <c r="F2423" s="41" t="s">
        <v>23</v>
      </c>
      <c r="G2423" s="41" t="s">
        <v>334</v>
      </c>
      <c r="H2423" s="41" t="s">
        <v>347</v>
      </c>
      <c r="I2423" s="42">
        <v>2</v>
      </c>
    </row>
    <row r="2424" spans="6:9">
      <c r="F2424" s="41" t="s">
        <v>23</v>
      </c>
      <c r="G2424" s="41" t="s">
        <v>336</v>
      </c>
      <c r="H2424" s="41" t="s">
        <v>341</v>
      </c>
      <c r="I2424" s="42">
        <v>16</v>
      </c>
    </row>
    <row r="2425" spans="6:9">
      <c r="F2425" s="41" t="s">
        <v>23</v>
      </c>
      <c r="G2425" s="41" t="s">
        <v>336</v>
      </c>
      <c r="H2425" s="41" t="s">
        <v>342</v>
      </c>
      <c r="I2425" s="42">
        <v>1</v>
      </c>
    </row>
    <row r="2426" spans="6:9">
      <c r="F2426" s="41" t="s">
        <v>23</v>
      </c>
      <c r="G2426" s="41" t="s">
        <v>336</v>
      </c>
      <c r="H2426" s="41" t="s">
        <v>343</v>
      </c>
      <c r="I2426" s="42">
        <v>682</v>
      </c>
    </row>
    <row r="2427" spans="6:9">
      <c r="F2427" s="41" t="s">
        <v>23</v>
      </c>
      <c r="G2427" s="41" t="s">
        <v>336</v>
      </c>
      <c r="H2427" s="41" t="s">
        <v>344</v>
      </c>
      <c r="I2427" s="42">
        <v>16</v>
      </c>
    </row>
    <row r="2428" spans="6:9">
      <c r="F2428" s="41" t="s">
        <v>23</v>
      </c>
      <c r="G2428" s="41" t="s">
        <v>336</v>
      </c>
      <c r="H2428" s="41" t="s">
        <v>345</v>
      </c>
      <c r="I2428" s="42">
        <v>94</v>
      </c>
    </row>
    <row r="2429" spans="6:9">
      <c r="F2429" s="41" t="s">
        <v>23</v>
      </c>
      <c r="G2429" s="41" t="s">
        <v>336</v>
      </c>
      <c r="H2429" s="41" t="s">
        <v>346</v>
      </c>
      <c r="I2429" s="42">
        <v>94</v>
      </c>
    </row>
    <row r="2430" spans="6:9">
      <c r="F2430" s="41" t="s">
        <v>23</v>
      </c>
      <c r="G2430" s="41" t="s">
        <v>336</v>
      </c>
      <c r="H2430" s="41" t="s">
        <v>347</v>
      </c>
      <c r="I2430" s="42">
        <v>45</v>
      </c>
    </row>
    <row r="2431" spans="6:9">
      <c r="F2431" s="41" t="s">
        <v>23</v>
      </c>
      <c r="G2431" s="41" t="s">
        <v>337</v>
      </c>
      <c r="H2431" s="41" t="s">
        <v>341</v>
      </c>
      <c r="I2431" s="42">
        <v>17</v>
      </c>
    </row>
    <row r="2432" spans="6:9">
      <c r="F2432" s="41" t="s">
        <v>23</v>
      </c>
      <c r="G2432" s="41" t="s">
        <v>337</v>
      </c>
      <c r="H2432" s="41" t="s">
        <v>342</v>
      </c>
      <c r="I2432" s="42">
        <v>0</v>
      </c>
    </row>
    <row r="2433" spans="6:9">
      <c r="F2433" s="41" t="s">
        <v>23</v>
      </c>
      <c r="G2433" s="41" t="s">
        <v>337</v>
      </c>
      <c r="H2433" s="41" t="s">
        <v>343</v>
      </c>
      <c r="I2433" s="42">
        <v>522</v>
      </c>
    </row>
    <row r="2434" spans="6:9">
      <c r="F2434" s="41" t="s">
        <v>23</v>
      </c>
      <c r="G2434" s="41" t="s">
        <v>337</v>
      </c>
      <c r="H2434" s="41" t="s">
        <v>344</v>
      </c>
      <c r="I2434" s="42">
        <v>17</v>
      </c>
    </row>
    <row r="2435" spans="6:9">
      <c r="F2435" s="41" t="s">
        <v>23</v>
      </c>
      <c r="G2435" s="41" t="s">
        <v>337</v>
      </c>
      <c r="H2435" s="41" t="s">
        <v>345</v>
      </c>
      <c r="I2435" s="42">
        <v>90</v>
      </c>
    </row>
    <row r="2436" spans="6:9">
      <c r="F2436" s="41" t="s">
        <v>23</v>
      </c>
      <c r="G2436" s="41" t="s">
        <v>337</v>
      </c>
      <c r="H2436" s="41" t="s">
        <v>346</v>
      </c>
      <c r="I2436" s="42">
        <v>61</v>
      </c>
    </row>
    <row r="2437" spans="6:9">
      <c r="F2437" s="41" t="s">
        <v>23</v>
      </c>
      <c r="G2437" s="41" t="s">
        <v>337</v>
      </c>
      <c r="H2437" s="41" t="s">
        <v>347</v>
      </c>
      <c r="I2437" s="42">
        <v>242</v>
      </c>
    </row>
    <row r="2438" spans="6:9">
      <c r="F2438" s="41" t="s">
        <v>46</v>
      </c>
      <c r="G2438" s="41" t="s">
        <v>324</v>
      </c>
      <c r="H2438" s="41" t="s">
        <v>341</v>
      </c>
      <c r="I2438" s="42">
        <v>348</v>
      </c>
    </row>
    <row r="2439" spans="6:9">
      <c r="F2439" s="41" t="s">
        <v>46</v>
      </c>
      <c r="G2439" s="41" t="s">
        <v>324</v>
      </c>
      <c r="H2439" s="41" t="s">
        <v>342</v>
      </c>
      <c r="I2439" s="42">
        <v>8</v>
      </c>
    </row>
    <row r="2440" spans="6:9">
      <c r="F2440" s="41" t="s">
        <v>46</v>
      </c>
      <c r="G2440" s="41" t="s">
        <v>324</v>
      </c>
      <c r="H2440" s="41" t="s">
        <v>343</v>
      </c>
      <c r="I2440" s="42">
        <v>959</v>
      </c>
    </row>
    <row r="2441" spans="6:9">
      <c r="F2441" s="41" t="s">
        <v>46</v>
      </c>
      <c r="G2441" s="41" t="s">
        <v>324</v>
      </c>
      <c r="H2441" s="41" t="s">
        <v>344</v>
      </c>
      <c r="I2441" s="42">
        <v>1</v>
      </c>
    </row>
    <row r="2442" spans="6:9">
      <c r="F2442" s="41" t="s">
        <v>46</v>
      </c>
      <c r="G2442" s="41" t="s">
        <v>324</v>
      </c>
      <c r="H2442" s="41" t="s">
        <v>345</v>
      </c>
      <c r="I2442" s="42">
        <v>209</v>
      </c>
    </row>
    <row r="2443" spans="6:9">
      <c r="F2443" s="41" t="s">
        <v>46</v>
      </c>
      <c r="G2443" s="41" t="s">
        <v>324</v>
      </c>
      <c r="H2443" s="41" t="s">
        <v>346</v>
      </c>
      <c r="I2443" s="42">
        <v>45</v>
      </c>
    </row>
    <row r="2444" spans="6:9">
      <c r="F2444" s="41" t="s">
        <v>46</v>
      </c>
      <c r="G2444" s="41" t="s">
        <v>324</v>
      </c>
      <c r="H2444" s="41" t="s">
        <v>347</v>
      </c>
      <c r="I2444" s="42">
        <v>2</v>
      </c>
    </row>
    <row r="2445" spans="6:9">
      <c r="F2445" s="41" t="s">
        <v>46</v>
      </c>
      <c r="G2445" s="41" t="s">
        <v>325</v>
      </c>
      <c r="H2445" s="41" t="s">
        <v>341</v>
      </c>
      <c r="I2445" s="42">
        <v>317</v>
      </c>
    </row>
    <row r="2446" spans="6:9">
      <c r="F2446" s="41" t="s">
        <v>46</v>
      </c>
      <c r="G2446" s="41" t="s">
        <v>325</v>
      </c>
      <c r="H2446" s="41" t="s">
        <v>342</v>
      </c>
      <c r="I2446" s="42">
        <v>1</v>
      </c>
    </row>
    <row r="2447" spans="6:9">
      <c r="F2447" s="41" t="s">
        <v>46</v>
      </c>
      <c r="G2447" s="41" t="s">
        <v>325</v>
      </c>
      <c r="H2447" s="41" t="s">
        <v>343</v>
      </c>
      <c r="I2447" s="42">
        <v>1037</v>
      </c>
    </row>
    <row r="2448" spans="6:9">
      <c r="F2448" s="41" t="s">
        <v>46</v>
      </c>
      <c r="G2448" s="41" t="s">
        <v>325</v>
      </c>
      <c r="H2448" s="41" t="s">
        <v>344</v>
      </c>
      <c r="I2448" s="42">
        <v>4</v>
      </c>
    </row>
    <row r="2449" spans="6:9">
      <c r="F2449" s="41" t="s">
        <v>46</v>
      </c>
      <c r="G2449" s="41" t="s">
        <v>325</v>
      </c>
      <c r="H2449" s="41" t="s">
        <v>345</v>
      </c>
      <c r="I2449" s="42">
        <v>150</v>
      </c>
    </row>
    <row r="2450" spans="6:9">
      <c r="F2450" s="41" t="s">
        <v>46</v>
      </c>
      <c r="G2450" s="41" t="s">
        <v>325</v>
      </c>
      <c r="H2450" s="41" t="s">
        <v>346</v>
      </c>
      <c r="I2450" s="42">
        <v>40</v>
      </c>
    </row>
    <row r="2451" spans="6:9">
      <c r="F2451" s="41" t="s">
        <v>46</v>
      </c>
      <c r="G2451" s="41" t="s">
        <v>325</v>
      </c>
      <c r="H2451" s="41" t="s">
        <v>347</v>
      </c>
      <c r="I2451" s="42">
        <v>4</v>
      </c>
    </row>
    <row r="2452" spans="6:9">
      <c r="F2452" s="41" t="s">
        <v>46</v>
      </c>
      <c r="G2452" s="41" t="s">
        <v>326</v>
      </c>
      <c r="H2452" s="41" t="s">
        <v>341</v>
      </c>
      <c r="I2452" s="42">
        <v>266</v>
      </c>
    </row>
    <row r="2453" spans="6:9">
      <c r="F2453" s="41" t="s">
        <v>46</v>
      </c>
      <c r="G2453" s="41" t="s">
        <v>326</v>
      </c>
      <c r="H2453" s="41" t="s">
        <v>342</v>
      </c>
      <c r="I2453" s="42">
        <v>3</v>
      </c>
    </row>
    <row r="2454" spans="6:9">
      <c r="F2454" s="41" t="s">
        <v>46</v>
      </c>
      <c r="G2454" s="41" t="s">
        <v>326</v>
      </c>
      <c r="H2454" s="41" t="s">
        <v>343</v>
      </c>
      <c r="I2454" s="42">
        <v>880</v>
      </c>
    </row>
    <row r="2455" spans="6:9">
      <c r="F2455" s="41" t="s">
        <v>46</v>
      </c>
      <c r="G2455" s="41" t="s">
        <v>326</v>
      </c>
      <c r="H2455" s="41" t="s">
        <v>344</v>
      </c>
      <c r="I2455" s="42">
        <v>4</v>
      </c>
    </row>
    <row r="2456" spans="6:9">
      <c r="F2456" s="41" t="s">
        <v>46</v>
      </c>
      <c r="G2456" s="41" t="s">
        <v>326</v>
      </c>
      <c r="H2456" s="41" t="s">
        <v>345</v>
      </c>
      <c r="I2456" s="42">
        <v>106</v>
      </c>
    </row>
    <row r="2457" spans="6:9">
      <c r="F2457" s="41" t="s">
        <v>46</v>
      </c>
      <c r="G2457" s="41" t="s">
        <v>326</v>
      </c>
      <c r="H2457" s="41" t="s">
        <v>346</v>
      </c>
      <c r="I2457" s="42">
        <v>34</v>
      </c>
    </row>
    <row r="2458" spans="6:9">
      <c r="F2458" s="41" t="s">
        <v>46</v>
      </c>
      <c r="G2458" s="41" t="s">
        <v>326</v>
      </c>
      <c r="H2458" s="41" t="s">
        <v>347</v>
      </c>
      <c r="I2458" s="42">
        <v>4</v>
      </c>
    </row>
    <row r="2459" spans="6:9">
      <c r="F2459" s="41" t="s">
        <v>46</v>
      </c>
      <c r="G2459" s="41" t="s">
        <v>327</v>
      </c>
      <c r="H2459" s="41" t="s">
        <v>341</v>
      </c>
      <c r="I2459" s="42">
        <v>82</v>
      </c>
    </row>
    <row r="2460" spans="6:9">
      <c r="F2460" s="41" t="s">
        <v>46</v>
      </c>
      <c r="G2460" s="41" t="s">
        <v>327</v>
      </c>
      <c r="H2460" s="41" t="s">
        <v>342</v>
      </c>
      <c r="I2460" s="42">
        <v>0</v>
      </c>
    </row>
    <row r="2461" spans="6:9">
      <c r="F2461" s="41" t="s">
        <v>46</v>
      </c>
      <c r="G2461" s="41" t="s">
        <v>327</v>
      </c>
      <c r="H2461" s="41" t="s">
        <v>343</v>
      </c>
      <c r="I2461" s="42">
        <v>973</v>
      </c>
    </row>
    <row r="2462" spans="6:9">
      <c r="F2462" s="41" t="s">
        <v>46</v>
      </c>
      <c r="G2462" s="41" t="s">
        <v>327</v>
      </c>
      <c r="H2462" s="41" t="s">
        <v>344</v>
      </c>
      <c r="I2462" s="42">
        <v>1</v>
      </c>
    </row>
    <row r="2463" spans="6:9">
      <c r="F2463" s="41" t="s">
        <v>46</v>
      </c>
      <c r="G2463" s="41" t="s">
        <v>327</v>
      </c>
      <c r="H2463" s="41" t="s">
        <v>345</v>
      </c>
      <c r="I2463" s="42">
        <v>19</v>
      </c>
    </row>
    <row r="2464" spans="6:9">
      <c r="F2464" s="41" t="s">
        <v>46</v>
      </c>
      <c r="G2464" s="41" t="s">
        <v>327</v>
      </c>
      <c r="H2464" s="41" t="s">
        <v>346</v>
      </c>
      <c r="I2464" s="42">
        <v>187</v>
      </c>
    </row>
    <row r="2465" spans="6:9">
      <c r="F2465" s="41" t="s">
        <v>46</v>
      </c>
      <c r="G2465" s="41" t="s">
        <v>327</v>
      </c>
      <c r="H2465" s="41" t="s">
        <v>347</v>
      </c>
      <c r="I2465" s="42">
        <v>0</v>
      </c>
    </row>
    <row r="2466" spans="6:9">
      <c r="F2466" s="41" t="s">
        <v>46</v>
      </c>
      <c r="G2466" s="41" t="s">
        <v>328</v>
      </c>
      <c r="H2466" s="41" t="s">
        <v>341</v>
      </c>
      <c r="I2466" s="42">
        <v>46</v>
      </c>
    </row>
    <row r="2467" spans="6:9">
      <c r="F2467" s="41" t="s">
        <v>46</v>
      </c>
      <c r="G2467" s="41" t="s">
        <v>328</v>
      </c>
      <c r="H2467" s="41" t="s">
        <v>342</v>
      </c>
      <c r="I2467" s="42">
        <v>0</v>
      </c>
    </row>
    <row r="2468" spans="6:9">
      <c r="F2468" s="41" t="s">
        <v>46</v>
      </c>
      <c r="G2468" s="41" t="s">
        <v>328</v>
      </c>
      <c r="H2468" s="41" t="s">
        <v>343</v>
      </c>
      <c r="I2468" s="42">
        <v>1004</v>
      </c>
    </row>
    <row r="2469" spans="6:9">
      <c r="F2469" s="41" t="s">
        <v>46</v>
      </c>
      <c r="G2469" s="41" t="s">
        <v>328</v>
      </c>
      <c r="H2469" s="41" t="s">
        <v>344</v>
      </c>
      <c r="I2469" s="42">
        <v>0</v>
      </c>
    </row>
    <row r="2470" spans="6:9">
      <c r="F2470" s="41" t="s">
        <v>46</v>
      </c>
      <c r="G2470" s="41" t="s">
        <v>328</v>
      </c>
      <c r="H2470" s="41" t="s">
        <v>345</v>
      </c>
      <c r="I2470" s="42">
        <v>124</v>
      </c>
    </row>
    <row r="2471" spans="6:9">
      <c r="F2471" s="41" t="s">
        <v>46</v>
      </c>
      <c r="G2471" s="41" t="s">
        <v>328</v>
      </c>
      <c r="H2471" s="41" t="s">
        <v>346</v>
      </c>
      <c r="I2471" s="42">
        <v>125</v>
      </c>
    </row>
    <row r="2472" spans="6:9">
      <c r="F2472" s="41" t="s">
        <v>46</v>
      </c>
      <c r="G2472" s="41" t="s">
        <v>328</v>
      </c>
      <c r="H2472" s="41" t="s">
        <v>347</v>
      </c>
      <c r="I2472" s="42">
        <v>0</v>
      </c>
    </row>
    <row r="2473" spans="6:9">
      <c r="F2473" s="41" t="s">
        <v>46</v>
      </c>
      <c r="G2473" s="41" t="s">
        <v>330</v>
      </c>
      <c r="H2473" s="41" t="s">
        <v>341</v>
      </c>
      <c r="I2473" s="42">
        <v>138</v>
      </c>
    </row>
    <row r="2474" spans="6:9">
      <c r="F2474" s="41" t="s">
        <v>46</v>
      </c>
      <c r="G2474" s="41" t="s">
        <v>330</v>
      </c>
      <c r="H2474" s="41" t="s">
        <v>342</v>
      </c>
      <c r="I2474" s="42">
        <v>0</v>
      </c>
    </row>
    <row r="2475" spans="6:9">
      <c r="F2475" s="41" t="s">
        <v>46</v>
      </c>
      <c r="G2475" s="41" t="s">
        <v>330</v>
      </c>
      <c r="H2475" s="41" t="s">
        <v>343</v>
      </c>
      <c r="I2475" s="42">
        <v>1031</v>
      </c>
    </row>
    <row r="2476" spans="6:9">
      <c r="F2476" s="41" t="s">
        <v>46</v>
      </c>
      <c r="G2476" s="41" t="s">
        <v>330</v>
      </c>
      <c r="H2476" s="41" t="s">
        <v>344</v>
      </c>
      <c r="I2476" s="42">
        <v>8</v>
      </c>
    </row>
    <row r="2477" spans="6:9">
      <c r="F2477" s="41" t="s">
        <v>46</v>
      </c>
      <c r="G2477" s="41" t="s">
        <v>330</v>
      </c>
      <c r="H2477" s="41" t="s">
        <v>345</v>
      </c>
      <c r="I2477" s="42">
        <v>161</v>
      </c>
    </row>
    <row r="2478" spans="6:9">
      <c r="F2478" s="41" t="s">
        <v>46</v>
      </c>
      <c r="G2478" s="41" t="s">
        <v>330</v>
      </c>
      <c r="H2478" s="41" t="s">
        <v>346</v>
      </c>
      <c r="I2478" s="42">
        <v>66</v>
      </c>
    </row>
    <row r="2479" spans="6:9">
      <c r="F2479" s="41" t="s">
        <v>46</v>
      </c>
      <c r="G2479" s="41" t="s">
        <v>330</v>
      </c>
      <c r="H2479" s="41" t="s">
        <v>347</v>
      </c>
      <c r="I2479" s="42">
        <v>1</v>
      </c>
    </row>
    <row r="2480" spans="6:9">
      <c r="F2480" s="41" t="s">
        <v>46</v>
      </c>
      <c r="G2480" s="41" t="s">
        <v>331</v>
      </c>
      <c r="H2480" s="41" t="s">
        <v>341</v>
      </c>
      <c r="I2480" s="42">
        <v>93</v>
      </c>
    </row>
    <row r="2481" spans="6:9">
      <c r="F2481" s="41" t="s">
        <v>46</v>
      </c>
      <c r="G2481" s="41" t="s">
        <v>331</v>
      </c>
      <c r="H2481" s="41" t="s">
        <v>342</v>
      </c>
      <c r="I2481" s="42">
        <v>0</v>
      </c>
    </row>
    <row r="2482" spans="6:9">
      <c r="F2482" s="41" t="s">
        <v>46</v>
      </c>
      <c r="G2482" s="41" t="s">
        <v>331</v>
      </c>
      <c r="H2482" s="41" t="s">
        <v>343</v>
      </c>
      <c r="I2482" s="42">
        <v>1286</v>
      </c>
    </row>
    <row r="2483" spans="6:9">
      <c r="F2483" s="41" t="s">
        <v>46</v>
      </c>
      <c r="G2483" s="41" t="s">
        <v>331</v>
      </c>
      <c r="H2483" s="41" t="s">
        <v>344</v>
      </c>
      <c r="I2483" s="42">
        <v>3</v>
      </c>
    </row>
    <row r="2484" spans="6:9">
      <c r="F2484" s="41" t="s">
        <v>46</v>
      </c>
      <c r="G2484" s="41" t="s">
        <v>331</v>
      </c>
      <c r="H2484" s="41" t="s">
        <v>345</v>
      </c>
      <c r="I2484" s="42">
        <v>112</v>
      </c>
    </row>
    <row r="2485" spans="6:9">
      <c r="F2485" s="41" t="s">
        <v>46</v>
      </c>
      <c r="G2485" s="41" t="s">
        <v>331</v>
      </c>
      <c r="H2485" s="41" t="s">
        <v>346</v>
      </c>
      <c r="I2485" s="42">
        <v>43</v>
      </c>
    </row>
    <row r="2486" spans="6:9">
      <c r="F2486" s="41" t="s">
        <v>46</v>
      </c>
      <c r="G2486" s="41" t="s">
        <v>331</v>
      </c>
      <c r="H2486" s="41" t="s">
        <v>347</v>
      </c>
      <c r="I2486" s="42">
        <v>0</v>
      </c>
    </row>
    <row r="2487" spans="6:9">
      <c r="F2487" s="41" t="s">
        <v>46</v>
      </c>
      <c r="G2487" s="41" t="s">
        <v>332</v>
      </c>
      <c r="H2487" s="41" t="s">
        <v>341</v>
      </c>
      <c r="I2487" s="42">
        <v>45</v>
      </c>
    </row>
    <row r="2488" spans="6:9">
      <c r="F2488" s="41" t="s">
        <v>46</v>
      </c>
      <c r="G2488" s="41" t="s">
        <v>332</v>
      </c>
      <c r="H2488" s="41" t="s">
        <v>342</v>
      </c>
      <c r="I2488" s="42">
        <v>2</v>
      </c>
    </row>
    <row r="2489" spans="6:9">
      <c r="F2489" s="41" t="s">
        <v>46</v>
      </c>
      <c r="G2489" s="41" t="s">
        <v>332</v>
      </c>
      <c r="H2489" s="41" t="s">
        <v>343</v>
      </c>
      <c r="I2489" s="42">
        <v>1054</v>
      </c>
    </row>
    <row r="2490" spans="6:9">
      <c r="F2490" s="41" t="s">
        <v>46</v>
      </c>
      <c r="G2490" s="41" t="s">
        <v>332</v>
      </c>
      <c r="H2490" s="41" t="s">
        <v>344</v>
      </c>
      <c r="I2490" s="42">
        <v>2</v>
      </c>
    </row>
    <row r="2491" spans="6:9">
      <c r="F2491" s="41" t="s">
        <v>46</v>
      </c>
      <c r="G2491" s="41" t="s">
        <v>332</v>
      </c>
      <c r="H2491" s="41" t="s">
        <v>345</v>
      </c>
      <c r="I2491" s="42">
        <v>83</v>
      </c>
    </row>
    <row r="2492" spans="6:9">
      <c r="F2492" s="41" t="s">
        <v>46</v>
      </c>
      <c r="G2492" s="41" t="s">
        <v>332</v>
      </c>
      <c r="H2492" s="41" t="s">
        <v>346</v>
      </c>
      <c r="I2492" s="42">
        <v>30</v>
      </c>
    </row>
    <row r="2493" spans="6:9">
      <c r="F2493" s="41" t="s">
        <v>46</v>
      </c>
      <c r="G2493" s="41" t="s">
        <v>332</v>
      </c>
      <c r="H2493" s="41" t="s">
        <v>347</v>
      </c>
      <c r="I2493" s="42">
        <v>3</v>
      </c>
    </row>
    <row r="2494" spans="6:9">
      <c r="F2494" s="41" t="s">
        <v>46</v>
      </c>
      <c r="G2494" s="41" t="s">
        <v>333</v>
      </c>
      <c r="H2494" s="41" t="s">
        <v>341</v>
      </c>
      <c r="I2494" s="42">
        <v>63</v>
      </c>
    </row>
    <row r="2495" spans="6:9">
      <c r="F2495" s="41" t="s">
        <v>46</v>
      </c>
      <c r="G2495" s="41" t="s">
        <v>333</v>
      </c>
      <c r="H2495" s="41" t="s">
        <v>342</v>
      </c>
      <c r="I2495" s="42">
        <v>0</v>
      </c>
    </row>
    <row r="2496" spans="6:9">
      <c r="F2496" s="41" t="s">
        <v>46</v>
      </c>
      <c r="G2496" s="41" t="s">
        <v>333</v>
      </c>
      <c r="H2496" s="41" t="s">
        <v>343</v>
      </c>
      <c r="I2496" s="42">
        <v>1579</v>
      </c>
    </row>
    <row r="2497" spans="6:9">
      <c r="F2497" s="41" t="s">
        <v>46</v>
      </c>
      <c r="G2497" s="41" t="s">
        <v>333</v>
      </c>
      <c r="H2497" s="41" t="s">
        <v>344</v>
      </c>
      <c r="I2497" s="42">
        <v>1</v>
      </c>
    </row>
    <row r="2498" spans="6:9">
      <c r="F2498" s="41" t="s">
        <v>46</v>
      </c>
      <c r="G2498" s="41" t="s">
        <v>333</v>
      </c>
      <c r="H2498" s="41" t="s">
        <v>345</v>
      </c>
      <c r="I2498" s="42">
        <v>221</v>
      </c>
    </row>
    <row r="2499" spans="6:9">
      <c r="F2499" s="41" t="s">
        <v>46</v>
      </c>
      <c r="G2499" s="41" t="s">
        <v>333</v>
      </c>
      <c r="H2499" s="41" t="s">
        <v>346</v>
      </c>
      <c r="I2499" s="42">
        <v>35</v>
      </c>
    </row>
    <row r="2500" spans="6:9">
      <c r="F2500" s="41" t="s">
        <v>46</v>
      </c>
      <c r="G2500" s="41" t="s">
        <v>333</v>
      </c>
      <c r="H2500" s="41" t="s">
        <v>347</v>
      </c>
      <c r="I2500" s="42">
        <v>32</v>
      </c>
    </row>
    <row r="2501" spans="6:9">
      <c r="F2501" s="41" t="s">
        <v>46</v>
      </c>
      <c r="G2501" s="41" t="s">
        <v>334</v>
      </c>
      <c r="H2501" s="41" t="s">
        <v>341</v>
      </c>
      <c r="I2501" s="42">
        <v>105</v>
      </c>
    </row>
    <row r="2502" spans="6:9">
      <c r="F2502" s="41" t="s">
        <v>46</v>
      </c>
      <c r="G2502" s="41" t="s">
        <v>334</v>
      </c>
      <c r="H2502" s="41" t="s">
        <v>342</v>
      </c>
      <c r="I2502" s="42">
        <v>0</v>
      </c>
    </row>
    <row r="2503" spans="6:9">
      <c r="F2503" s="41" t="s">
        <v>46</v>
      </c>
      <c r="G2503" s="41" t="s">
        <v>334</v>
      </c>
      <c r="H2503" s="41" t="s">
        <v>343</v>
      </c>
      <c r="I2503" s="42">
        <v>1499</v>
      </c>
    </row>
    <row r="2504" spans="6:9">
      <c r="F2504" s="41" t="s">
        <v>46</v>
      </c>
      <c r="G2504" s="41" t="s">
        <v>334</v>
      </c>
      <c r="H2504" s="41" t="s">
        <v>344</v>
      </c>
      <c r="I2504" s="42">
        <v>1</v>
      </c>
    </row>
    <row r="2505" spans="6:9">
      <c r="F2505" s="41" t="s">
        <v>46</v>
      </c>
      <c r="G2505" s="41" t="s">
        <v>334</v>
      </c>
      <c r="H2505" s="41" t="s">
        <v>345</v>
      </c>
      <c r="I2505" s="42">
        <v>195</v>
      </c>
    </row>
    <row r="2506" spans="6:9">
      <c r="F2506" s="41" t="s">
        <v>46</v>
      </c>
      <c r="G2506" s="41" t="s">
        <v>334</v>
      </c>
      <c r="H2506" s="41" t="s">
        <v>346</v>
      </c>
      <c r="I2506" s="42">
        <v>64</v>
      </c>
    </row>
    <row r="2507" spans="6:9">
      <c r="F2507" s="41" t="s">
        <v>46</v>
      </c>
      <c r="G2507" s="41" t="s">
        <v>334</v>
      </c>
      <c r="H2507" s="41" t="s">
        <v>347</v>
      </c>
      <c r="I2507" s="42">
        <v>0</v>
      </c>
    </row>
    <row r="2508" spans="6:9">
      <c r="F2508" s="41" t="s">
        <v>46</v>
      </c>
      <c r="G2508" s="41" t="s">
        <v>336</v>
      </c>
      <c r="H2508" s="41" t="s">
        <v>341</v>
      </c>
      <c r="I2508" s="42">
        <v>31</v>
      </c>
    </row>
    <row r="2509" spans="6:9">
      <c r="F2509" s="41" t="s">
        <v>46</v>
      </c>
      <c r="G2509" s="41" t="s">
        <v>336</v>
      </c>
      <c r="H2509" s="41" t="s">
        <v>342</v>
      </c>
      <c r="I2509" s="42">
        <v>110</v>
      </c>
    </row>
    <row r="2510" spans="6:9">
      <c r="F2510" s="41" t="s">
        <v>46</v>
      </c>
      <c r="G2510" s="41" t="s">
        <v>336</v>
      </c>
      <c r="H2510" s="41" t="s">
        <v>343</v>
      </c>
      <c r="I2510" s="42">
        <v>1470</v>
      </c>
    </row>
    <row r="2511" spans="6:9">
      <c r="F2511" s="41" t="s">
        <v>46</v>
      </c>
      <c r="G2511" s="41" t="s">
        <v>336</v>
      </c>
      <c r="H2511" s="41" t="s">
        <v>344</v>
      </c>
      <c r="I2511" s="42">
        <v>2</v>
      </c>
    </row>
    <row r="2512" spans="6:9">
      <c r="F2512" s="41" t="s">
        <v>46</v>
      </c>
      <c r="G2512" s="41" t="s">
        <v>336</v>
      </c>
      <c r="H2512" s="41" t="s">
        <v>345</v>
      </c>
      <c r="I2512" s="42">
        <v>131</v>
      </c>
    </row>
    <row r="2513" spans="6:9">
      <c r="F2513" s="41" t="s">
        <v>46</v>
      </c>
      <c r="G2513" s="41" t="s">
        <v>336</v>
      </c>
      <c r="H2513" s="41" t="s">
        <v>346</v>
      </c>
      <c r="I2513" s="42">
        <v>62</v>
      </c>
    </row>
    <row r="2514" spans="6:9">
      <c r="F2514" s="41" t="s">
        <v>46</v>
      </c>
      <c r="G2514" s="41" t="s">
        <v>336</v>
      </c>
      <c r="H2514" s="41" t="s">
        <v>347</v>
      </c>
      <c r="I2514" s="42">
        <v>0</v>
      </c>
    </row>
    <row r="2515" spans="6:9">
      <c r="F2515" s="41" t="s">
        <v>46</v>
      </c>
      <c r="G2515" s="41" t="s">
        <v>337</v>
      </c>
      <c r="H2515" s="41" t="s">
        <v>341</v>
      </c>
      <c r="I2515" s="42">
        <v>57</v>
      </c>
    </row>
    <row r="2516" spans="6:9">
      <c r="F2516" s="41" t="s">
        <v>46</v>
      </c>
      <c r="G2516" s="41" t="s">
        <v>337</v>
      </c>
      <c r="H2516" s="41" t="s">
        <v>342</v>
      </c>
      <c r="I2516" s="42">
        <v>0</v>
      </c>
    </row>
    <row r="2517" spans="6:9">
      <c r="F2517" s="41" t="s">
        <v>46</v>
      </c>
      <c r="G2517" s="41" t="s">
        <v>337</v>
      </c>
      <c r="H2517" s="41" t="s">
        <v>343</v>
      </c>
      <c r="I2517" s="42">
        <v>1569</v>
      </c>
    </row>
    <row r="2518" spans="6:9">
      <c r="F2518" s="41" t="s">
        <v>46</v>
      </c>
      <c r="G2518" s="41" t="s">
        <v>337</v>
      </c>
      <c r="H2518" s="41" t="s">
        <v>344</v>
      </c>
      <c r="I2518" s="42">
        <v>13</v>
      </c>
    </row>
    <row r="2519" spans="6:9">
      <c r="F2519" s="41" t="s">
        <v>46</v>
      </c>
      <c r="G2519" s="41" t="s">
        <v>337</v>
      </c>
      <c r="H2519" s="41" t="s">
        <v>345</v>
      </c>
      <c r="I2519" s="42">
        <v>70</v>
      </c>
    </row>
    <row r="2520" spans="6:9">
      <c r="F2520" s="41" t="s">
        <v>46</v>
      </c>
      <c r="G2520" s="41" t="s">
        <v>337</v>
      </c>
      <c r="H2520" s="41" t="s">
        <v>346</v>
      </c>
      <c r="I2520" s="42">
        <v>15</v>
      </c>
    </row>
    <row r="2521" spans="6:9">
      <c r="F2521" s="41" t="s">
        <v>46</v>
      </c>
      <c r="G2521" s="41" t="s">
        <v>337</v>
      </c>
      <c r="H2521" s="41" t="s">
        <v>347</v>
      </c>
      <c r="I2521" s="42">
        <v>4</v>
      </c>
    </row>
    <row r="2522" spans="6:9">
      <c r="F2522" s="41" t="s">
        <v>11</v>
      </c>
      <c r="G2522" s="41" t="s">
        <v>324</v>
      </c>
      <c r="H2522" s="41" t="s">
        <v>341</v>
      </c>
      <c r="I2522" s="42">
        <v>685</v>
      </c>
    </row>
    <row r="2523" spans="6:9">
      <c r="F2523" s="41" t="s">
        <v>11</v>
      </c>
      <c r="G2523" s="41" t="s">
        <v>324</v>
      </c>
      <c r="H2523" s="41" t="s">
        <v>342</v>
      </c>
      <c r="I2523" s="42">
        <v>19</v>
      </c>
    </row>
    <row r="2524" spans="6:9">
      <c r="F2524" s="41" t="s">
        <v>11</v>
      </c>
      <c r="G2524" s="41" t="s">
        <v>324</v>
      </c>
      <c r="H2524" s="41" t="s">
        <v>343</v>
      </c>
      <c r="I2524" s="42">
        <v>7818</v>
      </c>
    </row>
    <row r="2525" spans="6:9">
      <c r="F2525" s="41" t="s">
        <v>11</v>
      </c>
      <c r="G2525" s="41" t="s">
        <v>324</v>
      </c>
      <c r="H2525" s="41" t="s">
        <v>344</v>
      </c>
      <c r="I2525" s="42">
        <v>168</v>
      </c>
    </row>
    <row r="2526" spans="6:9">
      <c r="F2526" s="41" t="s">
        <v>11</v>
      </c>
      <c r="G2526" s="41" t="s">
        <v>324</v>
      </c>
      <c r="H2526" s="41" t="s">
        <v>345</v>
      </c>
      <c r="I2526" s="42">
        <v>2526</v>
      </c>
    </row>
    <row r="2527" spans="6:9">
      <c r="F2527" s="41" t="s">
        <v>11</v>
      </c>
      <c r="G2527" s="41" t="s">
        <v>324</v>
      </c>
      <c r="H2527" s="41" t="s">
        <v>346</v>
      </c>
      <c r="I2527" s="42">
        <v>1031</v>
      </c>
    </row>
    <row r="2528" spans="6:9">
      <c r="F2528" s="41" t="s">
        <v>11</v>
      </c>
      <c r="G2528" s="41" t="s">
        <v>324</v>
      </c>
      <c r="H2528" s="41" t="s">
        <v>347</v>
      </c>
      <c r="I2528" s="42">
        <v>15</v>
      </c>
    </row>
    <row r="2529" spans="6:9">
      <c r="F2529" s="41" t="s">
        <v>11</v>
      </c>
      <c r="G2529" s="41" t="s">
        <v>325</v>
      </c>
      <c r="H2529" s="41" t="s">
        <v>341</v>
      </c>
      <c r="I2529" s="42">
        <v>751</v>
      </c>
    </row>
    <row r="2530" spans="6:9">
      <c r="F2530" s="41" t="s">
        <v>11</v>
      </c>
      <c r="G2530" s="41" t="s">
        <v>325</v>
      </c>
      <c r="H2530" s="41" t="s">
        <v>342</v>
      </c>
      <c r="I2530" s="42">
        <v>117</v>
      </c>
    </row>
    <row r="2531" spans="6:9">
      <c r="F2531" s="41" t="s">
        <v>11</v>
      </c>
      <c r="G2531" s="41" t="s">
        <v>325</v>
      </c>
      <c r="H2531" s="41" t="s">
        <v>343</v>
      </c>
      <c r="I2531" s="42">
        <v>8280</v>
      </c>
    </row>
    <row r="2532" spans="6:9">
      <c r="F2532" s="41" t="s">
        <v>11</v>
      </c>
      <c r="G2532" s="41" t="s">
        <v>325</v>
      </c>
      <c r="H2532" s="41" t="s">
        <v>344</v>
      </c>
      <c r="I2532" s="42">
        <v>155</v>
      </c>
    </row>
    <row r="2533" spans="6:9">
      <c r="F2533" s="41" t="s">
        <v>11</v>
      </c>
      <c r="G2533" s="41" t="s">
        <v>325</v>
      </c>
      <c r="H2533" s="41" t="s">
        <v>345</v>
      </c>
      <c r="I2533" s="42">
        <v>2461</v>
      </c>
    </row>
    <row r="2534" spans="6:9">
      <c r="F2534" s="41" t="s">
        <v>11</v>
      </c>
      <c r="G2534" s="41" t="s">
        <v>325</v>
      </c>
      <c r="H2534" s="41" t="s">
        <v>346</v>
      </c>
      <c r="I2534" s="42">
        <v>1008</v>
      </c>
    </row>
    <row r="2535" spans="6:9">
      <c r="F2535" s="41" t="s">
        <v>11</v>
      </c>
      <c r="G2535" s="41" t="s">
        <v>325</v>
      </c>
      <c r="H2535" s="41" t="s">
        <v>347</v>
      </c>
      <c r="I2535" s="42">
        <v>10</v>
      </c>
    </row>
    <row r="2536" spans="6:9">
      <c r="F2536" s="41" t="s">
        <v>11</v>
      </c>
      <c r="G2536" s="41" t="s">
        <v>326</v>
      </c>
      <c r="H2536" s="41" t="s">
        <v>341</v>
      </c>
      <c r="I2536" s="42">
        <v>1011</v>
      </c>
    </row>
    <row r="2537" spans="6:9">
      <c r="F2537" s="41" t="s">
        <v>11</v>
      </c>
      <c r="G2537" s="41" t="s">
        <v>326</v>
      </c>
      <c r="H2537" s="41" t="s">
        <v>342</v>
      </c>
      <c r="I2537" s="42">
        <v>21</v>
      </c>
    </row>
    <row r="2538" spans="6:9">
      <c r="F2538" s="41" t="s">
        <v>11</v>
      </c>
      <c r="G2538" s="41" t="s">
        <v>326</v>
      </c>
      <c r="H2538" s="41" t="s">
        <v>343</v>
      </c>
      <c r="I2538" s="42">
        <v>8414</v>
      </c>
    </row>
    <row r="2539" spans="6:9">
      <c r="F2539" s="41" t="s">
        <v>11</v>
      </c>
      <c r="G2539" s="41" t="s">
        <v>326</v>
      </c>
      <c r="H2539" s="41" t="s">
        <v>344</v>
      </c>
      <c r="I2539" s="42">
        <v>99</v>
      </c>
    </row>
    <row r="2540" spans="6:9">
      <c r="F2540" s="41" t="s">
        <v>11</v>
      </c>
      <c r="G2540" s="41" t="s">
        <v>326</v>
      </c>
      <c r="H2540" s="41" t="s">
        <v>345</v>
      </c>
      <c r="I2540" s="42">
        <v>2347</v>
      </c>
    </row>
    <row r="2541" spans="6:9">
      <c r="F2541" s="41" t="s">
        <v>11</v>
      </c>
      <c r="G2541" s="41" t="s">
        <v>326</v>
      </c>
      <c r="H2541" s="41" t="s">
        <v>346</v>
      </c>
      <c r="I2541" s="42">
        <v>905</v>
      </c>
    </row>
    <row r="2542" spans="6:9">
      <c r="F2542" s="41" t="s">
        <v>11</v>
      </c>
      <c r="G2542" s="41" t="s">
        <v>326</v>
      </c>
      <c r="H2542" s="41" t="s">
        <v>347</v>
      </c>
      <c r="I2542" s="42">
        <v>64</v>
      </c>
    </row>
    <row r="2543" spans="6:9">
      <c r="F2543" s="41" t="s">
        <v>11</v>
      </c>
      <c r="G2543" s="41" t="s">
        <v>327</v>
      </c>
      <c r="H2543" s="41" t="s">
        <v>341</v>
      </c>
      <c r="I2543" s="42">
        <v>1721</v>
      </c>
    </row>
    <row r="2544" spans="6:9">
      <c r="F2544" s="41" t="s">
        <v>11</v>
      </c>
      <c r="G2544" s="41" t="s">
        <v>327</v>
      </c>
      <c r="H2544" s="41" t="s">
        <v>342</v>
      </c>
      <c r="I2544" s="42">
        <v>22</v>
      </c>
    </row>
    <row r="2545" spans="6:9">
      <c r="F2545" s="41" t="s">
        <v>11</v>
      </c>
      <c r="G2545" s="41" t="s">
        <v>327</v>
      </c>
      <c r="H2545" s="41" t="s">
        <v>343</v>
      </c>
      <c r="I2545" s="42">
        <v>7484</v>
      </c>
    </row>
    <row r="2546" spans="6:9">
      <c r="F2546" s="41" t="s">
        <v>11</v>
      </c>
      <c r="G2546" s="41" t="s">
        <v>327</v>
      </c>
      <c r="H2546" s="41" t="s">
        <v>344</v>
      </c>
      <c r="I2546" s="42">
        <v>191</v>
      </c>
    </row>
    <row r="2547" spans="6:9">
      <c r="F2547" s="41" t="s">
        <v>11</v>
      </c>
      <c r="G2547" s="41" t="s">
        <v>327</v>
      </c>
      <c r="H2547" s="41" t="s">
        <v>345</v>
      </c>
      <c r="I2547" s="42">
        <v>1891</v>
      </c>
    </row>
    <row r="2548" spans="6:9">
      <c r="F2548" s="41" t="s">
        <v>11</v>
      </c>
      <c r="G2548" s="41" t="s">
        <v>327</v>
      </c>
      <c r="H2548" s="41" t="s">
        <v>346</v>
      </c>
      <c r="I2548" s="42">
        <v>993</v>
      </c>
    </row>
    <row r="2549" spans="6:9">
      <c r="F2549" s="41" t="s">
        <v>11</v>
      </c>
      <c r="G2549" s="41" t="s">
        <v>327</v>
      </c>
      <c r="H2549" s="41" t="s">
        <v>347</v>
      </c>
      <c r="I2549" s="42">
        <v>10</v>
      </c>
    </row>
    <row r="2550" spans="6:9">
      <c r="F2550" s="41" t="s">
        <v>11</v>
      </c>
      <c r="G2550" s="41" t="s">
        <v>328</v>
      </c>
      <c r="H2550" s="41" t="s">
        <v>341</v>
      </c>
      <c r="I2550" s="42">
        <v>2104</v>
      </c>
    </row>
    <row r="2551" spans="6:9">
      <c r="F2551" s="41" t="s">
        <v>11</v>
      </c>
      <c r="G2551" s="41" t="s">
        <v>328</v>
      </c>
      <c r="H2551" s="41" t="s">
        <v>342</v>
      </c>
      <c r="I2551" s="42">
        <v>120</v>
      </c>
    </row>
    <row r="2552" spans="6:9">
      <c r="F2552" s="41" t="s">
        <v>11</v>
      </c>
      <c r="G2552" s="41" t="s">
        <v>328</v>
      </c>
      <c r="H2552" s="41" t="s">
        <v>343</v>
      </c>
      <c r="I2552" s="42">
        <v>6424</v>
      </c>
    </row>
    <row r="2553" spans="6:9">
      <c r="F2553" s="41" t="s">
        <v>11</v>
      </c>
      <c r="G2553" s="41" t="s">
        <v>328</v>
      </c>
      <c r="H2553" s="41" t="s">
        <v>344</v>
      </c>
      <c r="I2553" s="42">
        <v>105</v>
      </c>
    </row>
    <row r="2554" spans="6:9">
      <c r="F2554" s="41" t="s">
        <v>11</v>
      </c>
      <c r="G2554" s="41" t="s">
        <v>328</v>
      </c>
      <c r="H2554" s="41" t="s">
        <v>345</v>
      </c>
      <c r="I2554" s="42">
        <v>2059</v>
      </c>
    </row>
    <row r="2555" spans="6:9">
      <c r="F2555" s="41" t="s">
        <v>11</v>
      </c>
      <c r="G2555" s="41" t="s">
        <v>328</v>
      </c>
      <c r="H2555" s="41" t="s">
        <v>346</v>
      </c>
      <c r="I2555" s="42">
        <v>1213</v>
      </c>
    </row>
    <row r="2556" spans="6:9">
      <c r="F2556" s="41" t="s">
        <v>11</v>
      </c>
      <c r="G2556" s="41" t="s">
        <v>328</v>
      </c>
      <c r="H2556" s="41" t="s">
        <v>347</v>
      </c>
      <c r="I2556" s="42">
        <v>73</v>
      </c>
    </row>
    <row r="2557" spans="6:9">
      <c r="F2557" s="41" t="s">
        <v>11</v>
      </c>
      <c r="G2557" s="41" t="s">
        <v>330</v>
      </c>
      <c r="H2557" s="41" t="s">
        <v>341</v>
      </c>
      <c r="I2557" s="42">
        <v>1832</v>
      </c>
    </row>
    <row r="2558" spans="6:9">
      <c r="F2558" s="41" t="s">
        <v>11</v>
      </c>
      <c r="G2558" s="41" t="s">
        <v>330</v>
      </c>
      <c r="H2558" s="41" t="s">
        <v>342</v>
      </c>
      <c r="I2558" s="42">
        <v>191</v>
      </c>
    </row>
    <row r="2559" spans="6:9">
      <c r="F2559" s="41" t="s">
        <v>11</v>
      </c>
      <c r="G2559" s="41" t="s">
        <v>330</v>
      </c>
      <c r="H2559" s="41" t="s">
        <v>343</v>
      </c>
      <c r="I2559" s="42">
        <v>6360</v>
      </c>
    </row>
    <row r="2560" spans="6:9">
      <c r="F2560" s="41" t="s">
        <v>11</v>
      </c>
      <c r="G2560" s="41" t="s">
        <v>330</v>
      </c>
      <c r="H2560" s="41" t="s">
        <v>344</v>
      </c>
      <c r="I2560" s="42">
        <v>141</v>
      </c>
    </row>
    <row r="2561" spans="6:9">
      <c r="F2561" s="41" t="s">
        <v>11</v>
      </c>
      <c r="G2561" s="41" t="s">
        <v>330</v>
      </c>
      <c r="H2561" s="41" t="s">
        <v>345</v>
      </c>
      <c r="I2561" s="42">
        <v>2569</v>
      </c>
    </row>
    <row r="2562" spans="6:9">
      <c r="F2562" s="41" t="s">
        <v>11</v>
      </c>
      <c r="G2562" s="41" t="s">
        <v>330</v>
      </c>
      <c r="H2562" s="41" t="s">
        <v>346</v>
      </c>
      <c r="I2562" s="42">
        <v>1227</v>
      </c>
    </row>
    <row r="2563" spans="6:9">
      <c r="F2563" s="41" t="s">
        <v>11</v>
      </c>
      <c r="G2563" s="41" t="s">
        <v>330</v>
      </c>
      <c r="H2563" s="41" t="s">
        <v>347</v>
      </c>
      <c r="I2563" s="42">
        <v>63</v>
      </c>
    </row>
    <row r="2564" spans="6:9">
      <c r="F2564" s="41" t="s">
        <v>11</v>
      </c>
      <c r="G2564" s="41" t="s">
        <v>331</v>
      </c>
      <c r="H2564" s="41" t="s">
        <v>341</v>
      </c>
      <c r="I2564" s="42">
        <v>245</v>
      </c>
    </row>
    <row r="2565" spans="6:9">
      <c r="F2565" s="41" t="s">
        <v>11</v>
      </c>
      <c r="G2565" s="41" t="s">
        <v>331</v>
      </c>
      <c r="H2565" s="41" t="s">
        <v>342</v>
      </c>
      <c r="I2565" s="42">
        <v>22</v>
      </c>
    </row>
    <row r="2566" spans="6:9">
      <c r="F2566" s="41" t="s">
        <v>11</v>
      </c>
      <c r="G2566" s="41" t="s">
        <v>331</v>
      </c>
      <c r="H2566" s="41" t="s">
        <v>343</v>
      </c>
      <c r="I2566" s="42">
        <v>9014</v>
      </c>
    </row>
    <row r="2567" spans="6:9">
      <c r="F2567" s="41" t="s">
        <v>11</v>
      </c>
      <c r="G2567" s="41" t="s">
        <v>331</v>
      </c>
      <c r="H2567" s="41" t="s">
        <v>344</v>
      </c>
      <c r="I2567" s="42">
        <v>275</v>
      </c>
    </row>
    <row r="2568" spans="6:9">
      <c r="F2568" s="41" t="s">
        <v>11</v>
      </c>
      <c r="G2568" s="41" t="s">
        <v>331</v>
      </c>
      <c r="H2568" s="41" t="s">
        <v>345</v>
      </c>
      <c r="I2568" s="42">
        <v>2424</v>
      </c>
    </row>
    <row r="2569" spans="6:9">
      <c r="F2569" s="41" t="s">
        <v>11</v>
      </c>
      <c r="G2569" s="41" t="s">
        <v>331</v>
      </c>
      <c r="H2569" s="41" t="s">
        <v>346</v>
      </c>
      <c r="I2569" s="42">
        <v>1351</v>
      </c>
    </row>
    <row r="2570" spans="6:9">
      <c r="F2570" s="41" t="s">
        <v>11</v>
      </c>
      <c r="G2570" s="41" t="s">
        <v>331</v>
      </c>
      <c r="H2570" s="41" t="s">
        <v>347</v>
      </c>
      <c r="I2570" s="42">
        <v>126</v>
      </c>
    </row>
    <row r="2571" spans="6:9">
      <c r="F2571" s="41" t="s">
        <v>11</v>
      </c>
      <c r="G2571" s="41" t="s">
        <v>332</v>
      </c>
      <c r="H2571" s="41" t="s">
        <v>341</v>
      </c>
      <c r="I2571" s="42">
        <v>283</v>
      </c>
    </row>
    <row r="2572" spans="6:9">
      <c r="F2572" s="41" t="s">
        <v>11</v>
      </c>
      <c r="G2572" s="41" t="s">
        <v>332</v>
      </c>
      <c r="H2572" s="41" t="s">
        <v>342</v>
      </c>
      <c r="I2572" s="42">
        <v>32</v>
      </c>
    </row>
    <row r="2573" spans="6:9">
      <c r="F2573" s="41" t="s">
        <v>11</v>
      </c>
      <c r="G2573" s="41" t="s">
        <v>332</v>
      </c>
      <c r="H2573" s="41" t="s">
        <v>343</v>
      </c>
      <c r="I2573" s="42">
        <v>9478</v>
      </c>
    </row>
    <row r="2574" spans="6:9">
      <c r="F2574" s="41" t="s">
        <v>11</v>
      </c>
      <c r="G2574" s="41" t="s">
        <v>332</v>
      </c>
      <c r="H2574" s="41" t="s">
        <v>344</v>
      </c>
      <c r="I2574" s="42">
        <v>388</v>
      </c>
    </row>
    <row r="2575" spans="6:9">
      <c r="F2575" s="41" t="s">
        <v>11</v>
      </c>
      <c r="G2575" s="41" t="s">
        <v>332</v>
      </c>
      <c r="H2575" s="41" t="s">
        <v>345</v>
      </c>
      <c r="I2575" s="42">
        <v>2688</v>
      </c>
    </row>
    <row r="2576" spans="6:9">
      <c r="F2576" s="41" t="s">
        <v>11</v>
      </c>
      <c r="G2576" s="41" t="s">
        <v>332</v>
      </c>
      <c r="H2576" s="41" t="s">
        <v>346</v>
      </c>
      <c r="I2576" s="42">
        <v>1340</v>
      </c>
    </row>
    <row r="2577" spans="6:9">
      <c r="F2577" s="41" t="s">
        <v>11</v>
      </c>
      <c r="G2577" s="41" t="s">
        <v>332</v>
      </c>
      <c r="H2577" s="41" t="s">
        <v>347</v>
      </c>
      <c r="I2577" s="42">
        <v>173</v>
      </c>
    </row>
    <row r="2578" spans="6:9">
      <c r="F2578" s="41" t="s">
        <v>11</v>
      </c>
      <c r="G2578" s="41" t="s">
        <v>333</v>
      </c>
      <c r="H2578" s="41" t="s">
        <v>341</v>
      </c>
      <c r="I2578" s="42">
        <v>1334</v>
      </c>
    </row>
    <row r="2579" spans="6:9">
      <c r="F2579" s="41" t="s">
        <v>11</v>
      </c>
      <c r="G2579" s="41" t="s">
        <v>333</v>
      </c>
      <c r="H2579" s="41" t="s">
        <v>342</v>
      </c>
      <c r="I2579" s="42">
        <v>96</v>
      </c>
    </row>
    <row r="2580" spans="6:9">
      <c r="F2580" s="41" t="s">
        <v>11</v>
      </c>
      <c r="G2580" s="41" t="s">
        <v>333</v>
      </c>
      <c r="H2580" s="41" t="s">
        <v>343</v>
      </c>
      <c r="I2580" s="42">
        <v>9773</v>
      </c>
    </row>
    <row r="2581" spans="6:9">
      <c r="F2581" s="41" t="s">
        <v>11</v>
      </c>
      <c r="G2581" s="41" t="s">
        <v>333</v>
      </c>
      <c r="H2581" s="41" t="s">
        <v>344</v>
      </c>
      <c r="I2581" s="42">
        <v>525</v>
      </c>
    </row>
    <row r="2582" spans="6:9">
      <c r="F2582" s="41" t="s">
        <v>11</v>
      </c>
      <c r="G2582" s="41" t="s">
        <v>333</v>
      </c>
      <c r="H2582" s="41" t="s">
        <v>345</v>
      </c>
      <c r="I2582" s="42">
        <v>2791</v>
      </c>
    </row>
    <row r="2583" spans="6:9">
      <c r="F2583" s="41" t="s">
        <v>11</v>
      </c>
      <c r="G2583" s="41" t="s">
        <v>333</v>
      </c>
      <c r="H2583" s="41" t="s">
        <v>346</v>
      </c>
      <c r="I2583" s="42">
        <v>1586</v>
      </c>
    </row>
    <row r="2584" spans="6:9">
      <c r="F2584" s="41" t="s">
        <v>11</v>
      </c>
      <c r="G2584" s="41" t="s">
        <v>333</v>
      </c>
      <c r="H2584" s="41" t="s">
        <v>347</v>
      </c>
      <c r="I2584" s="42">
        <v>120</v>
      </c>
    </row>
    <row r="2585" spans="6:9">
      <c r="F2585" s="41" t="s">
        <v>11</v>
      </c>
      <c r="G2585" s="41" t="s">
        <v>334</v>
      </c>
      <c r="H2585" s="41" t="s">
        <v>341</v>
      </c>
      <c r="I2585" s="42">
        <v>736</v>
      </c>
    </row>
    <row r="2586" spans="6:9">
      <c r="F2586" s="41" t="s">
        <v>11</v>
      </c>
      <c r="G2586" s="41" t="s">
        <v>334</v>
      </c>
      <c r="H2586" s="41" t="s">
        <v>342</v>
      </c>
      <c r="I2586" s="42">
        <v>87</v>
      </c>
    </row>
    <row r="2587" spans="6:9">
      <c r="F2587" s="41" t="s">
        <v>11</v>
      </c>
      <c r="G2587" s="41" t="s">
        <v>334</v>
      </c>
      <c r="H2587" s="41" t="s">
        <v>343</v>
      </c>
      <c r="I2587" s="42">
        <v>10517</v>
      </c>
    </row>
    <row r="2588" spans="6:9">
      <c r="F2588" s="41" t="s">
        <v>11</v>
      </c>
      <c r="G2588" s="41" t="s">
        <v>334</v>
      </c>
      <c r="H2588" s="41" t="s">
        <v>344</v>
      </c>
      <c r="I2588" s="42">
        <v>610</v>
      </c>
    </row>
    <row r="2589" spans="6:9">
      <c r="F2589" s="41" t="s">
        <v>11</v>
      </c>
      <c r="G2589" s="41" t="s">
        <v>334</v>
      </c>
      <c r="H2589" s="41" t="s">
        <v>345</v>
      </c>
      <c r="I2589" s="42">
        <v>2715</v>
      </c>
    </row>
    <row r="2590" spans="6:9">
      <c r="F2590" s="41" t="s">
        <v>11</v>
      </c>
      <c r="G2590" s="41" t="s">
        <v>334</v>
      </c>
      <c r="H2590" s="41" t="s">
        <v>346</v>
      </c>
      <c r="I2590" s="42">
        <v>1478</v>
      </c>
    </row>
    <row r="2591" spans="6:9">
      <c r="F2591" s="41" t="s">
        <v>11</v>
      </c>
      <c r="G2591" s="41" t="s">
        <v>334</v>
      </c>
      <c r="H2591" s="41" t="s">
        <v>347</v>
      </c>
      <c r="I2591" s="42">
        <v>100</v>
      </c>
    </row>
    <row r="2592" spans="6:9">
      <c r="F2592" s="41" t="s">
        <v>11</v>
      </c>
      <c r="G2592" s="41" t="s">
        <v>336</v>
      </c>
      <c r="H2592" s="41" t="s">
        <v>341</v>
      </c>
      <c r="I2592" s="42">
        <v>500</v>
      </c>
    </row>
    <row r="2593" spans="6:9">
      <c r="F2593" s="41" t="s">
        <v>11</v>
      </c>
      <c r="G2593" s="41" t="s">
        <v>336</v>
      </c>
      <c r="H2593" s="41" t="s">
        <v>342</v>
      </c>
      <c r="I2593" s="42">
        <v>30</v>
      </c>
    </row>
    <row r="2594" spans="6:9">
      <c r="F2594" s="41" t="s">
        <v>11</v>
      </c>
      <c r="G2594" s="41" t="s">
        <v>336</v>
      </c>
      <c r="H2594" s="41" t="s">
        <v>343</v>
      </c>
      <c r="I2594" s="42">
        <v>10566</v>
      </c>
    </row>
    <row r="2595" spans="6:9">
      <c r="F2595" s="41" t="s">
        <v>11</v>
      </c>
      <c r="G2595" s="41" t="s">
        <v>336</v>
      </c>
      <c r="H2595" s="41" t="s">
        <v>344</v>
      </c>
      <c r="I2595" s="42">
        <v>429</v>
      </c>
    </row>
    <row r="2596" spans="6:9">
      <c r="F2596" s="41" t="s">
        <v>11</v>
      </c>
      <c r="G2596" s="41" t="s">
        <v>336</v>
      </c>
      <c r="H2596" s="41" t="s">
        <v>345</v>
      </c>
      <c r="I2596" s="42">
        <v>2119</v>
      </c>
    </row>
    <row r="2597" spans="6:9">
      <c r="F2597" s="41" t="s">
        <v>11</v>
      </c>
      <c r="G2597" s="41" t="s">
        <v>336</v>
      </c>
      <c r="H2597" s="41" t="s">
        <v>346</v>
      </c>
      <c r="I2597" s="42">
        <v>1457</v>
      </c>
    </row>
    <row r="2598" spans="6:9">
      <c r="F2598" s="41" t="s">
        <v>11</v>
      </c>
      <c r="G2598" s="41" t="s">
        <v>336</v>
      </c>
      <c r="H2598" s="41" t="s">
        <v>347</v>
      </c>
      <c r="I2598" s="42">
        <v>216</v>
      </c>
    </row>
    <row r="2599" spans="6:9">
      <c r="F2599" s="41" t="s">
        <v>11</v>
      </c>
      <c r="G2599" s="41" t="s">
        <v>337</v>
      </c>
      <c r="H2599" s="41" t="s">
        <v>341</v>
      </c>
      <c r="I2599" s="42">
        <v>349</v>
      </c>
    </row>
    <row r="2600" spans="6:9">
      <c r="F2600" s="41" t="s">
        <v>11</v>
      </c>
      <c r="G2600" s="41" t="s">
        <v>337</v>
      </c>
      <c r="H2600" s="41" t="s">
        <v>342</v>
      </c>
      <c r="I2600" s="42">
        <v>44</v>
      </c>
    </row>
    <row r="2601" spans="6:9">
      <c r="F2601" s="41" t="s">
        <v>11</v>
      </c>
      <c r="G2601" s="41" t="s">
        <v>337</v>
      </c>
      <c r="H2601" s="41" t="s">
        <v>343</v>
      </c>
      <c r="I2601" s="42">
        <v>9246</v>
      </c>
    </row>
    <row r="2602" spans="6:9">
      <c r="F2602" s="41" t="s">
        <v>11</v>
      </c>
      <c r="G2602" s="41" t="s">
        <v>337</v>
      </c>
      <c r="H2602" s="41" t="s">
        <v>344</v>
      </c>
      <c r="I2602" s="42">
        <v>199</v>
      </c>
    </row>
    <row r="2603" spans="6:9">
      <c r="F2603" s="41" t="s">
        <v>11</v>
      </c>
      <c r="G2603" s="41" t="s">
        <v>337</v>
      </c>
      <c r="H2603" s="41" t="s">
        <v>345</v>
      </c>
      <c r="I2603" s="42">
        <v>2147</v>
      </c>
    </row>
    <row r="2604" spans="6:9">
      <c r="F2604" s="41" t="s">
        <v>11</v>
      </c>
      <c r="G2604" s="41" t="s">
        <v>337</v>
      </c>
      <c r="H2604" s="41" t="s">
        <v>346</v>
      </c>
      <c r="I2604" s="42">
        <v>1510</v>
      </c>
    </row>
    <row r="2605" spans="6:9">
      <c r="F2605" s="41" t="s">
        <v>11</v>
      </c>
      <c r="G2605" s="41" t="s">
        <v>337</v>
      </c>
      <c r="H2605" s="41" t="s">
        <v>347</v>
      </c>
      <c r="I2605" s="42">
        <v>44</v>
      </c>
    </row>
    <row r="2606" spans="6:9">
      <c r="F2606" s="41" t="s">
        <v>21</v>
      </c>
      <c r="G2606" s="41" t="s">
        <v>324</v>
      </c>
      <c r="H2606" s="41" t="s">
        <v>341</v>
      </c>
      <c r="I2606" s="42">
        <v>117</v>
      </c>
    </row>
    <row r="2607" spans="6:9">
      <c r="F2607" s="41" t="s">
        <v>21</v>
      </c>
      <c r="G2607" s="41" t="s">
        <v>324</v>
      </c>
      <c r="H2607" s="41" t="s">
        <v>342</v>
      </c>
      <c r="I2607" s="42">
        <v>0</v>
      </c>
    </row>
    <row r="2608" spans="6:9">
      <c r="F2608" s="41" t="s">
        <v>21</v>
      </c>
      <c r="G2608" s="41" t="s">
        <v>324</v>
      </c>
      <c r="H2608" s="41" t="s">
        <v>343</v>
      </c>
      <c r="I2608" s="42">
        <v>1619</v>
      </c>
    </row>
    <row r="2609" spans="6:9">
      <c r="F2609" s="41" t="s">
        <v>21</v>
      </c>
      <c r="G2609" s="41" t="s">
        <v>324</v>
      </c>
      <c r="H2609" s="41" t="s">
        <v>344</v>
      </c>
      <c r="I2609" s="42">
        <v>13</v>
      </c>
    </row>
    <row r="2610" spans="6:9">
      <c r="F2610" s="41" t="s">
        <v>21</v>
      </c>
      <c r="G2610" s="41" t="s">
        <v>324</v>
      </c>
      <c r="H2610" s="41" t="s">
        <v>345</v>
      </c>
      <c r="I2610" s="42">
        <v>303</v>
      </c>
    </row>
    <row r="2611" spans="6:9">
      <c r="F2611" s="41" t="s">
        <v>21</v>
      </c>
      <c r="G2611" s="41" t="s">
        <v>324</v>
      </c>
      <c r="H2611" s="41" t="s">
        <v>346</v>
      </c>
      <c r="I2611" s="42">
        <v>58</v>
      </c>
    </row>
    <row r="2612" spans="6:9">
      <c r="F2612" s="41" t="s">
        <v>21</v>
      </c>
      <c r="G2612" s="41" t="s">
        <v>324</v>
      </c>
      <c r="H2612" s="41" t="s">
        <v>347</v>
      </c>
      <c r="I2612" s="42">
        <v>0</v>
      </c>
    </row>
    <row r="2613" spans="6:9">
      <c r="F2613" s="41" t="s">
        <v>21</v>
      </c>
      <c r="G2613" s="41" t="s">
        <v>325</v>
      </c>
      <c r="H2613" s="41" t="s">
        <v>341</v>
      </c>
      <c r="I2613" s="42">
        <v>50</v>
      </c>
    </row>
    <row r="2614" spans="6:9">
      <c r="F2614" s="41" t="s">
        <v>21</v>
      </c>
      <c r="G2614" s="41" t="s">
        <v>325</v>
      </c>
      <c r="H2614" s="41" t="s">
        <v>342</v>
      </c>
      <c r="I2614" s="42">
        <v>0</v>
      </c>
    </row>
    <row r="2615" spans="6:9">
      <c r="F2615" s="41" t="s">
        <v>21</v>
      </c>
      <c r="G2615" s="41" t="s">
        <v>325</v>
      </c>
      <c r="H2615" s="41" t="s">
        <v>343</v>
      </c>
      <c r="I2615" s="42">
        <v>1786</v>
      </c>
    </row>
    <row r="2616" spans="6:9">
      <c r="F2616" s="41" t="s">
        <v>21</v>
      </c>
      <c r="G2616" s="41" t="s">
        <v>325</v>
      </c>
      <c r="H2616" s="41" t="s">
        <v>344</v>
      </c>
      <c r="I2616" s="42">
        <v>5</v>
      </c>
    </row>
    <row r="2617" spans="6:9">
      <c r="F2617" s="41" t="s">
        <v>21</v>
      </c>
      <c r="G2617" s="41" t="s">
        <v>325</v>
      </c>
      <c r="H2617" s="41" t="s">
        <v>345</v>
      </c>
      <c r="I2617" s="42">
        <v>249</v>
      </c>
    </row>
    <row r="2618" spans="6:9">
      <c r="F2618" s="41" t="s">
        <v>21</v>
      </c>
      <c r="G2618" s="41" t="s">
        <v>325</v>
      </c>
      <c r="H2618" s="41" t="s">
        <v>346</v>
      </c>
      <c r="I2618" s="42">
        <v>51</v>
      </c>
    </row>
    <row r="2619" spans="6:9">
      <c r="F2619" s="41" t="s">
        <v>21</v>
      </c>
      <c r="G2619" s="41" t="s">
        <v>325</v>
      </c>
      <c r="H2619" s="41" t="s">
        <v>347</v>
      </c>
      <c r="I2619" s="42">
        <v>34</v>
      </c>
    </row>
    <row r="2620" spans="6:9">
      <c r="F2620" s="41" t="s">
        <v>21</v>
      </c>
      <c r="G2620" s="41" t="s">
        <v>326</v>
      </c>
      <c r="H2620" s="41" t="s">
        <v>341</v>
      </c>
      <c r="I2620" s="42">
        <v>38</v>
      </c>
    </row>
    <row r="2621" spans="6:9">
      <c r="F2621" s="41" t="s">
        <v>21</v>
      </c>
      <c r="G2621" s="41" t="s">
        <v>326</v>
      </c>
      <c r="H2621" s="41" t="s">
        <v>342</v>
      </c>
      <c r="I2621" s="42">
        <v>1</v>
      </c>
    </row>
    <row r="2622" spans="6:9">
      <c r="F2622" s="41" t="s">
        <v>21</v>
      </c>
      <c r="G2622" s="41" t="s">
        <v>326</v>
      </c>
      <c r="H2622" s="41" t="s">
        <v>343</v>
      </c>
      <c r="I2622" s="42">
        <v>1654</v>
      </c>
    </row>
    <row r="2623" spans="6:9">
      <c r="F2623" s="41" t="s">
        <v>21</v>
      </c>
      <c r="G2623" s="41" t="s">
        <v>326</v>
      </c>
      <c r="H2623" s="41" t="s">
        <v>344</v>
      </c>
      <c r="I2623" s="42">
        <v>8</v>
      </c>
    </row>
    <row r="2624" spans="6:9">
      <c r="F2624" s="41" t="s">
        <v>21</v>
      </c>
      <c r="G2624" s="41" t="s">
        <v>326</v>
      </c>
      <c r="H2624" s="41" t="s">
        <v>345</v>
      </c>
      <c r="I2624" s="42">
        <v>231</v>
      </c>
    </row>
    <row r="2625" spans="6:9">
      <c r="F2625" s="41" t="s">
        <v>21</v>
      </c>
      <c r="G2625" s="41" t="s">
        <v>326</v>
      </c>
      <c r="H2625" s="41" t="s">
        <v>346</v>
      </c>
      <c r="I2625" s="42">
        <v>156</v>
      </c>
    </row>
    <row r="2626" spans="6:9">
      <c r="F2626" s="41" t="s">
        <v>21</v>
      </c>
      <c r="G2626" s="41" t="s">
        <v>326</v>
      </c>
      <c r="H2626" s="41" t="s">
        <v>347</v>
      </c>
      <c r="I2626" s="42">
        <v>2</v>
      </c>
    </row>
    <row r="2627" spans="6:9">
      <c r="F2627" s="41" t="s">
        <v>21</v>
      </c>
      <c r="G2627" s="41" t="s">
        <v>327</v>
      </c>
      <c r="H2627" s="41" t="s">
        <v>341</v>
      </c>
      <c r="I2627" s="42">
        <v>154</v>
      </c>
    </row>
    <row r="2628" spans="6:9">
      <c r="F2628" s="41" t="s">
        <v>21</v>
      </c>
      <c r="G2628" s="41" t="s">
        <v>327</v>
      </c>
      <c r="H2628" s="41" t="s">
        <v>342</v>
      </c>
      <c r="I2628" s="42">
        <v>1</v>
      </c>
    </row>
    <row r="2629" spans="6:9">
      <c r="F2629" s="41" t="s">
        <v>21</v>
      </c>
      <c r="G2629" s="41" t="s">
        <v>327</v>
      </c>
      <c r="H2629" s="41" t="s">
        <v>343</v>
      </c>
      <c r="I2629" s="42">
        <v>1633</v>
      </c>
    </row>
    <row r="2630" spans="6:9">
      <c r="F2630" s="41" t="s">
        <v>21</v>
      </c>
      <c r="G2630" s="41" t="s">
        <v>327</v>
      </c>
      <c r="H2630" s="41" t="s">
        <v>344</v>
      </c>
      <c r="I2630" s="42">
        <v>33</v>
      </c>
    </row>
    <row r="2631" spans="6:9">
      <c r="F2631" s="41" t="s">
        <v>21</v>
      </c>
      <c r="G2631" s="41" t="s">
        <v>327</v>
      </c>
      <c r="H2631" s="41" t="s">
        <v>345</v>
      </c>
      <c r="I2631" s="42">
        <v>184</v>
      </c>
    </row>
    <row r="2632" spans="6:9">
      <c r="F2632" s="41" t="s">
        <v>21</v>
      </c>
      <c r="G2632" s="41" t="s">
        <v>327</v>
      </c>
      <c r="H2632" s="41" t="s">
        <v>346</v>
      </c>
      <c r="I2632" s="42">
        <v>128</v>
      </c>
    </row>
    <row r="2633" spans="6:9">
      <c r="F2633" s="41" t="s">
        <v>21</v>
      </c>
      <c r="G2633" s="41" t="s">
        <v>327</v>
      </c>
      <c r="H2633" s="41" t="s">
        <v>347</v>
      </c>
      <c r="I2633" s="42">
        <v>2</v>
      </c>
    </row>
    <row r="2634" spans="6:9">
      <c r="F2634" s="41" t="s">
        <v>21</v>
      </c>
      <c r="G2634" s="41" t="s">
        <v>328</v>
      </c>
      <c r="H2634" s="41" t="s">
        <v>341</v>
      </c>
      <c r="I2634" s="42">
        <v>109</v>
      </c>
    </row>
    <row r="2635" spans="6:9">
      <c r="F2635" s="41" t="s">
        <v>21</v>
      </c>
      <c r="G2635" s="41" t="s">
        <v>328</v>
      </c>
      <c r="H2635" s="41" t="s">
        <v>342</v>
      </c>
      <c r="I2635" s="42">
        <v>1</v>
      </c>
    </row>
    <row r="2636" spans="6:9">
      <c r="F2636" s="41" t="s">
        <v>21</v>
      </c>
      <c r="G2636" s="41" t="s">
        <v>328</v>
      </c>
      <c r="H2636" s="41" t="s">
        <v>343</v>
      </c>
      <c r="I2636" s="42">
        <v>1500</v>
      </c>
    </row>
    <row r="2637" spans="6:9">
      <c r="F2637" s="41" t="s">
        <v>21</v>
      </c>
      <c r="G2637" s="41" t="s">
        <v>328</v>
      </c>
      <c r="H2637" s="41" t="s">
        <v>344</v>
      </c>
      <c r="I2637" s="42">
        <v>6</v>
      </c>
    </row>
    <row r="2638" spans="6:9">
      <c r="F2638" s="41" t="s">
        <v>21</v>
      </c>
      <c r="G2638" s="41" t="s">
        <v>328</v>
      </c>
      <c r="H2638" s="41" t="s">
        <v>345</v>
      </c>
      <c r="I2638" s="42">
        <v>163</v>
      </c>
    </row>
    <row r="2639" spans="6:9">
      <c r="F2639" s="41" t="s">
        <v>21</v>
      </c>
      <c r="G2639" s="41" t="s">
        <v>328</v>
      </c>
      <c r="H2639" s="41" t="s">
        <v>346</v>
      </c>
      <c r="I2639" s="42">
        <v>103</v>
      </c>
    </row>
    <row r="2640" spans="6:9">
      <c r="F2640" s="41" t="s">
        <v>21</v>
      </c>
      <c r="G2640" s="41" t="s">
        <v>328</v>
      </c>
      <c r="H2640" s="41" t="s">
        <v>347</v>
      </c>
      <c r="I2640" s="42">
        <v>1</v>
      </c>
    </row>
    <row r="2641" spans="6:9">
      <c r="F2641" s="41" t="s">
        <v>21</v>
      </c>
      <c r="G2641" s="41" t="s">
        <v>330</v>
      </c>
      <c r="H2641" s="41" t="s">
        <v>341</v>
      </c>
      <c r="I2641" s="42">
        <v>40</v>
      </c>
    </row>
    <row r="2642" spans="6:9">
      <c r="F2642" s="41" t="s">
        <v>21</v>
      </c>
      <c r="G2642" s="41" t="s">
        <v>330</v>
      </c>
      <c r="H2642" s="41" t="s">
        <v>342</v>
      </c>
      <c r="I2642" s="42">
        <v>0</v>
      </c>
    </row>
    <row r="2643" spans="6:9">
      <c r="F2643" s="41" t="s">
        <v>21</v>
      </c>
      <c r="G2643" s="41" t="s">
        <v>330</v>
      </c>
      <c r="H2643" s="41" t="s">
        <v>343</v>
      </c>
      <c r="I2643" s="42">
        <v>1466</v>
      </c>
    </row>
    <row r="2644" spans="6:9">
      <c r="F2644" s="41" t="s">
        <v>21</v>
      </c>
      <c r="G2644" s="41" t="s">
        <v>330</v>
      </c>
      <c r="H2644" s="41" t="s">
        <v>344</v>
      </c>
      <c r="I2644" s="42">
        <v>22</v>
      </c>
    </row>
    <row r="2645" spans="6:9">
      <c r="F2645" s="41" t="s">
        <v>21</v>
      </c>
      <c r="G2645" s="41" t="s">
        <v>330</v>
      </c>
      <c r="H2645" s="41" t="s">
        <v>345</v>
      </c>
      <c r="I2645" s="42">
        <v>184</v>
      </c>
    </row>
    <row r="2646" spans="6:9">
      <c r="F2646" s="41" t="s">
        <v>21</v>
      </c>
      <c r="G2646" s="41" t="s">
        <v>330</v>
      </c>
      <c r="H2646" s="41" t="s">
        <v>346</v>
      </c>
      <c r="I2646" s="42">
        <v>81</v>
      </c>
    </row>
    <row r="2647" spans="6:9">
      <c r="F2647" s="41" t="s">
        <v>21</v>
      </c>
      <c r="G2647" s="41" t="s">
        <v>330</v>
      </c>
      <c r="H2647" s="41" t="s">
        <v>347</v>
      </c>
      <c r="I2647" s="42">
        <v>1</v>
      </c>
    </row>
    <row r="2648" spans="6:9">
      <c r="F2648" s="41" t="s">
        <v>21</v>
      </c>
      <c r="G2648" s="41" t="s">
        <v>331</v>
      </c>
      <c r="H2648" s="41" t="s">
        <v>341</v>
      </c>
      <c r="I2648" s="42">
        <v>6</v>
      </c>
    </row>
    <row r="2649" spans="6:9">
      <c r="F2649" s="41" t="s">
        <v>21</v>
      </c>
      <c r="G2649" s="41" t="s">
        <v>331</v>
      </c>
      <c r="H2649" s="41" t="s">
        <v>342</v>
      </c>
      <c r="I2649" s="42">
        <v>0</v>
      </c>
    </row>
    <row r="2650" spans="6:9">
      <c r="F2650" s="41" t="s">
        <v>21</v>
      </c>
      <c r="G2650" s="41" t="s">
        <v>331</v>
      </c>
      <c r="H2650" s="41" t="s">
        <v>343</v>
      </c>
      <c r="I2650" s="42">
        <v>1625</v>
      </c>
    </row>
    <row r="2651" spans="6:9">
      <c r="F2651" s="41" t="s">
        <v>21</v>
      </c>
      <c r="G2651" s="41" t="s">
        <v>331</v>
      </c>
      <c r="H2651" s="41" t="s">
        <v>344</v>
      </c>
      <c r="I2651" s="42">
        <v>5</v>
      </c>
    </row>
    <row r="2652" spans="6:9">
      <c r="F2652" s="41" t="s">
        <v>21</v>
      </c>
      <c r="G2652" s="41" t="s">
        <v>331</v>
      </c>
      <c r="H2652" s="41" t="s">
        <v>345</v>
      </c>
      <c r="I2652" s="42">
        <v>204</v>
      </c>
    </row>
    <row r="2653" spans="6:9">
      <c r="F2653" s="41" t="s">
        <v>21</v>
      </c>
      <c r="G2653" s="41" t="s">
        <v>331</v>
      </c>
      <c r="H2653" s="41" t="s">
        <v>346</v>
      </c>
      <c r="I2653" s="42">
        <v>65</v>
      </c>
    </row>
    <row r="2654" spans="6:9">
      <c r="F2654" s="41" t="s">
        <v>21</v>
      </c>
      <c r="G2654" s="41" t="s">
        <v>331</v>
      </c>
      <c r="H2654" s="41" t="s">
        <v>347</v>
      </c>
      <c r="I2654" s="42">
        <v>78</v>
      </c>
    </row>
    <row r="2655" spans="6:9">
      <c r="F2655" s="41" t="s">
        <v>21</v>
      </c>
      <c r="G2655" s="41" t="s">
        <v>332</v>
      </c>
      <c r="H2655" s="41" t="s">
        <v>341</v>
      </c>
      <c r="I2655" s="42">
        <v>35</v>
      </c>
    </row>
    <row r="2656" spans="6:9">
      <c r="F2656" s="41" t="s">
        <v>21</v>
      </c>
      <c r="G2656" s="41" t="s">
        <v>332</v>
      </c>
      <c r="H2656" s="41" t="s">
        <v>342</v>
      </c>
      <c r="I2656" s="42">
        <v>0</v>
      </c>
    </row>
    <row r="2657" spans="6:9">
      <c r="F2657" s="41" t="s">
        <v>21</v>
      </c>
      <c r="G2657" s="41" t="s">
        <v>332</v>
      </c>
      <c r="H2657" s="41" t="s">
        <v>343</v>
      </c>
      <c r="I2657" s="42">
        <v>1451</v>
      </c>
    </row>
    <row r="2658" spans="6:9">
      <c r="F2658" s="41" t="s">
        <v>21</v>
      </c>
      <c r="G2658" s="41" t="s">
        <v>332</v>
      </c>
      <c r="H2658" s="41" t="s">
        <v>344</v>
      </c>
      <c r="I2658" s="42">
        <v>1</v>
      </c>
    </row>
    <row r="2659" spans="6:9">
      <c r="F2659" s="41" t="s">
        <v>21</v>
      </c>
      <c r="G2659" s="41" t="s">
        <v>332</v>
      </c>
      <c r="H2659" s="41" t="s">
        <v>345</v>
      </c>
      <c r="I2659" s="42">
        <v>447</v>
      </c>
    </row>
    <row r="2660" spans="6:9">
      <c r="F2660" s="41" t="s">
        <v>21</v>
      </c>
      <c r="G2660" s="41" t="s">
        <v>332</v>
      </c>
      <c r="H2660" s="41" t="s">
        <v>346</v>
      </c>
      <c r="I2660" s="42">
        <v>112</v>
      </c>
    </row>
    <row r="2661" spans="6:9">
      <c r="F2661" s="41" t="s">
        <v>21</v>
      </c>
      <c r="G2661" s="41" t="s">
        <v>332</v>
      </c>
      <c r="H2661" s="41" t="s">
        <v>347</v>
      </c>
      <c r="I2661" s="42">
        <v>3</v>
      </c>
    </row>
    <row r="2662" spans="6:9">
      <c r="F2662" s="41" t="s">
        <v>21</v>
      </c>
      <c r="G2662" s="41" t="s">
        <v>333</v>
      </c>
      <c r="H2662" s="41" t="s">
        <v>341</v>
      </c>
      <c r="I2662" s="42">
        <v>22</v>
      </c>
    </row>
    <row r="2663" spans="6:9">
      <c r="F2663" s="41" t="s">
        <v>21</v>
      </c>
      <c r="G2663" s="41" t="s">
        <v>333</v>
      </c>
      <c r="H2663" s="41" t="s">
        <v>342</v>
      </c>
      <c r="I2663" s="42">
        <v>1</v>
      </c>
    </row>
    <row r="2664" spans="6:9">
      <c r="F2664" s="41" t="s">
        <v>21</v>
      </c>
      <c r="G2664" s="41" t="s">
        <v>333</v>
      </c>
      <c r="H2664" s="41" t="s">
        <v>343</v>
      </c>
      <c r="I2664" s="42">
        <v>1630</v>
      </c>
    </row>
    <row r="2665" spans="6:9">
      <c r="F2665" s="41" t="s">
        <v>21</v>
      </c>
      <c r="G2665" s="41" t="s">
        <v>333</v>
      </c>
      <c r="H2665" s="41" t="s">
        <v>344</v>
      </c>
      <c r="I2665" s="42">
        <v>6</v>
      </c>
    </row>
    <row r="2666" spans="6:9">
      <c r="F2666" s="41" t="s">
        <v>21</v>
      </c>
      <c r="G2666" s="41" t="s">
        <v>333</v>
      </c>
      <c r="H2666" s="41" t="s">
        <v>345</v>
      </c>
      <c r="I2666" s="42">
        <v>346</v>
      </c>
    </row>
    <row r="2667" spans="6:9">
      <c r="F2667" s="41" t="s">
        <v>21</v>
      </c>
      <c r="G2667" s="41" t="s">
        <v>333</v>
      </c>
      <c r="H2667" s="41" t="s">
        <v>346</v>
      </c>
      <c r="I2667" s="42">
        <v>125</v>
      </c>
    </row>
    <row r="2668" spans="6:9">
      <c r="F2668" s="41" t="s">
        <v>21</v>
      </c>
      <c r="G2668" s="41" t="s">
        <v>333</v>
      </c>
      <c r="H2668" s="41" t="s">
        <v>347</v>
      </c>
      <c r="I2668" s="42">
        <v>1</v>
      </c>
    </row>
    <row r="2669" spans="6:9">
      <c r="F2669" s="41" t="s">
        <v>21</v>
      </c>
      <c r="G2669" s="41" t="s">
        <v>334</v>
      </c>
      <c r="H2669" s="41" t="s">
        <v>341</v>
      </c>
      <c r="I2669" s="42">
        <v>11</v>
      </c>
    </row>
    <row r="2670" spans="6:9">
      <c r="F2670" s="41" t="s">
        <v>21</v>
      </c>
      <c r="G2670" s="41" t="s">
        <v>334</v>
      </c>
      <c r="H2670" s="41" t="s">
        <v>342</v>
      </c>
      <c r="I2670" s="42">
        <v>2</v>
      </c>
    </row>
    <row r="2671" spans="6:9">
      <c r="F2671" s="41" t="s">
        <v>21</v>
      </c>
      <c r="G2671" s="41" t="s">
        <v>334</v>
      </c>
      <c r="H2671" s="41" t="s">
        <v>343</v>
      </c>
      <c r="I2671" s="42">
        <v>1733</v>
      </c>
    </row>
    <row r="2672" spans="6:9">
      <c r="F2672" s="41" t="s">
        <v>21</v>
      </c>
      <c r="G2672" s="41" t="s">
        <v>334</v>
      </c>
      <c r="H2672" s="41" t="s">
        <v>344</v>
      </c>
      <c r="I2672" s="42">
        <v>6</v>
      </c>
    </row>
    <row r="2673" spans="6:9">
      <c r="F2673" s="41" t="s">
        <v>21</v>
      </c>
      <c r="G2673" s="41" t="s">
        <v>334</v>
      </c>
      <c r="H2673" s="41" t="s">
        <v>345</v>
      </c>
      <c r="I2673" s="42">
        <v>263</v>
      </c>
    </row>
    <row r="2674" spans="6:9">
      <c r="F2674" s="41" t="s">
        <v>21</v>
      </c>
      <c r="G2674" s="41" t="s">
        <v>334</v>
      </c>
      <c r="H2674" s="41" t="s">
        <v>346</v>
      </c>
      <c r="I2674" s="42">
        <v>137</v>
      </c>
    </row>
    <row r="2675" spans="6:9">
      <c r="F2675" s="41" t="s">
        <v>21</v>
      </c>
      <c r="G2675" s="41" t="s">
        <v>334</v>
      </c>
      <c r="H2675" s="41" t="s">
        <v>347</v>
      </c>
      <c r="I2675" s="42">
        <v>9</v>
      </c>
    </row>
    <row r="2676" spans="6:9">
      <c r="F2676" s="41" t="s">
        <v>21</v>
      </c>
      <c r="G2676" s="41" t="s">
        <v>336</v>
      </c>
      <c r="H2676" s="41" t="s">
        <v>341</v>
      </c>
      <c r="I2676" s="42">
        <v>2</v>
      </c>
    </row>
    <row r="2677" spans="6:9">
      <c r="F2677" s="41" t="s">
        <v>21</v>
      </c>
      <c r="G2677" s="41" t="s">
        <v>336</v>
      </c>
      <c r="H2677" s="41" t="s">
        <v>342</v>
      </c>
      <c r="I2677" s="42">
        <v>0</v>
      </c>
    </row>
    <row r="2678" spans="6:9">
      <c r="F2678" s="41" t="s">
        <v>21</v>
      </c>
      <c r="G2678" s="41" t="s">
        <v>336</v>
      </c>
      <c r="H2678" s="41" t="s">
        <v>343</v>
      </c>
      <c r="I2678" s="42">
        <v>1973</v>
      </c>
    </row>
    <row r="2679" spans="6:9">
      <c r="F2679" s="41" t="s">
        <v>21</v>
      </c>
      <c r="G2679" s="41" t="s">
        <v>336</v>
      </c>
      <c r="H2679" s="41" t="s">
        <v>344</v>
      </c>
      <c r="I2679" s="42">
        <v>3</v>
      </c>
    </row>
    <row r="2680" spans="6:9">
      <c r="F2680" s="41" t="s">
        <v>21</v>
      </c>
      <c r="G2680" s="41" t="s">
        <v>336</v>
      </c>
      <c r="H2680" s="41" t="s">
        <v>345</v>
      </c>
      <c r="I2680" s="42">
        <v>433</v>
      </c>
    </row>
    <row r="2681" spans="6:9">
      <c r="F2681" s="41" t="s">
        <v>21</v>
      </c>
      <c r="G2681" s="41" t="s">
        <v>336</v>
      </c>
      <c r="H2681" s="41" t="s">
        <v>346</v>
      </c>
      <c r="I2681" s="42">
        <v>179</v>
      </c>
    </row>
    <row r="2682" spans="6:9">
      <c r="F2682" s="41" t="s">
        <v>21</v>
      </c>
      <c r="G2682" s="41" t="s">
        <v>336</v>
      </c>
      <c r="H2682" s="41" t="s">
        <v>347</v>
      </c>
      <c r="I2682" s="42">
        <v>6</v>
      </c>
    </row>
    <row r="2683" spans="6:9">
      <c r="F2683" s="41" t="s">
        <v>21</v>
      </c>
      <c r="G2683" s="41" t="s">
        <v>337</v>
      </c>
      <c r="H2683" s="41" t="s">
        <v>341</v>
      </c>
      <c r="I2683" s="42">
        <v>5</v>
      </c>
    </row>
    <row r="2684" spans="6:9">
      <c r="F2684" s="41" t="s">
        <v>21</v>
      </c>
      <c r="G2684" s="41" t="s">
        <v>337</v>
      </c>
      <c r="H2684" s="41" t="s">
        <v>342</v>
      </c>
      <c r="I2684" s="42">
        <v>0</v>
      </c>
    </row>
    <row r="2685" spans="6:9">
      <c r="F2685" s="41" t="s">
        <v>21</v>
      </c>
      <c r="G2685" s="41" t="s">
        <v>337</v>
      </c>
      <c r="H2685" s="41" t="s">
        <v>343</v>
      </c>
      <c r="I2685" s="42">
        <v>1891</v>
      </c>
    </row>
    <row r="2686" spans="6:9">
      <c r="F2686" s="41" t="s">
        <v>21</v>
      </c>
      <c r="G2686" s="41" t="s">
        <v>337</v>
      </c>
      <c r="H2686" s="41" t="s">
        <v>344</v>
      </c>
      <c r="I2686" s="42">
        <v>58</v>
      </c>
    </row>
    <row r="2687" spans="6:9">
      <c r="F2687" s="41" t="s">
        <v>21</v>
      </c>
      <c r="G2687" s="41" t="s">
        <v>337</v>
      </c>
      <c r="H2687" s="41" t="s">
        <v>345</v>
      </c>
      <c r="I2687" s="42">
        <v>267</v>
      </c>
    </row>
    <row r="2688" spans="6:9">
      <c r="F2688" s="41" t="s">
        <v>21</v>
      </c>
      <c r="G2688" s="41" t="s">
        <v>337</v>
      </c>
      <c r="H2688" s="41" t="s">
        <v>346</v>
      </c>
      <c r="I2688" s="42">
        <v>155</v>
      </c>
    </row>
    <row r="2689" spans="6:9">
      <c r="F2689" s="41" t="s">
        <v>21</v>
      </c>
      <c r="G2689" s="41" t="s">
        <v>337</v>
      </c>
      <c r="H2689" s="41" t="s">
        <v>347</v>
      </c>
      <c r="I2689" s="42">
        <v>1</v>
      </c>
    </row>
    <row r="2690" spans="6:9">
      <c r="F2690" s="41" t="s">
        <v>55</v>
      </c>
      <c r="G2690" s="41" t="s">
        <v>324</v>
      </c>
      <c r="H2690" s="41" t="s">
        <v>341</v>
      </c>
      <c r="I2690" s="42">
        <v>120</v>
      </c>
    </row>
    <row r="2691" spans="6:9">
      <c r="F2691" s="41" t="s">
        <v>55</v>
      </c>
      <c r="G2691" s="41" t="s">
        <v>324</v>
      </c>
      <c r="H2691" s="41" t="s">
        <v>342</v>
      </c>
      <c r="I2691" s="42">
        <v>0</v>
      </c>
    </row>
    <row r="2692" spans="6:9">
      <c r="F2692" s="41" t="s">
        <v>55</v>
      </c>
      <c r="G2692" s="41" t="s">
        <v>324</v>
      </c>
      <c r="H2692" s="41" t="s">
        <v>343</v>
      </c>
      <c r="I2692" s="42">
        <v>795</v>
      </c>
    </row>
    <row r="2693" spans="6:9">
      <c r="F2693" s="41" t="s">
        <v>55</v>
      </c>
      <c r="G2693" s="41" t="s">
        <v>324</v>
      </c>
      <c r="H2693" s="41" t="s">
        <v>344</v>
      </c>
      <c r="I2693" s="42">
        <v>11</v>
      </c>
    </row>
    <row r="2694" spans="6:9">
      <c r="F2694" s="41" t="s">
        <v>55</v>
      </c>
      <c r="G2694" s="41" t="s">
        <v>324</v>
      </c>
      <c r="H2694" s="41" t="s">
        <v>345</v>
      </c>
      <c r="I2694" s="42">
        <v>121</v>
      </c>
    </row>
    <row r="2695" spans="6:9">
      <c r="F2695" s="41" t="s">
        <v>55</v>
      </c>
      <c r="G2695" s="41" t="s">
        <v>324</v>
      </c>
      <c r="H2695" s="41" t="s">
        <v>346</v>
      </c>
      <c r="I2695" s="42">
        <v>18</v>
      </c>
    </row>
    <row r="2696" spans="6:9">
      <c r="F2696" s="41" t="s">
        <v>55</v>
      </c>
      <c r="G2696" s="41" t="s">
        <v>324</v>
      </c>
      <c r="H2696" s="41" t="s">
        <v>347</v>
      </c>
      <c r="I2696" s="42">
        <v>3</v>
      </c>
    </row>
    <row r="2697" spans="6:9">
      <c r="F2697" s="41" t="s">
        <v>55</v>
      </c>
      <c r="G2697" s="41" t="s">
        <v>325</v>
      </c>
      <c r="H2697" s="41" t="s">
        <v>341</v>
      </c>
      <c r="I2697" s="42">
        <v>77</v>
      </c>
    </row>
    <row r="2698" spans="6:9">
      <c r="F2698" s="41" t="s">
        <v>55</v>
      </c>
      <c r="G2698" s="41" t="s">
        <v>325</v>
      </c>
      <c r="H2698" s="41" t="s">
        <v>342</v>
      </c>
      <c r="I2698" s="42">
        <v>0</v>
      </c>
    </row>
    <row r="2699" spans="6:9">
      <c r="F2699" s="41" t="s">
        <v>55</v>
      </c>
      <c r="G2699" s="41" t="s">
        <v>325</v>
      </c>
      <c r="H2699" s="41" t="s">
        <v>343</v>
      </c>
      <c r="I2699" s="42">
        <v>594</v>
      </c>
    </row>
    <row r="2700" spans="6:9">
      <c r="F2700" s="41" t="s">
        <v>55</v>
      </c>
      <c r="G2700" s="41" t="s">
        <v>325</v>
      </c>
      <c r="H2700" s="41" t="s">
        <v>344</v>
      </c>
      <c r="I2700" s="42">
        <v>11</v>
      </c>
    </row>
    <row r="2701" spans="6:9">
      <c r="F2701" s="41" t="s">
        <v>55</v>
      </c>
      <c r="G2701" s="41" t="s">
        <v>325</v>
      </c>
      <c r="H2701" s="41" t="s">
        <v>345</v>
      </c>
      <c r="I2701" s="42">
        <v>204</v>
      </c>
    </row>
    <row r="2702" spans="6:9">
      <c r="F2702" s="41" t="s">
        <v>55</v>
      </c>
      <c r="G2702" s="41" t="s">
        <v>325</v>
      </c>
      <c r="H2702" s="41" t="s">
        <v>346</v>
      </c>
      <c r="I2702" s="42">
        <v>38</v>
      </c>
    </row>
    <row r="2703" spans="6:9">
      <c r="F2703" s="41" t="s">
        <v>55</v>
      </c>
      <c r="G2703" s="41" t="s">
        <v>325</v>
      </c>
      <c r="H2703" s="41" t="s">
        <v>347</v>
      </c>
      <c r="I2703" s="42">
        <v>1</v>
      </c>
    </row>
    <row r="2704" spans="6:9">
      <c r="F2704" s="41" t="s">
        <v>55</v>
      </c>
      <c r="G2704" s="41" t="s">
        <v>326</v>
      </c>
      <c r="H2704" s="41" t="s">
        <v>341</v>
      </c>
      <c r="I2704" s="42">
        <v>30</v>
      </c>
    </row>
    <row r="2705" spans="6:9">
      <c r="F2705" s="41" t="s">
        <v>55</v>
      </c>
      <c r="G2705" s="41" t="s">
        <v>326</v>
      </c>
      <c r="H2705" s="41" t="s">
        <v>342</v>
      </c>
      <c r="I2705" s="42">
        <v>0</v>
      </c>
    </row>
    <row r="2706" spans="6:9">
      <c r="F2706" s="41" t="s">
        <v>55</v>
      </c>
      <c r="G2706" s="41" t="s">
        <v>326</v>
      </c>
      <c r="H2706" s="41" t="s">
        <v>343</v>
      </c>
      <c r="I2706" s="42">
        <v>652</v>
      </c>
    </row>
    <row r="2707" spans="6:9">
      <c r="F2707" s="41" t="s">
        <v>55</v>
      </c>
      <c r="G2707" s="41" t="s">
        <v>326</v>
      </c>
      <c r="H2707" s="41" t="s">
        <v>344</v>
      </c>
      <c r="I2707" s="42">
        <v>11</v>
      </c>
    </row>
    <row r="2708" spans="6:9">
      <c r="F2708" s="41" t="s">
        <v>55</v>
      </c>
      <c r="G2708" s="41" t="s">
        <v>326</v>
      </c>
      <c r="H2708" s="41" t="s">
        <v>345</v>
      </c>
      <c r="I2708" s="42">
        <v>160</v>
      </c>
    </row>
    <row r="2709" spans="6:9">
      <c r="F2709" s="41" t="s">
        <v>55</v>
      </c>
      <c r="G2709" s="41" t="s">
        <v>326</v>
      </c>
      <c r="H2709" s="41" t="s">
        <v>346</v>
      </c>
      <c r="I2709" s="42">
        <v>48</v>
      </c>
    </row>
    <row r="2710" spans="6:9">
      <c r="F2710" s="41" t="s">
        <v>55</v>
      </c>
      <c r="G2710" s="41" t="s">
        <v>326</v>
      </c>
      <c r="H2710" s="41" t="s">
        <v>347</v>
      </c>
      <c r="I2710" s="42">
        <v>3</v>
      </c>
    </row>
    <row r="2711" spans="6:9">
      <c r="F2711" s="41" t="s">
        <v>55</v>
      </c>
      <c r="G2711" s="41" t="s">
        <v>327</v>
      </c>
      <c r="H2711" s="41" t="s">
        <v>341</v>
      </c>
      <c r="I2711" s="42">
        <v>97</v>
      </c>
    </row>
    <row r="2712" spans="6:9">
      <c r="F2712" s="41" t="s">
        <v>55</v>
      </c>
      <c r="G2712" s="41" t="s">
        <v>327</v>
      </c>
      <c r="H2712" s="41" t="s">
        <v>342</v>
      </c>
      <c r="I2712" s="42">
        <v>5</v>
      </c>
    </row>
    <row r="2713" spans="6:9">
      <c r="F2713" s="41" t="s">
        <v>55</v>
      </c>
      <c r="G2713" s="41" t="s">
        <v>327</v>
      </c>
      <c r="H2713" s="41" t="s">
        <v>343</v>
      </c>
      <c r="I2713" s="42">
        <v>630</v>
      </c>
    </row>
    <row r="2714" spans="6:9">
      <c r="F2714" s="41" t="s">
        <v>55</v>
      </c>
      <c r="G2714" s="41" t="s">
        <v>327</v>
      </c>
      <c r="H2714" s="41" t="s">
        <v>344</v>
      </c>
      <c r="I2714" s="42">
        <v>5</v>
      </c>
    </row>
    <row r="2715" spans="6:9">
      <c r="F2715" s="41" t="s">
        <v>55</v>
      </c>
      <c r="G2715" s="41" t="s">
        <v>327</v>
      </c>
      <c r="H2715" s="41" t="s">
        <v>345</v>
      </c>
      <c r="I2715" s="42">
        <v>204</v>
      </c>
    </row>
    <row r="2716" spans="6:9">
      <c r="F2716" s="41" t="s">
        <v>55</v>
      </c>
      <c r="G2716" s="41" t="s">
        <v>327</v>
      </c>
      <c r="H2716" s="41" t="s">
        <v>346</v>
      </c>
      <c r="I2716" s="42">
        <v>35</v>
      </c>
    </row>
    <row r="2717" spans="6:9">
      <c r="F2717" s="41" t="s">
        <v>55</v>
      </c>
      <c r="G2717" s="41" t="s">
        <v>327</v>
      </c>
      <c r="H2717" s="41" t="s">
        <v>347</v>
      </c>
      <c r="I2717" s="42">
        <v>5</v>
      </c>
    </row>
    <row r="2718" spans="6:9">
      <c r="F2718" s="41" t="s">
        <v>55</v>
      </c>
      <c r="G2718" s="41" t="s">
        <v>328</v>
      </c>
      <c r="H2718" s="41" t="s">
        <v>341</v>
      </c>
      <c r="I2718" s="42">
        <v>49</v>
      </c>
    </row>
    <row r="2719" spans="6:9">
      <c r="F2719" s="41" t="s">
        <v>55</v>
      </c>
      <c r="G2719" s="41" t="s">
        <v>328</v>
      </c>
      <c r="H2719" s="41" t="s">
        <v>342</v>
      </c>
      <c r="I2719" s="42">
        <v>2</v>
      </c>
    </row>
    <row r="2720" spans="6:9">
      <c r="F2720" s="41" t="s">
        <v>55</v>
      </c>
      <c r="G2720" s="41" t="s">
        <v>328</v>
      </c>
      <c r="H2720" s="41" t="s">
        <v>343</v>
      </c>
      <c r="I2720" s="42">
        <v>610</v>
      </c>
    </row>
    <row r="2721" spans="6:9">
      <c r="F2721" s="41" t="s">
        <v>55</v>
      </c>
      <c r="G2721" s="41" t="s">
        <v>328</v>
      </c>
      <c r="H2721" s="41" t="s">
        <v>344</v>
      </c>
      <c r="I2721" s="42">
        <v>17</v>
      </c>
    </row>
    <row r="2722" spans="6:9">
      <c r="F2722" s="41" t="s">
        <v>55</v>
      </c>
      <c r="G2722" s="41" t="s">
        <v>328</v>
      </c>
      <c r="H2722" s="41" t="s">
        <v>345</v>
      </c>
      <c r="I2722" s="42">
        <v>190</v>
      </c>
    </row>
    <row r="2723" spans="6:9">
      <c r="F2723" s="41" t="s">
        <v>55</v>
      </c>
      <c r="G2723" s="41" t="s">
        <v>328</v>
      </c>
      <c r="H2723" s="41" t="s">
        <v>346</v>
      </c>
      <c r="I2723" s="42">
        <v>23</v>
      </c>
    </row>
    <row r="2724" spans="6:9">
      <c r="F2724" s="41" t="s">
        <v>55</v>
      </c>
      <c r="G2724" s="41" t="s">
        <v>328</v>
      </c>
      <c r="H2724" s="41" t="s">
        <v>347</v>
      </c>
      <c r="I2724" s="42">
        <v>5</v>
      </c>
    </row>
    <row r="2725" spans="6:9">
      <c r="F2725" s="41" t="s">
        <v>55</v>
      </c>
      <c r="G2725" s="41" t="s">
        <v>330</v>
      </c>
      <c r="H2725" s="41" t="s">
        <v>341</v>
      </c>
      <c r="I2725" s="42">
        <v>54</v>
      </c>
    </row>
    <row r="2726" spans="6:9">
      <c r="F2726" s="41" t="s">
        <v>55</v>
      </c>
      <c r="G2726" s="41" t="s">
        <v>330</v>
      </c>
      <c r="H2726" s="41" t="s">
        <v>342</v>
      </c>
      <c r="I2726" s="42">
        <v>3</v>
      </c>
    </row>
    <row r="2727" spans="6:9">
      <c r="F2727" s="41" t="s">
        <v>55</v>
      </c>
      <c r="G2727" s="41" t="s">
        <v>330</v>
      </c>
      <c r="H2727" s="41" t="s">
        <v>343</v>
      </c>
      <c r="I2727" s="42">
        <v>654</v>
      </c>
    </row>
    <row r="2728" spans="6:9">
      <c r="F2728" s="41" t="s">
        <v>55</v>
      </c>
      <c r="G2728" s="41" t="s">
        <v>330</v>
      </c>
      <c r="H2728" s="41" t="s">
        <v>344</v>
      </c>
      <c r="I2728" s="42">
        <v>17</v>
      </c>
    </row>
    <row r="2729" spans="6:9">
      <c r="F2729" s="41" t="s">
        <v>55</v>
      </c>
      <c r="G2729" s="41" t="s">
        <v>330</v>
      </c>
      <c r="H2729" s="41" t="s">
        <v>345</v>
      </c>
      <c r="I2729" s="42">
        <v>134</v>
      </c>
    </row>
    <row r="2730" spans="6:9">
      <c r="F2730" s="41" t="s">
        <v>55</v>
      </c>
      <c r="G2730" s="41" t="s">
        <v>330</v>
      </c>
      <c r="H2730" s="41" t="s">
        <v>346</v>
      </c>
      <c r="I2730" s="42">
        <v>32</v>
      </c>
    </row>
    <row r="2731" spans="6:9">
      <c r="F2731" s="41" t="s">
        <v>55</v>
      </c>
      <c r="G2731" s="41" t="s">
        <v>330</v>
      </c>
      <c r="H2731" s="41" t="s">
        <v>347</v>
      </c>
      <c r="I2731" s="42">
        <v>3</v>
      </c>
    </row>
    <row r="2732" spans="6:9">
      <c r="F2732" s="41" t="s">
        <v>55</v>
      </c>
      <c r="G2732" s="41" t="s">
        <v>331</v>
      </c>
      <c r="H2732" s="41" t="s">
        <v>341</v>
      </c>
      <c r="I2732" s="42">
        <v>14</v>
      </c>
    </row>
    <row r="2733" spans="6:9">
      <c r="F2733" s="41" t="s">
        <v>55</v>
      </c>
      <c r="G2733" s="41" t="s">
        <v>331</v>
      </c>
      <c r="H2733" s="41" t="s">
        <v>342</v>
      </c>
      <c r="I2733" s="42">
        <v>2</v>
      </c>
    </row>
    <row r="2734" spans="6:9">
      <c r="F2734" s="41" t="s">
        <v>55</v>
      </c>
      <c r="G2734" s="41" t="s">
        <v>331</v>
      </c>
      <c r="H2734" s="41" t="s">
        <v>343</v>
      </c>
      <c r="I2734" s="42">
        <v>666</v>
      </c>
    </row>
    <row r="2735" spans="6:9">
      <c r="F2735" s="41" t="s">
        <v>55</v>
      </c>
      <c r="G2735" s="41" t="s">
        <v>331</v>
      </c>
      <c r="H2735" s="41" t="s">
        <v>344</v>
      </c>
      <c r="I2735" s="42">
        <v>6</v>
      </c>
    </row>
    <row r="2736" spans="6:9">
      <c r="F2736" s="41" t="s">
        <v>55</v>
      </c>
      <c r="G2736" s="41" t="s">
        <v>331</v>
      </c>
      <c r="H2736" s="41" t="s">
        <v>345</v>
      </c>
      <c r="I2736" s="42">
        <v>176</v>
      </c>
    </row>
    <row r="2737" spans="6:9">
      <c r="F2737" s="41" t="s">
        <v>55</v>
      </c>
      <c r="G2737" s="41" t="s">
        <v>331</v>
      </c>
      <c r="H2737" s="41" t="s">
        <v>346</v>
      </c>
      <c r="I2737" s="42">
        <v>35</v>
      </c>
    </row>
    <row r="2738" spans="6:9">
      <c r="F2738" s="41" t="s">
        <v>55</v>
      </c>
      <c r="G2738" s="41" t="s">
        <v>331</v>
      </c>
      <c r="H2738" s="41" t="s">
        <v>347</v>
      </c>
      <c r="I2738" s="42">
        <v>5</v>
      </c>
    </row>
    <row r="2739" spans="6:9">
      <c r="F2739" s="41" t="s">
        <v>55</v>
      </c>
      <c r="G2739" s="41" t="s">
        <v>332</v>
      </c>
      <c r="H2739" s="41" t="s">
        <v>341</v>
      </c>
      <c r="I2739" s="42">
        <v>14</v>
      </c>
    </row>
    <row r="2740" spans="6:9">
      <c r="F2740" s="41" t="s">
        <v>55</v>
      </c>
      <c r="G2740" s="41" t="s">
        <v>332</v>
      </c>
      <c r="H2740" s="41" t="s">
        <v>342</v>
      </c>
      <c r="I2740" s="42">
        <v>2</v>
      </c>
    </row>
    <row r="2741" spans="6:9">
      <c r="F2741" s="41" t="s">
        <v>55</v>
      </c>
      <c r="G2741" s="41" t="s">
        <v>332</v>
      </c>
      <c r="H2741" s="41" t="s">
        <v>343</v>
      </c>
      <c r="I2741" s="42">
        <v>826</v>
      </c>
    </row>
    <row r="2742" spans="6:9">
      <c r="F2742" s="41" t="s">
        <v>55</v>
      </c>
      <c r="G2742" s="41" t="s">
        <v>332</v>
      </c>
      <c r="H2742" s="41" t="s">
        <v>344</v>
      </c>
      <c r="I2742" s="42">
        <v>65</v>
      </c>
    </row>
    <row r="2743" spans="6:9">
      <c r="F2743" s="41" t="s">
        <v>55</v>
      </c>
      <c r="G2743" s="41" t="s">
        <v>332</v>
      </c>
      <c r="H2743" s="41" t="s">
        <v>345</v>
      </c>
      <c r="I2743" s="42">
        <v>102</v>
      </c>
    </row>
    <row r="2744" spans="6:9">
      <c r="F2744" s="41" t="s">
        <v>55</v>
      </c>
      <c r="G2744" s="41" t="s">
        <v>332</v>
      </c>
      <c r="H2744" s="41" t="s">
        <v>346</v>
      </c>
      <c r="I2744" s="42">
        <v>36</v>
      </c>
    </row>
    <row r="2745" spans="6:9">
      <c r="F2745" s="41" t="s">
        <v>55</v>
      </c>
      <c r="G2745" s="41" t="s">
        <v>332</v>
      </c>
      <c r="H2745" s="41" t="s">
        <v>347</v>
      </c>
      <c r="I2745" s="42">
        <v>3</v>
      </c>
    </row>
    <row r="2746" spans="6:9">
      <c r="F2746" s="41" t="s">
        <v>55</v>
      </c>
      <c r="G2746" s="41" t="s">
        <v>333</v>
      </c>
      <c r="H2746" s="41" t="s">
        <v>341</v>
      </c>
      <c r="I2746" s="42">
        <v>89</v>
      </c>
    </row>
    <row r="2747" spans="6:9">
      <c r="F2747" s="41" t="s">
        <v>55</v>
      </c>
      <c r="G2747" s="41" t="s">
        <v>333</v>
      </c>
      <c r="H2747" s="41" t="s">
        <v>342</v>
      </c>
      <c r="I2747" s="42">
        <v>0</v>
      </c>
    </row>
    <row r="2748" spans="6:9">
      <c r="F2748" s="41" t="s">
        <v>55</v>
      </c>
      <c r="G2748" s="41" t="s">
        <v>333</v>
      </c>
      <c r="H2748" s="41" t="s">
        <v>343</v>
      </c>
      <c r="I2748" s="42">
        <v>913</v>
      </c>
    </row>
    <row r="2749" spans="6:9">
      <c r="F2749" s="41" t="s">
        <v>55</v>
      </c>
      <c r="G2749" s="41" t="s">
        <v>333</v>
      </c>
      <c r="H2749" s="41" t="s">
        <v>344</v>
      </c>
      <c r="I2749" s="42">
        <v>24</v>
      </c>
    </row>
    <row r="2750" spans="6:9">
      <c r="F2750" s="41" t="s">
        <v>55</v>
      </c>
      <c r="G2750" s="41" t="s">
        <v>333</v>
      </c>
      <c r="H2750" s="41" t="s">
        <v>345</v>
      </c>
      <c r="I2750" s="42">
        <v>137</v>
      </c>
    </row>
    <row r="2751" spans="6:9">
      <c r="F2751" s="41" t="s">
        <v>55</v>
      </c>
      <c r="G2751" s="41" t="s">
        <v>333</v>
      </c>
      <c r="H2751" s="41" t="s">
        <v>346</v>
      </c>
      <c r="I2751" s="42">
        <v>68</v>
      </c>
    </row>
    <row r="2752" spans="6:9">
      <c r="F2752" s="41" t="s">
        <v>55</v>
      </c>
      <c r="G2752" s="41" t="s">
        <v>333</v>
      </c>
      <c r="H2752" s="41" t="s">
        <v>347</v>
      </c>
      <c r="I2752" s="42">
        <v>13</v>
      </c>
    </row>
    <row r="2753" spans="6:9">
      <c r="F2753" s="41" t="s">
        <v>55</v>
      </c>
      <c r="G2753" s="41" t="s">
        <v>334</v>
      </c>
      <c r="H2753" s="41" t="s">
        <v>341</v>
      </c>
      <c r="I2753" s="42">
        <v>3</v>
      </c>
    </row>
    <row r="2754" spans="6:9">
      <c r="F2754" s="41" t="s">
        <v>55</v>
      </c>
      <c r="G2754" s="41" t="s">
        <v>334</v>
      </c>
      <c r="H2754" s="41" t="s">
        <v>342</v>
      </c>
      <c r="I2754" s="42">
        <v>1</v>
      </c>
    </row>
    <row r="2755" spans="6:9">
      <c r="F2755" s="41" t="s">
        <v>55</v>
      </c>
      <c r="G2755" s="41" t="s">
        <v>334</v>
      </c>
      <c r="H2755" s="41" t="s">
        <v>343</v>
      </c>
      <c r="I2755" s="42">
        <v>1312</v>
      </c>
    </row>
    <row r="2756" spans="6:9">
      <c r="F2756" s="41" t="s">
        <v>55</v>
      </c>
      <c r="G2756" s="41" t="s">
        <v>334</v>
      </c>
      <c r="H2756" s="41" t="s">
        <v>344</v>
      </c>
      <c r="I2756" s="42">
        <v>18</v>
      </c>
    </row>
    <row r="2757" spans="6:9">
      <c r="F2757" s="41" t="s">
        <v>55</v>
      </c>
      <c r="G2757" s="41" t="s">
        <v>334</v>
      </c>
      <c r="H2757" s="41" t="s">
        <v>345</v>
      </c>
      <c r="I2757" s="42">
        <v>133</v>
      </c>
    </row>
    <row r="2758" spans="6:9">
      <c r="F2758" s="41" t="s">
        <v>55</v>
      </c>
      <c r="G2758" s="41" t="s">
        <v>334</v>
      </c>
      <c r="H2758" s="41" t="s">
        <v>346</v>
      </c>
      <c r="I2758" s="42">
        <v>60</v>
      </c>
    </row>
    <row r="2759" spans="6:9">
      <c r="F2759" s="41" t="s">
        <v>55</v>
      </c>
      <c r="G2759" s="41" t="s">
        <v>334</v>
      </c>
      <c r="H2759" s="41" t="s">
        <v>347</v>
      </c>
      <c r="I2759" s="42">
        <v>2</v>
      </c>
    </row>
    <row r="2760" spans="6:9">
      <c r="F2760" s="41" t="s">
        <v>55</v>
      </c>
      <c r="G2760" s="41" t="s">
        <v>336</v>
      </c>
      <c r="H2760" s="41" t="s">
        <v>341</v>
      </c>
      <c r="I2760" s="42">
        <v>19</v>
      </c>
    </row>
    <row r="2761" spans="6:9">
      <c r="F2761" s="41" t="s">
        <v>55</v>
      </c>
      <c r="G2761" s="41" t="s">
        <v>336</v>
      </c>
      <c r="H2761" s="41" t="s">
        <v>342</v>
      </c>
      <c r="I2761" s="42">
        <v>8</v>
      </c>
    </row>
    <row r="2762" spans="6:9">
      <c r="F2762" s="41" t="s">
        <v>55</v>
      </c>
      <c r="G2762" s="41" t="s">
        <v>336</v>
      </c>
      <c r="H2762" s="41" t="s">
        <v>343</v>
      </c>
      <c r="I2762" s="42">
        <v>1193</v>
      </c>
    </row>
    <row r="2763" spans="6:9">
      <c r="F2763" s="41" t="s">
        <v>55</v>
      </c>
      <c r="G2763" s="41" t="s">
        <v>336</v>
      </c>
      <c r="H2763" s="41" t="s">
        <v>344</v>
      </c>
      <c r="I2763" s="42">
        <v>21</v>
      </c>
    </row>
    <row r="2764" spans="6:9">
      <c r="F2764" s="41" t="s">
        <v>55</v>
      </c>
      <c r="G2764" s="41" t="s">
        <v>336</v>
      </c>
      <c r="H2764" s="41" t="s">
        <v>345</v>
      </c>
      <c r="I2764" s="42">
        <v>259</v>
      </c>
    </row>
    <row r="2765" spans="6:9">
      <c r="F2765" s="41" t="s">
        <v>55</v>
      </c>
      <c r="G2765" s="41" t="s">
        <v>336</v>
      </c>
      <c r="H2765" s="41" t="s">
        <v>346</v>
      </c>
      <c r="I2765" s="42">
        <v>25</v>
      </c>
    </row>
    <row r="2766" spans="6:9">
      <c r="F2766" s="41" t="s">
        <v>55</v>
      </c>
      <c r="G2766" s="41" t="s">
        <v>336</v>
      </c>
      <c r="H2766" s="41" t="s">
        <v>347</v>
      </c>
      <c r="I2766" s="42">
        <v>3</v>
      </c>
    </row>
    <row r="2767" spans="6:9">
      <c r="F2767" s="41" t="s">
        <v>55</v>
      </c>
      <c r="G2767" s="41" t="s">
        <v>337</v>
      </c>
      <c r="H2767" s="41" t="s">
        <v>341</v>
      </c>
      <c r="I2767" s="42">
        <v>4</v>
      </c>
    </row>
    <row r="2768" spans="6:9">
      <c r="F2768" s="41" t="s">
        <v>55</v>
      </c>
      <c r="G2768" s="41" t="s">
        <v>337</v>
      </c>
      <c r="H2768" s="41" t="s">
        <v>342</v>
      </c>
      <c r="I2768" s="42">
        <v>2</v>
      </c>
    </row>
    <row r="2769" spans="6:9">
      <c r="F2769" s="41" t="s">
        <v>55</v>
      </c>
      <c r="G2769" s="41" t="s">
        <v>337</v>
      </c>
      <c r="H2769" s="41" t="s">
        <v>343</v>
      </c>
      <c r="I2769" s="42">
        <v>1118</v>
      </c>
    </row>
    <row r="2770" spans="6:9">
      <c r="F2770" s="41" t="s">
        <v>55</v>
      </c>
      <c r="G2770" s="41" t="s">
        <v>337</v>
      </c>
      <c r="H2770" s="41" t="s">
        <v>344</v>
      </c>
      <c r="I2770" s="42">
        <v>88</v>
      </c>
    </row>
    <row r="2771" spans="6:9">
      <c r="F2771" s="41" t="s">
        <v>55</v>
      </c>
      <c r="G2771" s="41" t="s">
        <v>337</v>
      </c>
      <c r="H2771" s="41" t="s">
        <v>345</v>
      </c>
      <c r="I2771" s="42">
        <v>143</v>
      </c>
    </row>
    <row r="2772" spans="6:9">
      <c r="F2772" s="41" t="s">
        <v>55</v>
      </c>
      <c r="G2772" s="41" t="s">
        <v>337</v>
      </c>
      <c r="H2772" s="41" t="s">
        <v>346</v>
      </c>
      <c r="I2772" s="42">
        <v>49</v>
      </c>
    </row>
    <row r="2773" spans="6:9">
      <c r="F2773" s="41" t="s">
        <v>55</v>
      </c>
      <c r="G2773" s="41" t="s">
        <v>337</v>
      </c>
      <c r="H2773" s="41" t="s">
        <v>347</v>
      </c>
      <c r="I2773" s="42">
        <v>1</v>
      </c>
    </row>
    <row r="2774" spans="6:9">
      <c r="F2774" s="41" t="s">
        <v>43</v>
      </c>
      <c r="G2774" s="41" t="s">
        <v>324</v>
      </c>
      <c r="H2774" s="41" t="s">
        <v>341</v>
      </c>
      <c r="I2774" s="42">
        <v>379</v>
      </c>
    </row>
    <row r="2775" spans="6:9">
      <c r="F2775" s="41" t="s">
        <v>43</v>
      </c>
      <c r="G2775" s="41" t="s">
        <v>324</v>
      </c>
      <c r="H2775" s="41" t="s">
        <v>342</v>
      </c>
      <c r="I2775" s="42">
        <v>2</v>
      </c>
    </row>
    <row r="2776" spans="6:9">
      <c r="F2776" s="41" t="s">
        <v>43</v>
      </c>
      <c r="G2776" s="41" t="s">
        <v>324</v>
      </c>
      <c r="H2776" s="41" t="s">
        <v>343</v>
      </c>
      <c r="I2776" s="42">
        <v>1798</v>
      </c>
    </row>
    <row r="2777" spans="6:9">
      <c r="F2777" s="41" t="s">
        <v>43</v>
      </c>
      <c r="G2777" s="41" t="s">
        <v>324</v>
      </c>
      <c r="H2777" s="41" t="s">
        <v>344</v>
      </c>
      <c r="I2777" s="42">
        <v>26</v>
      </c>
    </row>
    <row r="2778" spans="6:9">
      <c r="F2778" s="41" t="s">
        <v>43</v>
      </c>
      <c r="G2778" s="41" t="s">
        <v>324</v>
      </c>
      <c r="H2778" s="41" t="s">
        <v>345</v>
      </c>
      <c r="I2778" s="42">
        <v>376</v>
      </c>
    </row>
    <row r="2779" spans="6:9">
      <c r="F2779" s="41" t="s">
        <v>43</v>
      </c>
      <c r="G2779" s="41" t="s">
        <v>324</v>
      </c>
      <c r="H2779" s="41" t="s">
        <v>346</v>
      </c>
      <c r="I2779" s="42">
        <v>177</v>
      </c>
    </row>
    <row r="2780" spans="6:9">
      <c r="F2780" s="41" t="s">
        <v>43</v>
      </c>
      <c r="G2780" s="41" t="s">
        <v>324</v>
      </c>
      <c r="H2780" s="41" t="s">
        <v>347</v>
      </c>
      <c r="I2780" s="42">
        <v>20</v>
      </c>
    </row>
    <row r="2781" spans="6:9">
      <c r="F2781" s="41" t="s">
        <v>43</v>
      </c>
      <c r="G2781" s="41" t="s">
        <v>325</v>
      </c>
      <c r="H2781" s="41" t="s">
        <v>341</v>
      </c>
      <c r="I2781" s="42">
        <v>70</v>
      </c>
    </row>
    <row r="2782" spans="6:9">
      <c r="F2782" s="41" t="s">
        <v>43</v>
      </c>
      <c r="G2782" s="41" t="s">
        <v>325</v>
      </c>
      <c r="H2782" s="41" t="s">
        <v>342</v>
      </c>
      <c r="I2782" s="42">
        <v>7</v>
      </c>
    </row>
    <row r="2783" spans="6:9">
      <c r="F2783" s="41" t="s">
        <v>43</v>
      </c>
      <c r="G2783" s="41" t="s">
        <v>325</v>
      </c>
      <c r="H2783" s="41" t="s">
        <v>343</v>
      </c>
      <c r="I2783" s="42">
        <v>2248</v>
      </c>
    </row>
    <row r="2784" spans="6:9">
      <c r="F2784" s="41" t="s">
        <v>43</v>
      </c>
      <c r="G2784" s="41" t="s">
        <v>325</v>
      </c>
      <c r="H2784" s="41" t="s">
        <v>344</v>
      </c>
      <c r="I2784" s="42">
        <v>7</v>
      </c>
    </row>
    <row r="2785" spans="6:9">
      <c r="F2785" s="41" t="s">
        <v>43</v>
      </c>
      <c r="G2785" s="41" t="s">
        <v>325</v>
      </c>
      <c r="H2785" s="41" t="s">
        <v>345</v>
      </c>
      <c r="I2785" s="42">
        <v>348</v>
      </c>
    </row>
    <row r="2786" spans="6:9">
      <c r="F2786" s="41" t="s">
        <v>43</v>
      </c>
      <c r="G2786" s="41" t="s">
        <v>325</v>
      </c>
      <c r="H2786" s="41" t="s">
        <v>346</v>
      </c>
      <c r="I2786" s="42">
        <v>298</v>
      </c>
    </row>
    <row r="2787" spans="6:9">
      <c r="F2787" s="41" t="s">
        <v>43</v>
      </c>
      <c r="G2787" s="41" t="s">
        <v>325</v>
      </c>
      <c r="H2787" s="41" t="s">
        <v>347</v>
      </c>
      <c r="I2787" s="42">
        <v>6</v>
      </c>
    </row>
    <row r="2788" spans="6:9">
      <c r="F2788" s="41" t="s">
        <v>43</v>
      </c>
      <c r="G2788" s="41" t="s">
        <v>326</v>
      </c>
      <c r="H2788" s="41" t="s">
        <v>341</v>
      </c>
      <c r="I2788" s="42">
        <v>27</v>
      </c>
    </row>
    <row r="2789" spans="6:9">
      <c r="F2789" s="41" t="s">
        <v>43</v>
      </c>
      <c r="G2789" s="41" t="s">
        <v>326</v>
      </c>
      <c r="H2789" s="41" t="s">
        <v>342</v>
      </c>
      <c r="I2789" s="42">
        <v>5</v>
      </c>
    </row>
    <row r="2790" spans="6:9">
      <c r="F2790" s="41" t="s">
        <v>43</v>
      </c>
      <c r="G2790" s="41" t="s">
        <v>326</v>
      </c>
      <c r="H2790" s="41" t="s">
        <v>343</v>
      </c>
      <c r="I2790" s="42">
        <v>1951</v>
      </c>
    </row>
    <row r="2791" spans="6:9">
      <c r="F2791" s="41" t="s">
        <v>43</v>
      </c>
      <c r="G2791" s="41" t="s">
        <v>326</v>
      </c>
      <c r="H2791" s="41" t="s">
        <v>344</v>
      </c>
      <c r="I2791" s="42">
        <v>22</v>
      </c>
    </row>
    <row r="2792" spans="6:9">
      <c r="F2792" s="41" t="s">
        <v>43</v>
      </c>
      <c r="G2792" s="41" t="s">
        <v>326</v>
      </c>
      <c r="H2792" s="41" t="s">
        <v>345</v>
      </c>
      <c r="I2792" s="42">
        <v>353</v>
      </c>
    </row>
    <row r="2793" spans="6:9">
      <c r="F2793" s="41" t="s">
        <v>43</v>
      </c>
      <c r="G2793" s="41" t="s">
        <v>326</v>
      </c>
      <c r="H2793" s="41" t="s">
        <v>346</v>
      </c>
      <c r="I2793" s="42">
        <v>258</v>
      </c>
    </row>
    <row r="2794" spans="6:9">
      <c r="F2794" s="41" t="s">
        <v>43</v>
      </c>
      <c r="G2794" s="41" t="s">
        <v>326</v>
      </c>
      <c r="H2794" s="41" t="s">
        <v>347</v>
      </c>
      <c r="I2794" s="42">
        <v>4</v>
      </c>
    </row>
    <row r="2795" spans="6:9">
      <c r="F2795" s="41" t="s">
        <v>43</v>
      </c>
      <c r="G2795" s="41" t="s">
        <v>327</v>
      </c>
      <c r="H2795" s="41" t="s">
        <v>341</v>
      </c>
      <c r="I2795" s="42">
        <v>53</v>
      </c>
    </row>
    <row r="2796" spans="6:9">
      <c r="F2796" s="41" t="s">
        <v>43</v>
      </c>
      <c r="G2796" s="41" t="s">
        <v>327</v>
      </c>
      <c r="H2796" s="41" t="s">
        <v>342</v>
      </c>
      <c r="I2796" s="42">
        <v>11</v>
      </c>
    </row>
    <row r="2797" spans="6:9">
      <c r="F2797" s="41" t="s">
        <v>43</v>
      </c>
      <c r="G2797" s="41" t="s">
        <v>327</v>
      </c>
      <c r="H2797" s="41" t="s">
        <v>343</v>
      </c>
      <c r="I2797" s="42">
        <v>1684</v>
      </c>
    </row>
    <row r="2798" spans="6:9">
      <c r="F2798" s="41" t="s">
        <v>43</v>
      </c>
      <c r="G2798" s="41" t="s">
        <v>327</v>
      </c>
      <c r="H2798" s="41" t="s">
        <v>344</v>
      </c>
      <c r="I2798" s="42">
        <v>10</v>
      </c>
    </row>
    <row r="2799" spans="6:9">
      <c r="F2799" s="41" t="s">
        <v>43</v>
      </c>
      <c r="G2799" s="41" t="s">
        <v>327</v>
      </c>
      <c r="H2799" s="41" t="s">
        <v>345</v>
      </c>
      <c r="I2799" s="42">
        <v>311</v>
      </c>
    </row>
    <row r="2800" spans="6:9">
      <c r="F2800" s="41" t="s">
        <v>43</v>
      </c>
      <c r="G2800" s="41" t="s">
        <v>327</v>
      </c>
      <c r="H2800" s="41" t="s">
        <v>346</v>
      </c>
      <c r="I2800" s="42">
        <v>241</v>
      </c>
    </row>
    <row r="2801" spans="6:9">
      <c r="F2801" s="41" t="s">
        <v>43</v>
      </c>
      <c r="G2801" s="41" t="s">
        <v>327</v>
      </c>
      <c r="H2801" s="41" t="s">
        <v>347</v>
      </c>
      <c r="I2801" s="42">
        <v>39</v>
      </c>
    </row>
    <row r="2802" spans="6:9">
      <c r="F2802" s="41" t="s">
        <v>43</v>
      </c>
      <c r="G2802" s="41" t="s">
        <v>328</v>
      </c>
      <c r="H2802" s="41" t="s">
        <v>341</v>
      </c>
      <c r="I2802" s="42">
        <v>66</v>
      </c>
    </row>
    <row r="2803" spans="6:9">
      <c r="F2803" s="41" t="s">
        <v>43</v>
      </c>
      <c r="G2803" s="41" t="s">
        <v>328</v>
      </c>
      <c r="H2803" s="41" t="s">
        <v>342</v>
      </c>
      <c r="I2803" s="42">
        <v>2</v>
      </c>
    </row>
    <row r="2804" spans="6:9">
      <c r="F2804" s="41" t="s">
        <v>43</v>
      </c>
      <c r="G2804" s="41" t="s">
        <v>328</v>
      </c>
      <c r="H2804" s="41" t="s">
        <v>343</v>
      </c>
      <c r="I2804" s="42">
        <v>1636</v>
      </c>
    </row>
    <row r="2805" spans="6:9">
      <c r="F2805" s="41" t="s">
        <v>43</v>
      </c>
      <c r="G2805" s="41" t="s">
        <v>328</v>
      </c>
      <c r="H2805" s="41" t="s">
        <v>344</v>
      </c>
      <c r="I2805" s="42">
        <v>13</v>
      </c>
    </row>
    <row r="2806" spans="6:9">
      <c r="F2806" s="41" t="s">
        <v>43</v>
      </c>
      <c r="G2806" s="41" t="s">
        <v>328</v>
      </c>
      <c r="H2806" s="41" t="s">
        <v>345</v>
      </c>
      <c r="I2806" s="42">
        <v>286</v>
      </c>
    </row>
    <row r="2807" spans="6:9">
      <c r="F2807" s="41" t="s">
        <v>43</v>
      </c>
      <c r="G2807" s="41" t="s">
        <v>328</v>
      </c>
      <c r="H2807" s="41" t="s">
        <v>346</v>
      </c>
      <c r="I2807" s="42">
        <v>258</v>
      </c>
    </row>
    <row r="2808" spans="6:9">
      <c r="F2808" s="41" t="s">
        <v>43</v>
      </c>
      <c r="G2808" s="41" t="s">
        <v>328</v>
      </c>
      <c r="H2808" s="41" t="s">
        <v>347</v>
      </c>
      <c r="I2808" s="42">
        <v>11</v>
      </c>
    </row>
    <row r="2809" spans="6:9">
      <c r="F2809" s="41" t="s">
        <v>43</v>
      </c>
      <c r="G2809" s="41" t="s">
        <v>330</v>
      </c>
      <c r="H2809" s="41" t="s">
        <v>341</v>
      </c>
      <c r="I2809" s="42">
        <v>23</v>
      </c>
    </row>
    <row r="2810" spans="6:9">
      <c r="F2810" s="41" t="s">
        <v>43</v>
      </c>
      <c r="G2810" s="41" t="s">
        <v>330</v>
      </c>
      <c r="H2810" s="41" t="s">
        <v>342</v>
      </c>
      <c r="I2810" s="42">
        <v>1</v>
      </c>
    </row>
    <row r="2811" spans="6:9">
      <c r="F2811" s="41" t="s">
        <v>43</v>
      </c>
      <c r="G2811" s="41" t="s">
        <v>330</v>
      </c>
      <c r="H2811" s="41" t="s">
        <v>343</v>
      </c>
      <c r="I2811" s="42">
        <v>1752</v>
      </c>
    </row>
    <row r="2812" spans="6:9">
      <c r="F2812" s="41" t="s">
        <v>43</v>
      </c>
      <c r="G2812" s="41" t="s">
        <v>330</v>
      </c>
      <c r="H2812" s="41" t="s">
        <v>344</v>
      </c>
      <c r="I2812" s="42">
        <v>19</v>
      </c>
    </row>
    <row r="2813" spans="6:9">
      <c r="F2813" s="41" t="s">
        <v>43</v>
      </c>
      <c r="G2813" s="41" t="s">
        <v>330</v>
      </c>
      <c r="H2813" s="41" t="s">
        <v>345</v>
      </c>
      <c r="I2813" s="42">
        <v>175</v>
      </c>
    </row>
    <row r="2814" spans="6:9">
      <c r="F2814" s="41" t="s">
        <v>43</v>
      </c>
      <c r="G2814" s="41" t="s">
        <v>330</v>
      </c>
      <c r="H2814" s="41" t="s">
        <v>346</v>
      </c>
      <c r="I2814" s="42">
        <v>275</v>
      </c>
    </row>
    <row r="2815" spans="6:9">
      <c r="F2815" s="41" t="s">
        <v>43</v>
      </c>
      <c r="G2815" s="41" t="s">
        <v>330</v>
      </c>
      <c r="H2815" s="41" t="s">
        <v>347</v>
      </c>
      <c r="I2815" s="42">
        <v>23</v>
      </c>
    </row>
    <row r="2816" spans="6:9">
      <c r="F2816" s="41" t="s">
        <v>43</v>
      </c>
      <c r="G2816" s="41" t="s">
        <v>331</v>
      </c>
      <c r="H2816" s="41" t="s">
        <v>341</v>
      </c>
      <c r="I2816" s="42">
        <v>21</v>
      </c>
    </row>
    <row r="2817" spans="6:9">
      <c r="F2817" s="41" t="s">
        <v>43</v>
      </c>
      <c r="G2817" s="41" t="s">
        <v>331</v>
      </c>
      <c r="H2817" s="41" t="s">
        <v>342</v>
      </c>
      <c r="I2817" s="42">
        <v>1</v>
      </c>
    </row>
    <row r="2818" spans="6:9">
      <c r="F2818" s="41" t="s">
        <v>43</v>
      </c>
      <c r="G2818" s="41" t="s">
        <v>331</v>
      </c>
      <c r="H2818" s="41" t="s">
        <v>343</v>
      </c>
      <c r="I2818" s="42">
        <v>1632</v>
      </c>
    </row>
    <row r="2819" spans="6:9">
      <c r="F2819" s="41" t="s">
        <v>43</v>
      </c>
      <c r="G2819" s="41" t="s">
        <v>331</v>
      </c>
      <c r="H2819" s="41" t="s">
        <v>344</v>
      </c>
      <c r="I2819" s="42">
        <v>12</v>
      </c>
    </row>
    <row r="2820" spans="6:9">
      <c r="F2820" s="41" t="s">
        <v>43</v>
      </c>
      <c r="G2820" s="41" t="s">
        <v>331</v>
      </c>
      <c r="H2820" s="41" t="s">
        <v>345</v>
      </c>
      <c r="I2820" s="42">
        <v>197</v>
      </c>
    </row>
    <row r="2821" spans="6:9">
      <c r="F2821" s="41" t="s">
        <v>43</v>
      </c>
      <c r="G2821" s="41" t="s">
        <v>331</v>
      </c>
      <c r="H2821" s="41" t="s">
        <v>346</v>
      </c>
      <c r="I2821" s="42">
        <v>293</v>
      </c>
    </row>
    <row r="2822" spans="6:9">
      <c r="F2822" s="41" t="s">
        <v>43</v>
      </c>
      <c r="G2822" s="41" t="s">
        <v>331</v>
      </c>
      <c r="H2822" s="41" t="s">
        <v>347</v>
      </c>
      <c r="I2822" s="42">
        <v>14</v>
      </c>
    </row>
    <row r="2823" spans="6:9">
      <c r="F2823" s="41" t="s">
        <v>43</v>
      </c>
      <c r="G2823" s="41" t="s">
        <v>332</v>
      </c>
      <c r="H2823" s="41" t="s">
        <v>341</v>
      </c>
      <c r="I2823" s="42">
        <v>26</v>
      </c>
    </row>
    <row r="2824" spans="6:9">
      <c r="F2824" s="41" t="s">
        <v>43</v>
      </c>
      <c r="G2824" s="41" t="s">
        <v>332</v>
      </c>
      <c r="H2824" s="41" t="s">
        <v>342</v>
      </c>
      <c r="I2824" s="42">
        <v>38</v>
      </c>
    </row>
    <row r="2825" spans="6:9">
      <c r="F2825" s="41" t="s">
        <v>43</v>
      </c>
      <c r="G2825" s="41" t="s">
        <v>332</v>
      </c>
      <c r="H2825" s="41" t="s">
        <v>343</v>
      </c>
      <c r="I2825" s="42">
        <v>1465</v>
      </c>
    </row>
    <row r="2826" spans="6:9">
      <c r="F2826" s="41" t="s">
        <v>43</v>
      </c>
      <c r="G2826" s="41" t="s">
        <v>332</v>
      </c>
      <c r="H2826" s="41" t="s">
        <v>344</v>
      </c>
      <c r="I2826" s="42">
        <v>16</v>
      </c>
    </row>
    <row r="2827" spans="6:9">
      <c r="F2827" s="41" t="s">
        <v>43</v>
      </c>
      <c r="G2827" s="41" t="s">
        <v>332</v>
      </c>
      <c r="H2827" s="41" t="s">
        <v>345</v>
      </c>
      <c r="I2827" s="42">
        <v>202</v>
      </c>
    </row>
    <row r="2828" spans="6:9">
      <c r="F2828" s="41" t="s">
        <v>43</v>
      </c>
      <c r="G2828" s="41" t="s">
        <v>332</v>
      </c>
      <c r="H2828" s="41" t="s">
        <v>346</v>
      </c>
      <c r="I2828" s="42">
        <v>187</v>
      </c>
    </row>
    <row r="2829" spans="6:9">
      <c r="F2829" s="41" t="s">
        <v>43</v>
      </c>
      <c r="G2829" s="41" t="s">
        <v>332</v>
      </c>
      <c r="H2829" s="41" t="s">
        <v>347</v>
      </c>
      <c r="I2829" s="42">
        <v>133</v>
      </c>
    </row>
    <row r="2830" spans="6:9">
      <c r="F2830" s="41" t="s">
        <v>43</v>
      </c>
      <c r="G2830" s="41" t="s">
        <v>333</v>
      </c>
      <c r="H2830" s="41" t="s">
        <v>341</v>
      </c>
      <c r="I2830" s="42">
        <v>23</v>
      </c>
    </row>
    <row r="2831" spans="6:9">
      <c r="F2831" s="41" t="s">
        <v>43</v>
      </c>
      <c r="G2831" s="41" t="s">
        <v>333</v>
      </c>
      <c r="H2831" s="41" t="s">
        <v>342</v>
      </c>
      <c r="I2831" s="42">
        <v>3</v>
      </c>
    </row>
    <row r="2832" spans="6:9">
      <c r="F2832" s="41" t="s">
        <v>43</v>
      </c>
      <c r="G2832" s="41" t="s">
        <v>333</v>
      </c>
      <c r="H2832" s="41" t="s">
        <v>343</v>
      </c>
      <c r="I2832" s="42">
        <v>2460</v>
      </c>
    </row>
    <row r="2833" spans="6:9">
      <c r="F2833" s="41" t="s">
        <v>43</v>
      </c>
      <c r="G2833" s="41" t="s">
        <v>333</v>
      </c>
      <c r="H2833" s="41" t="s">
        <v>344</v>
      </c>
      <c r="I2833" s="42">
        <v>9</v>
      </c>
    </row>
    <row r="2834" spans="6:9">
      <c r="F2834" s="41" t="s">
        <v>43</v>
      </c>
      <c r="G2834" s="41" t="s">
        <v>333</v>
      </c>
      <c r="H2834" s="41" t="s">
        <v>345</v>
      </c>
      <c r="I2834" s="42">
        <v>376</v>
      </c>
    </row>
    <row r="2835" spans="6:9">
      <c r="F2835" s="41" t="s">
        <v>43</v>
      </c>
      <c r="G2835" s="41" t="s">
        <v>333</v>
      </c>
      <c r="H2835" s="41" t="s">
        <v>346</v>
      </c>
      <c r="I2835" s="42">
        <v>382</v>
      </c>
    </row>
    <row r="2836" spans="6:9">
      <c r="F2836" s="41" t="s">
        <v>43</v>
      </c>
      <c r="G2836" s="41" t="s">
        <v>333</v>
      </c>
      <c r="H2836" s="41" t="s">
        <v>347</v>
      </c>
      <c r="I2836" s="42">
        <v>99</v>
      </c>
    </row>
    <row r="2837" spans="6:9">
      <c r="F2837" s="41" t="s">
        <v>43</v>
      </c>
      <c r="G2837" s="41" t="s">
        <v>334</v>
      </c>
      <c r="H2837" s="41" t="s">
        <v>341</v>
      </c>
      <c r="I2837" s="42">
        <v>34</v>
      </c>
    </row>
    <row r="2838" spans="6:9">
      <c r="F2838" s="41" t="s">
        <v>43</v>
      </c>
      <c r="G2838" s="41" t="s">
        <v>334</v>
      </c>
      <c r="H2838" s="41" t="s">
        <v>342</v>
      </c>
      <c r="I2838" s="42">
        <v>48</v>
      </c>
    </row>
    <row r="2839" spans="6:9">
      <c r="F2839" s="41" t="s">
        <v>43</v>
      </c>
      <c r="G2839" s="41" t="s">
        <v>334</v>
      </c>
      <c r="H2839" s="41" t="s">
        <v>343</v>
      </c>
      <c r="I2839" s="42">
        <v>2144</v>
      </c>
    </row>
    <row r="2840" spans="6:9">
      <c r="F2840" s="41" t="s">
        <v>43</v>
      </c>
      <c r="G2840" s="41" t="s">
        <v>334</v>
      </c>
      <c r="H2840" s="41" t="s">
        <v>344</v>
      </c>
      <c r="I2840" s="42">
        <v>42</v>
      </c>
    </row>
    <row r="2841" spans="6:9">
      <c r="F2841" s="41" t="s">
        <v>43</v>
      </c>
      <c r="G2841" s="41" t="s">
        <v>334</v>
      </c>
      <c r="H2841" s="41" t="s">
        <v>345</v>
      </c>
      <c r="I2841" s="42">
        <v>472</v>
      </c>
    </row>
    <row r="2842" spans="6:9">
      <c r="F2842" s="41" t="s">
        <v>43</v>
      </c>
      <c r="G2842" s="41" t="s">
        <v>334</v>
      </c>
      <c r="H2842" s="41" t="s">
        <v>346</v>
      </c>
      <c r="I2842" s="42">
        <v>393</v>
      </c>
    </row>
    <row r="2843" spans="6:9">
      <c r="F2843" s="41" t="s">
        <v>43</v>
      </c>
      <c r="G2843" s="41" t="s">
        <v>334</v>
      </c>
      <c r="H2843" s="41" t="s">
        <v>347</v>
      </c>
      <c r="I2843" s="42">
        <v>32</v>
      </c>
    </row>
    <row r="2844" spans="6:9">
      <c r="F2844" s="41" t="s">
        <v>43</v>
      </c>
      <c r="G2844" s="41" t="s">
        <v>336</v>
      </c>
      <c r="H2844" s="41" t="s">
        <v>341</v>
      </c>
      <c r="I2844" s="42">
        <v>37</v>
      </c>
    </row>
    <row r="2845" spans="6:9">
      <c r="F2845" s="41" t="s">
        <v>43</v>
      </c>
      <c r="G2845" s="41" t="s">
        <v>336</v>
      </c>
      <c r="H2845" s="41" t="s">
        <v>342</v>
      </c>
      <c r="I2845" s="42">
        <v>5</v>
      </c>
    </row>
    <row r="2846" spans="6:9">
      <c r="F2846" s="41" t="s">
        <v>43</v>
      </c>
      <c r="G2846" s="41" t="s">
        <v>336</v>
      </c>
      <c r="H2846" s="41" t="s">
        <v>343</v>
      </c>
      <c r="I2846" s="42">
        <v>2269</v>
      </c>
    </row>
    <row r="2847" spans="6:9">
      <c r="F2847" s="41" t="s">
        <v>43</v>
      </c>
      <c r="G2847" s="41" t="s">
        <v>336</v>
      </c>
      <c r="H2847" s="41" t="s">
        <v>344</v>
      </c>
      <c r="I2847" s="42">
        <v>25</v>
      </c>
    </row>
    <row r="2848" spans="6:9">
      <c r="F2848" s="41" t="s">
        <v>43</v>
      </c>
      <c r="G2848" s="41" t="s">
        <v>336</v>
      </c>
      <c r="H2848" s="41" t="s">
        <v>345</v>
      </c>
      <c r="I2848" s="42">
        <v>341</v>
      </c>
    </row>
    <row r="2849" spans="6:9">
      <c r="F2849" s="41" t="s">
        <v>43</v>
      </c>
      <c r="G2849" s="41" t="s">
        <v>336</v>
      </c>
      <c r="H2849" s="41" t="s">
        <v>346</v>
      </c>
      <c r="I2849" s="42">
        <v>310</v>
      </c>
    </row>
    <row r="2850" spans="6:9">
      <c r="F2850" s="41" t="s">
        <v>43</v>
      </c>
      <c r="G2850" s="41" t="s">
        <v>336</v>
      </c>
      <c r="H2850" s="41" t="s">
        <v>347</v>
      </c>
      <c r="I2850" s="42">
        <v>80</v>
      </c>
    </row>
    <row r="2851" spans="6:9">
      <c r="F2851" s="41" t="s">
        <v>43</v>
      </c>
      <c r="G2851" s="41" t="s">
        <v>337</v>
      </c>
      <c r="H2851" s="41" t="s">
        <v>341</v>
      </c>
      <c r="I2851" s="42">
        <v>2</v>
      </c>
    </row>
    <row r="2852" spans="6:9">
      <c r="F2852" s="41" t="s">
        <v>43</v>
      </c>
      <c r="G2852" s="41" t="s">
        <v>337</v>
      </c>
      <c r="H2852" s="41" t="s">
        <v>342</v>
      </c>
      <c r="I2852" s="42">
        <v>4</v>
      </c>
    </row>
    <row r="2853" spans="6:9">
      <c r="F2853" s="41" t="s">
        <v>43</v>
      </c>
      <c r="G2853" s="41" t="s">
        <v>337</v>
      </c>
      <c r="H2853" s="41" t="s">
        <v>343</v>
      </c>
      <c r="I2853" s="42">
        <v>1943</v>
      </c>
    </row>
    <row r="2854" spans="6:9">
      <c r="F2854" s="41" t="s">
        <v>43</v>
      </c>
      <c r="G2854" s="41" t="s">
        <v>337</v>
      </c>
      <c r="H2854" s="41" t="s">
        <v>344</v>
      </c>
      <c r="I2854" s="42">
        <v>53</v>
      </c>
    </row>
    <row r="2855" spans="6:9">
      <c r="F2855" s="41" t="s">
        <v>43</v>
      </c>
      <c r="G2855" s="41" t="s">
        <v>337</v>
      </c>
      <c r="H2855" s="41" t="s">
        <v>345</v>
      </c>
      <c r="I2855" s="42">
        <v>255</v>
      </c>
    </row>
    <row r="2856" spans="6:9">
      <c r="F2856" s="41" t="s">
        <v>43</v>
      </c>
      <c r="G2856" s="41" t="s">
        <v>337</v>
      </c>
      <c r="H2856" s="41" t="s">
        <v>346</v>
      </c>
      <c r="I2856" s="42">
        <v>255</v>
      </c>
    </row>
    <row r="2857" spans="6:9">
      <c r="F2857" s="41" t="s">
        <v>43</v>
      </c>
      <c r="G2857" s="41" t="s">
        <v>337</v>
      </c>
      <c r="H2857" s="41" t="s">
        <v>347</v>
      </c>
      <c r="I2857" s="42">
        <v>93</v>
      </c>
    </row>
    <row r="2858" spans="6:9">
      <c r="F2858" s="41" t="s">
        <v>316</v>
      </c>
      <c r="G2858" s="41" t="s">
        <v>324</v>
      </c>
      <c r="H2858" s="41" t="s">
        <v>341</v>
      </c>
      <c r="I2858" s="42">
        <v>248</v>
      </c>
    </row>
    <row r="2859" spans="6:9">
      <c r="F2859" s="41" t="s">
        <v>316</v>
      </c>
      <c r="G2859" s="41" t="s">
        <v>324</v>
      </c>
      <c r="H2859" s="41" t="s">
        <v>342</v>
      </c>
      <c r="I2859" s="42">
        <v>178</v>
      </c>
    </row>
    <row r="2860" spans="6:9">
      <c r="F2860" s="41" t="s">
        <v>316</v>
      </c>
      <c r="G2860" s="41" t="s">
        <v>324</v>
      </c>
      <c r="H2860" s="41" t="s">
        <v>343</v>
      </c>
      <c r="I2860" s="42">
        <v>4540</v>
      </c>
    </row>
    <row r="2861" spans="6:9">
      <c r="F2861" s="41" t="s">
        <v>316</v>
      </c>
      <c r="G2861" s="41" t="s">
        <v>324</v>
      </c>
      <c r="H2861" s="41" t="s">
        <v>344</v>
      </c>
      <c r="I2861" s="42">
        <v>76</v>
      </c>
    </row>
    <row r="2862" spans="6:9">
      <c r="F2862" s="41" t="s">
        <v>316</v>
      </c>
      <c r="G2862" s="41" t="s">
        <v>324</v>
      </c>
      <c r="H2862" s="41" t="s">
        <v>345</v>
      </c>
      <c r="I2862" s="42">
        <v>1108</v>
      </c>
    </row>
    <row r="2863" spans="6:9">
      <c r="F2863" s="41" t="s">
        <v>316</v>
      </c>
      <c r="G2863" s="41" t="s">
        <v>324</v>
      </c>
      <c r="H2863" s="41" t="s">
        <v>346</v>
      </c>
      <c r="I2863" s="42">
        <v>1474</v>
      </c>
    </row>
    <row r="2864" spans="6:9">
      <c r="F2864" s="41" t="s">
        <v>316</v>
      </c>
      <c r="G2864" s="41" t="s">
        <v>324</v>
      </c>
      <c r="H2864" s="41" t="s">
        <v>347</v>
      </c>
      <c r="I2864" s="42">
        <v>133</v>
      </c>
    </row>
    <row r="2865" spans="6:9">
      <c r="F2865" s="41" t="s">
        <v>316</v>
      </c>
      <c r="G2865" s="41" t="s">
        <v>325</v>
      </c>
      <c r="H2865" s="41" t="s">
        <v>341</v>
      </c>
      <c r="I2865" s="42">
        <v>470</v>
      </c>
    </row>
    <row r="2866" spans="6:9">
      <c r="F2866" s="41" t="s">
        <v>316</v>
      </c>
      <c r="G2866" s="41" t="s">
        <v>325</v>
      </c>
      <c r="H2866" s="41" t="s">
        <v>342</v>
      </c>
      <c r="I2866" s="42">
        <v>51</v>
      </c>
    </row>
    <row r="2867" spans="6:9">
      <c r="F2867" s="41" t="s">
        <v>316</v>
      </c>
      <c r="G2867" s="41" t="s">
        <v>325</v>
      </c>
      <c r="H2867" s="41" t="s">
        <v>343</v>
      </c>
      <c r="I2867" s="42">
        <v>3908</v>
      </c>
    </row>
    <row r="2868" spans="6:9">
      <c r="F2868" s="41" t="s">
        <v>316</v>
      </c>
      <c r="G2868" s="41" t="s">
        <v>325</v>
      </c>
      <c r="H2868" s="41" t="s">
        <v>344</v>
      </c>
      <c r="I2868" s="42">
        <v>48</v>
      </c>
    </row>
    <row r="2869" spans="6:9">
      <c r="F2869" s="41" t="s">
        <v>316</v>
      </c>
      <c r="G2869" s="41" t="s">
        <v>325</v>
      </c>
      <c r="H2869" s="41" t="s">
        <v>345</v>
      </c>
      <c r="I2869" s="42">
        <v>1009</v>
      </c>
    </row>
    <row r="2870" spans="6:9">
      <c r="F2870" s="41" t="s">
        <v>316</v>
      </c>
      <c r="G2870" s="41" t="s">
        <v>325</v>
      </c>
      <c r="H2870" s="41" t="s">
        <v>346</v>
      </c>
      <c r="I2870" s="42">
        <v>1526</v>
      </c>
    </row>
    <row r="2871" spans="6:9">
      <c r="F2871" s="41" t="s">
        <v>316</v>
      </c>
      <c r="G2871" s="41" t="s">
        <v>325</v>
      </c>
      <c r="H2871" s="41" t="s">
        <v>347</v>
      </c>
      <c r="I2871" s="42">
        <v>134</v>
      </c>
    </row>
    <row r="2872" spans="6:9">
      <c r="F2872" s="41" t="s">
        <v>316</v>
      </c>
      <c r="G2872" s="41" t="s">
        <v>326</v>
      </c>
      <c r="H2872" s="41" t="s">
        <v>341</v>
      </c>
      <c r="I2872" s="42">
        <v>464</v>
      </c>
    </row>
    <row r="2873" spans="6:9">
      <c r="F2873" s="41" t="s">
        <v>316</v>
      </c>
      <c r="G2873" s="41" t="s">
        <v>326</v>
      </c>
      <c r="H2873" s="41" t="s">
        <v>342</v>
      </c>
      <c r="I2873" s="42">
        <v>96</v>
      </c>
    </row>
    <row r="2874" spans="6:9">
      <c r="F2874" s="41" t="s">
        <v>316</v>
      </c>
      <c r="G2874" s="41" t="s">
        <v>326</v>
      </c>
      <c r="H2874" s="41" t="s">
        <v>343</v>
      </c>
      <c r="I2874" s="42">
        <v>4290</v>
      </c>
    </row>
    <row r="2875" spans="6:9">
      <c r="F2875" s="41" t="s">
        <v>316</v>
      </c>
      <c r="G2875" s="41" t="s">
        <v>326</v>
      </c>
      <c r="H2875" s="41" t="s">
        <v>344</v>
      </c>
      <c r="I2875" s="42">
        <v>49</v>
      </c>
    </row>
    <row r="2876" spans="6:9">
      <c r="F2876" s="41" t="s">
        <v>316</v>
      </c>
      <c r="G2876" s="41" t="s">
        <v>326</v>
      </c>
      <c r="H2876" s="41" t="s">
        <v>345</v>
      </c>
      <c r="I2876" s="42">
        <v>877</v>
      </c>
    </row>
    <row r="2877" spans="6:9">
      <c r="F2877" s="41" t="s">
        <v>316</v>
      </c>
      <c r="G2877" s="41" t="s">
        <v>326</v>
      </c>
      <c r="H2877" s="41" t="s">
        <v>346</v>
      </c>
      <c r="I2877" s="42">
        <v>1400</v>
      </c>
    </row>
    <row r="2878" spans="6:9">
      <c r="F2878" s="41" t="s">
        <v>316</v>
      </c>
      <c r="G2878" s="41" t="s">
        <v>326</v>
      </c>
      <c r="H2878" s="41" t="s">
        <v>347</v>
      </c>
      <c r="I2878" s="42">
        <v>111</v>
      </c>
    </row>
    <row r="2879" spans="6:9">
      <c r="F2879" s="41" t="s">
        <v>316</v>
      </c>
      <c r="G2879" s="41" t="s">
        <v>327</v>
      </c>
      <c r="H2879" s="41" t="s">
        <v>341</v>
      </c>
      <c r="I2879" s="42">
        <v>153</v>
      </c>
    </row>
    <row r="2880" spans="6:9">
      <c r="F2880" s="41" t="s">
        <v>316</v>
      </c>
      <c r="G2880" s="41" t="s">
        <v>327</v>
      </c>
      <c r="H2880" s="41" t="s">
        <v>342</v>
      </c>
      <c r="I2880" s="42">
        <v>8</v>
      </c>
    </row>
    <row r="2881" spans="6:9">
      <c r="F2881" s="41" t="s">
        <v>316</v>
      </c>
      <c r="G2881" s="41" t="s">
        <v>327</v>
      </c>
      <c r="H2881" s="41" t="s">
        <v>343</v>
      </c>
      <c r="I2881" s="42">
        <v>4887</v>
      </c>
    </row>
    <row r="2882" spans="6:9">
      <c r="F2882" s="41" t="s">
        <v>316</v>
      </c>
      <c r="G2882" s="41" t="s">
        <v>327</v>
      </c>
      <c r="H2882" s="41" t="s">
        <v>344</v>
      </c>
      <c r="I2882" s="42">
        <v>27</v>
      </c>
    </row>
    <row r="2883" spans="6:9">
      <c r="F2883" s="41" t="s">
        <v>316</v>
      </c>
      <c r="G2883" s="41" t="s">
        <v>327</v>
      </c>
      <c r="H2883" s="41" t="s">
        <v>345</v>
      </c>
      <c r="I2883" s="42">
        <v>791</v>
      </c>
    </row>
    <row r="2884" spans="6:9">
      <c r="F2884" s="41" t="s">
        <v>316</v>
      </c>
      <c r="G2884" s="41" t="s">
        <v>327</v>
      </c>
      <c r="H2884" s="41" t="s">
        <v>346</v>
      </c>
      <c r="I2884" s="42">
        <v>1330</v>
      </c>
    </row>
    <row r="2885" spans="6:9">
      <c r="F2885" s="41" t="s">
        <v>316</v>
      </c>
      <c r="G2885" s="41" t="s">
        <v>327</v>
      </c>
      <c r="H2885" s="41" t="s">
        <v>347</v>
      </c>
      <c r="I2885" s="42">
        <v>50</v>
      </c>
    </row>
    <row r="2886" spans="6:9">
      <c r="F2886" s="41" t="s">
        <v>316</v>
      </c>
      <c r="G2886" s="41" t="s">
        <v>328</v>
      </c>
      <c r="H2886" s="41" t="s">
        <v>341</v>
      </c>
      <c r="I2886" s="42">
        <v>342</v>
      </c>
    </row>
    <row r="2887" spans="6:9">
      <c r="F2887" s="41" t="s">
        <v>316</v>
      </c>
      <c r="G2887" s="41" t="s">
        <v>328</v>
      </c>
      <c r="H2887" s="41" t="s">
        <v>342</v>
      </c>
      <c r="I2887" s="42">
        <v>16</v>
      </c>
    </row>
    <row r="2888" spans="6:9">
      <c r="F2888" s="41" t="s">
        <v>316</v>
      </c>
      <c r="G2888" s="41" t="s">
        <v>328</v>
      </c>
      <c r="H2888" s="41" t="s">
        <v>343</v>
      </c>
      <c r="I2888" s="42">
        <v>3675</v>
      </c>
    </row>
    <row r="2889" spans="6:9">
      <c r="F2889" s="41" t="s">
        <v>316</v>
      </c>
      <c r="G2889" s="41" t="s">
        <v>328</v>
      </c>
      <c r="H2889" s="41" t="s">
        <v>344</v>
      </c>
      <c r="I2889" s="42">
        <v>159</v>
      </c>
    </row>
    <row r="2890" spans="6:9">
      <c r="F2890" s="41" t="s">
        <v>316</v>
      </c>
      <c r="G2890" s="41" t="s">
        <v>328</v>
      </c>
      <c r="H2890" s="41" t="s">
        <v>345</v>
      </c>
      <c r="I2890" s="42">
        <v>1225</v>
      </c>
    </row>
    <row r="2891" spans="6:9">
      <c r="F2891" s="41" t="s">
        <v>316</v>
      </c>
      <c r="G2891" s="41" t="s">
        <v>328</v>
      </c>
      <c r="H2891" s="41" t="s">
        <v>346</v>
      </c>
      <c r="I2891" s="42">
        <v>1016</v>
      </c>
    </row>
    <row r="2892" spans="6:9">
      <c r="F2892" s="41" t="s">
        <v>316</v>
      </c>
      <c r="G2892" s="41" t="s">
        <v>328</v>
      </c>
      <c r="H2892" s="41" t="s">
        <v>347</v>
      </c>
      <c r="I2892" s="42">
        <v>67</v>
      </c>
    </row>
    <row r="2893" spans="6:9">
      <c r="F2893" s="41" t="s">
        <v>316</v>
      </c>
      <c r="G2893" s="41" t="s">
        <v>330</v>
      </c>
      <c r="H2893" s="41" t="s">
        <v>341</v>
      </c>
      <c r="I2893" s="42">
        <v>279</v>
      </c>
    </row>
    <row r="2894" spans="6:9">
      <c r="F2894" s="41" t="s">
        <v>316</v>
      </c>
      <c r="G2894" s="41" t="s">
        <v>330</v>
      </c>
      <c r="H2894" s="41" t="s">
        <v>342</v>
      </c>
      <c r="I2894" s="42">
        <v>21</v>
      </c>
    </row>
    <row r="2895" spans="6:9">
      <c r="F2895" s="41" t="s">
        <v>316</v>
      </c>
      <c r="G2895" s="41" t="s">
        <v>330</v>
      </c>
      <c r="H2895" s="41" t="s">
        <v>343</v>
      </c>
      <c r="I2895" s="42">
        <v>3595</v>
      </c>
    </row>
    <row r="2896" spans="6:9">
      <c r="F2896" s="41" t="s">
        <v>316</v>
      </c>
      <c r="G2896" s="41" t="s">
        <v>330</v>
      </c>
      <c r="H2896" s="41" t="s">
        <v>344</v>
      </c>
      <c r="I2896" s="42">
        <v>82</v>
      </c>
    </row>
    <row r="2897" spans="6:9">
      <c r="F2897" s="41" t="s">
        <v>316</v>
      </c>
      <c r="G2897" s="41" t="s">
        <v>330</v>
      </c>
      <c r="H2897" s="41" t="s">
        <v>345</v>
      </c>
      <c r="I2897" s="42">
        <v>1428</v>
      </c>
    </row>
    <row r="2898" spans="6:9">
      <c r="F2898" s="41" t="s">
        <v>316</v>
      </c>
      <c r="G2898" s="41" t="s">
        <v>330</v>
      </c>
      <c r="H2898" s="41" t="s">
        <v>346</v>
      </c>
      <c r="I2898" s="42">
        <v>904</v>
      </c>
    </row>
    <row r="2899" spans="6:9">
      <c r="F2899" s="41" t="s">
        <v>316</v>
      </c>
      <c r="G2899" s="41" t="s">
        <v>330</v>
      </c>
      <c r="H2899" s="41" t="s">
        <v>347</v>
      </c>
      <c r="I2899" s="42">
        <v>46</v>
      </c>
    </row>
    <row r="2900" spans="6:9">
      <c r="F2900" s="41" t="s">
        <v>316</v>
      </c>
      <c r="G2900" s="41" t="s">
        <v>331</v>
      </c>
      <c r="H2900" s="41" t="s">
        <v>341</v>
      </c>
      <c r="I2900" s="42">
        <v>187</v>
      </c>
    </row>
    <row r="2901" spans="6:9">
      <c r="F2901" s="41" t="s">
        <v>316</v>
      </c>
      <c r="G2901" s="41" t="s">
        <v>331</v>
      </c>
      <c r="H2901" s="41" t="s">
        <v>342</v>
      </c>
      <c r="I2901" s="42">
        <v>261</v>
      </c>
    </row>
    <row r="2902" spans="6:9">
      <c r="F2902" s="41" t="s">
        <v>316</v>
      </c>
      <c r="G2902" s="41" t="s">
        <v>331</v>
      </c>
      <c r="H2902" s="41" t="s">
        <v>343</v>
      </c>
      <c r="I2902" s="42">
        <v>3992</v>
      </c>
    </row>
    <row r="2903" spans="6:9">
      <c r="F2903" s="41" t="s">
        <v>316</v>
      </c>
      <c r="G2903" s="41" t="s">
        <v>331</v>
      </c>
      <c r="H2903" s="41" t="s">
        <v>344</v>
      </c>
      <c r="I2903" s="42">
        <v>45</v>
      </c>
    </row>
    <row r="2904" spans="6:9">
      <c r="F2904" s="41" t="s">
        <v>316</v>
      </c>
      <c r="G2904" s="41" t="s">
        <v>331</v>
      </c>
      <c r="H2904" s="41" t="s">
        <v>345</v>
      </c>
      <c r="I2904" s="42">
        <v>1212</v>
      </c>
    </row>
    <row r="2905" spans="6:9">
      <c r="F2905" s="41" t="s">
        <v>316</v>
      </c>
      <c r="G2905" s="41" t="s">
        <v>331</v>
      </c>
      <c r="H2905" s="41" t="s">
        <v>346</v>
      </c>
      <c r="I2905" s="42">
        <v>931</v>
      </c>
    </row>
    <row r="2906" spans="6:9">
      <c r="F2906" s="41" t="s">
        <v>316</v>
      </c>
      <c r="G2906" s="41" t="s">
        <v>331</v>
      </c>
      <c r="H2906" s="41" t="s">
        <v>347</v>
      </c>
      <c r="I2906" s="42">
        <v>132</v>
      </c>
    </row>
    <row r="2907" spans="6:9">
      <c r="F2907" s="41" t="s">
        <v>316</v>
      </c>
      <c r="G2907" s="41" t="s">
        <v>332</v>
      </c>
      <c r="H2907" s="41" t="s">
        <v>341</v>
      </c>
      <c r="I2907" s="42">
        <v>105</v>
      </c>
    </row>
    <row r="2908" spans="6:9">
      <c r="F2908" s="41" t="s">
        <v>316</v>
      </c>
      <c r="G2908" s="41" t="s">
        <v>332</v>
      </c>
      <c r="H2908" s="41" t="s">
        <v>342</v>
      </c>
      <c r="I2908" s="42">
        <v>14</v>
      </c>
    </row>
    <row r="2909" spans="6:9">
      <c r="F2909" s="41" t="s">
        <v>316</v>
      </c>
      <c r="G2909" s="41" t="s">
        <v>332</v>
      </c>
      <c r="H2909" s="41" t="s">
        <v>343</v>
      </c>
      <c r="I2909" s="42">
        <v>4618</v>
      </c>
    </row>
    <row r="2910" spans="6:9">
      <c r="F2910" s="41" t="s">
        <v>316</v>
      </c>
      <c r="G2910" s="41" t="s">
        <v>332</v>
      </c>
      <c r="H2910" s="41" t="s">
        <v>344</v>
      </c>
      <c r="I2910" s="42">
        <v>56</v>
      </c>
    </row>
    <row r="2911" spans="6:9">
      <c r="F2911" s="41" t="s">
        <v>316</v>
      </c>
      <c r="G2911" s="41" t="s">
        <v>332</v>
      </c>
      <c r="H2911" s="41" t="s">
        <v>345</v>
      </c>
      <c r="I2911" s="42">
        <v>1644</v>
      </c>
    </row>
    <row r="2912" spans="6:9">
      <c r="F2912" s="41" t="s">
        <v>316</v>
      </c>
      <c r="G2912" s="41" t="s">
        <v>332</v>
      </c>
      <c r="H2912" s="41" t="s">
        <v>346</v>
      </c>
      <c r="I2912" s="42">
        <v>973</v>
      </c>
    </row>
    <row r="2913" spans="6:9">
      <c r="F2913" s="41" t="s">
        <v>316</v>
      </c>
      <c r="G2913" s="41" t="s">
        <v>332</v>
      </c>
      <c r="H2913" s="41" t="s">
        <v>347</v>
      </c>
      <c r="I2913" s="42">
        <v>86</v>
      </c>
    </row>
    <row r="2914" spans="6:9">
      <c r="F2914" s="41" t="s">
        <v>316</v>
      </c>
      <c r="G2914" s="41" t="s">
        <v>333</v>
      </c>
      <c r="H2914" s="41" t="s">
        <v>341</v>
      </c>
      <c r="I2914" s="42">
        <v>157</v>
      </c>
    </row>
    <row r="2915" spans="6:9">
      <c r="F2915" s="41" t="s">
        <v>316</v>
      </c>
      <c r="G2915" s="41" t="s">
        <v>333</v>
      </c>
      <c r="H2915" s="41" t="s">
        <v>342</v>
      </c>
      <c r="I2915" s="42">
        <v>24</v>
      </c>
    </row>
    <row r="2916" spans="6:9">
      <c r="F2916" s="41" t="s">
        <v>316</v>
      </c>
      <c r="G2916" s="41" t="s">
        <v>333</v>
      </c>
      <c r="H2916" s="41" t="s">
        <v>343</v>
      </c>
      <c r="I2916" s="42">
        <v>5672</v>
      </c>
    </row>
    <row r="2917" spans="6:9">
      <c r="F2917" s="41" t="s">
        <v>316</v>
      </c>
      <c r="G2917" s="41" t="s">
        <v>333</v>
      </c>
      <c r="H2917" s="41" t="s">
        <v>344</v>
      </c>
      <c r="I2917" s="42">
        <v>115</v>
      </c>
    </row>
    <row r="2918" spans="6:9">
      <c r="F2918" s="41" t="s">
        <v>316</v>
      </c>
      <c r="G2918" s="41" t="s">
        <v>333</v>
      </c>
      <c r="H2918" s="41" t="s">
        <v>345</v>
      </c>
      <c r="I2918" s="42">
        <v>1590</v>
      </c>
    </row>
    <row r="2919" spans="6:9">
      <c r="F2919" s="41" t="s">
        <v>316</v>
      </c>
      <c r="G2919" s="41" t="s">
        <v>333</v>
      </c>
      <c r="H2919" s="41" t="s">
        <v>346</v>
      </c>
      <c r="I2919" s="42">
        <v>1229</v>
      </c>
    </row>
    <row r="2920" spans="6:9">
      <c r="F2920" s="41" t="s">
        <v>316</v>
      </c>
      <c r="G2920" s="41" t="s">
        <v>333</v>
      </c>
      <c r="H2920" s="41" t="s">
        <v>347</v>
      </c>
      <c r="I2920" s="42">
        <v>208</v>
      </c>
    </row>
    <row r="2921" spans="6:9">
      <c r="F2921" s="41" t="s">
        <v>316</v>
      </c>
      <c r="G2921" s="41" t="s">
        <v>334</v>
      </c>
      <c r="H2921" s="41" t="s">
        <v>341</v>
      </c>
      <c r="I2921" s="42">
        <v>86</v>
      </c>
    </row>
    <row r="2922" spans="6:9">
      <c r="F2922" s="41" t="s">
        <v>316</v>
      </c>
      <c r="G2922" s="41" t="s">
        <v>334</v>
      </c>
      <c r="H2922" s="41" t="s">
        <v>342</v>
      </c>
      <c r="I2922" s="42">
        <v>37</v>
      </c>
    </row>
    <row r="2923" spans="6:9">
      <c r="F2923" s="41" t="s">
        <v>316</v>
      </c>
      <c r="G2923" s="41" t="s">
        <v>334</v>
      </c>
      <c r="H2923" s="41" t="s">
        <v>343</v>
      </c>
      <c r="I2923" s="42">
        <v>5539</v>
      </c>
    </row>
    <row r="2924" spans="6:9">
      <c r="F2924" s="41" t="s">
        <v>316</v>
      </c>
      <c r="G2924" s="41" t="s">
        <v>334</v>
      </c>
      <c r="H2924" s="41" t="s">
        <v>344</v>
      </c>
      <c r="I2924" s="42">
        <v>160</v>
      </c>
    </row>
    <row r="2925" spans="6:9">
      <c r="F2925" s="41" t="s">
        <v>316</v>
      </c>
      <c r="G2925" s="41" t="s">
        <v>334</v>
      </c>
      <c r="H2925" s="41" t="s">
        <v>345</v>
      </c>
      <c r="I2925" s="42">
        <v>1507</v>
      </c>
    </row>
    <row r="2926" spans="6:9">
      <c r="F2926" s="41" t="s">
        <v>316</v>
      </c>
      <c r="G2926" s="41" t="s">
        <v>334</v>
      </c>
      <c r="H2926" s="41" t="s">
        <v>346</v>
      </c>
      <c r="I2926" s="42">
        <v>1395</v>
      </c>
    </row>
    <row r="2927" spans="6:9">
      <c r="F2927" s="41" t="s">
        <v>316</v>
      </c>
      <c r="G2927" s="41" t="s">
        <v>334</v>
      </c>
      <c r="H2927" s="41" t="s">
        <v>347</v>
      </c>
      <c r="I2927" s="42">
        <v>122</v>
      </c>
    </row>
    <row r="2928" spans="6:9">
      <c r="F2928" s="41" t="s">
        <v>316</v>
      </c>
      <c r="G2928" s="41" t="s">
        <v>336</v>
      </c>
      <c r="H2928" s="41" t="s">
        <v>341</v>
      </c>
      <c r="I2928" s="42">
        <v>100</v>
      </c>
    </row>
    <row r="2929" spans="6:9">
      <c r="F2929" s="41" t="s">
        <v>316</v>
      </c>
      <c r="G2929" s="41" t="s">
        <v>336</v>
      </c>
      <c r="H2929" s="41" t="s">
        <v>342</v>
      </c>
      <c r="I2929" s="42">
        <v>235</v>
      </c>
    </row>
    <row r="2930" spans="6:9">
      <c r="F2930" s="41" t="s">
        <v>316</v>
      </c>
      <c r="G2930" s="41" t="s">
        <v>336</v>
      </c>
      <c r="H2930" s="41" t="s">
        <v>343</v>
      </c>
      <c r="I2930" s="42">
        <v>6362</v>
      </c>
    </row>
    <row r="2931" spans="6:9">
      <c r="F2931" s="41" t="s">
        <v>316</v>
      </c>
      <c r="G2931" s="41" t="s">
        <v>336</v>
      </c>
      <c r="H2931" s="41" t="s">
        <v>344</v>
      </c>
      <c r="I2931" s="42">
        <v>101</v>
      </c>
    </row>
    <row r="2932" spans="6:9">
      <c r="F2932" s="41" t="s">
        <v>316</v>
      </c>
      <c r="G2932" s="41" t="s">
        <v>336</v>
      </c>
      <c r="H2932" s="41" t="s">
        <v>345</v>
      </c>
      <c r="I2932" s="42">
        <v>1234</v>
      </c>
    </row>
    <row r="2933" spans="6:9">
      <c r="F2933" s="41" t="s">
        <v>316</v>
      </c>
      <c r="G2933" s="41" t="s">
        <v>336</v>
      </c>
      <c r="H2933" s="41" t="s">
        <v>346</v>
      </c>
      <c r="I2933" s="42">
        <v>1349</v>
      </c>
    </row>
    <row r="2934" spans="6:9">
      <c r="F2934" s="41" t="s">
        <v>316</v>
      </c>
      <c r="G2934" s="41" t="s">
        <v>336</v>
      </c>
      <c r="H2934" s="41" t="s">
        <v>347</v>
      </c>
      <c r="I2934" s="42">
        <v>65</v>
      </c>
    </row>
    <row r="2935" spans="6:9">
      <c r="F2935" s="41" t="s">
        <v>316</v>
      </c>
      <c r="G2935" s="41" t="s">
        <v>337</v>
      </c>
      <c r="H2935" s="41" t="s">
        <v>341</v>
      </c>
      <c r="I2935" s="42">
        <v>94</v>
      </c>
    </row>
    <row r="2936" spans="6:9">
      <c r="F2936" s="41" t="s">
        <v>316</v>
      </c>
      <c r="G2936" s="41" t="s">
        <v>337</v>
      </c>
      <c r="H2936" s="41" t="s">
        <v>342</v>
      </c>
      <c r="I2936" s="42">
        <v>2</v>
      </c>
    </row>
    <row r="2937" spans="6:9">
      <c r="F2937" s="41" t="s">
        <v>316</v>
      </c>
      <c r="G2937" s="41" t="s">
        <v>337</v>
      </c>
      <c r="H2937" s="41" t="s">
        <v>343</v>
      </c>
      <c r="I2937" s="42">
        <v>5568</v>
      </c>
    </row>
    <row r="2938" spans="6:9">
      <c r="F2938" s="41" t="s">
        <v>316</v>
      </c>
      <c r="G2938" s="41" t="s">
        <v>337</v>
      </c>
      <c r="H2938" s="41" t="s">
        <v>344</v>
      </c>
      <c r="I2938" s="42">
        <v>183</v>
      </c>
    </row>
    <row r="2939" spans="6:9">
      <c r="F2939" s="41" t="s">
        <v>316</v>
      </c>
      <c r="G2939" s="41" t="s">
        <v>337</v>
      </c>
      <c r="H2939" s="41" t="s">
        <v>345</v>
      </c>
      <c r="I2939" s="42">
        <v>933</v>
      </c>
    </row>
    <row r="2940" spans="6:9">
      <c r="F2940" s="41" t="s">
        <v>316</v>
      </c>
      <c r="G2940" s="41" t="s">
        <v>337</v>
      </c>
      <c r="H2940" s="41" t="s">
        <v>346</v>
      </c>
      <c r="I2940" s="42">
        <v>1230</v>
      </c>
    </row>
    <row r="2941" spans="6:9">
      <c r="F2941" s="41" t="s">
        <v>316</v>
      </c>
      <c r="G2941" s="41" t="s">
        <v>337</v>
      </c>
      <c r="H2941" s="41" t="s">
        <v>347</v>
      </c>
      <c r="I2941" s="42">
        <v>145</v>
      </c>
    </row>
    <row r="2942" spans="6:9">
      <c r="F2942" s="41" t="s">
        <v>317</v>
      </c>
      <c r="G2942" s="41" t="s">
        <v>324</v>
      </c>
      <c r="H2942" s="41" t="s">
        <v>341</v>
      </c>
      <c r="I2942" s="42">
        <v>24</v>
      </c>
    </row>
    <row r="2943" spans="6:9">
      <c r="F2943" s="41" t="s">
        <v>317</v>
      </c>
      <c r="G2943" s="41" t="s">
        <v>324</v>
      </c>
      <c r="H2943" s="41" t="s">
        <v>342</v>
      </c>
      <c r="I2943" s="42">
        <v>0</v>
      </c>
    </row>
    <row r="2944" spans="6:9">
      <c r="F2944" s="41" t="s">
        <v>317</v>
      </c>
      <c r="G2944" s="41" t="s">
        <v>324</v>
      </c>
      <c r="H2944" s="41" t="s">
        <v>343</v>
      </c>
      <c r="I2944" s="42">
        <v>1051</v>
      </c>
    </row>
    <row r="2945" spans="6:9">
      <c r="F2945" s="41" t="s">
        <v>317</v>
      </c>
      <c r="G2945" s="41" t="s">
        <v>324</v>
      </c>
      <c r="H2945" s="41" t="s">
        <v>344</v>
      </c>
      <c r="I2945" s="42">
        <v>25</v>
      </c>
    </row>
    <row r="2946" spans="6:9">
      <c r="F2946" s="41" t="s">
        <v>317</v>
      </c>
      <c r="G2946" s="41" t="s">
        <v>324</v>
      </c>
      <c r="H2946" s="41" t="s">
        <v>345</v>
      </c>
      <c r="I2946" s="42">
        <v>140</v>
      </c>
    </row>
    <row r="2947" spans="6:9">
      <c r="F2947" s="41" t="s">
        <v>317</v>
      </c>
      <c r="G2947" s="41" t="s">
        <v>324</v>
      </c>
      <c r="H2947" s="41" t="s">
        <v>346</v>
      </c>
      <c r="I2947" s="42">
        <v>412</v>
      </c>
    </row>
    <row r="2948" spans="6:9">
      <c r="F2948" s="41" t="s">
        <v>317</v>
      </c>
      <c r="G2948" s="41" t="s">
        <v>324</v>
      </c>
      <c r="H2948" s="41" t="s">
        <v>347</v>
      </c>
      <c r="I2948" s="42">
        <v>11</v>
      </c>
    </row>
    <row r="2949" spans="6:9">
      <c r="F2949" s="41" t="s">
        <v>317</v>
      </c>
      <c r="G2949" s="41" t="s">
        <v>325</v>
      </c>
      <c r="H2949" s="41" t="s">
        <v>341</v>
      </c>
      <c r="I2949" s="42">
        <v>133</v>
      </c>
    </row>
    <row r="2950" spans="6:9">
      <c r="F2950" s="41" t="s">
        <v>317</v>
      </c>
      <c r="G2950" s="41" t="s">
        <v>325</v>
      </c>
      <c r="H2950" s="41" t="s">
        <v>342</v>
      </c>
      <c r="I2950" s="42">
        <v>1</v>
      </c>
    </row>
    <row r="2951" spans="6:9">
      <c r="F2951" s="41" t="s">
        <v>317</v>
      </c>
      <c r="G2951" s="41" t="s">
        <v>325</v>
      </c>
      <c r="H2951" s="41" t="s">
        <v>343</v>
      </c>
      <c r="I2951" s="42">
        <v>1306</v>
      </c>
    </row>
    <row r="2952" spans="6:9">
      <c r="F2952" s="41" t="s">
        <v>317</v>
      </c>
      <c r="G2952" s="41" t="s">
        <v>325</v>
      </c>
      <c r="H2952" s="41" t="s">
        <v>344</v>
      </c>
      <c r="I2952" s="42">
        <v>10</v>
      </c>
    </row>
    <row r="2953" spans="6:9">
      <c r="F2953" s="41" t="s">
        <v>317</v>
      </c>
      <c r="G2953" s="41" t="s">
        <v>325</v>
      </c>
      <c r="H2953" s="41" t="s">
        <v>345</v>
      </c>
      <c r="I2953" s="42">
        <v>61</v>
      </c>
    </row>
    <row r="2954" spans="6:9">
      <c r="F2954" s="41" t="s">
        <v>317</v>
      </c>
      <c r="G2954" s="41" t="s">
        <v>325</v>
      </c>
      <c r="H2954" s="41" t="s">
        <v>346</v>
      </c>
      <c r="I2954" s="42">
        <v>386</v>
      </c>
    </row>
    <row r="2955" spans="6:9">
      <c r="F2955" s="41" t="s">
        <v>317</v>
      </c>
      <c r="G2955" s="41" t="s">
        <v>325</v>
      </c>
      <c r="H2955" s="41" t="s">
        <v>347</v>
      </c>
      <c r="I2955" s="42">
        <v>11</v>
      </c>
    </row>
    <row r="2956" spans="6:9">
      <c r="F2956" s="41" t="s">
        <v>317</v>
      </c>
      <c r="G2956" s="41" t="s">
        <v>326</v>
      </c>
      <c r="H2956" s="41" t="s">
        <v>341</v>
      </c>
      <c r="I2956" s="42">
        <v>111</v>
      </c>
    </row>
    <row r="2957" spans="6:9">
      <c r="F2957" s="41" t="s">
        <v>317</v>
      </c>
      <c r="G2957" s="41" t="s">
        <v>326</v>
      </c>
      <c r="H2957" s="41" t="s">
        <v>342</v>
      </c>
      <c r="I2957" s="42">
        <v>8</v>
      </c>
    </row>
    <row r="2958" spans="6:9">
      <c r="F2958" s="41" t="s">
        <v>317</v>
      </c>
      <c r="G2958" s="41" t="s">
        <v>326</v>
      </c>
      <c r="H2958" s="41" t="s">
        <v>343</v>
      </c>
      <c r="I2958" s="42">
        <v>1041</v>
      </c>
    </row>
    <row r="2959" spans="6:9">
      <c r="F2959" s="41" t="s">
        <v>317</v>
      </c>
      <c r="G2959" s="41" t="s">
        <v>326</v>
      </c>
      <c r="H2959" s="41" t="s">
        <v>344</v>
      </c>
      <c r="I2959" s="42">
        <v>4</v>
      </c>
    </row>
    <row r="2960" spans="6:9">
      <c r="F2960" s="41" t="s">
        <v>317</v>
      </c>
      <c r="G2960" s="41" t="s">
        <v>326</v>
      </c>
      <c r="H2960" s="41" t="s">
        <v>345</v>
      </c>
      <c r="I2960" s="42">
        <v>78</v>
      </c>
    </row>
    <row r="2961" spans="6:9">
      <c r="F2961" s="41" t="s">
        <v>317</v>
      </c>
      <c r="G2961" s="41" t="s">
        <v>326</v>
      </c>
      <c r="H2961" s="41" t="s">
        <v>346</v>
      </c>
      <c r="I2961" s="42">
        <v>402</v>
      </c>
    </row>
    <row r="2962" spans="6:9">
      <c r="F2962" s="41" t="s">
        <v>317</v>
      </c>
      <c r="G2962" s="41" t="s">
        <v>326</v>
      </c>
      <c r="H2962" s="41" t="s">
        <v>347</v>
      </c>
      <c r="I2962" s="42">
        <v>0</v>
      </c>
    </row>
    <row r="2963" spans="6:9">
      <c r="F2963" s="41" t="s">
        <v>317</v>
      </c>
      <c r="G2963" s="41" t="s">
        <v>327</v>
      </c>
      <c r="H2963" s="41" t="s">
        <v>341</v>
      </c>
      <c r="I2963" s="42">
        <v>4</v>
      </c>
    </row>
    <row r="2964" spans="6:9">
      <c r="F2964" s="41" t="s">
        <v>317</v>
      </c>
      <c r="G2964" s="41" t="s">
        <v>327</v>
      </c>
      <c r="H2964" s="41" t="s">
        <v>342</v>
      </c>
      <c r="I2964" s="42">
        <v>0</v>
      </c>
    </row>
    <row r="2965" spans="6:9">
      <c r="F2965" s="41" t="s">
        <v>317</v>
      </c>
      <c r="G2965" s="41" t="s">
        <v>327</v>
      </c>
      <c r="H2965" s="41" t="s">
        <v>343</v>
      </c>
      <c r="I2965" s="42">
        <v>1104</v>
      </c>
    </row>
    <row r="2966" spans="6:9">
      <c r="F2966" s="41" t="s">
        <v>317</v>
      </c>
      <c r="G2966" s="41" t="s">
        <v>327</v>
      </c>
      <c r="H2966" s="41" t="s">
        <v>344</v>
      </c>
      <c r="I2966" s="42">
        <v>11</v>
      </c>
    </row>
    <row r="2967" spans="6:9">
      <c r="F2967" s="41" t="s">
        <v>317</v>
      </c>
      <c r="G2967" s="41" t="s">
        <v>327</v>
      </c>
      <c r="H2967" s="41" t="s">
        <v>345</v>
      </c>
      <c r="I2967" s="42">
        <v>112</v>
      </c>
    </row>
    <row r="2968" spans="6:9">
      <c r="F2968" s="41" t="s">
        <v>317</v>
      </c>
      <c r="G2968" s="41" t="s">
        <v>327</v>
      </c>
      <c r="H2968" s="41" t="s">
        <v>346</v>
      </c>
      <c r="I2968" s="42">
        <v>488</v>
      </c>
    </row>
    <row r="2969" spans="6:9">
      <c r="F2969" s="41" t="s">
        <v>317</v>
      </c>
      <c r="G2969" s="41" t="s">
        <v>327</v>
      </c>
      <c r="H2969" s="41" t="s">
        <v>347</v>
      </c>
      <c r="I2969" s="42">
        <v>11</v>
      </c>
    </row>
    <row r="2970" spans="6:9">
      <c r="F2970" s="41" t="s">
        <v>317</v>
      </c>
      <c r="G2970" s="41" t="s">
        <v>328</v>
      </c>
      <c r="H2970" s="41" t="s">
        <v>341</v>
      </c>
      <c r="I2970" s="42">
        <v>37</v>
      </c>
    </row>
    <row r="2971" spans="6:9">
      <c r="F2971" s="41" t="s">
        <v>317</v>
      </c>
      <c r="G2971" s="41" t="s">
        <v>328</v>
      </c>
      <c r="H2971" s="41" t="s">
        <v>342</v>
      </c>
      <c r="I2971" s="42">
        <v>0</v>
      </c>
    </row>
    <row r="2972" spans="6:9">
      <c r="F2972" s="41" t="s">
        <v>317</v>
      </c>
      <c r="G2972" s="41" t="s">
        <v>328</v>
      </c>
      <c r="H2972" s="41" t="s">
        <v>343</v>
      </c>
      <c r="I2972" s="42">
        <v>918</v>
      </c>
    </row>
    <row r="2973" spans="6:9">
      <c r="F2973" s="41" t="s">
        <v>317</v>
      </c>
      <c r="G2973" s="41" t="s">
        <v>328</v>
      </c>
      <c r="H2973" s="41" t="s">
        <v>344</v>
      </c>
      <c r="I2973" s="42">
        <v>15</v>
      </c>
    </row>
    <row r="2974" spans="6:9">
      <c r="F2974" s="41" t="s">
        <v>317</v>
      </c>
      <c r="G2974" s="41" t="s">
        <v>328</v>
      </c>
      <c r="H2974" s="41" t="s">
        <v>345</v>
      </c>
      <c r="I2974" s="42">
        <v>341</v>
      </c>
    </row>
    <row r="2975" spans="6:9">
      <c r="F2975" s="41" t="s">
        <v>317</v>
      </c>
      <c r="G2975" s="41" t="s">
        <v>328</v>
      </c>
      <c r="H2975" s="41" t="s">
        <v>346</v>
      </c>
      <c r="I2975" s="42">
        <v>327</v>
      </c>
    </row>
    <row r="2976" spans="6:9">
      <c r="F2976" s="41" t="s">
        <v>317</v>
      </c>
      <c r="G2976" s="41" t="s">
        <v>328</v>
      </c>
      <c r="H2976" s="41" t="s">
        <v>347</v>
      </c>
      <c r="I2976" s="42">
        <v>12</v>
      </c>
    </row>
    <row r="2977" spans="6:9">
      <c r="F2977" s="41" t="s">
        <v>317</v>
      </c>
      <c r="G2977" s="41" t="s">
        <v>330</v>
      </c>
      <c r="H2977" s="41" t="s">
        <v>341</v>
      </c>
      <c r="I2977" s="42">
        <v>3</v>
      </c>
    </row>
    <row r="2978" spans="6:9">
      <c r="F2978" s="41" t="s">
        <v>317</v>
      </c>
      <c r="G2978" s="41" t="s">
        <v>330</v>
      </c>
      <c r="H2978" s="41" t="s">
        <v>342</v>
      </c>
      <c r="I2978" s="42">
        <v>0</v>
      </c>
    </row>
    <row r="2979" spans="6:9">
      <c r="F2979" s="41" t="s">
        <v>317</v>
      </c>
      <c r="G2979" s="41" t="s">
        <v>330</v>
      </c>
      <c r="H2979" s="41" t="s">
        <v>343</v>
      </c>
      <c r="I2979" s="42">
        <v>1034</v>
      </c>
    </row>
    <row r="2980" spans="6:9">
      <c r="F2980" s="41" t="s">
        <v>317</v>
      </c>
      <c r="G2980" s="41" t="s">
        <v>330</v>
      </c>
      <c r="H2980" s="41" t="s">
        <v>344</v>
      </c>
      <c r="I2980" s="42">
        <v>29</v>
      </c>
    </row>
    <row r="2981" spans="6:9">
      <c r="F2981" s="41" t="s">
        <v>317</v>
      </c>
      <c r="G2981" s="41" t="s">
        <v>330</v>
      </c>
      <c r="H2981" s="41" t="s">
        <v>345</v>
      </c>
      <c r="I2981" s="42">
        <v>158</v>
      </c>
    </row>
    <row r="2982" spans="6:9">
      <c r="F2982" s="41" t="s">
        <v>317</v>
      </c>
      <c r="G2982" s="41" t="s">
        <v>330</v>
      </c>
      <c r="H2982" s="41" t="s">
        <v>346</v>
      </c>
      <c r="I2982" s="42">
        <v>284</v>
      </c>
    </row>
    <row r="2983" spans="6:9">
      <c r="F2983" s="41" t="s">
        <v>317</v>
      </c>
      <c r="G2983" s="41" t="s">
        <v>330</v>
      </c>
      <c r="H2983" s="41" t="s">
        <v>347</v>
      </c>
      <c r="I2983" s="42">
        <v>3</v>
      </c>
    </row>
    <row r="2984" spans="6:9">
      <c r="F2984" s="41" t="s">
        <v>317</v>
      </c>
      <c r="G2984" s="41" t="s">
        <v>331</v>
      </c>
      <c r="H2984" s="41" t="s">
        <v>341</v>
      </c>
      <c r="I2984" s="42">
        <v>22</v>
      </c>
    </row>
    <row r="2985" spans="6:9">
      <c r="F2985" s="41" t="s">
        <v>317</v>
      </c>
      <c r="G2985" s="41" t="s">
        <v>331</v>
      </c>
      <c r="H2985" s="41" t="s">
        <v>342</v>
      </c>
      <c r="I2985" s="42">
        <v>0</v>
      </c>
    </row>
    <row r="2986" spans="6:9">
      <c r="F2986" s="41" t="s">
        <v>317</v>
      </c>
      <c r="G2986" s="41" t="s">
        <v>331</v>
      </c>
      <c r="H2986" s="41" t="s">
        <v>343</v>
      </c>
      <c r="I2986" s="42">
        <v>1153</v>
      </c>
    </row>
    <row r="2987" spans="6:9">
      <c r="F2987" s="41" t="s">
        <v>317</v>
      </c>
      <c r="G2987" s="41" t="s">
        <v>331</v>
      </c>
      <c r="H2987" s="41" t="s">
        <v>344</v>
      </c>
      <c r="I2987" s="42">
        <v>8</v>
      </c>
    </row>
    <row r="2988" spans="6:9">
      <c r="F2988" s="41" t="s">
        <v>317</v>
      </c>
      <c r="G2988" s="41" t="s">
        <v>331</v>
      </c>
      <c r="H2988" s="41" t="s">
        <v>345</v>
      </c>
      <c r="I2988" s="42">
        <v>69</v>
      </c>
    </row>
    <row r="2989" spans="6:9">
      <c r="F2989" s="41" t="s">
        <v>317</v>
      </c>
      <c r="G2989" s="41" t="s">
        <v>331</v>
      </c>
      <c r="H2989" s="41" t="s">
        <v>346</v>
      </c>
      <c r="I2989" s="42">
        <v>271</v>
      </c>
    </row>
    <row r="2990" spans="6:9">
      <c r="F2990" s="41" t="s">
        <v>317</v>
      </c>
      <c r="G2990" s="41" t="s">
        <v>331</v>
      </c>
      <c r="H2990" s="41" t="s">
        <v>347</v>
      </c>
      <c r="I2990" s="42">
        <v>2</v>
      </c>
    </row>
    <row r="2991" spans="6:9">
      <c r="F2991" s="41" t="s">
        <v>317</v>
      </c>
      <c r="G2991" s="41" t="s">
        <v>332</v>
      </c>
      <c r="H2991" s="41" t="s">
        <v>341</v>
      </c>
      <c r="I2991" s="42">
        <v>5</v>
      </c>
    </row>
    <row r="2992" spans="6:9">
      <c r="F2992" s="41" t="s">
        <v>317</v>
      </c>
      <c r="G2992" s="41" t="s">
        <v>332</v>
      </c>
      <c r="H2992" s="41" t="s">
        <v>342</v>
      </c>
      <c r="I2992" s="42">
        <v>0</v>
      </c>
    </row>
    <row r="2993" spans="6:9">
      <c r="F2993" s="41" t="s">
        <v>317</v>
      </c>
      <c r="G2993" s="41" t="s">
        <v>332</v>
      </c>
      <c r="H2993" s="41" t="s">
        <v>343</v>
      </c>
      <c r="I2993" s="42">
        <v>1224</v>
      </c>
    </row>
    <row r="2994" spans="6:9">
      <c r="F2994" s="41" t="s">
        <v>317</v>
      </c>
      <c r="G2994" s="41" t="s">
        <v>332</v>
      </c>
      <c r="H2994" s="41" t="s">
        <v>344</v>
      </c>
      <c r="I2994" s="42">
        <v>15</v>
      </c>
    </row>
    <row r="2995" spans="6:9">
      <c r="F2995" s="41" t="s">
        <v>317</v>
      </c>
      <c r="G2995" s="41" t="s">
        <v>332</v>
      </c>
      <c r="H2995" s="41" t="s">
        <v>345</v>
      </c>
      <c r="I2995" s="42">
        <v>146</v>
      </c>
    </row>
    <row r="2996" spans="6:9">
      <c r="F2996" s="41" t="s">
        <v>317</v>
      </c>
      <c r="G2996" s="41" t="s">
        <v>332</v>
      </c>
      <c r="H2996" s="41" t="s">
        <v>346</v>
      </c>
      <c r="I2996" s="42">
        <v>238</v>
      </c>
    </row>
    <row r="2997" spans="6:9">
      <c r="F2997" s="41" t="s">
        <v>317</v>
      </c>
      <c r="G2997" s="41" t="s">
        <v>332</v>
      </c>
      <c r="H2997" s="41" t="s">
        <v>347</v>
      </c>
      <c r="I2997" s="42">
        <v>4</v>
      </c>
    </row>
    <row r="2998" spans="6:9">
      <c r="F2998" s="41" t="s">
        <v>317</v>
      </c>
      <c r="G2998" s="41" t="s">
        <v>333</v>
      </c>
      <c r="H2998" s="41" t="s">
        <v>341</v>
      </c>
      <c r="I2998" s="42">
        <v>4</v>
      </c>
    </row>
    <row r="2999" spans="6:9">
      <c r="F2999" s="41" t="s">
        <v>317</v>
      </c>
      <c r="G2999" s="41" t="s">
        <v>333</v>
      </c>
      <c r="H2999" s="41" t="s">
        <v>342</v>
      </c>
      <c r="I2999" s="42">
        <v>5</v>
      </c>
    </row>
    <row r="3000" spans="6:9">
      <c r="F3000" s="41" t="s">
        <v>317</v>
      </c>
      <c r="G3000" s="41" t="s">
        <v>333</v>
      </c>
      <c r="H3000" s="41" t="s">
        <v>343</v>
      </c>
      <c r="I3000" s="42">
        <v>1297</v>
      </c>
    </row>
    <row r="3001" spans="6:9">
      <c r="F3001" s="41" t="s">
        <v>317</v>
      </c>
      <c r="G3001" s="41" t="s">
        <v>333</v>
      </c>
      <c r="H3001" s="41" t="s">
        <v>344</v>
      </c>
      <c r="I3001" s="42">
        <v>81</v>
      </c>
    </row>
    <row r="3002" spans="6:9">
      <c r="F3002" s="41" t="s">
        <v>317</v>
      </c>
      <c r="G3002" s="41" t="s">
        <v>333</v>
      </c>
      <c r="H3002" s="41" t="s">
        <v>345</v>
      </c>
      <c r="I3002" s="42">
        <v>137</v>
      </c>
    </row>
    <row r="3003" spans="6:9">
      <c r="F3003" s="41" t="s">
        <v>317</v>
      </c>
      <c r="G3003" s="41" t="s">
        <v>333</v>
      </c>
      <c r="H3003" s="41" t="s">
        <v>346</v>
      </c>
      <c r="I3003" s="42">
        <v>335</v>
      </c>
    </row>
    <row r="3004" spans="6:9">
      <c r="F3004" s="41" t="s">
        <v>317</v>
      </c>
      <c r="G3004" s="41" t="s">
        <v>333</v>
      </c>
      <c r="H3004" s="41" t="s">
        <v>347</v>
      </c>
      <c r="I3004" s="42">
        <v>19</v>
      </c>
    </row>
    <row r="3005" spans="6:9">
      <c r="F3005" s="41" t="s">
        <v>317</v>
      </c>
      <c r="G3005" s="41" t="s">
        <v>334</v>
      </c>
      <c r="H3005" s="41" t="s">
        <v>341</v>
      </c>
      <c r="I3005" s="42">
        <v>6</v>
      </c>
    </row>
    <row r="3006" spans="6:9">
      <c r="F3006" s="41" t="s">
        <v>317</v>
      </c>
      <c r="G3006" s="41" t="s">
        <v>334</v>
      </c>
      <c r="H3006" s="41" t="s">
        <v>342</v>
      </c>
      <c r="I3006" s="42">
        <v>1</v>
      </c>
    </row>
    <row r="3007" spans="6:9">
      <c r="F3007" s="41" t="s">
        <v>317</v>
      </c>
      <c r="G3007" s="41" t="s">
        <v>334</v>
      </c>
      <c r="H3007" s="41" t="s">
        <v>343</v>
      </c>
      <c r="I3007" s="42">
        <v>1447</v>
      </c>
    </row>
    <row r="3008" spans="6:9">
      <c r="F3008" s="41" t="s">
        <v>317</v>
      </c>
      <c r="G3008" s="41" t="s">
        <v>334</v>
      </c>
      <c r="H3008" s="41" t="s">
        <v>344</v>
      </c>
      <c r="I3008" s="42">
        <v>16</v>
      </c>
    </row>
    <row r="3009" spans="6:9">
      <c r="F3009" s="41" t="s">
        <v>317</v>
      </c>
      <c r="G3009" s="41" t="s">
        <v>334</v>
      </c>
      <c r="H3009" s="41" t="s">
        <v>345</v>
      </c>
      <c r="I3009" s="42">
        <v>160</v>
      </c>
    </row>
    <row r="3010" spans="6:9">
      <c r="F3010" s="41" t="s">
        <v>317</v>
      </c>
      <c r="G3010" s="41" t="s">
        <v>334</v>
      </c>
      <c r="H3010" s="41" t="s">
        <v>346</v>
      </c>
      <c r="I3010" s="42">
        <v>98</v>
      </c>
    </row>
    <row r="3011" spans="6:9">
      <c r="F3011" s="41" t="s">
        <v>317</v>
      </c>
      <c r="G3011" s="41" t="s">
        <v>334</v>
      </c>
      <c r="H3011" s="41" t="s">
        <v>347</v>
      </c>
      <c r="I3011" s="42">
        <v>23</v>
      </c>
    </row>
    <row r="3012" spans="6:9">
      <c r="F3012" s="41" t="s">
        <v>317</v>
      </c>
      <c r="G3012" s="41" t="s">
        <v>336</v>
      </c>
      <c r="H3012" s="41" t="s">
        <v>341</v>
      </c>
      <c r="I3012" s="42">
        <v>3</v>
      </c>
    </row>
    <row r="3013" spans="6:9">
      <c r="F3013" s="41" t="s">
        <v>317</v>
      </c>
      <c r="G3013" s="41" t="s">
        <v>336</v>
      </c>
      <c r="H3013" s="41" t="s">
        <v>342</v>
      </c>
      <c r="I3013" s="42">
        <v>0</v>
      </c>
    </row>
    <row r="3014" spans="6:9">
      <c r="F3014" s="41" t="s">
        <v>317</v>
      </c>
      <c r="G3014" s="41" t="s">
        <v>336</v>
      </c>
      <c r="H3014" s="41" t="s">
        <v>343</v>
      </c>
      <c r="I3014" s="42">
        <v>1555</v>
      </c>
    </row>
    <row r="3015" spans="6:9">
      <c r="F3015" s="41" t="s">
        <v>317</v>
      </c>
      <c r="G3015" s="41" t="s">
        <v>336</v>
      </c>
      <c r="H3015" s="41" t="s">
        <v>344</v>
      </c>
      <c r="I3015" s="42">
        <v>19</v>
      </c>
    </row>
    <row r="3016" spans="6:9">
      <c r="F3016" s="41" t="s">
        <v>317</v>
      </c>
      <c r="G3016" s="41" t="s">
        <v>336</v>
      </c>
      <c r="H3016" s="41" t="s">
        <v>345</v>
      </c>
      <c r="I3016" s="42">
        <v>187</v>
      </c>
    </row>
    <row r="3017" spans="6:9">
      <c r="F3017" s="41" t="s">
        <v>317</v>
      </c>
      <c r="G3017" s="41" t="s">
        <v>336</v>
      </c>
      <c r="H3017" s="41" t="s">
        <v>346</v>
      </c>
      <c r="I3017" s="42">
        <v>134</v>
      </c>
    </row>
    <row r="3018" spans="6:9">
      <c r="F3018" s="41" t="s">
        <v>317</v>
      </c>
      <c r="G3018" s="41" t="s">
        <v>336</v>
      </c>
      <c r="H3018" s="41" t="s">
        <v>347</v>
      </c>
      <c r="I3018" s="42">
        <v>5</v>
      </c>
    </row>
    <row r="3019" spans="6:9">
      <c r="F3019" s="41" t="s">
        <v>317</v>
      </c>
      <c r="G3019" s="41" t="s">
        <v>337</v>
      </c>
      <c r="H3019" s="41" t="s">
        <v>341</v>
      </c>
      <c r="I3019" s="42">
        <v>6</v>
      </c>
    </row>
    <row r="3020" spans="6:9">
      <c r="F3020" s="41" t="s">
        <v>317</v>
      </c>
      <c r="G3020" s="41" t="s">
        <v>337</v>
      </c>
      <c r="H3020" s="41" t="s">
        <v>342</v>
      </c>
      <c r="I3020" s="42">
        <v>0</v>
      </c>
    </row>
    <row r="3021" spans="6:9">
      <c r="F3021" s="41" t="s">
        <v>317</v>
      </c>
      <c r="G3021" s="41" t="s">
        <v>337</v>
      </c>
      <c r="H3021" s="41" t="s">
        <v>343</v>
      </c>
      <c r="I3021" s="42">
        <v>1602</v>
      </c>
    </row>
    <row r="3022" spans="6:9">
      <c r="F3022" s="41" t="s">
        <v>317</v>
      </c>
      <c r="G3022" s="41" t="s">
        <v>337</v>
      </c>
      <c r="H3022" s="41" t="s">
        <v>344</v>
      </c>
      <c r="I3022" s="42">
        <v>28</v>
      </c>
    </row>
    <row r="3023" spans="6:9">
      <c r="F3023" s="41" t="s">
        <v>317</v>
      </c>
      <c r="G3023" s="41" t="s">
        <v>337</v>
      </c>
      <c r="H3023" s="41" t="s">
        <v>345</v>
      </c>
      <c r="I3023" s="42">
        <v>203</v>
      </c>
    </row>
    <row r="3024" spans="6:9">
      <c r="F3024" s="41" t="s">
        <v>317</v>
      </c>
      <c r="G3024" s="41" t="s">
        <v>337</v>
      </c>
      <c r="H3024" s="41" t="s">
        <v>346</v>
      </c>
      <c r="I3024" s="42">
        <v>121</v>
      </c>
    </row>
    <row r="3025" spans="6:9">
      <c r="F3025" s="41" t="s">
        <v>317</v>
      </c>
      <c r="G3025" s="41" t="s">
        <v>337</v>
      </c>
      <c r="H3025" s="41" t="s">
        <v>347</v>
      </c>
      <c r="I3025" s="42">
        <v>19</v>
      </c>
    </row>
    <row r="3026" spans="6:9">
      <c r="F3026" s="41" t="s">
        <v>318</v>
      </c>
      <c r="G3026" s="41" t="s">
        <v>324</v>
      </c>
      <c r="H3026" s="41" t="s">
        <v>341</v>
      </c>
      <c r="I3026" s="42">
        <v>1102</v>
      </c>
    </row>
    <row r="3027" spans="6:9">
      <c r="F3027" s="41" t="s">
        <v>318</v>
      </c>
      <c r="G3027" s="41" t="s">
        <v>324</v>
      </c>
      <c r="H3027" s="41" t="s">
        <v>342</v>
      </c>
      <c r="I3027" s="42">
        <v>6</v>
      </c>
    </row>
    <row r="3028" spans="6:9">
      <c r="F3028" s="41" t="s">
        <v>318</v>
      </c>
      <c r="G3028" s="41" t="s">
        <v>324</v>
      </c>
      <c r="H3028" s="41" t="s">
        <v>343</v>
      </c>
      <c r="I3028" s="42">
        <v>3851</v>
      </c>
    </row>
    <row r="3029" spans="6:9">
      <c r="F3029" s="41" t="s">
        <v>318</v>
      </c>
      <c r="G3029" s="41" t="s">
        <v>324</v>
      </c>
      <c r="H3029" s="41" t="s">
        <v>344</v>
      </c>
      <c r="I3029" s="42">
        <v>57</v>
      </c>
    </row>
    <row r="3030" spans="6:9">
      <c r="F3030" s="41" t="s">
        <v>318</v>
      </c>
      <c r="G3030" s="41" t="s">
        <v>324</v>
      </c>
      <c r="H3030" s="41" t="s">
        <v>345</v>
      </c>
      <c r="I3030" s="42">
        <v>2937</v>
      </c>
    </row>
    <row r="3031" spans="6:9">
      <c r="F3031" s="41" t="s">
        <v>318</v>
      </c>
      <c r="G3031" s="41" t="s">
        <v>324</v>
      </c>
      <c r="H3031" s="41" t="s">
        <v>346</v>
      </c>
      <c r="I3031" s="42">
        <v>1879</v>
      </c>
    </row>
    <row r="3032" spans="6:9">
      <c r="F3032" s="41" t="s">
        <v>318</v>
      </c>
      <c r="G3032" s="41" t="s">
        <v>324</v>
      </c>
      <c r="H3032" s="41" t="s">
        <v>347</v>
      </c>
      <c r="I3032" s="42">
        <v>98</v>
      </c>
    </row>
    <row r="3033" spans="6:9">
      <c r="F3033" s="41" t="s">
        <v>318</v>
      </c>
      <c r="G3033" s="41" t="s">
        <v>325</v>
      </c>
      <c r="H3033" s="41" t="s">
        <v>341</v>
      </c>
      <c r="I3033" s="42">
        <v>1130</v>
      </c>
    </row>
    <row r="3034" spans="6:9">
      <c r="F3034" s="41" t="s">
        <v>318</v>
      </c>
      <c r="G3034" s="41" t="s">
        <v>325</v>
      </c>
      <c r="H3034" s="41" t="s">
        <v>342</v>
      </c>
      <c r="I3034" s="42">
        <v>11</v>
      </c>
    </row>
    <row r="3035" spans="6:9">
      <c r="F3035" s="41" t="s">
        <v>318</v>
      </c>
      <c r="G3035" s="41" t="s">
        <v>325</v>
      </c>
      <c r="H3035" s="41" t="s">
        <v>343</v>
      </c>
      <c r="I3035" s="42">
        <v>4322</v>
      </c>
    </row>
    <row r="3036" spans="6:9">
      <c r="F3036" s="41" t="s">
        <v>318</v>
      </c>
      <c r="G3036" s="41" t="s">
        <v>325</v>
      </c>
      <c r="H3036" s="41" t="s">
        <v>344</v>
      </c>
      <c r="I3036" s="42">
        <v>204</v>
      </c>
    </row>
    <row r="3037" spans="6:9">
      <c r="F3037" s="41" t="s">
        <v>318</v>
      </c>
      <c r="G3037" s="41" t="s">
        <v>325</v>
      </c>
      <c r="H3037" s="41" t="s">
        <v>345</v>
      </c>
      <c r="I3037" s="42">
        <v>2597</v>
      </c>
    </row>
    <row r="3038" spans="6:9">
      <c r="F3038" s="41" t="s">
        <v>318</v>
      </c>
      <c r="G3038" s="41" t="s">
        <v>325</v>
      </c>
      <c r="H3038" s="41" t="s">
        <v>346</v>
      </c>
      <c r="I3038" s="42">
        <v>1875</v>
      </c>
    </row>
    <row r="3039" spans="6:9">
      <c r="F3039" s="41" t="s">
        <v>318</v>
      </c>
      <c r="G3039" s="41" t="s">
        <v>325</v>
      </c>
      <c r="H3039" s="41" t="s">
        <v>347</v>
      </c>
      <c r="I3039" s="42">
        <v>176</v>
      </c>
    </row>
    <row r="3040" spans="6:9">
      <c r="F3040" s="41" t="s">
        <v>318</v>
      </c>
      <c r="G3040" s="41" t="s">
        <v>326</v>
      </c>
      <c r="H3040" s="41" t="s">
        <v>341</v>
      </c>
      <c r="I3040" s="42">
        <v>737</v>
      </c>
    </row>
    <row r="3041" spans="6:9">
      <c r="F3041" s="41" t="s">
        <v>318</v>
      </c>
      <c r="G3041" s="41" t="s">
        <v>326</v>
      </c>
      <c r="H3041" s="41" t="s">
        <v>342</v>
      </c>
      <c r="I3041" s="42">
        <v>131</v>
      </c>
    </row>
    <row r="3042" spans="6:9">
      <c r="F3042" s="41" t="s">
        <v>318</v>
      </c>
      <c r="G3042" s="41" t="s">
        <v>326</v>
      </c>
      <c r="H3042" s="41" t="s">
        <v>343</v>
      </c>
      <c r="I3042" s="42">
        <v>3485</v>
      </c>
    </row>
    <row r="3043" spans="6:9">
      <c r="F3043" s="41" t="s">
        <v>318</v>
      </c>
      <c r="G3043" s="41" t="s">
        <v>326</v>
      </c>
      <c r="H3043" s="41" t="s">
        <v>344</v>
      </c>
      <c r="I3043" s="42">
        <v>50</v>
      </c>
    </row>
    <row r="3044" spans="6:9">
      <c r="F3044" s="41" t="s">
        <v>318</v>
      </c>
      <c r="G3044" s="41" t="s">
        <v>326</v>
      </c>
      <c r="H3044" s="41" t="s">
        <v>345</v>
      </c>
      <c r="I3044" s="42">
        <v>3165</v>
      </c>
    </row>
    <row r="3045" spans="6:9">
      <c r="F3045" s="41" t="s">
        <v>318</v>
      </c>
      <c r="G3045" s="41" t="s">
        <v>326</v>
      </c>
      <c r="H3045" s="41" t="s">
        <v>346</v>
      </c>
      <c r="I3045" s="42">
        <v>1842</v>
      </c>
    </row>
    <row r="3046" spans="6:9">
      <c r="F3046" s="41" t="s">
        <v>318</v>
      </c>
      <c r="G3046" s="41" t="s">
        <v>326</v>
      </c>
      <c r="H3046" s="41" t="s">
        <v>347</v>
      </c>
      <c r="I3046" s="42">
        <v>199</v>
      </c>
    </row>
    <row r="3047" spans="6:9">
      <c r="F3047" s="41" t="s">
        <v>318</v>
      </c>
      <c r="G3047" s="41" t="s">
        <v>327</v>
      </c>
      <c r="H3047" s="41" t="s">
        <v>341</v>
      </c>
      <c r="I3047" s="42">
        <v>640</v>
      </c>
    </row>
    <row r="3048" spans="6:9">
      <c r="F3048" s="41" t="s">
        <v>318</v>
      </c>
      <c r="G3048" s="41" t="s">
        <v>327</v>
      </c>
      <c r="H3048" s="41" t="s">
        <v>342</v>
      </c>
      <c r="I3048" s="42">
        <v>20</v>
      </c>
    </row>
    <row r="3049" spans="6:9">
      <c r="F3049" s="41" t="s">
        <v>318</v>
      </c>
      <c r="G3049" s="41" t="s">
        <v>327</v>
      </c>
      <c r="H3049" s="41" t="s">
        <v>343</v>
      </c>
      <c r="I3049" s="42">
        <v>3846</v>
      </c>
    </row>
    <row r="3050" spans="6:9">
      <c r="F3050" s="41" t="s">
        <v>318</v>
      </c>
      <c r="G3050" s="41" t="s">
        <v>327</v>
      </c>
      <c r="H3050" s="41" t="s">
        <v>344</v>
      </c>
      <c r="I3050" s="42">
        <v>50</v>
      </c>
    </row>
    <row r="3051" spans="6:9">
      <c r="F3051" s="41" t="s">
        <v>318</v>
      </c>
      <c r="G3051" s="41" t="s">
        <v>327</v>
      </c>
      <c r="H3051" s="41" t="s">
        <v>345</v>
      </c>
      <c r="I3051" s="42">
        <v>2551</v>
      </c>
    </row>
    <row r="3052" spans="6:9">
      <c r="F3052" s="41" t="s">
        <v>318</v>
      </c>
      <c r="G3052" s="41" t="s">
        <v>327</v>
      </c>
      <c r="H3052" s="41" t="s">
        <v>346</v>
      </c>
      <c r="I3052" s="42">
        <v>1560</v>
      </c>
    </row>
    <row r="3053" spans="6:9">
      <c r="F3053" s="41" t="s">
        <v>318</v>
      </c>
      <c r="G3053" s="41" t="s">
        <v>327</v>
      </c>
      <c r="H3053" s="41" t="s">
        <v>347</v>
      </c>
      <c r="I3053" s="42">
        <v>187</v>
      </c>
    </row>
    <row r="3054" spans="6:9">
      <c r="F3054" s="41" t="s">
        <v>318</v>
      </c>
      <c r="G3054" s="41" t="s">
        <v>328</v>
      </c>
      <c r="H3054" s="41" t="s">
        <v>341</v>
      </c>
      <c r="I3054" s="42">
        <v>622</v>
      </c>
    </row>
    <row r="3055" spans="6:9">
      <c r="F3055" s="41" t="s">
        <v>318</v>
      </c>
      <c r="G3055" s="41" t="s">
        <v>328</v>
      </c>
      <c r="H3055" s="41" t="s">
        <v>342</v>
      </c>
      <c r="I3055" s="42">
        <v>6</v>
      </c>
    </row>
    <row r="3056" spans="6:9">
      <c r="F3056" s="41" t="s">
        <v>318</v>
      </c>
      <c r="G3056" s="41" t="s">
        <v>328</v>
      </c>
      <c r="H3056" s="41" t="s">
        <v>343</v>
      </c>
      <c r="I3056" s="42">
        <v>3907</v>
      </c>
    </row>
    <row r="3057" spans="6:9">
      <c r="F3057" s="41" t="s">
        <v>318</v>
      </c>
      <c r="G3057" s="41" t="s">
        <v>328</v>
      </c>
      <c r="H3057" s="41" t="s">
        <v>344</v>
      </c>
      <c r="I3057" s="42">
        <v>89</v>
      </c>
    </row>
    <row r="3058" spans="6:9">
      <c r="F3058" s="41" t="s">
        <v>318</v>
      </c>
      <c r="G3058" s="41" t="s">
        <v>328</v>
      </c>
      <c r="H3058" s="41" t="s">
        <v>345</v>
      </c>
      <c r="I3058" s="42">
        <v>2442</v>
      </c>
    </row>
    <row r="3059" spans="6:9">
      <c r="F3059" s="41" t="s">
        <v>318</v>
      </c>
      <c r="G3059" s="41" t="s">
        <v>328</v>
      </c>
      <c r="H3059" s="41" t="s">
        <v>346</v>
      </c>
      <c r="I3059" s="42">
        <v>1551</v>
      </c>
    </row>
    <row r="3060" spans="6:9">
      <c r="F3060" s="41" t="s">
        <v>318</v>
      </c>
      <c r="G3060" s="41" t="s">
        <v>328</v>
      </c>
      <c r="H3060" s="41" t="s">
        <v>347</v>
      </c>
      <c r="I3060" s="42">
        <v>303</v>
      </c>
    </row>
    <row r="3061" spans="6:9">
      <c r="F3061" s="41" t="s">
        <v>318</v>
      </c>
      <c r="G3061" s="41" t="s">
        <v>330</v>
      </c>
      <c r="H3061" s="41" t="s">
        <v>341</v>
      </c>
      <c r="I3061" s="42">
        <v>564</v>
      </c>
    </row>
    <row r="3062" spans="6:9">
      <c r="F3062" s="41" t="s">
        <v>318</v>
      </c>
      <c r="G3062" s="41" t="s">
        <v>330</v>
      </c>
      <c r="H3062" s="41" t="s">
        <v>342</v>
      </c>
      <c r="I3062" s="42">
        <v>8</v>
      </c>
    </row>
    <row r="3063" spans="6:9">
      <c r="F3063" s="41" t="s">
        <v>318</v>
      </c>
      <c r="G3063" s="41" t="s">
        <v>330</v>
      </c>
      <c r="H3063" s="41" t="s">
        <v>343</v>
      </c>
      <c r="I3063" s="42">
        <v>4139</v>
      </c>
    </row>
    <row r="3064" spans="6:9">
      <c r="F3064" s="41" t="s">
        <v>318</v>
      </c>
      <c r="G3064" s="41" t="s">
        <v>330</v>
      </c>
      <c r="H3064" s="41" t="s">
        <v>344</v>
      </c>
      <c r="I3064" s="42">
        <v>114</v>
      </c>
    </row>
    <row r="3065" spans="6:9">
      <c r="F3065" s="41" t="s">
        <v>318</v>
      </c>
      <c r="G3065" s="41" t="s">
        <v>330</v>
      </c>
      <c r="H3065" s="41" t="s">
        <v>345</v>
      </c>
      <c r="I3065" s="42">
        <v>2092</v>
      </c>
    </row>
    <row r="3066" spans="6:9">
      <c r="F3066" s="41" t="s">
        <v>318</v>
      </c>
      <c r="G3066" s="41" t="s">
        <v>330</v>
      </c>
      <c r="H3066" s="41" t="s">
        <v>346</v>
      </c>
      <c r="I3066" s="42">
        <v>1608</v>
      </c>
    </row>
    <row r="3067" spans="6:9">
      <c r="F3067" s="41" t="s">
        <v>318</v>
      </c>
      <c r="G3067" s="41" t="s">
        <v>330</v>
      </c>
      <c r="H3067" s="41" t="s">
        <v>347</v>
      </c>
      <c r="I3067" s="42">
        <v>244</v>
      </c>
    </row>
    <row r="3068" spans="6:9">
      <c r="F3068" s="41" t="s">
        <v>318</v>
      </c>
      <c r="G3068" s="41" t="s">
        <v>331</v>
      </c>
      <c r="H3068" s="41" t="s">
        <v>341</v>
      </c>
      <c r="I3068" s="42">
        <v>471</v>
      </c>
    </row>
    <row r="3069" spans="6:9">
      <c r="F3069" s="41" t="s">
        <v>318</v>
      </c>
      <c r="G3069" s="41" t="s">
        <v>331</v>
      </c>
      <c r="H3069" s="41" t="s">
        <v>342</v>
      </c>
      <c r="I3069" s="42">
        <v>100</v>
      </c>
    </row>
    <row r="3070" spans="6:9">
      <c r="F3070" s="41" t="s">
        <v>318</v>
      </c>
      <c r="G3070" s="41" t="s">
        <v>331</v>
      </c>
      <c r="H3070" s="41" t="s">
        <v>343</v>
      </c>
      <c r="I3070" s="42">
        <v>4134</v>
      </c>
    </row>
    <row r="3071" spans="6:9">
      <c r="F3071" s="41" t="s">
        <v>318</v>
      </c>
      <c r="G3071" s="41" t="s">
        <v>331</v>
      </c>
      <c r="H3071" s="41" t="s">
        <v>344</v>
      </c>
      <c r="I3071" s="42">
        <v>89</v>
      </c>
    </row>
    <row r="3072" spans="6:9">
      <c r="F3072" s="41" t="s">
        <v>318</v>
      </c>
      <c r="G3072" s="41" t="s">
        <v>331</v>
      </c>
      <c r="H3072" s="41" t="s">
        <v>345</v>
      </c>
      <c r="I3072" s="42">
        <v>2598</v>
      </c>
    </row>
    <row r="3073" spans="6:9">
      <c r="F3073" s="41" t="s">
        <v>318</v>
      </c>
      <c r="G3073" s="41" t="s">
        <v>331</v>
      </c>
      <c r="H3073" s="41" t="s">
        <v>346</v>
      </c>
      <c r="I3073" s="42">
        <v>1270</v>
      </c>
    </row>
    <row r="3074" spans="6:9">
      <c r="F3074" s="41" t="s">
        <v>318</v>
      </c>
      <c r="G3074" s="41" t="s">
        <v>331</v>
      </c>
      <c r="H3074" s="41" t="s">
        <v>347</v>
      </c>
      <c r="I3074" s="42">
        <v>447</v>
      </c>
    </row>
    <row r="3075" spans="6:9">
      <c r="F3075" s="41" t="s">
        <v>318</v>
      </c>
      <c r="G3075" s="41" t="s">
        <v>332</v>
      </c>
      <c r="H3075" s="41" t="s">
        <v>341</v>
      </c>
      <c r="I3075" s="42">
        <v>353</v>
      </c>
    </row>
    <row r="3076" spans="6:9">
      <c r="F3076" s="41" t="s">
        <v>318</v>
      </c>
      <c r="G3076" s="41" t="s">
        <v>332</v>
      </c>
      <c r="H3076" s="41" t="s">
        <v>342</v>
      </c>
      <c r="I3076" s="42">
        <v>19</v>
      </c>
    </row>
    <row r="3077" spans="6:9">
      <c r="F3077" s="41" t="s">
        <v>318</v>
      </c>
      <c r="G3077" s="41" t="s">
        <v>332</v>
      </c>
      <c r="H3077" s="41" t="s">
        <v>343</v>
      </c>
      <c r="I3077" s="42">
        <v>4948</v>
      </c>
    </row>
    <row r="3078" spans="6:9">
      <c r="F3078" s="41" t="s">
        <v>318</v>
      </c>
      <c r="G3078" s="41" t="s">
        <v>332</v>
      </c>
      <c r="H3078" s="41" t="s">
        <v>344</v>
      </c>
      <c r="I3078" s="42">
        <v>108</v>
      </c>
    </row>
    <row r="3079" spans="6:9">
      <c r="F3079" s="41" t="s">
        <v>318</v>
      </c>
      <c r="G3079" s="41" t="s">
        <v>332</v>
      </c>
      <c r="H3079" s="41" t="s">
        <v>345</v>
      </c>
      <c r="I3079" s="42">
        <v>3031</v>
      </c>
    </row>
    <row r="3080" spans="6:9">
      <c r="F3080" s="41" t="s">
        <v>318</v>
      </c>
      <c r="G3080" s="41" t="s">
        <v>332</v>
      </c>
      <c r="H3080" s="41" t="s">
        <v>346</v>
      </c>
      <c r="I3080" s="42">
        <v>1221</v>
      </c>
    </row>
    <row r="3081" spans="6:9">
      <c r="F3081" s="41" t="s">
        <v>318</v>
      </c>
      <c r="G3081" s="41" t="s">
        <v>332</v>
      </c>
      <c r="H3081" s="41" t="s">
        <v>347</v>
      </c>
      <c r="I3081" s="42">
        <v>623</v>
      </c>
    </row>
    <row r="3082" spans="6:9">
      <c r="F3082" s="41" t="s">
        <v>318</v>
      </c>
      <c r="G3082" s="41" t="s">
        <v>333</v>
      </c>
      <c r="H3082" s="41" t="s">
        <v>341</v>
      </c>
      <c r="I3082" s="42">
        <v>503</v>
      </c>
    </row>
    <row r="3083" spans="6:9">
      <c r="F3083" s="41" t="s">
        <v>318</v>
      </c>
      <c r="G3083" s="41" t="s">
        <v>333</v>
      </c>
      <c r="H3083" s="41" t="s">
        <v>342</v>
      </c>
      <c r="I3083" s="42">
        <v>20</v>
      </c>
    </row>
    <row r="3084" spans="6:9">
      <c r="F3084" s="41" t="s">
        <v>318</v>
      </c>
      <c r="G3084" s="41" t="s">
        <v>333</v>
      </c>
      <c r="H3084" s="41" t="s">
        <v>343</v>
      </c>
      <c r="I3084" s="42">
        <v>6736</v>
      </c>
    </row>
    <row r="3085" spans="6:9">
      <c r="F3085" s="41" t="s">
        <v>318</v>
      </c>
      <c r="G3085" s="41" t="s">
        <v>333</v>
      </c>
      <c r="H3085" s="41" t="s">
        <v>344</v>
      </c>
      <c r="I3085" s="42">
        <v>98</v>
      </c>
    </row>
    <row r="3086" spans="6:9">
      <c r="F3086" s="41" t="s">
        <v>318</v>
      </c>
      <c r="G3086" s="41" t="s">
        <v>333</v>
      </c>
      <c r="H3086" s="41" t="s">
        <v>345</v>
      </c>
      <c r="I3086" s="42">
        <v>2154</v>
      </c>
    </row>
    <row r="3087" spans="6:9">
      <c r="F3087" s="41" t="s">
        <v>318</v>
      </c>
      <c r="G3087" s="41" t="s">
        <v>333</v>
      </c>
      <c r="H3087" s="41" t="s">
        <v>346</v>
      </c>
      <c r="I3087" s="42">
        <v>1761</v>
      </c>
    </row>
    <row r="3088" spans="6:9">
      <c r="F3088" s="41" t="s">
        <v>318</v>
      </c>
      <c r="G3088" s="41" t="s">
        <v>333</v>
      </c>
      <c r="H3088" s="41" t="s">
        <v>347</v>
      </c>
      <c r="I3088" s="42">
        <v>582</v>
      </c>
    </row>
    <row r="3089" spans="6:9">
      <c r="F3089" s="41" t="s">
        <v>318</v>
      </c>
      <c r="G3089" s="41" t="s">
        <v>334</v>
      </c>
      <c r="H3089" s="41" t="s">
        <v>341</v>
      </c>
      <c r="I3089" s="42">
        <v>594</v>
      </c>
    </row>
    <row r="3090" spans="6:9">
      <c r="F3090" s="41" t="s">
        <v>318</v>
      </c>
      <c r="G3090" s="41" t="s">
        <v>334</v>
      </c>
      <c r="H3090" s="41" t="s">
        <v>342</v>
      </c>
      <c r="I3090" s="42">
        <v>289</v>
      </c>
    </row>
    <row r="3091" spans="6:9">
      <c r="F3091" s="41" t="s">
        <v>318</v>
      </c>
      <c r="G3091" s="41" t="s">
        <v>334</v>
      </c>
      <c r="H3091" s="41" t="s">
        <v>343</v>
      </c>
      <c r="I3091" s="42">
        <v>6276</v>
      </c>
    </row>
    <row r="3092" spans="6:9">
      <c r="F3092" s="41" t="s">
        <v>318</v>
      </c>
      <c r="G3092" s="41" t="s">
        <v>334</v>
      </c>
      <c r="H3092" s="41" t="s">
        <v>344</v>
      </c>
      <c r="I3092" s="42">
        <v>136</v>
      </c>
    </row>
    <row r="3093" spans="6:9">
      <c r="F3093" s="41" t="s">
        <v>318</v>
      </c>
      <c r="G3093" s="41" t="s">
        <v>334</v>
      </c>
      <c r="H3093" s="41" t="s">
        <v>345</v>
      </c>
      <c r="I3093" s="42">
        <v>2340</v>
      </c>
    </row>
    <row r="3094" spans="6:9">
      <c r="F3094" s="41" t="s">
        <v>318</v>
      </c>
      <c r="G3094" s="41" t="s">
        <v>334</v>
      </c>
      <c r="H3094" s="41" t="s">
        <v>346</v>
      </c>
      <c r="I3094" s="42">
        <v>2226</v>
      </c>
    </row>
    <row r="3095" spans="6:9">
      <c r="F3095" s="41" t="s">
        <v>318</v>
      </c>
      <c r="G3095" s="41" t="s">
        <v>334</v>
      </c>
      <c r="H3095" s="41" t="s">
        <v>347</v>
      </c>
      <c r="I3095" s="42">
        <v>462</v>
      </c>
    </row>
    <row r="3096" spans="6:9">
      <c r="F3096" s="41" t="s">
        <v>318</v>
      </c>
      <c r="G3096" s="41" t="s">
        <v>336</v>
      </c>
      <c r="H3096" s="41" t="s">
        <v>341</v>
      </c>
      <c r="I3096" s="42">
        <v>463</v>
      </c>
    </row>
    <row r="3097" spans="6:9">
      <c r="F3097" s="41" t="s">
        <v>318</v>
      </c>
      <c r="G3097" s="41" t="s">
        <v>336</v>
      </c>
      <c r="H3097" s="41" t="s">
        <v>342</v>
      </c>
      <c r="I3097" s="42">
        <v>54</v>
      </c>
    </row>
    <row r="3098" spans="6:9">
      <c r="F3098" s="41" t="s">
        <v>318</v>
      </c>
      <c r="G3098" s="41" t="s">
        <v>336</v>
      </c>
      <c r="H3098" s="41" t="s">
        <v>343</v>
      </c>
      <c r="I3098" s="42">
        <v>6941</v>
      </c>
    </row>
    <row r="3099" spans="6:9">
      <c r="F3099" s="41" t="s">
        <v>318</v>
      </c>
      <c r="G3099" s="41" t="s">
        <v>336</v>
      </c>
      <c r="H3099" s="41" t="s">
        <v>344</v>
      </c>
      <c r="I3099" s="42">
        <v>458</v>
      </c>
    </row>
    <row r="3100" spans="6:9">
      <c r="F3100" s="41" t="s">
        <v>318</v>
      </c>
      <c r="G3100" s="41" t="s">
        <v>336</v>
      </c>
      <c r="H3100" s="41" t="s">
        <v>345</v>
      </c>
      <c r="I3100" s="42">
        <v>1822</v>
      </c>
    </row>
    <row r="3101" spans="6:9">
      <c r="F3101" s="41" t="s">
        <v>318</v>
      </c>
      <c r="G3101" s="41" t="s">
        <v>336</v>
      </c>
      <c r="H3101" s="41" t="s">
        <v>346</v>
      </c>
      <c r="I3101" s="42">
        <v>2233</v>
      </c>
    </row>
    <row r="3102" spans="6:9">
      <c r="F3102" s="41" t="s">
        <v>318</v>
      </c>
      <c r="G3102" s="41" t="s">
        <v>336</v>
      </c>
      <c r="H3102" s="41" t="s">
        <v>347</v>
      </c>
      <c r="I3102" s="42">
        <v>612</v>
      </c>
    </row>
    <row r="3103" spans="6:9">
      <c r="F3103" s="41" t="s">
        <v>318</v>
      </c>
      <c r="G3103" s="41" t="s">
        <v>337</v>
      </c>
      <c r="H3103" s="41" t="s">
        <v>341</v>
      </c>
      <c r="I3103" s="42">
        <v>385</v>
      </c>
    </row>
    <row r="3104" spans="6:9">
      <c r="F3104" s="41" t="s">
        <v>318</v>
      </c>
      <c r="G3104" s="41" t="s">
        <v>337</v>
      </c>
      <c r="H3104" s="41" t="s">
        <v>342</v>
      </c>
      <c r="I3104" s="42">
        <v>20</v>
      </c>
    </row>
    <row r="3105" spans="6:9">
      <c r="F3105" s="41" t="s">
        <v>318</v>
      </c>
      <c r="G3105" s="41" t="s">
        <v>337</v>
      </c>
      <c r="H3105" s="41" t="s">
        <v>343</v>
      </c>
      <c r="I3105" s="42">
        <v>6511</v>
      </c>
    </row>
    <row r="3106" spans="6:9">
      <c r="F3106" s="41" t="s">
        <v>318</v>
      </c>
      <c r="G3106" s="41" t="s">
        <v>337</v>
      </c>
      <c r="H3106" s="41" t="s">
        <v>344</v>
      </c>
      <c r="I3106" s="42">
        <v>168</v>
      </c>
    </row>
    <row r="3107" spans="6:9">
      <c r="F3107" s="41" t="s">
        <v>318</v>
      </c>
      <c r="G3107" s="41" t="s">
        <v>337</v>
      </c>
      <c r="H3107" s="41" t="s">
        <v>345</v>
      </c>
      <c r="I3107" s="42">
        <v>2211</v>
      </c>
    </row>
    <row r="3108" spans="6:9">
      <c r="F3108" s="41" t="s">
        <v>318</v>
      </c>
      <c r="G3108" s="41" t="s">
        <v>337</v>
      </c>
      <c r="H3108" s="41" t="s">
        <v>346</v>
      </c>
      <c r="I3108" s="42">
        <v>1753</v>
      </c>
    </row>
    <row r="3109" spans="6:9">
      <c r="F3109" s="41" t="s">
        <v>318</v>
      </c>
      <c r="G3109" s="41" t="s">
        <v>337</v>
      </c>
      <c r="H3109" s="41" t="s">
        <v>347</v>
      </c>
      <c r="I3109" s="42">
        <v>772</v>
      </c>
    </row>
    <row r="3110" spans="6:9">
      <c r="F3110" s="41" t="s">
        <v>9</v>
      </c>
      <c r="G3110" s="41" t="s">
        <v>324</v>
      </c>
      <c r="H3110" s="41" t="s">
        <v>341</v>
      </c>
      <c r="I3110" s="42">
        <v>116</v>
      </c>
    </row>
    <row r="3111" spans="6:9">
      <c r="F3111" s="41" t="s">
        <v>9</v>
      </c>
      <c r="G3111" s="41" t="s">
        <v>324</v>
      </c>
      <c r="H3111" s="41" t="s">
        <v>342</v>
      </c>
      <c r="I3111" s="42">
        <v>1</v>
      </c>
    </row>
    <row r="3112" spans="6:9">
      <c r="F3112" s="41" t="s">
        <v>9</v>
      </c>
      <c r="G3112" s="41" t="s">
        <v>324</v>
      </c>
      <c r="H3112" s="41" t="s">
        <v>343</v>
      </c>
      <c r="I3112" s="42">
        <v>703</v>
      </c>
    </row>
    <row r="3113" spans="6:9">
      <c r="F3113" s="41" t="s">
        <v>9</v>
      </c>
      <c r="G3113" s="41" t="s">
        <v>324</v>
      </c>
      <c r="H3113" s="41" t="s">
        <v>344</v>
      </c>
      <c r="I3113" s="42">
        <v>4</v>
      </c>
    </row>
    <row r="3114" spans="6:9">
      <c r="F3114" s="41" t="s">
        <v>9</v>
      </c>
      <c r="G3114" s="41" t="s">
        <v>324</v>
      </c>
      <c r="H3114" s="41" t="s">
        <v>345</v>
      </c>
      <c r="I3114" s="42">
        <v>19</v>
      </c>
    </row>
    <row r="3115" spans="6:9">
      <c r="F3115" s="41" t="s">
        <v>9</v>
      </c>
      <c r="G3115" s="41" t="s">
        <v>324</v>
      </c>
      <c r="H3115" s="41" t="s">
        <v>346</v>
      </c>
      <c r="I3115" s="42">
        <v>29</v>
      </c>
    </row>
    <row r="3116" spans="6:9">
      <c r="F3116" s="41" t="s">
        <v>9</v>
      </c>
      <c r="G3116" s="41" t="s">
        <v>324</v>
      </c>
      <c r="H3116" s="41" t="s">
        <v>347</v>
      </c>
      <c r="I3116" s="42">
        <v>242</v>
      </c>
    </row>
    <row r="3117" spans="6:9">
      <c r="F3117" s="41" t="s">
        <v>9</v>
      </c>
      <c r="G3117" s="41" t="s">
        <v>325</v>
      </c>
      <c r="H3117" s="41" t="s">
        <v>341</v>
      </c>
      <c r="I3117" s="42">
        <v>42</v>
      </c>
    </row>
    <row r="3118" spans="6:9">
      <c r="F3118" s="41" t="s">
        <v>9</v>
      </c>
      <c r="G3118" s="41" t="s">
        <v>325</v>
      </c>
      <c r="H3118" s="41" t="s">
        <v>342</v>
      </c>
      <c r="I3118" s="42">
        <v>13</v>
      </c>
    </row>
    <row r="3119" spans="6:9">
      <c r="F3119" s="41" t="s">
        <v>9</v>
      </c>
      <c r="G3119" s="41" t="s">
        <v>325</v>
      </c>
      <c r="H3119" s="41" t="s">
        <v>343</v>
      </c>
      <c r="I3119" s="42">
        <v>860</v>
      </c>
    </row>
    <row r="3120" spans="6:9">
      <c r="F3120" s="41" t="s">
        <v>9</v>
      </c>
      <c r="G3120" s="41" t="s">
        <v>325</v>
      </c>
      <c r="H3120" s="41" t="s">
        <v>344</v>
      </c>
      <c r="I3120" s="42">
        <v>12</v>
      </c>
    </row>
    <row r="3121" spans="6:9">
      <c r="F3121" s="41" t="s">
        <v>9</v>
      </c>
      <c r="G3121" s="41" t="s">
        <v>325</v>
      </c>
      <c r="H3121" s="41" t="s">
        <v>345</v>
      </c>
      <c r="I3121" s="42">
        <v>99</v>
      </c>
    </row>
    <row r="3122" spans="6:9">
      <c r="F3122" s="41" t="s">
        <v>9</v>
      </c>
      <c r="G3122" s="41" t="s">
        <v>325</v>
      </c>
      <c r="H3122" s="41" t="s">
        <v>346</v>
      </c>
      <c r="I3122" s="42">
        <v>53</v>
      </c>
    </row>
    <row r="3123" spans="6:9">
      <c r="F3123" s="41" t="s">
        <v>9</v>
      </c>
      <c r="G3123" s="41" t="s">
        <v>325</v>
      </c>
      <c r="H3123" s="41" t="s">
        <v>347</v>
      </c>
      <c r="I3123" s="42">
        <v>58</v>
      </c>
    </row>
    <row r="3124" spans="6:9">
      <c r="F3124" s="41" t="s">
        <v>9</v>
      </c>
      <c r="G3124" s="41" t="s">
        <v>326</v>
      </c>
      <c r="H3124" s="41" t="s">
        <v>341</v>
      </c>
      <c r="I3124" s="42">
        <v>48</v>
      </c>
    </row>
    <row r="3125" spans="6:9">
      <c r="F3125" s="41" t="s">
        <v>9</v>
      </c>
      <c r="G3125" s="41" t="s">
        <v>326</v>
      </c>
      <c r="H3125" s="41" t="s">
        <v>342</v>
      </c>
      <c r="I3125" s="42">
        <v>0</v>
      </c>
    </row>
    <row r="3126" spans="6:9">
      <c r="F3126" s="41" t="s">
        <v>9</v>
      </c>
      <c r="G3126" s="41" t="s">
        <v>326</v>
      </c>
      <c r="H3126" s="41" t="s">
        <v>343</v>
      </c>
      <c r="I3126" s="42">
        <v>998</v>
      </c>
    </row>
    <row r="3127" spans="6:9">
      <c r="F3127" s="41" t="s">
        <v>9</v>
      </c>
      <c r="G3127" s="41" t="s">
        <v>326</v>
      </c>
      <c r="H3127" s="41" t="s">
        <v>344</v>
      </c>
      <c r="I3127" s="42">
        <v>10</v>
      </c>
    </row>
    <row r="3128" spans="6:9">
      <c r="F3128" s="41" t="s">
        <v>9</v>
      </c>
      <c r="G3128" s="41" t="s">
        <v>326</v>
      </c>
      <c r="H3128" s="41" t="s">
        <v>345</v>
      </c>
      <c r="I3128" s="42">
        <v>115</v>
      </c>
    </row>
    <row r="3129" spans="6:9">
      <c r="F3129" s="41" t="s">
        <v>9</v>
      </c>
      <c r="G3129" s="41" t="s">
        <v>326</v>
      </c>
      <c r="H3129" s="41" t="s">
        <v>346</v>
      </c>
      <c r="I3129" s="42">
        <v>82</v>
      </c>
    </row>
    <row r="3130" spans="6:9">
      <c r="F3130" s="41" t="s">
        <v>9</v>
      </c>
      <c r="G3130" s="41" t="s">
        <v>326</v>
      </c>
      <c r="H3130" s="41" t="s">
        <v>347</v>
      </c>
      <c r="I3130" s="42">
        <v>131</v>
      </c>
    </row>
    <row r="3131" spans="6:9">
      <c r="F3131" s="41" t="s">
        <v>9</v>
      </c>
      <c r="G3131" s="41" t="s">
        <v>327</v>
      </c>
      <c r="H3131" s="41" t="s">
        <v>341</v>
      </c>
      <c r="I3131" s="42">
        <v>78</v>
      </c>
    </row>
    <row r="3132" spans="6:9">
      <c r="F3132" s="41" t="s">
        <v>9</v>
      </c>
      <c r="G3132" s="41" t="s">
        <v>327</v>
      </c>
      <c r="H3132" s="41" t="s">
        <v>342</v>
      </c>
      <c r="I3132" s="42">
        <v>0</v>
      </c>
    </row>
    <row r="3133" spans="6:9">
      <c r="F3133" s="41" t="s">
        <v>9</v>
      </c>
      <c r="G3133" s="41" t="s">
        <v>327</v>
      </c>
      <c r="H3133" s="41" t="s">
        <v>343</v>
      </c>
      <c r="I3133" s="42">
        <v>826</v>
      </c>
    </row>
    <row r="3134" spans="6:9">
      <c r="F3134" s="41" t="s">
        <v>9</v>
      </c>
      <c r="G3134" s="41" t="s">
        <v>327</v>
      </c>
      <c r="H3134" s="41" t="s">
        <v>344</v>
      </c>
      <c r="I3134" s="42">
        <v>3</v>
      </c>
    </row>
    <row r="3135" spans="6:9">
      <c r="F3135" s="41" t="s">
        <v>9</v>
      </c>
      <c r="G3135" s="41" t="s">
        <v>327</v>
      </c>
      <c r="H3135" s="41" t="s">
        <v>345</v>
      </c>
      <c r="I3135" s="42">
        <v>152</v>
      </c>
    </row>
    <row r="3136" spans="6:9">
      <c r="F3136" s="41" t="s">
        <v>9</v>
      </c>
      <c r="G3136" s="41" t="s">
        <v>327</v>
      </c>
      <c r="H3136" s="41" t="s">
        <v>346</v>
      </c>
      <c r="I3136" s="42">
        <v>39</v>
      </c>
    </row>
    <row r="3137" spans="6:9">
      <c r="F3137" s="41" t="s">
        <v>9</v>
      </c>
      <c r="G3137" s="41" t="s">
        <v>327</v>
      </c>
      <c r="H3137" s="41" t="s">
        <v>347</v>
      </c>
      <c r="I3137" s="42">
        <v>245</v>
      </c>
    </row>
    <row r="3138" spans="6:9">
      <c r="F3138" s="41" t="s">
        <v>9</v>
      </c>
      <c r="G3138" s="41" t="s">
        <v>328</v>
      </c>
      <c r="H3138" s="41" t="s">
        <v>341</v>
      </c>
      <c r="I3138" s="42">
        <v>89</v>
      </c>
    </row>
    <row r="3139" spans="6:9">
      <c r="F3139" s="41" t="s">
        <v>9</v>
      </c>
      <c r="G3139" s="41" t="s">
        <v>328</v>
      </c>
      <c r="H3139" s="41" t="s">
        <v>342</v>
      </c>
      <c r="I3139" s="42">
        <v>1</v>
      </c>
    </row>
    <row r="3140" spans="6:9">
      <c r="F3140" s="41" t="s">
        <v>9</v>
      </c>
      <c r="G3140" s="41" t="s">
        <v>328</v>
      </c>
      <c r="H3140" s="41" t="s">
        <v>343</v>
      </c>
      <c r="I3140" s="42">
        <v>849</v>
      </c>
    </row>
    <row r="3141" spans="6:9">
      <c r="F3141" s="41" t="s">
        <v>9</v>
      </c>
      <c r="G3141" s="41" t="s">
        <v>328</v>
      </c>
      <c r="H3141" s="41" t="s">
        <v>344</v>
      </c>
      <c r="I3141" s="42">
        <v>4</v>
      </c>
    </row>
    <row r="3142" spans="6:9">
      <c r="F3142" s="41" t="s">
        <v>9</v>
      </c>
      <c r="G3142" s="41" t="s">
        <v>328</v>
      </c>
      <c r="H3142" s="41" t="s">
        <v>345</v>
      </c>
      <c r="I3142" s="42">
        <v>94</v>
      </c>
    </row>
    <row r="3143" spans="6:9">
      <c r="F3143" s="41" t="s">
        <v>9</v>
      </c>
      <c r="G3143" s="41" t="s">
        <v>328</v>
      </c>
      <c r="H3143" s="41" t="s">
        <v>346</v>
      </c>
      <c r="I3143" s="42">
        <v>32</v>
      </c>
    </row>
    <row r="3144" spans="6:9">
      <c r="F3144" s="41" t="s">
        <v>9</v>
      </c>
      <c r="G3144" s="41" t="s">
        <v>328</v>
      </c>
      <c r="H3144" s="41" t="s">
        <v>347</v>
      </c>
      <c r="I3144" s="42">
        <v>218</v>
      </c>
    </row>
    <row r="3145" spans="6:9">
      <c r="F3145" s="41" t="s">
        <v>9</v>
      </c>
      <c r="G3145" s="41" t="s">
        <v>330</v>
      </c>
      <c r="H3145" s="41" t="s">
        <v>341</v>
      </c>
      <c r="I3145" s="42">
        <v>49</v>
      </c>
    </row>
    <row r="3146" spans="6:9">
      <c r="F3146" s="41" t="s">
        <v>9</v>
      </c>
      <c r="G3146" s="41" t="s">
        <v>330</v>
      </c>
      <c r="H3146" s="41" t="s">
        <v>342</v>
      </c>
      <c r="I3146" s="42">
        <v>0</v>
      </c>
    </row>
    <row r="3147" spans="6:9">
      <c r="F3147" s="41" t="s">
        <v>9</v>
      </c>
      <c r="G3147" s="41" t="s">
        <v>330</v>
      </c>
      <c r="H3147" s="41" t="s">
        <v>343</v>
      </c>
      <c r="I3147" s="42">
        <v>918</v>
      </c>
    </row>
    <row r="3148" spans="6:9">
      <c r="F3148" s="41" t="s">
        <v>9</v>
      </c>
      <c r="G3148" s="41" t="s">
        <v>330</v>
      </c>
      <c r="H3148" s="41" t="s">
        <v>344</v>
      </c>
      <c r="I3148" s="42">
        <v>3</v>
      </c>
    </row>
    <row r="3149" spans="6:9">
      <c r="F3149" s="41" t="s">
        <v>9</v>
      </c>
      <c r="G3149" s="41" t="s">
        <v>330</v>
      </c>
      <c r="H3149" s="41" t="s">
        <v>345</v>
      </c>
      <c r="I3149" s="42">
        <v>71</v>
      </c>
    </row>
    <row r="3150" spans="6:9">
      <c r="F3150" s="41" t="s">
        <v>9</v>
      </c>
      <c r="G3150" s="41" t="s">
        <v>330</v>
      </c>
      <c r="H3150" s="41" t="s">
        <v>346</v>
      </c>
      <c r="I3150" s="42">
        <v>105</v>
      </c>
    </row>
    <row r="3151" spans="6:9">
      <c r="F3151" s="41" t="s">
        <v>9</v>
      </c>
      <c r="G3151" s="41" t="s">
        <v>330</v>
      </c>
      <c r="H3151" s="41" t="s">
        <v>347</v>
      </c>
      <c r="I3151" s="42">
        <v>156</v>
      </c>
    </row>
    <row r="3152" spans="6:9">
      <c r="F3152" s="41" t="s">
        <v>9</v>
      </c>
      <c r="G3152" s="41" t="s">
        <v>331</v>
      </c>
      <c r="H3152" s="41" t="s">
        <v>341</v>
      </c>
      <c r="I3152" s="42">
        <v>53</v>
      </c>
    </row>
    <row r="3153" spans="6:9">
      <c r="F3153" s="41" t="s">
        <v>9</v>
      </c>
      <c r="G3153" s="41" t="s">
        <v>331</v>
      </c>
      <c r="H3153" s="41" t="s">
        <v>342</v>
      </c>
      <c r="I3153" s="42">
        <v>0</v>
      </c>
    </row>
    <row r="3154" spans="6:9">
      <c r="F3154" s="41" t="s">
        <v>9</v>
      </c>
      <c r="G3154" s="41" t="s">
        <v>331</v>
      </c>
      <c r="H3154" s="41" t="s">
        <v>343</v>
      </c>
      <c r="I3154" s="42">
        <v>1015</v>
      </c>
    </row>
    <row r="3155" spans="6:9">
      <c r="F3155" s="41" t="s">
        <v>9</v>
      </c>
      <c r="G3155" s="41" t="s">
        <v>331</v>
      </c>
      <c r="H3155" s="41" t="s">
        <v>344</v>
      </c>
      <c r="I3155" s="42">
        <v>14</v>
      </c>
    </row>
    <row r="3156" spans="6:9">
      <c r="F3156" s="41" t="s">
        <v>9</v>
      </c>
      <c r="G3156" s="41" t="s">
        <v>331</v>
      </c>
      <c r="H3156" s="41" t="s">
        <v>345</v>
      </c>
      <c r="I3156" s="42">
        <v>63</v>
      </c>
    </row>
    <row r="3157" spans="6:9">
      <c r="F3157" s="41" t="s">
        <v>9</v>
      </c>
      <c r="G3157" s="41" t="s">
        <v>331</v>
      </c>
      <c r="H3157" s="41" t="s">
        <v>346</v>
      </c>
      <c r="I3157" s="42">
        <v>105</v>
      </c>
    </row>
    <row r="3158" spans="6:9">
      <c r="F3158" s="41" t="s">
        <v>9</v>
      </c>
      <c r="G3158" s="41" t="s">
        <v>331</v>
      </c>
      <c r="H3158" s="41" t="s">
        <v>347</v>
      </c>
      <c r="I3158" s="42">
        <v>355</v>
      </c>
    </row>
    <row r="3159" spans="6:9">
      <c r="F3159" s="41" t="s">
        <v>9</v>
      </c>
      <c r="G3159" s="41" t="s">
        <v>332</v>
      </c>
      <c r="H3159" s="41" t="s">
        <v>341</v>
      </c>
      <c r="I3159" s="42">
        <v>31</v>
      </c>
    </row>
    <row r="3160" spans="6:9">
      <c r="F3160" s="41" t="s">
        <v>9</v>
      </c>
      <c r="G3160" s="41" t="s">
        <v>332</v>
      </c>
      <c r="H3160" s="41" t="s">
        <v>342</v>
      </c>
      <c r="I3160" s="42">
        <v>0</v>
      </c>
    </row>
    <row r="3161" spans="6:9">
      <c r="F3161" s="41" t="s">
        <v>9</v>
      </c>
      <c r="G3161" s="41" t="s">
        <v>332</v>
      </c>
      <c r="H3161" s="41" t="s">
        <v>343</v>
      </c>
      <c r="I3161" s="42">
        <v>1012</v>
      </c>
    </row>
    <row r="3162" spans="6:9">
      <c r="F3162" s="41" t="s">
        <v>9</v>
      </c>
      <c r="G3162" s="41" t="s">
        <v>332</v>
      </c>
      <c r="H3162" s="41" t="s">
        <v>344</v>
      </c>
      <c r="I3162" s="42">
        <v>6</v>
      </c>
    </row>
    <row r="3163" spans="6:9">
      <c r="F3163" s="41" t="s">
        <v>9</v>
      </c>
      <c r="G3163" s="41" t="s">
        <v>332</v>
      </c>
      <c r="H3163" s="41" t="s">
        <v>345</v>
      </c>
      <c r="I3163" s="42">
        <v>167</v>
      </c>
    </row>
    <row r="3164" spans="6:9">
      <c r="F3164" s="41" t="s">
        <v>9</v>
      </c>
      <c r="G3164" s="41" t="s">
        <v>332</v>
      </c>
      <c r="H3164" s="41" t="s">
        <v>346</v>
      </c>
      <c r="I3164" s="42">
        <v>80</v>
      </c>
    </row>
    <row r="3165" spans="6:9">
      <c r="F3165" s="41" t="s">
        <v>9</v>
      </c>
      <c r="G3165" s="41" t="s">
        <v>332</v>
      </c>
      <c r="H3165" s="41" t="s">
        <v>347</v>
      </c>
      <c r="I3165" s="42">
        <v>459</v>
      </c>
    </row>
    <row r="3166" spans="6:9">
      <c r="F3166" s="41" t="s">
        <v>9</v>
      </c>
      <c r="G3166" s="41" t="s">
        <v>333</v>
      </c>
      <c r="H3166" s="41" t="s">
        <v>341</v>
      </c>
      <c r="I3166" s="42">
        <v>44</v>
      </c>
    </row>
    <row r="3167" spans="6:9">
      <c r="F3167" s="41" t="s">
        <v>9</v>
      </c>
      <c r="G3167" s="41" t="s">
        <v>333</v>
      </c>
      <c r="H3167" s="41" t="s">
        <v>342</v>
      </c>
      <c r="I3167" s="42">
        <v>2</v>
      </c>
    </row>
    <row r="3168" spans="6:9">
      <c r="F3168" s="41" t="s">
        <v>9</v>
      </c>
      <c r="G3168" s="41" t="s">
        <v>333</v>
      </c>
      <c r="H3168" s="41" t="s">
        <v>343</v>
      </c>
      <c r="I3168" s="42">
        <v>1078</v>
      </c>
    </row>
    <row r="3169" spans="6:9">
      <c r="F3169" s="41" t="s">
        <v>9</v>
      </c>
      <c r="G3169" s="41" t="s">
        <v>333</v>
      </c>
      <c r="H3169" s="41" t="s">
        <v>344</v>
      </c>
      <c r="I3169" s="42">
        <v>12</v>
      </c>
    </row>
    <row r="3170" spans="6:9">
      <c r="F3170" s="41" t="s">
        <v>9</v>
      </c>
      <c r="G3170" s="41" t="s">
        <v>333</v>
      </c>
      <c r="H3170" s="41" t="s">
        <v>345</v>
      </c>
      <c r="I3170" s="42">
        <v>193</v>
      </c>
    </row>
    <row r="3171" spans="6:9">
      <c r="F3171" s="41" t="s">
        <v>9</v>
      </c>
      <c r="G3171" s="41" t="s">
        <v>333</v>
      </c>
      <c r="H3171" s="41" t="s">
        <v>346</v>
      </c>
      <c r="I3171" s="42">
        <v>101</v>
      </c>
    </row>
    <row r="3172" spans="6:9">
      <c r="F3172" s="41" t="s">
        <v>9</v>
      </c>
      <c r="G3172" s="41" t="s">
        <v>333</v>
      </c>
      <c r="H3172" s="41" t="s">
        <v>347</v>
      </c>
      <c r="I3172" s="42">
        <v>440</v>
      </c>
    </row>
    <row r="3173" spans="6:9">
      <c r="F3173" s="41" t="s">
        <v>9</v>
      </c>
      <c r="G3173" s="41" t="s">
        <v>334</v>
      </c>
      <c r="H3173" s="41" t="s">
        <v>341</v>
      </c>
      <c r="I3173" s="42">
        <v>29</v>
      </c>
    </row>
    <row r="3174" spans="6:9">
      <c r="F3174" s="41" t="s">
        <v>9</v>
      </c>
      <c r="G3174" s="41" t="s">
        <v>334</v>
      </c>
      <c r="H3174" s="41" t="s">
        <v>342</v>
      </c>
      <c r="I3174" s="42">
        <v>0</v>
      </c>
    </row>
    <row r="3175" spans="6:9">
      <c r="F3175" s="41" t="s">
        <v>9</v>
      </c>
      <c r="G3175" s="41" t="s">
        <v>334</v>
      </c>
      <c r="H3175" s="41" t="s">
        <v>343</v>
      </c>
      <c r="I3175" s="42">
        <v>1010</v>
      </c>
    </row>
    <row r="3176" spans="6:9">
      <c r="F3176" s="41" t="s">
        <v>9</v>
      </c>
      <c r="G3176" s="41" t="s">
        <v>334</v>
      </c>
      <c r="H3176" s="41" t="s">
        <v>344</v>
      </c>
      <c r="I3176" s="42">
        <v>12</v>
      </c>
    </row>
    <row r="3177" spans="6:9">
      <c r="F3177" s="41" t="s">
        <v>9</v>
      </c>
      <c r="G3177" s="41" t="s">
        <v>334</v>
      </c>
      <c r="H3177" s="41" t="s">
        <v>345</v>
      </c>
      <c r="I3177" s="42">
        <v>179</v>
      </c>
    </row>
    <row r="3178" spans="6:9">
      <c r="F3178" s="41" t="s">
        <v>9</v>
      </c>
      <c r="G3178" s="41" t="s">
        <v>334</v>
      </c>
      <c r="H3178" s="41" t="s">
        <v>346</v>
      </c>
      <c r="I3178" s="42">
        <v>91</v>
      </c>
    </row>
    <row r="3179" spans="6:9">
      <c r="F3179" s="41" t="s">
        <v>9</v>
      </c>
      <c r="G3179" s="41" t="s">
        <v>334</v>
      </c>
      <c r="H3179" s="41" t="s">
        <v>347</v>
      </c>
      <c r="I3179" s="42">
        <v>387</v>
      </c>
    </row>
    <row r="3180" spans="6:9">
      <c r="F3180" s="41" t="s">
        <v>9</v>
      </c>
      <c r="G3180" s="41" t="s">
        <v>336</v>
      </c>
      <c r="H3180" s="41" t="s">
        <v>341</v>
      </c>
      <c r="I3180" s="42">
        <v>23</v>
      </c>
    </row>
    <row r="3181" spans="6:9">
      <c r="F3181" s="41" t="s">
        <v>9</v>
      </c>
      <c r="G3181" s="41" t="s">
        <v>336</v>
      </c>
      <c r="H3181" s="41" t="s">
        <v>342</v>
      </c>
      <c r="I3181" s="42">
        <v>1</v>
      </c>
    </row>
    <row r="3182" spans="6:9">
      <c r="F3182" s="41" t="s">
        <v>9</v>
      </c>
      <c r="G3182" s="41" t="s">
        <v>336</v>
      </c>
      <c r="H3182" s="41" t="s">
        <v>343</v>
      </c>
      <c r="I3182" s="42">
        <v>1048</v>
      </c>
    </row>
    <row r="3183" spans="6:9">
      <c r="F3183" s="41" t="s">
        <v>9</v>
      </c>
      <c r="G3183" s="41" t="s">
        <v>336</v>
      </c>
      <c r="H3183" s="41" t="s">
        <v>344</v>
      </c>
      <c r="I3183" s="42">
        <v>21</v>
      </c>
    </row>
    <row r="3184" spans="6:9">
      <c r="F3184" s="41" t="s">
        <v>9</v>
      </c>
      <c r="G3184" s="41" t="s">
        <v>336</v>
      </c>
      <c r="H3184" s="41" t="s">
        <v>345</v>
      </c>
      <c r="I3184" s="42">
        <v>279</v>
      </c>
    </row>
    <row r="3185" spans="6:9">
      <c r="F3185" s="41" t="s">
        <v>9</v>
      </c>
      <c r="G3185" s="41" t="s">
        <v>336</v>
      </c>
      <c r="H3185" s="41" t="s">
        <v>346</v>
      </c>
      <c r="I3185" s="42">
        <v>91</v>
      </c>
    </row>
    <row r="3186" spans="6:9">
      <c r="F3186" s="41" t="s">
        <v>9</v>
      </c>
      <c r="G3186" s="41" t="s">
        <v>336</v>
      </c>
      <c r="H3186" s="41" t="s">
        <v>347</v>
      </c>
      <c r="I3186" s="42">
        <v>213</v>
      </c>
    </row>
    <row r="3187" spans="6:9">
      <c r="F3187" s="41" t="s">
        <v>9</v>
      </c>
      <c r="G3187" s="41" t="s">
        <v>337</v>
      </c>
      <c r="H3187" s="41" t="s">
        <v>341</v>
      </c>
      <c r="I3187" s="42">
        <v>13</v>
      </c>
    </row>
    <row r="3188" spans="6:9">
      <c r="F3188" s="41" t="s">
        <v>9</v>
      </c>
      <c r="G3188" s="41" t="s">
        <v>337</v>
      </c>
      <c r="H3188" s="41" t="s">
        <v>342</v>
      </c>
      <c r="I3188" s="42">
        <v>0</v>
      </c>
    </row>
    <row r="3189" spans="6:9">
      <c r="F3189" s="41" t="s">
        <v>9</v>
      </c>
      <c r="G3189" s="41" t="s">
        <v>337</v>
      </c>
      <c r="H3189" s="41" t="s">
        <v>343</v>
      </c>
      <c r="I3189" s="42">
        <v>899</v>
      </c>
    </row>
    <row r="3190" spans="6:9">
      <c r="F3190" s="41" t="s">
        <v>9</v>
      </c>
      <c r="G3190" s="41" t="s">
        <v>337</v>
      </c>
      <c r="H3190" s="41" t="s">
        <v>344</v>
      </c>
      <c r="I3190" s="42">
        <v>24</v>
      </c>
    </row>
    <row r="3191" spans="6:9">
      <c r="F3191" s="41" t="s">
        <v>9</v>
      </c>
      <c r="G3191" s="41" t="s">
        <v>337</v>
      </c>
      <c r="H3191" s="41" t="s">
        <v>345</v>
      </c>
      <c r="I3191" s="42">
        <v>251</v>
      </c>
    </row>
    <row r="3192" spans="6:9">
      <c r="F3192" s="41" t="s">
        <v>9</v>
      </c>
      <c r="G3192" s="41" t="s">
        <v>337</v>
      </c>
      <c r="H3192" s="41" t="s">
        <v>346</v>
      </c>
      <c r="I3192" s="42">
        <v>82</v>
      </c>
    </row>
    <row r="3193" spans="6:9">
      <c r="F3193" s="41" t="s">
        <v>9</v>
      </c>
      <c r="G3193" s="41" t="s">
        <v>337</v>
      </c>
      <c r="H3193" s="41" t="s">
        <v>347</v>
      </c>
      <c r="I3193" s="42">
        <v>202</v>
      </c>
    </row>
    <row r="3194" spans="6:9">
      <c r="F3194" s="41" t="s">
        <v>13</v>
      </c>
      <c r="G3194" s="41" t="s">
        <v>324</v>
      </c>
      <c r="H3194" s="41" t="s">
        <v>341</v>
      </c>
      <c r="I3194" s="42">
        <v>208</v>
      </c>
    </row>
    <row r="3195" spans="6:9">
      <c r="F3195" s="41" t="s">
        <v>13</v>
      </c>
      <c r="G3195" s="41" t="s">
        <v>324</v>
      </c>
      <c r="H3195" s="41" t="s">
        <v>342</v>
      </c>
      <c r="I3195" s="42">
        <v>0</v>
      </c>
    </row>
    <row r="3196" spans="6:9">
      <c r="F3196" s="41" t="s">
        <v>13</v>
      </c>
      <c r="G3196" s="41" t="s">
        <v>324</v>
      </c>
      <c r="H3196" s="41" t="s">
        <v>343</v>
      </c>
      <c r="I3196" s="42">
        <v>304</v>
      </c>
    </row>
    <row r="3197" spans="6:9">
      <c r="F3197" s="41" t="s">
        <v>13</v>
      </c>
      <c r="G3197" s="41" t="s">
        <v>324</v>
      </c>
      <c r="H3197" s="41" t="s">
        <v>344</v>
      </c>
      <c r="I3197" s="42">
        <v>10</v>
      </c>
    </row>
    <row r="3198" spans="6:9">
      <c r="F3198" s="41" t="s">
        <v>13</v>
      </c>
      <c r="G3198" s="41" t="s">
        <v>324</v>
      </c>
      <c r="H3198" s="41" t="s">
        <v>345</v>
      </c>
      <c r="I3198" s="42">
        <v>38</v>
      </c>
    </row>
    <row r="3199" spans="6:9">
      <c r="F3199" s="41" t="s">
        <v>13</v>
      </c>
      <c r="G3199" s="41" t="s">
        <v>324</v>
      </c>
      <c r="H3199" s="41" t="s">
        <v>346</v>
      </c>
      <c r="I3199" s="42">
        <v>23</v>
      </c>
    </row>
    <row r="3200" spans="6:9">
      <c r="F3200" s="41" t="s">
        <v>13</v>
      </c>
      <c r="G3200" s="41" t="s">
        <v>324</v>
      </c>
      <c r="H3200" s="41" t="s">
        <v>347</v>
      </c>
      <c r="I3200" s="42">
        <v>5</v>
      </c>
    </row>
    <row r="3201" spans="6:9">
      <c r="F3201" s="41" t="s">
        <v>13</v>
      </c>
      <c r="G3201" s="41" t="s">
        <v>325</v>
      </c>
      <c r="H3201" s="41" t="s">
        <v>341</v>
      </c>
      <c r="I3201" s="42">
        <v>211</v>
      </c>
    </row>
    <row r="3202" spans="6:9">
      <c r="F3202" s="41" t="s">
        <v>13</v>
      </c>
      <c r="G3202" s="41" t="s">
        <v>325</v>
      </c>
      <c r="H3202" s="41" t="s">
        <v>342</v>
      </c>
      <c r="I3202" s="42">
        <v>2</v>
      </c>
    </row>
    <row r="3203" spans="6:9">
      <c r="F3203" s="41" t="s">
        <v>13</v>
      </c>
      <c r="G3203" s="41" t="s">
        <v>325</v>
      </c>
      <c r="H3203" s="41" t="s">
        <v>343</v>
      </c>
      <c r="I3203" s="42">
        <v>328</v>
      </c>
    </row>
    <row r="3204" spans="6:9">
      <c r="F3204" s="41" t="s">
        <v>13</v>
      </c>
      <c r="G3204" s="41" t="s">
        <v>325</v>
      </c>
      <c r="H3204" s="41" t="s">
        <v>344</v>
      </c>
      <c r="I3204" s="42">
        <v>3</v>
      </c>
    </row>
    <row r="3205" spans="6:9">
      <c r="F3205" s="41" t="s">
        <v>13</v>
      </c>
      <c r="G3205" s="41" t="s">
        <v>325</v>
      </c>
      <c r="H3205" s="41" t="s">
        <v>345</v>
      </c>
      <c r="I3205" s="42">
        <v>52</v>
      </c>
    </row>
    <row r="3206" spans="6:9">
      <c r="F3206" s="41" t="s">
        <v>13</v>
      </c>
      <c r="G3206" s="41" t="s">
        <v>325</v>
      </c>
      <c r="H3206" s="41" t="s">
        <v>346</v>
      </c>
      <c r="I3206" s="42">
        <v>14</v>
      </c>
    </row>
    <row r="3207" spans="6:9">
      <c r="F3207" s="41" t="s">
        <v>13</v>
      </c>
      <c r="G3207" s="41" t="s">
        <v>325</v>
      </c>
      <c r="H3207" s="41" t="s">
        <v>347</v>
      </c>
      <c r="I3207" s="42">
        <v>31</v>
      </c>
    </row>
    <row r="3208" spans="6:9">
      <c r="F3208" s="41" t="s">
        <v>13</v>
      </c>
      <c r="G3208" s="41" t="s">
        <v>326</v>
      </c>
      <c r="H3208" s="41" t="s">
        <v>341</v>
      </c>
      <c r="I3208" s="42">
        <v>275</v>
      </c>
    </row>
    <row r="3209" spans="6:9">
      <c r="F3209" s="41" t="s">
        <v>13</v>
      </c>
      <c r="G3209" s="41" t="s">
        <v>326</v>
      </c>
      <c r="H3209" s="41" t="s">
        <v>342</v>
      </c>
      <c r="I3209" s="42">
        <v>1</v>
      </c>
    </row>
    <row r="3210" spans="6:9">
      <c r="F3210" s="41" t="s">
        <v>13</v>
      </c>
      <c r="G3210" s="41" t="s">
        <v>326</v>
      </c>
      <c r="H3210" s="41" t="s">
        <v>343</v>
      </c>
      <c r="I3210" s="42">
        <v>261</v>
      </c>
    </row>
    <row r="3211" spans="6:9">
      <c r="F3211" s="41" t="s">
        <v>13</v>
      </c>
      <c r="G3211" s="41" t="s">
        <v>326</v>
      </c>
      <c r="H3211" s="41" t="s">
        <v>344</v>
      </c>
      <c r="I3211" s="42">
        <v>1</v>
      </c>
    </row>
    <row r="3212" spans="6:9">
      <c r="F3212" s="41" t="s">
        <v>13</v>
      </c>
      <c r="G3212" s="41" t="s">
        <v>326</v>
      </c>
      <c r="H3212" s="41" t="s">
        <v>345</v>
      </c>
      <c r="I3212" s="42">
        <v>30</v>
      </c>
    </row>
    <row r="3213" spans="6:9">
      <c r="F3213" s="41" t="s">
        <v>13</v>
      </c>
      <c r="G3213" s="41" t="s">
        <v>326</v>
      </c>
      <c r="H3213" s="41" t="s">
        <v>346</v>
      </c>
      <c r="I3213" s="42">
        <v>41</v>
      </c>
    </row>
    <row r="3214" spans="6:9">
      <c r="F3214" s="41" t="s">
        <v>13</v>
      </c>
      <c r="G3214" s="41" t="s">
        <v>326</v>
      </c>
      <c r="H3214" s="41" t="s">
        <v>347</v>
      </c>
      <c r="I3214" s="42">
        <v>2</v>
      </c>
    </row>
    <row r="3215" spans="6:9">
      <c r="F3215" s="41" t="s">
        <v>13</v>
      </c>
      <c r="G3215" s="41" t="s">
        <v>327</v>
      </c>
      <c r="H3215" s="41" t="s">
        <v>341</v>
      </c>
      <c r="I3215" s="42">
        <v>142</v>
      </c>
    </row>
    <row r="3216" spans="6:9">
      <c r="F3216" s="41" t="s">
        <v>13</v>
      </c>
      <c r="G3216" s="41" t="s">
        <v>327</v>
      </c>
      <c r="H3216" s="41" t="s">
        <v>342</v>
      </c>
      <c r="I3216" s="42">
        <v>0</v>
      </c>
    </row>
    <row r="3217" spans="6:9">
      <c r="F3217" s="41" t="s">
        <v>13</v>
      </c>
      <c r="G3217" s="41" t="s">
        <v>327</v>
      </c>
      <c r="H3217" s="41" t="s">
        <v>343</v>
      </c>
      <c r="I3217" s="42">
        <v>423</v>
      </c>
    </row>
    <row r="3218" spans="6:9">
      <c r="F3218" s="41" t="s">
        <v>13</v>
      </c>
      <c r="G3218" s="41" t="s">
        <v>327</v>
      </c>
      <c r="H3218" s="41" t="s">
        <v>344</v>
      </c>
      <c r="I3218" s="42">
        <v>2</v>
      </c>
    </row>
    <row r="3219" spans="6:9">
      <c r="F3219" s="41" t="s">
        <v>13</v>
      </c>
      <c r="G3219" s="41" t="s">
        <v>327</v>
      </c>
      <c r="H3219" s="41" t="s">
        <v>345</v>
      </c>
      <c r="I3219" s="42">
        <v>19</v>
      </c>
    </row>
    <row r="3220" spans="6:9">
      <c r="F3220" s="41" t="s">
        <v>13</v>
      </c>
      <c r="G3220" s="41" t="s">
        <v>327</v>
      </c>
      <c r="H3220" s="41" t="s">
        <v>346</v>
      </c>
      <c r="I3220" s="42">
        <v>37</v>
      </c>
    </row>
    <row r="3221" spans="6:9">
      <c r="F3221" s="41" t="s">
        <v>13</v>
      </c>
      <c r="G3221" s="41" t="s">
        <v>327</v>
      </c>
      <c r="H3221" s="41" t="s">
        <v>347</v>
      </c>
      <c r="I3221" s="42">
        <v>1</v>
      </c>
    </row>
    <row r="3222" spans="6:9">
      <c r="F3222" s="41" t="s">
        <v>13</v>
      </c>
      <c r="G3222" s="41" t="s">
        <v>328</v>
      </c>
      <c r="H3222" s="41" t="s">
        <v>341</v>
      </c>
      <c r="I3222" s="42">
        <v>82</v>
      </c>
    </row>
    <row r="3223" spans="6:9">
      <c r="F3223" s="41" t="s">
        <v>13</v>
      </c>
      <c r="G3223" s="41" t="s">
        <v>328</v>
      </c>
      <c r="H3223" s="41" t="s">
        <v>342</v>
      </c>
      <c r="I3223" s="42">
        <v>5</v>
      </c>
    </row>
    <row r="3224" spans="6:9">
      <c r="F3224" s="41" t="s">
        <v>13</v>
      </c>
      <c r="G3224" s="41" t="s">
        <v>328</v>
      </c>
      <c r="H3224" s="41" t="s">
        <v>343</v>
      </c>
      <c r="I3224" s="42">
        <v>419</v>
      </c>
    </row>
    <row r="3225" spans="6:9">
      <c r="F3225" s="41" t="s">
        <v>13</v>
      </c>
      <c r="G3225" s="41" t="s">
        <v>328</v>
      </c>
      <c r="H3225" s="41" t="s">
        <v>344</v>
      </c>
      <c r="I3225" s="42">
        <v>2</v>
      </c>
    </row>
    <row r="3226" spans="6:9">
      <c r="F3226" s="41" t="s">
        <v>13</v>
      </c>
      <c r="G3226" s="41" t="s">
        <v>328</v>
      </c>
      <c r="H3226" s="41" t="s">
        <v>345</v>
      </c>
      <c r="I3226" s="42">
        <v>71</v>
      </c>
    </row>
    <row r="3227" spans="6:9">
      <c r="F3227" s="41" t="s">
        <v>13</v>
      </c>
      <c r="G3227" s="41" t="s">
        <v>328</v>
      </c>
      <c r="H3227" s="41" t="s">
        <v>346</v>
      </c>
      <c r="I3227" s="42">
        <v>68</v>
      </c>
    </row>
    <row r="3228" spans="6:9">
      <c r="F3228" s="41" t="s">
        <v>13</v>
      </c>
      <c r="G3228" s="41" t="s">
        <v>328</v>
      </c>
      <c r="H3228" s="41" t="s">
        <v>347</v>
      </c>
      <c r="I3228" s="42">
        <v>0</v>
      </c>
    </row>
    <row r="3229" spans="6:9">
      <c r="F3229" s="41" t="s">
        <v>13</v>
      </c>
      <c r="G3229" s="41" t="s">
        <v>330</v>
      </c>
      <c r="H3229" s="41" t="s">
        <v>341</v>
      </c>
      <c r="I3229" s="42">
        <v>49</v>
      </c>
    </row>
    <row r="3230" spans="6:9">
      <c r="F3230" s="41" t="s">
        <v>13</v>
      </c>
      <c r="G3230" s="41" t="s">
        <v>330</v>
      </c>
      <c r="H3230" s="41" t="s">
        <v>342</v>
      </c>
      <c r="I3230" s="42">
        <v>0</v>
      </c>
    </row>
    <row r="3231" spans="6:9">
      <c r="F3231" s="41" t="s">
        <v>13</v>
      </c>
      <c r="G3231" s="41" t="s">
        <v>330</v>
      </c>
      <c r="H3231" s="41" t="s">
        <v>343</v>
      </c>
      <c r="I3231" s="42">
        <v>447</v>
      </c>
    </row>
    <row r="3232" spans="6:9">
      <c r="F3232" s="41" t="s">
        <v>13</v>
      </c>
      <c r="G3232" s="41" t="s">
        <v>330</v>
      </c>
      <c r="H3232" s="41" t="s">
        <v>344</v>
      </c>
      <c r="I3232" s="42">
        <v>8</v>
      </c>
    </row>
    <row r="3233" spans="6:9">
      <c r="F3233" s="41" t="s">
        <v>13</v>
      </c>
      <c r="G3233" s="41" t="s">
        <v>330</v>
      </c>
      <c r="H3233" s="41" t="s">
        <v>345</v>
      </c>
      <c r="I3233" s="42">
        <v>56</v>
      </c>
    </row>
    <row r="3234" spans="6:9">
      <c r="F3234" s="41" t="s">
        <v>13</v>
      </c>
      <c r="G3234" s="41" t="s">
        <v>330</v>
      </c>
      <c r="H3234" s="41" t="s">
        <v>346</v>
      </c>
      <c r="I3234" s="42">
        <v>69</v>
      </c>
    </row>
    <row r="3235" spans="6:9">
      <c r="F3235" s="41" t="s">
        <v>13</v>
      </c>
      <c r="G3235" s="41" t="s">
        <v>330</v>
      </c>
      <c r="H3235" s="41" t="s">
        <v>347</v>
      </c>
      <c r="I3235" s="42">
        <v>2</v>
      </c>
    </row>
    <row r="3236" spans="6:9">
      <c r="F3236" s="41" t="s">
        <v>13</v>
      </c>
      <c r="G3236" s="41" t="s">
        <v>331</v>
      </c>
      <c r="H3236" s="41" t="s">
        <v>341</v>
      </c>
      <c r="I3236" s="42">
        <v>21</v>
      </c>
    </row>
    <row r="3237" spans="6:9">
      <c r="F3237" s="41" t="s">
        <v>13</v>
      </c>
      <c r="G3237" s="41" t="s">
        <v>331</v>
      </c>
      <c r="H3237" s="41" t="s">
        <v>342</v>
      </c>
      <c r="I3237" s="42">
        <v>2</v>
      </c>
    </row>
    <row r="3238" spans="6:9">
      <c r="F3238" s="41" t="s">
        <v>13</v>
      </c>
      <c r="G3238" s="41" t="s">
        <v>331</v>
      </c>
      <c r="H3238" s="41" t="s">
        <v>343</v>
      </c>
      <c r="I3238" s="42">
        <v>594</v>
      </c>
    </row>
    <row r="3239" spans="6:9">
      <c r="F3239" s="41" t="s">
        <v>13</v>
      </c>
      <c r="G3239" s="41" t="s">
        <v>331</v>
      </c>
      <c r="H3239" s="41" t="s">
        <v>344</v>
      </c>
      <c r="I3239" s="42">
        <v>18</v>
      </c>
    </row>
    <row r="3240" spans="6:9">
      <c r="F3240" s="41" t="s">
        <v>13</v>
      </c>
      <c r="G3240" s="41" t="s">
        <v>331</v>
      </c>
      <c r="H3240" s="41" t="s">
        <v>345</v>
      </c>
      <c r="I3240" s="42">
        <v>140</v>
      </c>
    </row>
    <row r="3241" spans="6:9">
      <c r="F3241" s="41" t="s">
        <v>13</v>
      </c>
      <c r="G3241" s="41" t="s">
        <v>331</v>
      </c>
      <c r="H3241" s="41" t="s">
        <v>346</v>
      </c>
      <c r="I3241" s="42">
        <v>56</v>
      </c>
    </row>
    <row r="3242" spans="6:9">
      <c r="F3242" s="41" t="s">
        <v>13</v>
      </c>
      <c r="G3242" s="41" t="s">
        <v>331</v>
      </c>
      <c r="H3242" s="41" t="s">
        <v>347</v>
      </c>
      <c r="I3242" s="42">
        <v>0</v>
      </c>
    </row>
    <row r="3243" spans="6:9">
      <c r="F3243" s="41" t="s">
        <v>13</v>
      </c>
      <c r="G3243" s="41" t="s">
        <v>332</v>
      </c>
      <c r="H3243" s="41" t="s">
        <v>341</v>
      </c>
      <c r="I3243" s="42">
        <v>29</v>
      </c>
    </row>
    <row r="3244" spans="6:9">
      <c r="F3244" s="41" t="s">
        <v>13</v>
      </c>
      <c r="G3244" s="41" t="s">
        <v>332</v>
      </c>
      <c r="H3244" s="41" t="s">
        <v>342</v>
      </c>
      <c r="I3244" s="42">
        <v>1</v>
      </c>
    </row>
    <row r="3245" spans="6:9">
      <c r="F3245" s="41" t="s">
        <v>13</v>
      </c>
      <c r="G3245" s="41" t="s">
        <v>332</v>
      </c>
      <c r="H3245" s="41" t="s">
        <v>343</v>
      </c>
      <c r="I3245" s="42">
        <v>611</v>
      </c>
    </row>
    <row r="3246" spans="6:9">
      <c r="F3246" s="41" t="s">
        <v>13</v>
      </c>
      <c r="G3246" s="41" t="s">
        <v>332</v>
      </c>
      <c r="H3246" s="41" t="s">
        <v>344</v>
      </c>
      <c r="I3246" s="42">
        <v>6</v>
      </c>
    </row>
    <row r="3247" spans="6:9">
      <c r="F3247" s="41" t="s">
        <v>13</v>
      </c>
      <c r="G3247" s="41" t="s">
        <v>332</v>
      </c>
      <c r="H3247" s="41" t="s">
        <v>345</v>
      </c>
      <c r="I3247" s="42">
        <v>186</v>
      </c>
    </row>
    <row r="3248" spans="6:9">
      <c r="F3248" s="41" t="s">
        <v>13</v>
      </c>
      <c r="G3248" s="41" t="s">
        <v>332</v>
      </c>
      <c r="H3248" s="41" t="s">
        <v>346</v>
      </c>
      <c r="I3248" s="42">
        <v>45</v>
      </c>
    </row>
    <row r="3249" spans="6:9">
      <c r="F3249" s="41" t="s">
        <v>13</v>
      </c>
      <c r="G3249" s="41" t="s">
        <v>332</v>
      </c>
      <c r="H3249" s="41" t="s">
        <v>347</v>
      </c>
      <c r="I3249" s="42">
        <v>0</v>
      </c>
    </row>
    <row r="3250" spans="6:9">
      <c r="F3250" s="41" t="s">
        <v>13</v>
      </c>
      <c r="G3250" s="41" t="s">
        <v>333</v>
      </c>
      <c r="H3250" s="41" t="s">
        <v>341</v>
      </c>
      <c r="I3250" s="42">
        <v>11</v>
      </c>
    </row>
    <row r="3251" spans="6:9">
      <c r="F3251" s="41" t="s">
        <v>13</v>
      </c>
      <c r="G3251" s="41" t="s">
        <v>333</v>
      </c>
      <c r="H3251" s="41" t="s">
        <v>342</v>
      </c>
      <c r="I3251" s="42">
        <v>1</v>
      </c>
    </row>
    <row r="3252" spans="6:9">
      <c r="F3252" s="41" t="s">
        <v>13</v>
      </c>
      <c r="G3252" s="41" t="s">
        <v>333</v>
      </c>
      <c r="H3252" s="41" t="s">
        <v>343</v>
      </c>
      <c r="I3252" s="42">
        <v>768</v>
      </c>
    </row>
    <row r="3253" spans="6:9">
      <c r="F3253" s="41" t="s">
        <v>13</v>
      </c>
      <c r="G3253" s="41" t="s">
        <v>333</v>
      </c>
      <c r="H3253" s="41" t="s">
        <v>344</v>
      </c>
      <c r="I3253" s="42">
        <v>10</v>
      </c>
    </row>
    <row r="3254" spans="6:9">
      <c r="F3254" s="41" t="s">
        <v>13</v>
      </c>
      <c r="G3254" s="41" t="s">
        <v>333</v>
      </c>
      <c r="H3254" s="41" t="s">
        <v>345</v>
      </c>
      <c r="I3254" s="42">
        <v>81</v>
      </c>
    </row>
    <row r="3255" spans="6:9">
      <c r="F3255" s="41" t="s">
        <v>13</v>
      </c>
      <c r="G3255" s="41" t="s">
        <v>333</v>
      </c>
      <c r="H3255" s="41" t="s">
        <v>346</v>
      </c>
      <c r="I3255" s="42">
        <v>42</v>
      </c>
    </row>
    <row r="3256" spans="6:9">
      <c r="F3256" s="41" t="s">
        <v>13</v>
      </c>
      <c r="G3256" s="41" t="s">
        <v>333</v>
      </c>
      <c r="H3256" s="41" t="s">
        <v>347</v>
      </c>
      <c r="I3256" s="42">
        <v>4</v>
      </c>
    </row>
    <row r="3257" spans="6:9">
      <c r="F3257" s="41" t="s">
        <v>13</v>
      </c>
      <c r="G3257" s="41" t="s">
        <v>334</v>
      </c>
      <c r="H3257" s="41" t="s">
        <v>341</v>
      </c>
      <c r="I3257" s="42">
        <v>29</v>
      </c>
    </row>
    <row r="3258" spans="6:9">
      <c r="F3258" s="41" t="s">
        <v>13</v>
      </c>
      <c r="G3258" s="41" t="s">
        <v>334</v>
      </c>
      <c r="H3258" s="41" t="s">
        <v>342</v>
      </c>
      <c r="I3258" s="42">
        <v>0</v>
      </c>
    </row>
    <row r="3259" spans="6:9">
      <c r="F3259" s="41" t="s">
        <v>13</v>
      </c>
      <c r="G3259" s="41" t="s">
        <v>334</v>
      </c>
      <c r="H3259" s="41" t="s">
        <v>343</v>
      </c>
      <c r="I3259" s="42">
        <v>653</v>
      </c>
    </row>
    <row r="3260" spans="6:9">
      <c r="F3260" s="41" t="s">
        <v>13</v>
      </c>
      <c r="G3260" s="41" t="s">
        <v>334</v>
      </c>
      <c r="H3260" s="41" t="s">
        <v>344</v>
      </c>
      <c r="I3260" s="42">
        <v>12</v>
      </c>
    </row>
    <row r="3261" spans="6:9">
      <c r="F3261" s="41" t="s">
        <v>13</v>
      </c>
      <c r="G3261" s="41" t="s">
        <v>334</v>
      </c>
      <c r="H3261" s="41" t="s">
        <v>345</v>
      </c>
      <c r="I3261" s="42">
        <v>31</v>
      </c>
    </row>
    <row r="3262" spans="6:9">
      <c r="F3262" s="41" t="s">
        <v>13</v>
      </c>
      <c r="G3262" s="41" t="s">
        <v>334</v>
      </c>
      <c r="H3262" s="41" t="s">
        <v>346</v>
      </c>
      <c r="I3262" s="42">
        <v>27</v>
      </c>
    </row>
    <row r="3263" spans="6:9">
      <c r="F3263" s="41" t="s">
        <v>13</v>
      </c>
      <c r="G3263" s="41" t="s">
        <v>334</v>
      </c>
      <c r="H3263" s="41" t="s">
        <v>347</v>
      </c>
      <c r="I3263" s="42">
        <v>10</v>
      </c>
    </row>
    <row r="3264" spans="6:9">
      <c r="F3264" s="41" t="s">
        <v>13</v>
      </c>
      <c r="G3264" s="41" t="s">
        <v>336</v>
      </c>
      <c r="H3264" s="41" t="s">
        <v>341</v>
      </c>
      <c r="I3264" s="42">
        <v>43</v>
      </c>
    </row>
    <row r="3265" spans="6:9">
      <c r="F3265" s="41" t="s">
        <v>13</v>
      </c>
      <c r="G3265" s="41" t="s">
        <v>336</v>
      </c>
      <c r="H3265" s="41" t="s">
        <v>342</v>
      </c>
      <c r="I3265" s="42">
        <v>1</v>
      </c>
    </row>
    <row r="3266" spans="6:9">
      <c r="F3266" s="41" t="s">
        <v>13</v>
      </c>
      <c r="G3266" s="41" t="s">
        <v>336</v>
      </c>
      <c r="H3266" s="41" t="s">
        <v>343</v>
      </c>
      <c r="I3266" s="42">
        <v>704</v>
      </c>
    </row>
    <row r="3267" spans="6:9">
      <c r="F3267" s="41" t="s">
        <v>13</v>
      </c>
      <c r="G3267" s="41" t="s">
        <v>336</v>
      </c>
      <c r="H3267" s="41" t="s">
        <v>344</v>
      </c>
      <c r="I3267" s="42">
        <v>14</v>
      </c>
    </row>
    <row r="3268" spans="6:9">
      <c r="F3268" s="41" t="s">
        <v>13</v>
      </c>
      <c r="G3268" s="41" t="s">
        <v>336</v>
      </c>
      <c r="H3268" s="41" t="s">
        <v>345</v>
      </c>
      <c r="I3268" s="42">
        <v>46</v>
      </c>
    </row>
    <row r="3269" spans="6:9">
      <c r="F3269" s="41" t="s">
        <v>13</v>
      </c>
      <c r="G3269" s="41" t="s">
        <v>336</v>
      </c>
      <c r="H3269" s="41" t="s">
        <v>346</v>
      </c>
      <c r="I3269" s="42">
        <v>25</v>
      </c>
    </row>
    <row r="3270" spans="6:9">
      <c r="F3270" s="41" t="s">
        <v>13</v>
      </c>
      <c r="G3270" s="41" t="s">
        <v>336</v>
      </c>
      <c r="H3270" s="41" t="s">
        <v>347</v>
      </c>
      <c r="I3270" s="42">
        <v>4</v>
      </c>
    </row>
    <row r="3271" spans="6:9">
      <c r="F3271" s="41" t="s">
        <v>13</v>
      </c>
      <c r="G3271" s="41" t="s">
        <v>337</v>
      </c>
      <c r="H3271" s="41" t="s">
        <v>341</v>
      </c>
      <c r="I3271" s="42">
        <v>8</v>
      </c>
    </row>
    <row r="3272" spans="6:9">
      <c r="F3272" s="41" t="s">
        <v>13</v>
      </c>
      <c r="G3272" s="41" t="s">
        <v>337</v>
      </c>
      <c r="H3272" s="41" t="s">
        <v>342</v>
      </c>
      <c r="I3272" s="42">
        <v>0</v>
      </c>
    </row>
    <row r="3273" spans="6:9">
      <c r="F3273" s="41" t="s">
        <v>13</v>
      </c>
      <c r="G3273" s="41" t="s">
        <v>337</v>
      </c>
      <c r="H3273" s="41" t="s">
        <v>343</v>
      </c>
      <c r="I3273" s="42">
        <v>674</v>
      </c>
    </row>
    <row r="3274" spans="6:9">
      <c r="F3274" s="41" t="s">
        <v>13</v>
      </c>
      <c r="G3274" s="41" t="s">
        <v>337</v>
      </c>
      <c r="H3274" s="41" t="s">
        <v>344</v>
      </c>
      <c r="I3274" s="42">
        <v>2</v>
      </c>
    </row>
    <row r="3275" spans="6:9">
      <c r="F3275" s="41" t="s">
        <v>13</v>
      </c>
      <c r="G3275" s="41" t="s">
        <v>337</v>
      </c>
      <c r="H3275" s="41" t="s">
        <v>345</v>
      </c>
      <c r="I3275" s="42">
        <v>71</v>
      </c>
    </row>
    <row r="3276" spans="6:9">
      <c r="F3276" s="41" t="s">
        <v>13</v>
      </c>
      <c r="G3276" s="41" t="s">
        <v>337</v>
      </c>
      <c r="H3276" s="41" t="s">
        <v>346</v>
      </c>
      <c r="I3276" s="42">
        <v>32</v>
      </c>
    </row>
    <row r="3277" spans="6:9">
      <c r="F3277" s="41" t="s">
        <v>13</v>
      </c>
      <c r="G3277" s="41" t="s">
        <v>337</v>
      </c>
      <c r="H3277" s="41" t="s">
        <v>347</v>
      </c>
      <c r="I3277" s="42">
        <v>4</v>
      </c>
    </row>
    <row r="3278" spans="6:9">
      <c r="F3278" s="41" t="s">
        <v>2</v>
      </c>
      <c r="G3278" s="41" t="s">
        <v>324</v>
      </c>
      <c r="H3278" s="41" t="s">
        <v>341</v>
      </c>
      <c r="I3278" s="42">
        <v>55</v>
      </c>
    </row>
    <row r="3279" spans="6:9">
      <c r="F3279" s="41" t="s">
        <v>2</v>
      </c>
      <c r="G3279" s="41" t="s">
        <v>324</v>
      </c>
      <c r="H3279" s="41" t="s">
        <v>342</v>
      </c>
      <c r="I3279" s="42">
        <v>7</v>
      </c>
    </row>
    <row r="3280" spans="6:9">
      <c r="F3280" s="41" t="s">
        <v>2</v>
      </c>
      <c r="G3280" s="41" t="s">
        <v>324</v>
      </c>
      <c r="H3280" s="41" t="s">
        <v>343</v>
      </c>
      <c r="I3280" s="42">
        <v>1314</v>
      </c>
    </row>
    <row r="3281" spans="6:9">
      <c r="F3281" s="41" t="s">
        <v>2</v>
      </c>
      <c r="G3281" s="41" t="s">
        <v>324</v>
      </c>
      <c r="H3281" s="41" t="s">
        <v>344</v>
      </c>
      <c r="I3281" s="42">
        <v>29</v>
      </c>
    </row>
    <row r="3282" spans="6:9">
      <c r="F3282" s="41" t="s">
        <v>2</v>
      </c>
      <c r="G3282" s="41" t="s">
        <v>324</v>
      </c>
      <c r="H3282" s="41" t="s">
        <v>345</v>
      </c>
      <c r="I3282" s="42">
        <v>227</v>
      </c>
    </row>
    <row r="3283" spans="6:9">
      <c r="F3283" s="41" t="s">
        <v>2</v>
      </c>
      <c r="G3283" s="41" t="s">
        <v>324</v>
      </c>
      <c r="H3283" s="41" t="s">
        <v>346</v>
      </c>
      <c r="I3283" s="42">
        <v>756</v>
      </c>
    </row>
    <row r="3284" spans="6:9">
      <c r="F3284" s="41" t="s">
        <v>2</v>
      </c>
      <c r="G3284" s="41" t="s">
        <v>324</v>
      </c>
      <c r="H3284" s="41" t="s">
        <v>347</v>
      </c>
      <c r="I3284" s="42">
        <v>12</v>
      </c>
    </row>
    <row r="3285" spans="6:9">
      <c r="F3285" s="41" t="s">
        <v>2</v>
      </c>
      <c r="G3285" s="41" t="s">
        <v>325</v>
      </c>
      <c r="H3285" s="41" t="s">
        <v>341</v>
      </c>
      <c r="I3285" s="42">
        <v>209</v>
      </c>
    </row>
    <row r="3286" spans="6:9">
      <c r="F3286" s="41" t="s">
        <v>2</v>
      </c>
      <c r="G3286" s="41" t="s">
        <v>325</v>
      </c>
      <c r="H3286" s="41" t="s">
        <v>342</v>
      </c>
      <c r="I3286" s="42">
        <v>0</v>
      </c>
    </row>
    <row r="3287" spans="6:9">
      <c r="F3287" s="41" t="s">
        <v>2</v>
      </c>
      <c r="G3287" s="41" t="s">
        <v>325</v>
      </c>
      <c r="H3287" s="41" t="s">
        <v>343</v>
      </c>
      <c r="I3287" s="42">
        <v>1014</v>
      </c>
    </row>
    <row r="3288" spans="6:9">
      <c r="F3288" s="41" t="s">
        <v>2</v>
      </c>
      <c r="G3288" s="41" t="s">
        <v>325</v>
      </c>
      <c r="H3288" s="41" t="s">
        <v>344</v>
      </c>
      <c r="I3288" s="42">
        <v>17</v>
      </c>
    </row>
    <row r="3289" spans="6:9">
      <c r="F3289" s="41" t="s">
        <v>2</v>
      </c>
      <c r="G3289" s="41" t="s">
        <v>325</v>
      </c>
      <c r="H3289" s="41" t="s">
        <v>345</v>
      </c>
      <c r="I3289" s="42">
        <v>288</v>
      </c>
    </row>
    <row r="3290" spans="6:9">
      <c r="F3290" s="41" t="s">
        <v>2</v>
      </c>
      <c r="G3290" s="41" t="s">
        <v>325</v>
      </c>
      <c r="H3290" s="41" t="s">
        <v>346</v>
      </c>
      <c r="I3290" s="42">
        <v>452</v>
      </c>
    </row>
    <row r="3291" spans="6:9">
      <c r="F3291" s="41" t="s">
        <v>2</v>
      </c>
      <c r="G3291" s="41" t="s">
        <v>325</v>
      </c>
      <c r="H3291" s="41" t="s">
        <v>347</v>
      </c>
      <c r="I3291" s="42">
        <v>17</v>
      </c>
    </row>
    <row r="3292" spans="6:9">
      <c r="F3292" s="41" t="s">
        <v>2</v>
      </c>
      <c r="G3292" s="41" t="s">
        <v>326</v>
      </c>
      <c r="H3292" s="41" t="s">
        <v>341</v>
      </c>
      <c r="I3292" s="42">
        <v>80</v>
      </c>
    </row>
    <row r="3293" spans="6:9">
      <c r="F3293" s="41" t="s">
        <v>2</v>
      </c>
      <c r="G3293" s="41" t="s">
        <v>326</v>
      </c>
      <c r="H3293" s="41" t="s">
        <v>342</v>
      </c>
      <c r="I3293" s="42">
        <v>16</v>
      </c>
    </row>
    <row r="3294" spans="6:9">
      <c r="F3294" s="41" t="s">
        <v>2</v>
      </c>
      <c r="G3294" s="41" t="s">
        <v>326</v>
      </c>
      <c r="H3294" s="41" t="s">
        <v>343</v>
      </c>
      <c r="I3294" s="42">
        <v>1119</v>
      </c>
    </row>
    <row r="3295" spans="6:9">
      <c r="F3295" s="41" t="s">
        <v>2</v>
      </c>
      <c r="G3295" s="41" t="s">
        <v>326</v>
      </c>
      <c r="H3295" s="41" t="s">
        <v>344</v>
      </c>
      <c r="I3295" s="42">
        <v>34</v>
      </c>
    </row>
    <row r="3296" spans="6:9">
      <c r="F3296" s="41" t="s">
        <v>2</v>
      </c>
      <c r="G3296" s="41" t="s">
        <v>326</v>
      </c>
      <c r="H3296" s="41" t="s">
        <v>345</v>
      </c>
      <c r="I3296" s="42">
        <v>263</v>
      </c>
    </row>
    <row r="3297" spans="6:9">
      <c r="F3297" s="41" t="s">
        <v>2</v>
      </c>
      <c r="G3297" s="41" t="s">
        <v>326</v>
      </c>
      <c r="H3297" s="41" t="s">
        <v>346</v>
      </c>
      <c r="I3297" s="42">
        <v>359</v>
      </c>
    </row>
    <row r="3298" spans="6:9">
      <c r="F3298" s="41" t="s">
        <v>2</v>
      </c>
      <c r="G3298" s="41" t="s">
        <v>326</v>
      </c>
      <c r="H3298" s="41" t="s">
        <v>347</v>
      </c>
      <c r="I3298" s="42">
        <v>4</v>
      </c>
    </row>
    <row r="3299" spans="6:9">
      <c r="F3299" s="41" t="s">
        <v>2</v>
      </c>
      <c r="G3299" s="41" t="s">
        <v>327</v>
      </c>
      <c r="H3299" s="41" t="s">
        <v>341</v>
      </c>
      <c r="I3299" s="42">
        <v>114</v>
      </c>
    </row>
    <row r="3300" spans="6:9">
      <c r="F3300" s="41" t="s">
        <v>2</v>
      </c>
      <c r="G3300" s="41" t="s">
        <v>327</v>
      </c>
      <c r="H3300" s="41" t="s">
        <v>342</v>
      </c>
      <c r="I3300" s="42">
        <v>0</v>
      </c>
    </row>
    <row r="3301" spans="6:9">
      <c r="F3301" s="41" t="s">
        <v>2</v>
      </c>
      <c r="G3301" s="41" t="s">
        <v>327</v>
      </c>
      <c r="H3301" s="41" t="s">
        <v>343</v>
      </c>
      <c r="I3301" s="42">
        <v>1216</v>
      </c>
    </row>
    <row r="3302" spans="6:9">
      <c r="F3302" s="41" t="s">
        <v>2</v>
      </c>
      <c r="G3302" s="41" t="s">
        <v>327</v>
      </c>
      <c r="H3302" s="41" t="s">
        <v>344</v>
      </c>
      <c r="I3302" s="42">
        <v>37</v>
      </c>
    </row>
    <row r="3303" spans="6:9">
      <c r="F3303" s="41" t="s">
        <v>2</v>
      </c>
      <c r="G3303" s="41" t="s">
        <v>327</v>
      </c>
      <c r="H3303" s="41" t="s">
        <v>345</v>
      </c>
      <c r="I3303" s="42">
        <v>105</v>
      </c>
    </row>
    <row r="3304" spans="6:9">
      <c r="F3304" s="41" t="s">
        <v>2</v>
      </c>
      <c r="G3304" s="41" t="s">
        <v>327</v>
      </c>
      <c r="H3304" s="41" t="s">
        <v>346</v>
      </c>
      <c r="I3304" s="42">
        <v>159</v>
      </c>
    </row>
    <row r="3305" spans="6:9">
      <c r="F3305" s="41" t="s">
        <v>2</v>
      </c>
      <c r="G3305" s="41" t="s">
        <v>327</v>
      </c>
      <c r="H3305" s="41" t="s">
        <v>347</v>
      </c>
      <c r="I3305" s="42">
        <v>2</v>
      </c>
    </row>
    <row r="3306" spans="6:9">
      <c r="F3306" s="41" t="s">
        <v>2</v>
      </c>
      <c r="G3306" s="41" t="s">
        <v>328</v>
      </c>
      <c r="H3306" s="41" t="s">
        <v>341</v>
      </c>
      <c r="I3306" s="42">
        <v>108</v>
      </c>
    </row>
    <row r="3307" spans="6:9">
      <c r="F3307" s="41" t="s">
        <v>2</v>
      </c>
      <c r="G3307" s="41" t="s">
        <v>328</v>
      </c>
      <c r="H3307" s="41" t="s">
        <v>342</v>
      </c>
      <c r="I3307" s="42">
        <v>4</v>
      </c>
    </row>
    <row r="3308" spans="6:9">
      <c r="F3308" s="41" t="s">
        <v>2</v>
      </c>
      <c r="G3308" s="41" t="s">
        <v>328</v>
      </c>
      <c r="H3308" s="41" t="s">
        <v>343</v>
      </c>
      <c r="I3308" s="42">
        <v>1224</v>
      </c>
    </row>
    <row r="3309" spans="6:9">
      <c r="F3309" s="41" t="s">
        <v>2</v>
      </c>
      <c r="G3309" s="41" t="s">
        <v>328</v>
      </c>
      <c r="H3309" s="41" t="s">
        <v>344</v>
      </c>
      <c r="I3309" s="42">
        <v>46</v>
      </c>
    </row>
    <row r="3310" spans="6:9">
      <c r="F3310" s="41" t="s">
        <v>2</v>
      </c>
      <c r="G3310" s="41" t="s">
        <v>328</v>
      </c>
      <c r="H3310" s="41" t="s">
        <v>345</v>
      </c>
      <c r="I3310" s="42">
        <v>156</v>
      </c>
    </row>
    <row r="3311" spans="6:9">
      <c r="F3311" s="41" t="s">
        <v>2</v>
      </c>
      <c r="G3311" s="41" t="s">
        <v>328</v>
      </c>
      <c r="H3311" s="41" t="s">
        <v>346</v>
      </c>
      <c r="I3311" s="42">
        <v>229</v>
      </c>
    </row>
    <row r="3312" spans="6:9">
      <c r="F3312" s="41" t="s">
        <v>2</v>
      </c>
      <c r="G3312" s="41" t="s">
        <v>328</v>
      </c>
      <c r="H3312" s="41" t="s">
        <v>347</v>
      </c>
      <c r="I3312" s="42">
        <v>5</v>
      </c>
    </row>
    <row r="3313" spans="6:9">
      <c r="F3313" s="41" t="s">
        <v>2</v>
      </c>
      <c r="G3313" s="41" t="s">
        <v>330</v>
      </c>
      <c r="H3313" s="41" t="s">
        <v>341</v>
      </c>
      <c r="I3313" s="42">
        <v>159</v>
      </c>
    </row>
    <row r="3314" spans="6:9">
      <c r="F3314" s="41" t="s">
        <v>2</v>
      </c>
      <c r="G3314" s="41" t="s">
        <v>330</v>
      </c>
      <c r="H3314" s="41" t="s">
        <v>342</v>
      </c>
      <c r="I3314" s="42">
        <v>11</v>
      </c>
    </row>
    <row r="3315" spans="6:9">
      <c r="F3315" s="41" t="s">
        <v>2</v>
      </c>
      <c r="G3315" s="41" t="s">
        <v>330</v>
      </c>
      <c r="H3315" s="41" t="s">
        <v>343</v>
      </c>
      <c r="I3315" s="42">
        <v>1338</v>
      </c>
    </row>
    <row r="3316" spans="6:9">
      <c r="F3316" s="41" t="s">
        <v>2</v>
      </c>
      <c r="G3316" s="41" t="s">
        <v>330</v>
      </c>
      <c r="H3316" s="41" t="s">
        <v>344</v>
      </c>
      <c r="I3316" s="42">
        <v>44</v>
      </c>
    </row>
    <row r="3317" spans="6:9">
      <c r="F3317" s="41" t="s">
        <v>2</v>
      </c>
      <c r="G3317" s="41" t="s">
        <v>330</v>
      </c>
      <c r="H3317" s="41" t="s">
        <v>345</v>
      </c>
      <c r="I3317" s="42">
        <v>201</v>
      </c>
    </row>
    <row r="3318" spans="6:9">
      <c r="F3318" s="41" t="s">
        <v>2</v>
      </c>
      <c r="G3318" s="41" t="s">
        <v>330</v>
      </c>
      <c r="H3318" s="41" t="s">
        <v>346</v>
      </c>
      <c r="I3318" s="42">
        <v>171</v>
      </c>
    </row>
    <row r="3319" spans="6:9">
      <c r="F3319" s="41" t="s">
        <v>2</v>
      </c>
      <c r="G3319" s="41" t="s">
        <v>330</v>
      </c>
      <c r="H3319" s="41" t="s">
        <v>347</v>
      </c>
      <c r="I3319" s="42">
        <v>4</v>
      </c>
    </row>
    <row r="3320" spans="6:9">
      <c r="F3320" s="41" t="s">
        <v>2</v>
      </c>
      <c r="G3320" s="41" t="s">
        <v>331</v>
      </c>
      <c r="H3320" s="41" t="s">
        <v>341</v>
      </c>
      <c r="I3320" s="42">
        <v>100</v>
      </c>
    </row>
    <row r="3321" spans="6:9">
      <c r="F3321" s="41" t="s">
        <v>2</v>
      </c>
      <c r="G3321" s="41" t="s">
        <v>331</v>
      </c>
      <c r="H3321" s="41" t="s">
        <v>342</v>
      </c>
      <c r="I3321" s="42">
        <v>1</v>
      </c>
    </row>
    <row r="3322" spans="6:9">
      <c r="F3322" s="41" t="s">
        <v>2</v>
      </c>
      <c r="G3322" s="41" t="s">
        <v>331</v>
      </c>
      <c r="H3322" s="41" t="s">
        <v>343</v>
      </c>
      <c r="I3322" s="42">
        <v>1358</v>
      </c>
    </row>
    <row r="3323" spans="6:9">
      <c r="F3323" s="41" t="s">
        <v>2</v>
      </c>
      <c r="G3323" s="41" t="s">
        <v>331</v>
      </c>
      <c r="H3323" s="41" t="s">
        <v>344</v>
      </c>
      <c r="I3323" s="42">
        <v>60</v>
      </c>
    </row>
    <row r="3324" spans="6:9">
      <c r="F3324" s="41" t="s">
        <v>2</v>
      </c>
      <c r="G3324" s="41" t="s">
        <v>331</v>
      </c>
      <c r="H3324" s="41" t="s">
        <v>345</v>
      </c>
      <c r="I3324" s="42">
        <v>115</v>
      </c>
    </row>
    <row r="3325" spans="6:9">
      <c r="F3325" s="41" t="s">
        <v>2</v>
      </c>
      <c r="G3325" s="41" t="s">
        <v>331</v>
      </c>
      <c r="H3325" s="41" t="s">
        <v>346</v>
      </c>
      <c r="I3325" s="42">
        <v>289</v>
      </c>
    </row>
    <row r="3326" spans="6:9">
      <c r="F3326" s="41" t="s">
        <v>2</v>
      </c>
      <c r="G3326" s="41" t="s">
        <v>331</v>
      </c>
      <c r="H3326" s="41" t="s">
        <v>347</v>
      </c>
      <c r="I3326" s="42">
        <v>2</v>
      </c>
    </row>
    <row r="3327" spans="6:9">
      <c r="F3327" s="41" t="s">
        <v>2</v>
      </c>
      <c r="G3327" s="41" t="s">
        <v>332</v>
      </c>
      <c r="H3327" s="41" t="s">
        <v>341</v>
      </c>
      <c r="I3327" s="42">
        <v>38</v>
      </c>
    </row>
    <row r="3328" spans="6:9">
      <c r="F3328" s="41" t="s">
        <v>2</v>
      </c>
      <c r="G3328" s="41" t="s">
        <v>332</v>
      </c>
      <c r="H3328" s="41" t="s">
        <v>342</v>
      </c>
      <c r="I3328" s="42">
        <v>5</v>
      </c>
    </row>
    <row r="3329" spans="6:9">
      <c r="F3329" s="41" t="s">
        <v>2</v>
      </c>
      <c r="G3329" s="41" t="s">
        <v>332</v>
      </c>
      <c r="H3329" s="41" t="s">
        <v>343</v>
      </c>
      <c r="I3329" s="42">
        <v>1728</v>
      </c>
    </row>
    <row r="3330" spans="6:9">
      <c r="F3330" s="41" t="s">
        <v>2</v>
      </c>
      <c r="G3330" s="41" t="s">
        <v>332</v>
      </c>
      <c r="H3330" s="41" t="s">
        <v>344</v>
      </c>
      <c r="I3330" s="42">
        <v>50</v>
      </c>
    </row>
    <row r="3331" spans="6:9">
      <c r="F3331" s="41" t="s">
        <v>2</v>
      </c>
      <c r="G3331" s="41" t="s">
        <v>332</v>
      </c>
      <c r="H3331" s="41" t="s">
        <v>345</v>
      </c>
      <c r="I3331" s="42">
        <v>124</v>
      </c>
    </row>
    <row r="3332" spans="6:9">
      <c r="F3332" s="41" t="s">
        <v>2</v>
      </c>
      <c r="G3332" s="41" t="s">
        <v>332</v>
      </c>
      <c r="H3332" s="41" t="s">
        <v>346</v>
      </c>
      <c r="I3332" s="42">
        <v>243</v>
      </c>
    </row>
    <row r="3333" spans="6:9">
      <c r="F3333" s="41" t="s">
        <v>2</v>
      </c>
      <c r="G3333" s="41" t="s">
        <v>332</v>
      </c>
      <c r="H3333" s="41" t="s">
        <v>347</v>
      </c>
      <c r="I3333" s="42">
        <v>5</v>
      </c>
    </row>
    <row r="3334" spans="6:9">
      <c r="F3334" s="41" t="s">
        <v>2</v>
      </c>
      <c r="G3334" s="41" t="s">
        <v>333</v>
      </c>
      <c r="H3334" s="41" t="s">
        <v>341</v>
      </c>
      <c r="I3334" s="42">
        <v>56</v>
      </c>
    </row>
    <row r="3335" spans="6:9">
      <c r="F3335" s="41" t="s">
        <v>2</v>
      </c>
      <c r="G3335" s="41" t="s">
        <v>333</v>
      </c>
      <c r="H3335" s="41" t="s">
        <v>342</v>
      </c>
      <c r="I3335" s="42">
        <v>4</v>
      </c>
    </row>
    <row r="3336" spans="6:9">
      <c r="F3336" s="41" t="s">
        <v>2</v>
      </c>
      <c r="G3336" s="41" t="s">
        <v>333</v>
      </c>
      <c r="H3336" s="41" t="s">
        <v>343</v>
      </c>
      <c r="I3336" s="42">
        <v>1749</v>
      </c>
    </row>
    <row r="3337" spans="6:9">
      <c r="F3337" s="41" t="s">
        <v>2</v>
      </c>
      <c r="G3337" s="41" t="s">
        <v>333</v>
      </c>
      <c r="H3337" s="41" t="s">
        <v>344</v>
      </c>
      <c r="I3337" s="42">
        <v>246</v>
      </c>
    </row>
    <row r="3338" spans="6:9">
      <c r="F3338" s="41" t="s">
        <v>2</v>
      </c>
      <c r="G3338" s="41" t="s">
        <v>333</v>
      </c>
      <c r="H3338" s="41" t="s">
        <v>345</v>
      </c>
      <c r="I3338" s="42">
        <v>168</v>
      </c>
    </row>
    <row r="3339" spans="6:9">
      <c r="F3339" s="41" t="s">
        <v>2</v>
      </c>
      <c r="G3339" s="41" t="s">
        <v>333</v>
      </c>
      <c r="H3339" s="41" t="s">
        <v>346</v>
      </c>
      <c r="I3339" s="42">
        <v>193</v>
      </c>
    </row>
    <row r="3340" spans="6:9">
      <c r="F3340" s="41" t="s">
        <v>2</v>
      </c>
      <c r="G3340" s="41" t="s">
        <v>333</v>
      </c>
      <c r="H3340" s="41" t="s">
        <v>347</v>
      </c>
      <c r="I3340" s="42">
        <v>26</v>
      </c>
    </row>
    <row r="3341" spans="6:9">
      <c r="F3341" s="41" t="s">
        <v>2</v>
      </c>
      <c r="G3341" s="41" t="s">
        <v>334</v>
      </c>
      <c r="H3341" s="41" t="s">
        <v>341</v>
      </c>
      <c r="I3341" s="42">
        <v>51</v>
      </c>
    </row>
    <row r="3342" spans="6:9">
      <c r="F3342" s="41" t="s">
        <v>2</v>
      </c>
      <c r="G3342" s="41" t="s">
        <v>334</v>
      </c>
      <c r="H3342" s="41" t="s">
        <v>342</v>
      </c>
      <c r="I3342" s="42">
        <v>0</v>
      </c>
    </row>
    <row r="3343" spans="6:9">
      <c r="F3343" s="41" t="s">
        <v>2</v>
      </c>
      <c r="G3343" s="41" t="s">
        <v>334</v>
      </c>
      <c r="H3343" s="41" t="s">
        <v>343</v>
      </c>
      <c r="I3343" s="42">
        <v>2040</v>
      </c>
    </row>
    <row r="3344" spans="6:9">
      <c r="F3344" s="41" t="s">
        <v>2</v>
      </c>
      <c r="G3344" s="41" t="s">
        <v>334</v>
      </c>
      <c r="H3344" s="41" t="s">
        <v>344</v>
      </c>
      <c r="I3344" s="42">
        <v>99</v>
      </c>
    </row>
    <row r="3345" spans="6:9">
      <c r="F3345" s="41" t="s">
        <v>2</v>
      </c>
      <c r="G3345" s="41" t="s">
        <v>334</v>
      </c>
      <c r="H3345" s="41" t="s">
        <v>345</v>
      </c>
      <c r="I3345" s="42">
        <v>117</v>
      </c>
    </row>
    <row r="3346" spans="6:9">
      <c r="F3346" s="41" t="s">
        <v>2</v>
      </c>
      <c r="G3346" s="41" t="s">
        <v>334</v>
      </c>
      <c r="H3346" s="41" t="s">
        <v>346</v>
      </c>
      <c r="I3346" s="42">
        <v>326</v>
      </c>
    </row>
    <row r="3347" spans="6:9">
      <c r="F3347" s="41" t="s">
        <v>2</v>
      </c>
      <c r="G3347" s="41" t="s">
        <v>334</v>
      </c>
      <c r="H3347" s="41" t="s">
        <v>347</v>
      </c>
      <c r="I3347" s="42">
        <v>19</v>
      </c>
    </row>
    <row r="3348" spans="6:9">
      <c r="F3348" s="41" t="s">
        <v>2</v>
      </c>
      <c r="G3348" s="41" t="s">
        <v>336</v>
      </c>
      <c r="H3348" s="41" t="s">
        <v>341</v>
      </c>
      <c r="I3348" s="42">
        <v>38</v>
      </c>
    </row>
    <row r="3349" spans="6:9">
      <c r="F3349" s="41" t="s">
        <v>2</v>
      </c>
      <c r="G3349" s="41" t="s">
        <v>336</v>
      </c>
      <c r="H3349" s="41" t="s">
        <v>342</v>
      </c>
      <c r="I3349" s="42">
        <v>0</v>
      </c>
    </row>
    <row r="3350" spans="6:9">
      <c r="F3350" s="41" t="s">
        <v>2</v>
      </c>
      <c r="G3350" s="41" t="s">
        <v>336</v>
      </c>
      <c r="H3350" s="41" t="s">
        <v>343</v>
      </c>
      <c r="I3350" s="42">
        <v>2187</v>
      </c>
    </row>
    <row r="3351" spans="6:9">
      <c r="F3351" s="41" t="s">
        <v>2</v>
      </c>
      <c r="G3351" s="41" t="s">
        <v>336</v>
      </c>
      <c r="H3351" s="41" t="s">
        <v>344</v>
      </c>
      <c r="I3351" s="42">
        <v>49</v>
      </c>
    </row>
    <row r="3352" spans="6:9">
      <c r="F3352" s="41" t="s">
        <v>2</v>
      </c>
      <c r="G3352" s="41" t="s">
        <v>336</v>
      </c>
      <c r="H3352" s="41" t="s">
        <v>345</v>
      </c>
      <c r="I3352" s="42">
        <v>235</v>
      </c>
    </row>
    <row r="3353" spans="6:9">
      <c r="F3353" s="41" t="s">
        <v>2</v>
      </c>
      <c r="G3353" s="41" t="s">
        <v>336</v>
      </c>
      <c r="H3353" s="41" t="s">
        <v>346</v>
      </c>
      <c r="I3353" s="42">
        <v>239</v>
      </c>
    </row>
    <row r="3354" spans="6:9">
      <c r="F3354" s="41" t="s">
        <v>2</v>
      </c>
      <c r="G3354" s="41" t="s">
        <v>336</v>
      </c>
      <c r="H3354" s="41" t="s">
        <v>347</v>
      </c>
      <c r="I3354" s="42">
        <v>40</v>
      </c>
    </row>
    <row r="3355" spans="6:9">
      <c r="F3355" s="41" t="s">
        <v>2</v>
      </c>
      <c r="G3355" s="41" t="s">
        <v>337</v>
      </c>
      <c r="H3355" s="41" t="s">
        <v>341</v>
      </c>
      <c r="I3355" s="42">
        <v>13</v>
      </c>
    </row>
    <row r="3356" spans="6:9">
      <c r="F3356" s="41" t="s">
        <v>2</v>
      </c>
      <c r="G3356" s="41" t="s">
        <v>337</v>
      </c>
      <c r="H3356" s="41" t="s">
        <v>342</v>
      </c>
      <c r="I3356" s="42">
        <v>2</v>
      </c>
    </row>
    <row r="3357" spans="6:9">
      <c r="F3357" s="41" t="s">
        <v>2</v>
      </c>
      <c r="G3357" s="41" t="s">
        <v>337</v>
      </c>
      <c r="H3357" s="41" t="s">
        <v>343</v>
      </c>
      <c r="I3357" s="42">
        <v>1905</v>
      </c>
    </row>
    <row r="3358" spans="6:9">
      <c r="F3358" s="41" t="s">
        <v>2</v>
      </c>
      <c r="G3358" s="41" t="s">
        <v>337</v>
      </c>
      <c r="H3358" s="41" t="s">
        <v>344</v>
      </c>
      <c r="I3358" s="42">
        <v>32</v>
      </c>
    </row>
    <row r="3359" spans="6:9">
      <c r="F3359" s="41" t="s">
        <v>2</v>
      </c>
      <c r="G3359" s="41" t="s">
        <v>337</v>
      </c>
      <c r="H3359" s="41" t="s">
        <v>345</v>
      </c>
      <c r="I3359" s="42">
        <v>294</v>
      </c>
    </row>
    <row r="3360" spans="6:9">
      <c r="F3360" s="41" t="s">
        <v>2</v>
      </c>
      <c r="G3360" s="41" t="s">
        <v>337</v>
      </c>
      <c r="H3360" s="41" t="s">
        <v>346</v>
      </c>
      <c r="I3360" s="42">
        <v>156</v>
      </c>
    </row>
    <row r="3361" spans="6:9">
      <c r="F3361" s="41" t="s">
        <v>2</v>
      </c>
      <c r="G3361" s="41" t="s">
        <v>337</v>
      </c>
      <c r="H3361" s="41" t="s">
        <v>347</v>
      </c>
      <c r="I3361" s="42">
        <v>122</v>
      </c>
    </row>
    <row r="3362" spans="6:9">
      <c r="F3362" s="41" t="s">
        <v>31</v>
      </c>
      <c r="G3362" s="41" t="s">
        <v>324</v>
      </c>
      <c r="H3362" s="41" t="s">
        <v>341</v>
      </c>
      <c r="I3362" s="42">
        <v>37</v>
      </c>
    </row>
    <row r="3363" spans="6:9">
      <c r="F3363" s="41" t="s">
        <v>31</v>
      </c>
      <c r="G3363" s="41" t="s">
        <v>324</v>
      </c>
      <c r="H3363" s="41" t="s">
        <v>342</v>
      </c>
      <c r="I3363" s="42">
        <v>1</v>
      </c>
    </row>
    <row r="3364" spans="6:9">
      <c r="F3364" s="41" t="s">
        <v>31</v>
      </c>
      <c r="G3364" s="41" t="s">
        <v>324</v>
      </c>
      <c r="H3364" s="41" t="s">
        <v>343</v>
      </c>
      <c r="I3364" s="42">
        <v>409</v>
      </c>
    </row>
    <row r="3365" spans="6:9">
      <c r="F3365" s="41" t="s">
        <v>31</v>
      </c>
      <c r="G3365" s="41" t="s">
        <v>324</v>
      </c>
      <c r="H3365" s="41" t="s">
        <v>344</v>
      </c>
      <c r="I3365" s="42">
        <v>6</v>
      </c>
    </row>
    <row r="3366" spans="6:9">
      <c r="F3366" s="41" t="s">
        <v>31</v>
      </c>
      <c r="G3366" s="41" t="s">
        <v>324</v>
      </c>
      <c r="H3366" s="41" t="s">
        <v>345</v>
      </c>
      <c r="I3366" s="42">
        <v>24</v>
      </c>
    </row>
    <row r="3367" spans="6:9">
      <c r="F3367" s="41" t="s">
        <v>31</v>
      </c>
      <c r="G3367" s="41" t="s">
        <v>324</v>
      </c>
      <c r="H3367" s="41" t="s">
        <v>346</v>
      </c>
      <c r="I3367" s="42">
        <v>94</v>
      </c>
    </row>
    <row r="3368" spans="6:9">
      <c r="F3368" s="41" t="s">
        <v>31</v>
      </c>
      <c r="G3368" s="41" t="s">
        <v>324</v>
      </c>
      <c r="H3368" s="41" t="s">
        <v>347</v>
      </c>
      <c r="I3368" s="42">
        <v>10</v>
      </c>
    </row>
    <row r="3369" spans="6:9">
      <c r="F3369" s="41" t="s">
        <v>31</v>
      </c>
      <c r="G3369" s="41" t="s">
        <v>325</v>
      </c>
      <c r="H3369" s="41" t="s">
        <v>341</v>
      </c>
      <c r="I3369" s="42">
        <v>33</v>
      </c>
    </row>
    <row r="3370" spans="6:9">
      <c r="F3370" s="41" t="s">
        <v>31</v>
      </c>
      <c r="G3370" s="41" t="s">
        <v>325</v>
      </c>
      <c r="H3370" s="41" t="s">
        <v>342</v>
      </c>
      <c r="I3370" s="42">
        <v>0</v>
      </c>
    </row>
    <row r="3371" spans="6:9">
      <c r="F3371" s="41" t="s">
        <v>31</v>
      </c>
      <c r="G3371" s="41" t="s">
        <v>325</v>
      </c>
      <c r="H3371" s="41" t="s">
        <v>343</v>
      </c>
      <c r="I3371" s="42">
        <v>418</v>
      </c>
    </row>
    <row r="3372" spans="6:9">
      <c r="F3372" s="41" t="s">
        <v>31</v>
      </c>
      <c r="G3372" s="41" t="s">
        <v>325</v>
      </c>
      <c r="H3372" s="41" t="s">
        <v>344</v>
      </c>
      <c r="I3372" s="42">
        <v>4</v>
      </c>
    </row>
    <row r="3373" spans="6:9">
      <c r="F3373" s="41" t="s">
        <v>31</v>
      </c>
      <c r="G3373" s="41" t="s">
        <v>325</v>
      </c>
      <c r="H3373" s="41" t="s">
        <v>345</v>
      </c>
      <c r="I3373" s="42">
        <v>17</v>
      </c>
    </row>
    <row r="3374" spans="6:9">
      <c r="F3374" s="41" t="s">
        <v>31</v>
      </c>
      <c r="G3374" s="41" t="s">
        <v>325</v>
      </c>
      <c r="H3374" s="41" t="s">
        <v>346</v>
      </c>
      <c r="I3374" s="42">
        <v>24</v>
      </c>
    </row>
    <row r="3375" spans="6:9">
      <c r="F3375" s="41" t="s">
        <v>31</v>
      </c>
      <c r="G3375" s="41" t="s">
        <v>325</v>
      </c>
      <c r="H3375" s="41" t="s">
        <v>347</v>
      </c>
      <c r="I3375" s="42">
        <v>6</v>
      </c>
    </row>
    <row r="3376" spans="6:9">
      <c r="F3376" s="41" t="s">
        <v>31</v>
      </c>
      <c r="G3376" s="41" t="s">
        <v>326</v>
      </c>
      <c r="H3376" s="41" t="s">
        <v>341</v>
      </c>
      <c r="I3376" s="42">
        <v>24</v>
      </c>
    </row>
    <row r="3377" spans="6:9">
      <c r="F3377" s="41" t="s">
        <v>31</v>
      </c>
      <c r="G3377" s="41" t="s">
        <v>326</v>
      </c>
      <c r="H3377" s="41" t="s">
        <v>342</v>
      </c>
      <c r="I3377" s="42">
        <v>2</v>
      </c>
    </row>
    <row r="3378" spans="6:9">
      <c r="F3378" s="41" t="s">
        <v>31</v>
      </c>
      <c r="G3378" s="41" t="s">
        <v>326</v>
      </c>
      <c r="H3378" s="41" t="s">
        <v>343</v>
      </c>
      <c r="I3378" s="42">
        <v>464</v>
      </c>
    </row>
    <row r="3379" spans="6:9">
      <c r="F3379" s="41" t="s">
        <v>31</v>
      </c>
      <c r="G3379" s="41" t="s">
        <v>326</v>
      </c>
      <c r="H3379" s="41" t="s">
        <v>344</v>
      </c>
      <c r="I3379" s="42">
        <v>10</v>
      </c>
    </row>
    <row r="3380" spans="6:9">
      <c r="F3380" s="41" t="s">
        <v>31</v>
      </c>
      <c r="G3380" s="41" t="s">
        <v>326</v>
      </c>
      <c r="H3380" s="41" t="s">
        <v>345</v>
      </c>
      <c r="I3380" s="42">
        <v>31</v>
      </c>
    </row>
    <row r="3381" spans="6:9">
      <c r="F3381" s="41" t="s">
        <v>31</v>
      </c>
      <c r="G3381" s="41" t="s">
        <v>326</v>
      </c>
      <c r="H3381" s="41" t="s">
        <v>346</v>
      </c>
      <c r="I3381" s="42">
        <v>24</v>
      </c>
    </row>
    <row r="3382" spans="6:9">
      <c r="F3382" s="41" t="s">
        <v>31</v>
      </c>
      <c r="G3382" s="41" t="s">
        <v>326</v>
      </c>
      <c r="H3382" s="41" t="s">
        <v>347</v>
      </c>
      <c r="I3382" s="42">
        <v>4</v>
      </c>
    </row>
    <row r="3383" spans="6:9">
      <c r="F3383" s="41" t="s">
        <v>31</v>
      </c>
      <c r="G3383" s="41" t="s">
        <v>327</v>
      </c>
      <c r="H3383" s="41" t="s">
        <v>341</v>
      </c>
      <c r="I3383" s="42">
        <v>44</v>
      </c>
    </row>
    <row r="3384" spans="6:9">
      <c r="F3384" s="41" t="s">
        <v>31</v>
      </c>
      <c r="G3384" s="41" t="s">
        <v>327</v>
      </c>
      <c r="H3384" s="41" t="s">
        <v>342</v>
      </c>
      <c r="I3384" s="42">
        <v>0</v>
      </c>
    </row>
    <row r="3385" spans="6:9">
      <c r="F3385" s="41" t="s">
        <v>31</v>
      </c>
      <c r="G3385" s="41" t="s">
        <v>327</v>
      </c>
      <c r="H3385" s="41" t="s">
        <v>343</v>
      </c>
      <c r="I3385" s="42">
        <v>398</v>
      </c>
    </row>
    <row r="3386" spans="6:9">
      <c r="F3386" s="41" t="s">
        <v>31</v>
      </c>
      <c r="G3386" s="41" t="s">
        <v>327</v>
      </c>
      <c r="H3386" s="41" t="s">
        <v>344</v>
      </c>
      <c r="I3386" s="42">
        <v>2</v>
      </c>
    </row>
    <row r="3387" spans="6:9">
      <c r="F3387" s="41" t="s">
        <v>31</v>
      </c>
      <c r="G3387" s="41" t="s">
        <v>327</v>
      </c>
      <c r="H3387" s="41" t="s">
        <v>345</v>
      </c>
      <c r="I3387" s="42">
        <v>14</v>
      </c>
    </row>
    <row r="3388" spans="6:9">
      <c r="F3388" s="41" t="s">
        <v>31</v>
      </c>
      <c r="G3388" s="41" t="s">
        <v>327</v>
      </c>
      <c r="H3388" s="41" t="s">
        <v>346</v>
      </c>
      <c r="I3388" s="42">
        <v>17</v>
      </c>
    </row>
    <row r="3389" spans="6:9">
      <c r="F3389" s="41" t="s">
        <v>31</v>
      </c>
      <c r="G3389" s="41" t="s">
        <v>327</v>
      </c>
      <c r="H3389" s="41" t="s">
        <v>347</v>
      </c>
      <c r="I3389" s="42">
        <v>4</v>
      </c>
    </row>
    <row r="3390" spans="6:9">
      <c r="F3390" s="41" t="s">
        <v>31</v>
      </c>
      <c r="G3390" s="41" t="s">
        <v>328</v>
      </c>
      <c r="H3390" s="41" t="s">
        <v>341</v>
      </c>
      <c r="I3390" s="42">
        <v>283</v>
      </c>
    </row>
    <row r="3391" spans="6:9">
      <c r="F3391" s="41" t="s">
        <v>31</v>
      </c>
      <c r="G3391" s="41" t="s">
        <v>328</v>
      </c>
      <c r="H3391" s="41" t="s">
        <v>342</v>
      </c>
      <c r="I3391" s="42">
        <v>0</v>
      </c>
    </row>
    <row r="3392" spans="6:9">
      <c r="F3392" s="41" t="s">
        <v>31</v>
      </c>
      <c r="G3392" s="41" t="s">
        <v>328</v>
      </c>
      <c r="H3392" s="41" t="s">
        <v>343</v>
      </c>
      <c r="I3392" s="42">
        <v>190</v>
      </c>
    </row>
    <row r="3393" spans="6:9">
      <c r="F3393" s="41" t="s">
        <v>31</v>
      </c>
      <c r="G3393" s="41" t="s">
        <v>328</v>
      </c>
      <c r="H3393" s="41" t="s">
        <v>344</v>
      </c>
      <c r="I3393" s="42">
        <v>4</v>
      </c>
    </row>
    <row r="3394" spans="6:9">
      <c r="F3394" s="41" t="s">
        <v>31</v>
      </c>
      <c r="G3394" s="41" t="s">
        <v>328</v>
      </c>
      <c r="H3394" s="41" t="s">
        <v>345</v>
      </c>
      <c r="I3394" s="42">
        <v>43</v>
      </c>
    </row>
    <row r="3395" spans="6:9">
      <c r="F3395" s="41" t="s">
        <v>31</v>
      </c>
      <c r="G3395" s="41" t="s">
        <v>328</v>
      </c>
      <c r="H3395" s="41" t="s">
        <v>346</v>
      </c>
      <c r="I3395" s="42">
        <v>11</v>
      </c>
    </row>
    <row r="3396" spans="6:9">
      <c r="F3396" s="41" t="s">
        <v>31</v>
      </c>
      <c r="G3396" s="41" t="s">
        <v>328</v>
      </c>
      <c r="H3396" s="41" t="s">
        <v>347</v>
      </c>
      <c r="I3396" s="42">
        <v>1</v>
      </c>
    </row>
    <row r="3397" spans="6:9">
      <c r="F3397" s="41" t="s">
        <v>31</v>
      </c>
      <c r="G3397" s="41" t="s">
        <v>330</v>
      </c>
      <c r="H3397" s="41" t="s">
        <v>341</v>
      </c>
      <c r="I3397" s="42">
        <v>91</v>
      </c>
    </row>
    <row r="3398" spans="6:9">
      <c r="F3398" s="41" t="s">
        <v>31</v>
      </c>
      <c r="G3398" s="41" t="s">
        <v>330</v>
      </c>
      <c r="H3398" s="41" t="s">
        <v>342</v>
      </c>
      <c r="I3398" s="42">
        <v>1</v>
      </c>
    </row>
    <row r="3399" spans="6:9">
      <c r="F3399" s="41" t="s">
        <v>31</v>
      </c>
      <c r="G3399" s="41" t="s">
        <v>330</v>
      </c>
      <c r="H3399" s="41" t="s">
        <v>343</v>
      </c>
      <c r="I3399" s="42">
        <v>384</v>
      </c>
    </row>
    <row r="3400" spans="6:9">
      <c r="F3400" s="41" t="s">
        <v>31</v>
      </c>
      <c r="G3400" s="41" t="s">
        <v>330</v>
      </c>
      <c r="H3400" s="41" t="s">
        <v>344</v>
      </c>
      <c r="I3400" s="42">
        <v>3</v>
      </c>
    </row>
    <row r="3401" spans="6:9">
      <c r="F3401" s="41" t="s">
        <v>31</v>
      </c>
      <c r="G3401" s="41" t="s">
        <v>330</v>
      </c>
      <c r="H3401" s="41" t="s">
        <v>345</v>
      </c>
      <c r="I3401" s="42">
        <v>28</v>
      </c>
    </row>
    <row r="3402" spans="6:9">
      <c r="F3402" s="41" t="s">
        <v>31</v>
      </c>
      <c r="G3402" s="41" t="s">
        <v>330</v>
      </c>
      <c r="H3402" s="41" t="s">
        <v>346</v>
      </c>
      <c r="I3402" s="42">
        <v>37</v>
      </c>
    </row>
    <row r="3403" spans="6:9">
      <c r="F3403" s="41" t="s">
        <v>31</v>
      </c>
      <c r="G3403" s="41" t="s">
        <v>330</v>
      </c>
      <c r="H3403" s="41" t="s">
        <v>347</v>
      </c>
      <c r="I3403" s="42">
        <v>1</v>
      </c>
    </row>
    <row r="3404" spans="6:9">
      <c r="F3404" s="41" t="s">
        <v>31</v>
      </c>
      <c r="G3404" s="41" t="s">
        <v>331</v>
      </c>
      <c r="H3404" s="41" t="s">
        <v>341</v>
      </c>
      <c r="I3404" s="42">
        <v>34</v>
      </c>
    </row>
    <row r="3405" spans="6:9">
      <c r="F3405" s="41" t="s">
        <v>31</v>
      </c>
      <c r="G3405" s="41" t="s">
        <v>331</v>
      </c>
      <c r="H3405" s="41" t="s">
        <v>342</v>
      </c>
      <c r="I3405" s="42">
        <v>0</v>
      </c>
    </row>
    <row r="3406" spans="6:9">
      <c r="F3406" s="41" t="s">
        <v>31</v>
      </c>
      <c r="G3406" s="41" t="s">
        <v>331</v>
      </c>
      <c r="H3406" s="41" t="s">
        <v>343</v>
      </c>
      <c r="I3406" s="42">
        <v>412</v>
      </c>
    </row>
    <row r="3407" spans="6:9">
      <c r="F3407" s="41" t="s">
        <v>31</v>
      </c>
      <c r="G3407" s="41" t="s">
        <v>331</v>
      </c>
      <c r="H3407" s="41" t="s">
        <v>344</v>
      </c>
      <c r="I3407" s="42">
        <v>4</v>
      </c>
    </row>
    <row r="3408" spans="6:9">
      <c r="F3408" s="41" t="s">
        <v>31</v>
      </c>
      <c r="G3408" s="41" t="s">
        <v>331</v>
      </c>
      <c r="H3408" s="41" t="s">
        <v>345</v>
      </c>
      <c r="I3408" s="42">
        <v>35</v>
      </c>
    </row>
    <row r="3409" spans="6:9">
      <c r="F3409" s="41" t="s">
        <v>31</v>
      </c>
      <c r="G3409" s="41" t="s">
        <v>331</v>
      </c>
      <c r="H3409" s="41" t="s">
        <v>346</v>
      </c>
      <c r="I3409" s="42">
        <v>45</v>
      </c>
    </row>
    <row r="3410" spans="6:9">
      <c r="F3410" s="41" t="s">
        <v>31</v>
      </c>
      <c r="G3410" s="41" t="s">
        <v>331</v>
      </c>
      <c r="H3410" s="41" t="s">
        <v>347</v>
      </c>
      <c r="I3410" s="42">
        <v>5</v>
      </c>
    </row>
    <row r="3411" spans="6:9">
      <c r="F3411" s="41" t="s">
        <v>31</v>
      </c>
      <c r="G3411" s="41" t="s">
        <v>332</v>
      </c>
      <c r="H3411" s="41" t="s">
        <v>341</v>
      </c>
      <c r="I3411" s="42">
        <v>7</v>
      </c>
    </row>
    <row r="3412" spans="6:9">
      <c r="F3412" s="41" t="s">
        <v>31</v>
      </c>
      <c r="G3412" s="41" t="s">
        <v>332</v>
      </c>
      <c r="H3412" s="41" t="s">
        <v>342</v>
      </c>
      <c r="I3412" s="42">
        <v>0</v>
      </c>
    </row>
    <row r="3413" spans="6:9">
      <c r="F3413" s="41" t="s">
        <v>31</v>
      </c>
      <c r="G3413" s="41" t="s">
        <v>332</v>
      </c>
      <c r="H3413" s="41" t="s">
        <v>343</v>
      </c>
      <c r="I3413" s="42">
        <v>509</v>
      </c>
    </row>
    <row r="3414" spans="6:9">
      <c r="F3414" s="41" t="s">
        <v>31</v>
      </c>
      <c r="G3414" s="41" t="s">
        <v>332</v>
      </c>
      <c r="H3414" s="41" t="s">
        <v>344</v>
      </c>
      <c r="I3414" s="42">
        <v>32</v>
      </c>
    </row>
    <row r="3415" spans="6:9">
      <c r="F3415" s="41" t="s">
        <v>31</v>
      </c>
      <c r="G3415" s="41" t="s">
        <v>332</v>
      </c>
      <c r="H3415" s="41" t="s">
        <v>345</v>
      </c>
      <c r="I3415" s="42">
        <v>74</v>
      </c>
    </row>
    <row r="3416" spans="6:9">
      <c r="F3416" s="41" t="s">
        <v>31</v>
      </c>
      <c r="G3416" s="41" t="s">
        <v>332</v>
      </c>
      <c r="H3416" s="41" t="s">
        <v>346</v>
      </c>
      <c r="I3416" s="42">
        <v>66</v>
      </c>
    </row>
    <row r="3417" spans="6:9">
      <c r="F3417" s="41" t="s">
        <v>31</v>
      </c>
      <c r="G3417" s="41" t="s">
        <v>332</v>
      </c>
      <c r="H3417" s="41" t="s">
        <v>347</v>
      </c>
      <c r="I3417" s="42">
        <v>3</v>
      </c>
    </row>
    <row r="3418" spans="6:9">
      <c r="F3418" s="41" t="s">
        <v>31</v>
      </c>
      <c r="G3418" s="41" t="s">
        <v>333</v>
      </c>
      <c r="H3418" s="41" t="s">
        <v>341</v>
      </c>
      <c r="I3418" s="42">
        <v>29</v>
      </c>
    </row>
    <row r="3419" spans="6:9">
      <c r="F3419" s="41" t="s">
        <v>31</v>
      </c>
      <c r="G3419" s="41" t="s">
        <v>333</v>
      </c>
      <c r="H3419" s="41" t="s">
        <v>342</v>
      </c>
      <c r="I3419" s="42">
        <v>1</v>
      </c>
    </row>
    <row r="3420" spans="6:9">
      <c r="F3420" s="41" t="s">
        <v>31</v>
      </c>
      <c r="G3420" s="41" t="s">
        <v>333</v>
      </c>
      <c r="H3420" s="41" t="s">
        <v>343</v>
      </c>
      <c r="I3420" s="42">
        <v>466</v>
      </c>
    </row>
    <row r="3421" spans="6:9">
      <c r="F3421" s="41" t="s">
        <v>31</v>
      </c>
      <c r="G3421" s="41" t="s">
        <v>333</v>
      </c>
      <c r="H3421" s="41" t="s">
        <v>344</v>
      </c>
      <c r="I3421" s="42">
        <v>116</v>
      </c>
    </row>
    <row r="3422" spans="6:9">
      <c r="F3422" s="41" t="s">
        <v>31</v>
      </c>
      <c r="G3422" s="41" t="s">
        <v>333</v>
      </c>
      <c r="H3422" s="41" t="s">
        <v>345</v>
      </c>
      <c r="I3422" s="42">
        <v>74</v>
      </c>
    </row>
    <row r="3423" spans="6:9">
      <c r="F3423" s="41" t="s">
        <v>31</v>
      </c>
      <c r="G3423" s="41" t="s">
        <v>333</v>
      </c>
      <c r="H3423" s="41" t="s">
        <v>346</v>
      </c>
      <c r="I3423" s="42">
        <v>37</v>
      </c>
    </row>
    <row r="3424" spans="6:9">
      <c r="F3424" s="41" t="s">
        <v>31</v>
      </c>
      <c r="G3424" s="41" t="s">
        <v>333</v>
      </c>
      <c r="H3424" s="41" t="s">
        <v>347</v>
      </c>
      <c r="I3424" s="42">
        <v>6</v>
      </c>
    </row>
    <row r="3425" spans="6:9">
      <c r="F3425" s="41" t="s">
        <v>31</v>
      </c>
      <c r="G3425" s="41" t="s">
        <v>334</v>
      </c>
      <c r="H3425" s="41" t="s">
        <v>341</v>
      </c>
      <c r="I3425" s="42">
        <v>22</v>
      </c>
    </row>
    <row r="3426" spans="6:9">
      <c r="F3426" s="41" t="s">
        <v>31</v>
      </c>
      <c r="G3426" s="41" t="s">
        <v>334</v>
      </c>
      <c r="H3426" s="41" t="s">
        <v>342</v>
      </c>
      <c r="I3426" s="42">
        <v>0</v>
      </c>
    </row>
    <row r="3427" spans="6:9">
      <c r="F3427" s="41" t="s">
        <v>31</v>
      </c>
      <c r="G3427" s="41" t="s">
        <v>334</v>
      </c>
      <c r="H3427" s="41" t="s">
        <v>343</v>
      </c>
      <c r="I3427" s="42">
        <v>559</v>
      </c>
    </row>
    <row r="3428" spans="6:9">
      <c r="F3428" s="41" t="s">
        <v>31</v>
      </c>
      <c r="G3428" s="41" t="s">
        <v>334</v>
      </c>
      <c r="H3428" s="41" t="s">
        <v>344</v>
      </c>
      <c r="I3428" s="42">
        <v>14</v>
      </c>
    </row>
    <row r="3429" spans="6:9">
      <c r="F3429" s="41" t="s">
        <v>31</v>
      </c>
      <c r="G3429" s="41" t="s">
        <v>334</v>
      </c>
      <c r="H3429" s="41" t="s">
        <v>345</v>
      </c>
      <c r="I3429" s="42">
        <v>42</v>
      </c>
    </row>
    <row r="3430" spans="6:9">
      <c r="F3430" s="41" t="s">
        <v>31</v>
      </c>
      <c r="G3430" s="41" t="s">
        <v>334</v>
      </c>
      <c r="H3430" s="41" t="s">
        <v>346</v>
      </c>
      <c r="I3430" s="42">
        <v>58</v>
      </c>
    </row>
    <row r="3431" spans="6:9">
      <c r="F3431" s="41" t="s">
        <v>31</v>
      </c>
      <c r="G3431" s="41" t="s">
        <v>334</v>
      </c>
      <c r="H3431" s="41" t="s">
        <v>347</v>
      </c>
      <c r="I3431" s="42">
        <v>14</v>
      </c>
    </row>
    <row r="3432" spans="6:9">
      <c r="F3432" s="41" t="s">
        <v>31</v>
      </c>
      <c r="G3432" s="41" t="s">
        <v>336</v>
      </c>
      <c r="H3432" s="41" t="s">
        <v>341</v>
      </c>
      <c r="I3432" s="42">
        <v>2</v>
      </c>
    </row>
    <row r="3433" spans="6:9">
      <c r="F3433" s="41" t="s">
        <v>31</v>
      </c>
      <c r="G3433" s="41" t="s">
        <v>336</v>
      </c>
      <c r="H3433" s="41" t="s">
        <v>342</v>
      </c>
      <c r="I3433" s="42">
        <v>0</v>
      </c>
    </row>
    <row r="3434" spans="6:9">
      <c r="F3434" s="41" t="s">
        <v>31</v>
      </c>
      <c r="G3434" s="41" t="s">
        <v>336</v>
      </c>
      <c r="H3434" s="41" t="s">
        <v>343</v>
      </c>
      <c r="I3434" s="42">
        <v>659</v>
      </c>
    </row>
    <row r="3435" spans="6:9">
      <c r="F3435" s="41" t="s">
        <v>31</v>
      </c>
      <c r="G3435" s="41" t="s">
        <v>336</v>
      </c>
      <c r="H3435" s="41" t="s">
        <v>344</v>
      </c>
      <c r="I3435" s="42">
        <v>7</v>
      </c>
    </row>
    <row r="3436" spans="6:9">
      <c r="F3436" s="41" t="s">
        <v>31</v>
      </c>
      <c r="G3436" s="41" t="s">
        <v>336</v>
      </c>
      <c r="H3436" s="41" t="s">
        <v>345</v>
      </c>
      <c r="I3436" s="42">
        <v>33</v>
      </c>
    </row>
    <row r="3437" spans="6:9">
      <c r="F3437" s="41" t="s">
        <v>31</v>
      </c>
      <c r="G3437" s="41" t="s">
        <v>336</v>
      </c>
      <c r="H3437" s="41" t="s">
        <v>346</v>
      </c>
      <c r="I3437" s="42">
        <v>40</v>
      </c>
    </row>
    <row r="3438" spans="6:9">
      <c r="F3438" s="41" t="s">
        <v>31</v>
      </c>
      <c r="G3438" s="41" t="s">
        <v>336</v>
      </c>
      <c r="H3438" s="41" t="s">
        <v>347</v>
      </c>
      <c r="I3438" s="42">
        <v>12</v>
      </c>
    </row>
    <row r="3439" spans="6:9">
      <c r="F3439" s="41" t="s">
        <v>31</v>
      </c>
      <c r="G3439" s="41" t="s">
        <v>337</v>
      </c>
      <c r="H3439" s="41" t="s">
        <v>341</v>
      </c>
      <c r="I3439" s="42">
        <v>0</v>
      </c>
    </row>
    <row r="3440" spans="6:9">
      <c r="F3440" s="41" t="s">
        <v>31</v>
      </c>
      <c r="G3440" s="41" t="s">
        <v>337</v>
      </c>
      <c r="H3440" s="41" t="s">
        <v>342</v>
      </c>
      <c r="I3440" s="42">
        <v>0</v>
      </c>
    </row>
    <row r="3441" spans="6:9">
      <c r="F3441" s="41" t="s">
        <v>31</v>
      </c>
      <c r="G3441" s="41" t="s">
        <v>337</v>
      </c>
      <c r="H3441" s="41" t="s">
        <v>343</v>
      </c>
      <c r="I3441" s="42">
        <v>610</v>
      </c>
    </row>
    <row r="3442" spans="6:9">
      <c r="F3442" s="41" t="s">
        <v>31</v>
      </c>
      <c r="G3442" s="41" t="s">
        <v>337</v>
      </c>
      <c r="H3442" s="41" t="s">
        <v>344</v>
      </c>
      <c r="I3442" s="42">
        <v>6</v>
      </c>
    </row>
    <row r="3443" spans="6:9">
      <c r="F3443" s="41" t="s">
        <v>31</v>
      </c>
      <c r="G3443" s="41" t="s">
        <v>337</v>
      </c>
      <c r="H3443" s="41" t="s">
        <v>345</v>
      </c>
      <c r="I3443" s="42">
        <v>26</v>
      </c>
    </row>
    <row r="3444" spans="6:9">
      <c r="F3444" s="41" t="s">
        <v>31</v>
      </c>
      <c r="G3444" s="41" t="s">
        <v>337</v>
      </c>
      <c r="H3444" s="41" t="s">
        <v>346</v>
      </c>
      <c r="I3444" s="42">
        <v>30</v>
      </c>
    </row>
    <row r="3445" spans="6:9">
      <c r="F3445" s="41" t="s">
        <v>31</v>
      </c>
      <c r="G3445" s="41" t="s">
        <v>337</v>
      </c>
      <c r="H3445" s="41" t="s">
        <v>347</v>
      </c>
      <c r="I3445" s="42">
        <v>10</v>
      </c>
    </row>
    <row r="3446" spans="6:9">
      <c r="F3446" s="41" t="s">
        <v>37</v>
      </c>
      <c r="G3446" s="41" t="s">
        <v>324</v>
      </c>
      <c r="H3446" s="41" t="s">
        <v>341</v>
      </c>
      <c r="I3446" s="42">
        <v>181</v>
      </c>
    </row>
    <row r="3447" spans="6:9">
      <c r="F3447" s="41" t="s">
        <v>37</v>
      </c>
      <c r="G3447" s="41" t="s">
        <v>324</v>
      </c>
      <c r="H3447" s="41" t="s">
        <v>342</v>
      </c>
      <c r="I3447" s="42">
        <v>7</v>
      </c>
    </row>
    <row r="3448" spans="6:9">
      <c r="F3448" s="41" t="s">
        <v>37</v>
      </c>
      <c r="G3448" s="41" t="s">
        <v>324</v>
      </c>
      <c r="H3448" s="41" t="s">
        <v>343</v>
      </c>
      <c r="I3448" s="42">
        <v>314</v>
      </c>
    </row>
    <row r="3449" spans="6:9">
      <c r="F3449" s="41" t="s">
        <v>37</v>
      </c>
      <c r="G3449" s="41" t="s">
        <v>324</v>
      </c>
      <c r="H3449" s="41" t="s">
        <v>344</v>
      </c>
      <c r="I3449" s="42">
        <v>4</v>
      </c>
    </row>
    <row r="3450" spans="6:9">
      <c r="F3450" s="41" t="s">
        <v>37</v>
      </c>
      <c r="G3450" s="41" t="s">
        <v>324</v>
      </c>
      <c r="H3450" s="41" t="s">
        <v>345</v>
      </c>
      <c r="I3450" s="42">
        <v>100</v>
      </c>
    </row>
    <row r="3451" spans="6:9">
      <c r="F3451" s="41" t="s">
        <v>37</v>
      </c>
      <c r="G3451" s="41" t="s">
        <v>324</v>
      </c>
      <c r="H3451" s="41" t="s">
        <v>346</v>
      </c>
      <c r="I3451" s="42">
        <v>13</v>
      </c>
    </row>
    <row r="3452" spans="6:9">
      <c r="F3452" s="41" t="s">
        <v>37</v>
      </c>
      <c r="G3452" s="41" t="s">
        <v>324</v>
      </c>
      <c r="H3452" s="41" t="s">
        <v>347</v>
      </c>
      <c r="I3452" s="42">
        <v>0</v>
      </c>
    </row>
    <row r="3453" spans="6:9">
      <c r="F3453" s="41" t="s">
        <v>37</v>
      </c>
      <c r="G3453" s="41" t="s">
        <v>325</v>
      </c>
      <c r="H3453" s="41" t="s">
        <v>341</v>
      </c>
      <c r="I3453" s="42">
        <v>118</v>
      </c>
    </row>
    <row r="3454" spans="6:9">
      <c r="F3454" s="41" t="s">
        <v>37</v>
      </c>
      <c r="G3454" s="41" t="s">
        <v>325</v>
      </c>
      <c r="H3454" s="41" t="s">
        <v>342</v>
      </c>
      <c r="I3454" s="42">
        <v>0</v>
      </c>
    </row>
    <row r="3455" spans="6:9">
      <c r="F3455" s="41" t="s">
        <v>37</v>
      </c>
      <c r="G3455" s="41" t="s">
        <v>325</v>
      </c>
      <c r="H3455" s="41" t="s">
        <v>343</v>
      </c>
      <c r="I3455" s="42">
        <v>501</v>
      </c>
    </row>
    <row r="3456" spans="6:9">
      <c r="F3456" s="41" t="s">
        <v>37</v>
      </c>
      <c r="G3456" s="41" t="s">
        <v>325</v>
      </c>
      <c r="H3456" s="41" t="s">
        <v>344</v>
      </c>
      <c r="I3456" s="42">
        <v>2</v>
      </c>
    </row>
    <row r="3457" spans="6:9">
      <c r="F3457" s="41" t="s">
        <v>37</v>
      </c>
      <c r="G3457" s="41" t="s">
        <v>325</v>
      </c>
      <c r="H3457" s="41" t="s">
        <v>345</v>
      </c>
      <c r="I3457" s="42">
        <v>27</v>
      </c>
    </row>
    <row r="3458" spans="6:9">
      <c r="F3458" s="41" t="s">
        <v>37</v>
      </c>
      <c r="G3458" s="41" t="s">
        <v>325</v>
      </c>
      <c r="H3458" s="41" t="s">
        <v>346</v>
      </c>
      <c r="I3458" s="42">
        <v>33</v>
      </c>
    </row>
    <row r="3459" spans="6:9">
      <c r="F3459" s="41" t="s">
        <v>37</v>
      </c>
      <c r="G3459" s="41" t="s">
        <v>325</v>
      </c>
      <c r="H3459" s="41" t="s">
        <v>347</v>
      </c>
      <c r="I3459" s="42">
        <v>4</v>
      </c>
    </row>
    <row r="3460" spans="6:9">
      <c r="F3460" s="41" t="s">
        <v>37</v>
      </c>
      <c r="G3460" s="41" t="s">
        <v>326</v>
      </c>
      <c r="H3460" s="41" t="s">
        <v>341</v>
      </c>
      <c r="I3460" s="42">
        <v>24</v>
      </c>
    </row>
    <row r="3461" spans="6:9">
      <c r="F3461" s="41" t="s">
        <v>37</v>
      </c>
      <c r="G3461" s="41" t="s">
        <v>326</v>
      </c>
      <c r="H3461" s="41" t="s">
        <v>342</v>
      </c>
      <c r="I3461" s="42">
        <v>1</v>
      </c>
    </row>
    <row r="3462" spans="6:9">
      <c r="F3462" s="41" t="s">
        <v>37</v>
      </c>
      <c r="G3462" s="41" t="s">
        <v>326</v>
      </c>
      <c r="H3462" s="41" t="s">
        <v>343</v>
      </c>
      <c r="I3462" s="42">
        <v>468</v>
      </c>
    </row>
    <row r="3463" spans="6:9">
      <c r="F3463" s="41" t="s">
        <v>37</v>
      </c>
      <c r="G3463" s="41" t="s">
        <v>326</v>
      </c>
      <c r="H3463" s="41" t="s">
        <v>344</v>
      </c>
      <c r="I3463" s="42">
        <v>3</v>
      </c>
    </row>
    <row r="3464" spans="6:9">
      <c r="F3464" s="41" t="s">
        <v>37</v>
      </c>
      <c r="G3464" s="41" t="s">
        <v>326</v>
      </c>
      <c r="H3464" s="41" t="s">
        <v>345</v>
      </c>
      <c r="I3464" s="42">
        <v>19</v>
      </c>
    </row>
    <row r="3465" spans="6:9">
      <c r="F3465" s="41" t="s">
        <v>37</v>
      </c>
      <c r="G3465" s="41" t="s">
        <v>326</v>
      </c>
      <c r="H3465" s="41" t="s">
        <v>346</v>
      </c>
      <c r="I3465" s="42">
        <v>25</v>
      </c>
    </row>
    <row r="3466" spans="6:9">
      <c r="F3466" s="41" t="s">
        <v>37</v>
      </c>
      <c r="G3466" s="41" t="s">
        <v>326</v>
      </c>
      <c r="H3466" s="41" t="s">
        <v>347</v>
      </c>
      <c r="I3466" s="42">
        <v>0</v>
      </c>
    </row>
    <row r="3467" spans="6:9">
      <c r="F3467" s="41" t="s">
        <v>37</v>
      </c>
      <c r="G3467" s="41" t="s">
        <v>327</v>
      </c>
      <c r="H3467" s="41" t="s">
        <v>341</v>
      </c>
      <c r="I3467" s="42">
        <v>20</v>
      </c>
    </row>
    <row r="3468" spans="6:9">
      <c r="F3468" s="41" t="s">
        <v>37</v>
      </c>
      <c r="G3468" s="41" t="s">
        <v>327</v>
      </c>
      <c r="H3468" s="41" t="s">
        <v>342</v>
      </c>
      <c r="I3468" s="42">
        <v>0</v>
      </c>
    </row>
    <row r="3469" spans="6:9">
      <c r="F3469" s="41" t="s">
        <v>37</v>
      </c>
      <c r="G3469" s="41" t="s">
        <v>327</v>
      </c>
      <c r="H3469" s="41" t="s">
        <v>343</v>
      </c>
      <c r="I3469" s="42">
        <v>422</v>
      </c>
    </row>
    <row r="3470" spans="6:9">
      <c r="F3470" s="41" t="s">
        <v>37</v>
      </c>
      <c r="G3470" s="41" t="s">
        <v>327</v>
      </c>
      <c r="H3470" s="41" t="s">
        <v>344</v>
      </c>
      <c r="I3470" s="42">
        <v>1</v>
      </c>
    </row>
    <row r="3471" spans="6:9">
      <c r="F3471" s="41" t="s">
        <v>37</v>
      </c>
      <c r="G3471" s="41" t="s">
        <v>327</v>
      </c>
      <c r="H3471" s="41" t="s">
        <v>345</v>
      </c>
      <c r="I3471" s="42">
        <v>12</v>
      </c>
    </row>
    <row r="3472" spans="6:9">
      <c r="F3472" s="41" t="s">
        <v>37</v>
      </c>
      <c r="G3472" s="41" t="s">
        <v>327</v>
      </c>
      <c r="H3472" s="41" t="s">
        <v>346</v>
      </c>
      <c r="I3472" s="42">
        <v>9</v>
      </c>
    </row>
    <row r="3473" spans="6:9">
      <c r="F3473" s="41" t="s">
        <v>37</v>
      </c>
      <c r="G3473" s="41" t="s">
        <v>327</v>
      </c>
      <c r="H3473" s="41" t="s">
        <v>347</v>
      </c>
      <c r="I3473" s="42">
        <v>2</v>
      </c>
    </row>
    <row r="3474" spans="6:9">
      <c r="F3474" s="41" t="s">
        <v>37</v>
      </c>
      <c r="G3474" s="41" t="s">
        <v>328</v>
      </c>
      <c r="H3474" s="41" t="s">
        <v>341</v>
      </c>
      <c r="I3474" s="42">
        <v>294</v>
      </c>
    </row>
    <row r="3475" spans="6:9">
      <c r="F3475" s="41" t="s">
        <v>37</v>
      </c>
      <c r="G3475" s="41" t="s">
        <v>328</v>
      </c>
      <c r="H3475" s="41" t="s">
        <v>342</v>
      </c>
      <c r="I3475" s="42">
        <v>0</v>
      </c>
    </row>
    <row r="3476" spans="6:9">
      <c r="F3476" s="41" t="s">
        <v>37</v>
      </c>
      <c r="G3476" s="41" t="s">
        <v>328</v>
      </c>
      <c r="H3476" s="41" t="s">
        <v>343</v>
      </c>
      <c r="I3476" s="42">
        <v>154</v>
      </c>
    </row>
    <row r="3477" spans="6:9">
      <c r="F3477" s="41" t="s">
        <v>37</v>
      </c>
      <c r="G3477" s="41" t="s">
        <v>328</v>
      </c>
      <c r="H3477" s="41" t="s">
        <v>344</v>
      </c>
      <c r="I3477" s="42">
        <v>3</v>
      </c>
    </row>
    <row r="3478" spans="6:9">
      <c r="F3478" s="41" t="s">
        <v>37</v>
      </c>
      <c r="G3478" s="41" t="s">
        <v>328</v>
      </c>
      <c r="H3478" s="41" t="s">
        <v>345</v>
      </c>
      <c r="I3478" s="42">
        <v>15</v>
      </c>
    </row>
    <row r="3479" spans="6:9">
      <c r="F3479" s="41" t="s">
        <v>37</v>
      </c>
      <c r="G3479" s="41" t="s">
        <v>328</v>
      </c>
      <c r="H3479" s="41" t="s">
        <v>346</v>
      </c>
      <c r="I3479" s="42">
        <v>27</v>
      </c>
    </row>
    <row r="3480" spans="6:9">
      <c r="F3480" s="41" t="s">
        <v>37</v>
      </c>
      <c r="G3480" s="41" t="s">
        <v>328</v>
      </c>
      <c r="H3480" s="41" t="s">
        <v>347</v>
      </c>
      <c r="I3480" s="42">
        <v>1</v>
      </c>
    </row>
    <row r="3481" spans="6:9">
      <c r="F3481" s="41" t="s">
        <v>37</v>
      </c>
      <c r="G3481" s="41" t="s">
        <v>330</v>
      </c>
      <c r="H3481" s="41" t="s">
        <v>341</v>
      </c>
      <c r="I3481" s="42">
        <v>120</v>
      </c>
    </row>
    <row r="3482" spans="6:9">
      <c r="F3482" s="41" t="s">
        <v>37</v>
      </c>
      <c r="G3482" s="41" t="s">
        <v>330</v>
      </c>
      <c r="H3482" s="41" t="s">
        <v>342</v>
      </c>
      <c r="I3482" s="42">
        <v>0</v>
      </c>
    </row>
    <row r="3483" spans="6:9">
      <c r="F3483" s="41" t="s">
        <v>37</v>
      </c>
      <c r="G3483" s="41" t="s">
        <v>330</v>
      </c>
      <c r="H3483" s="41" t="s">
        <v>343</v>
      </c>
      <c r="I3483" s="42">
        <v>303</v>
      </c>
    </row>
    <row r="3484" spans="6:9">
      <c r="F3484" s="41" t="s">
        <v>37</v>
      </c>
      <c r="G3484" s="41" t="s">
        <v>330</v>
      </c>
      <c r="H3484" s="41" t="s">
        <v>344</v>
      </c>
      <c r="I3484" s="42">
        <v>4</v>
      </c>
    </row>
    <row r="3485" spans="6:9">
      <c r="F3485" s="41" t="s">
        <v>37</v>
      </c>
      <c r="G3485" s="41" t="s">
        <v>330</v>
      </c>
      <c r="H3485" s="41" t="s">
        <v>345</v>
      </c>
      <c r="I3485" s="42">
        <v>32</v>
      </c>
    </row>
    <row r="3486" spans="6:9">
      <c r="F3486" s="41" t="s">
        <v>37</v>
      </c>
      <c r="G3486" s="41" t="s">
        <v>330</v>
      </c>
      <c r="H3486" s="41" t="s">
        <v>346</v>
      </c>
      <c r="I3486" s="42">
        <v>46</v>
      </c>
    </row>
    <row r="3487" spans="6:9">
      <c r="F3487" s="41" t="s">
        <v>37</v>
      </c>
      <c r="G3487" s="41" t="s">
        <v>330</v>
      </c>
      <c r="H3487" s="41" t="s">
        <v>347</v>
      </c>
      <c r="I3487" s="42">
        <v>1</v>
      </c>
    </row>
    <row r="3488" spans="6:9">
      <c r="F3488" s="41" t="s">
        <v>37</v>
      </c>
      <c r="G3488" s="41" t="s">
        <v>331</v>
      </c>
      <c r="H3488" s="41" t="s">
        <v>341</v>
      </c>
      <c r="I3488" s="42">
        <v>23</v>
      </c>
    </row>
    <row r="3489" spans="6:9">
      <c r="F3489" s="41" t="s">
        <v>37</v>
      </c>
      <c r="G3489" s="41" t="s">
        <v>331</v>
      </c>
      <c r="H3489" s="41" t="s">
        <v>342</v>
      </c>
      <c r="I3489" s="42">
        <v>0</v>
      </c>
    </row>
    <row r="3490" spans="6:9">
      <c r="F3490" s="41" t="s">
        <v>37</v>
      </c>
      <c r="G3490" s="41" t="s">
        <v>331</v>
      </c>
      <c r="H3490" s="41" t="s">
        <v>343</v>
      </c>
      <c r="I3490" s="42">
        <v>432</v>
      </c>
    </row>
    <row r="3491" spans="6:9">
      <c r="F3491" s="41" t="s">
        <v>37</v>
      </c>
      <c r="G3491" s="41" t="s">
        <v>331</v>
      </c>
      <c r="H3491" s="41" t="s">
        <v>344</v>
      </c>
      <c r="I3491" s="42">
        <v>1</v>
      </c>
    </row>
    <row r="3492" spans="6:9">
      <c r="F3492" s="41" t="s">
        <v>37</v>
      </c>
      <c r="G3492" s="41" t="s">
        <v>331</v>
      </c>
      <c r="H3492" s="41" t="s">
        <v>345</v>
      </c>
      <c r="I3492" s="42">
        <v>37</v>
      </c>
    </row>
    <row r="3493" spans="6:9">
      <c r="F3493" s="41" t="s">
        <v>37</v>
      </c>
      <c r="G3493" s="41" t="s">
        <v>331</v>
      </c>
      <c r="H3493" s="41" t="s">
        <v>346</v>
      </c>
      <c r="I3493" s="42">
        <v>12</v>
      </c>
    </row>
    <row r="3494" spans="6:9">
      <c r="F3494" s="41" t="s">
        <v>37</v>
      </c>
      <c r="G3494" s="41" t="s">
        <v>331</v>
      </c>
      <c r="H3494" s="41" t="s">
        <v>347</v>
      </c>
      <c r="I3494" s="42">
        <v>0</v>
      </c>
    </row>
    <row r="3495" spans="6:9">
      <c r="F3495" s="41" t="s">
        <v>37</v>
      </c>
      <c r="G3495" s="41" t="s">
        <v>332</v>
      </c>
      <c r="H3495" s="41" t="s">
        <v>341</v>
      </c>
      <c r="I3495" s="42">
        <v>19</v>
      </c>
    </row>
    <row r="3496" spans="6:9">
      <c r="F3496" s="41" t="s">
        <v>37</v>
      </c>
      <c r="G3496" s="41" t="s">
        <v>332</v>
      </c>
      <c r="H3496" s="41" t="s">
        <v>342</v>
      </c>
      <c r="I3496" s="42">
        <v>1</v>
      </c>
    </row>
    <row r="3497" spans="6:9">
      <c r="F3497" s="41" t="s">
        <v>37</v>
      </c>
      <c r="G3497" s="41" t="s">
        <v>332</v>
      </c>
      <c r="H3497" s="41" t="s">
        <v>343</v>
      </c>
      <c r="I3497" s="42">
        <v>481</v>
      </c>
    </row>
    <row r="3498" spans="6:9">
      <c r="F3498" s="41" t="s">
        <v>37</v>
      </c>
      <c r="G3498" s="41" t="s">
        <v>332</v>
      </c>
      <c r="H3498" s="41" t="s">
        <v>344</v>
      </c>
      <c r="I3498" s="42">
        <v>1</v>
      </c>
    </row>
    <row r="3499" spans="6:9">
      <c r="F3499" s="41" t="s">
        <v>37</v>
      </c>
      <c r="G3499" s="41" t="s">
        <v>332</v>
      </c>
      <c r="H3499" s="41" t="s">
        <v>345</v>
      </c>
      <c r="I3499" s="42">
        <v>67</v>
      </c>
    </row>
    <row r="3500" spans="6:9">
      <c r="F3500" s="41" t="s">
        <v>37</v>
      </c>
      <c r="G3500" s="41" t="s">
        <v>332</v>
      </c>
      <c r="H3500" s="41" t="s">
        <v>346</v>
      </c>
      <c r="I3500" s="42">
        <v>20</v>
      </c>
    </row>
    <row r="3501" spans="6:9">
      <c r="F3501" s="41" t="s">
        <v>37</v>
      </c>
      <c r="G3501" s="41" t="s">
        <v>332</v>
      </c>
      <c r="H3501" s="41" t="s">
        <v>347</v>
      </c>
      <c r="I3501" s="42">
        <v>0</v>
      </c>
    </row>
    <row r="3502" spans="6:9">
      <c r="F3502" s="41" t="s">
        <v>37</v>
      </c>
      <c r="G3502" s="41" t="s">
        <v>333</v>
      </c>
      <c r="H3502" s="41" t="s">
        <v>341</v>
      </c>
      <c r="I3502" s="42">
        <v>61</v>
      </c>
    </row>
    <row r="3503" spans="6:9">
      <c r="F3503" s="41" t="s">
        <v>37</v>
      </c>
      <c r="G3503" s="41" t="s">
        <v>333</v>
      </c>
      <c r="H3503" s="41" t="s">
        <v>342</v>
      </c>
      <c r="I3503" s="42">
        <v>1</v>
      </c>
    </row>
    <row r="3504" spans="6:9">
      <c r="F3504" s="41" t="s">
        <v>37</v>
      </c>
      <c r="G3504" s="41" t="s">
        <v>333</v>
      </c>
      <c r="H3504" s="41" t="s">
        <v>343</v>
      </c>
      <c r="I3504" s="42">
        <v>547</v>
      </c>
    </row>
    <row r="3505" spans="6:9">
      <c r="F3505" s="41" t="s">
        <v>37</v>
      </c>
      <c r="G3505" s="41" t="s">
        <v>333</v>
      </c>
      <c r="H3505" s="41" t="s">
        <v>344</v>
      </c>
      <c r="I3505" s="42">
        <v>20</v>
      </c>
    </row>
    <row r="3506" spans="6:9">
      <c r="F3506" s="41" t="s">
        <v>37</v>
      </c>
      <c r="G3506" s="41" t="s">
        <v>333</v>
      </c>
      <c r="H3506" s="41" t="s">
        <v>345</v>
      </c>
      <c r="I3506" s="42">
        <v>98</v>
      </c>
    </row>
    <row r="3507" spans="6:9">
      <c r="F3507" s="41" t="s">
        <v>37</v>
      </c>
      <c r="G3507" s="41" t="s">
        <v>333</v>
      </c>
      <c r="H3507" s="41" t="s">
        <v>346</v>
      </c>
      <c r="I3507" s="42">
        <v>17</v>
      </c>
    </row>
    <row r="3508" spans="6:9">
      <c r="F3508" s="41" t="s">
        <v>37</v>
      </c>
      <c r="G3508" s="41" t="s">
        <v>333</v>
      </c>
      <c r="H3508" s="41" t="s">
        <v>347</v>
      </c>
      <c r="I3508" s="42">
        <v>3</v>
      </c>
    </row>
    <row r="3509" spans="6:9">
      <c r="F3509" s="41" t="s">
        <v>37</v>
      </c>
      <c r="G3509" s="41" t="s">
        <v>334</v>
      </c>
      <c r="H3509" s="41" t="s">
        <v>341</v>
      </c>
      <c r="I3509" s="42">
        <v>48</v>
      </c>
    </row>
    <row r="3510" spans="6:9">
      <c r="F3510" s="41" t="s">
        <v>37</v>
      </c>
      <c r="G3510" s="41" t="s">
        <v>334</v>
      </c>
      <c r="H3510" s="41" t="s">
        <v>342</v>
      </c>
      <c r="I3510" s="42">
        <v>0</v>
      </c>
    </row>
    <row r="3511" spans="6:9">
      <c r="F3511" s="41" t="s">
        <v>37</v>
      </c>
      <c r="G3511" s="41" t="s">
        <v>334</v>
      </c>
      <c r="H3511" s="41" t="s">
        <v>343</v>
      </c>
      <c r="I3511" s="42">
        <v>570</v>
      </c>
    </row>
    <row r="3512" spans="6:9">
      <c r="F3512" s="41" t="s">
        <v>37</v>
      </c>
      <c r="G3512" s="41" t="s">
        <v>334</v>
      </c>
      <c r="H3512" s="41" t="s">
        <v>344</v>
      </c>
      <c r="I3512" s="42">
        <v>10</v>
      </c>
    </row>
    <row r="3513" spans="6:9">
      <c r="F3513" s="41" t="s">
        <v>37</v>
      </c>
      <c r="G3513" s="41" t="s">
        <v>334</v>
      </c>
      <c r="H3513" s="41" t="s">
        <v>345</v>
      </c>
      <c r="I3513" s="42">
        <v>100</v>
      </c>
    </row>
    <row r="3514" spans="6:9">
      <c r="F3514" s="41" t="s">
        <v>37</v>
      </c>
      <c r="G3514" s="41" t="s">
        <v>334</v>
      </c>
      <c r="H3514" s="41" t="s">
        <v>346</v>
      </c>
      <c r="I3514" s="42">
        <v>49</v>
      </c>
    </row>
    <row r="3515" spans="6:9">
      <c r="F3515" s="41" t="s">
        <v>37</v>
      </c>
      <c r="G3515" s="41" t="s">
        <v>334</v>
      </c>
      <c r="H3515" s="41" t="s">
        <v>347</v>
      </c>
      <c r="I3515" s="42">
        <v>29</v>
      </c>
    </row>
    <row r="3516" spans="6:9">
      <c r="F3516" s="41" t="s">
        <v>37</v>
      </c>
      <c r="G3516" s="41" t="s">
        <v>336</v>
      </c>
      <c r="H3516" s="41" t="s">
        <v>341</v>
      </c>
      <c r="I3516" s="42">
        <v>38</v>
      </c>
    </row>
    <row r="3517" spans="6:9">
      <c r="F3517" s="41" t="s">
        <v>37</v>
      </c>
      <c r="G3517" s="41" t="s">
        <v>336</v>
      </c>
      <c r="H3517" s="41" t="s">
        <v>342</v>
      </c>
      <c r="I3517" s="42">
        <v>15</v>
      </c>
    </row>
    <row r="3518" spans="6:9">
      <c r="F3518" s="41" t="s">
        <v>37</v>
      </c>
      <c r="G3518" s="41" t="s">
        <v>336</v>
      </c>
      <c r="H3518" s="41" t="s">
        <v>343</v>
      </c>
      <c r="I3518" s="42">
        <v>482</v>
      </c>
    </row>
    <row r="3519" spans="6:9">
      <c r="F3519" s="41" t="s">
        <v>37</v>
      </c>
      <c r="G3519" s="41" t="s">
        <v>336</v>
      </c>
      <c r="H3519" s="41" t="s">
        <v>344</v>
      </c>
      <c r="I3519" s="42">
        <v>5</v>
      </c>
    </row>
    <row r="3520" spans="6:9">
      <c r="F3520" s="41" t="s">
        <v>37</v>
      </c>
      <c r="G3520" s="41" t="s">
        <v>336</v>
      </c>
      <c r="H3520" s="41" t="s">
        <v>345</v>
      </c>
      <c r="I3520" s="42">
        <v>87</v>
      </c>
    </row>
    <row r="3521" spans="6:9">
      <c r="F3521" s="41" t="s">
        <v>37</v>
      </c>
      <c r="G3521" s="41" t="s">
        <v>336</v>
      </c>
      <c r="H3521" s="41" t="s">
        <v>346</v>
      </c>
      <c r="I3521" s="42">
        <v>22</v>
      </c>
    </row>
    <row r="3522" spans="6:9">
      <c r="F3522" s="41" t="s">
        <v>37</v>
      </c>
      <c r="G3522" s="41" t="s">
        <v>336</v>
      </c>
      <c r="H3522" s="41" t="s">
        <v>347</v>
      </c>
      <c r="I3522" s="42">
        <v>15</v>
      </c>
    </row>
    <row r="3523" spans="6:9">
      <c r="F3523" s="41" t="s">
        <v>37</v>
      </c>
      <c r="G3523" s="41" t="s">
        <v>337</v>
      </c>
      <c r="H3523" s="41" t="s">
        <v>341</v>
      </c>
      <c r="I3523" s="42">
        <v>48</v>
      </c>
    </row>
    <row r="3524" spans="6:9">
      <c r="F3524" s="41" t="s">
        <v>37</v>
      </c>
      <c r="G3524" s="41" t="s">
        <v>337</v>
      </c>
      <c r="H3524" s="41" t="s">
        <v>342</v>
      </c>
      <c r="I3524" s="42">
        <v>0</v>
      </c>
    </row>
    <row r="3525" spans="6:9">
      <c r="F3525" s="41" t="s">
        <v>37</v>
      </c>
      <c r="G3525" s="41" t="s">
        <v>337</v>
      </c>
      <c r="H3525" s="41" t="s">
        <v>343</v>
      </c>
      <c r="I3525" s="42">
        <v>556</v>
      </c>
    </row>
    <row r="3526" spans="6:9">
      <c r="F3526" s="41" t="s">
        <v>37</v>
      </c>
      <c r="G3526" s="41" t="s">
        <v>337</v>
      </c>
      <c r="H3526" s="41" t="s">
        <v>344</v>
      </c>
      <c r="I3526" s="42">
        <v>9</v>
      </c>
    </row>
    <row r="3527" spans="6:9">
      <c r="F3527" s="41" t="s">
        <v>37</v>
      </c>
      <c r="G3527" s="41" t="s">
        <v>337</v>
      </c>
      <c r="H3527" s="41" t="s">
        <v>345</v>
      </c>
      <c r="I3527" s="42">
        <v>164</v>
      </c>
    </row>
    <row r="3528" spans="6:9">
      <c r="F3528" s="41" t="s">
        <v>37</v>
      </c>
      <c r="G3528" s="41" t="s">
        <v>337</v>
      </c>
      <c r="H3528" s="41" t="s">
        <v>346</v>
      </c>
      <c r="I3528" s="42">
        <v>10</v>
      </c>
    </row>
    <row r="3529" spans="6:9">
      <c r="F3529" s="41" t="s">
        <v>37</v>
      </c>
      <c r="G3529" s="41" t="s">
        <v>337</v>
      </c>
      <c r="H3529" s="41" t="s">
        <v>347</v>
      </c>
      <c r="I3529" s="42">
        <v>2</v>
      </c>
    </row>
    <row r="3530" spans="6:9">
      <c r="F3530" s="41" t="s">
        <v>39</v>
      </c>
      <c r="G3530" s="41" t="s">
        <v>324</v>
      </c>
      <c r="H3530" s="41" t="s">
        <v>341</v>
      </c>
      <c r="I3530" s="42">
        <v>411</v>
      </c>
    </row>
    <row r="3531" spans="6:9">
      <c r="F3531" s="41" t="s">
        <v>39</v>
      </c>
      <c r="G3531" s="41" t="s">
        <v>324</v>
      </c>
      <c r="H3531" s="41" t="s">
        <v>342</v>
      </c>
      <c r="I3531" s="42">
        <v>7</v>
      </c>
    </row>
    <row r="3532" spans="6:9">
      <c r="F3532" s="41" t="s">
        <v>39</v>
      </c>
      <c r="G3532" s="41" t="s">
        <v>324</v>
      </c>
      <c r="H3532" s="41" t="s">
        <v>343</v>
      </c>
      <c r="I3532" s="42">
        <v>1924</v>
      </c>
    </row>
    <row r="3533" spans="6:9">
      <c r="F3533" s="41" t="s">
        <v>39</v>
      </c>
      <c r="G3533" s="41" t="s">
        <v>324</v>
      </c>
      <c r="H3533" s="41" t="s">
        <v>344</v>
      </c>
      <c r="I3533" s="42">
        <v>6</v>
      </c>
    </row>
    <row r="3534" spans="6:9">
      <c r="F3534" s="41" t="s">
        <v>39</v>
      </c>
      <c r="G3534" s="41" t="s">
        <v>324</v>
      </c>
      <c r="H3534" s="41" t="s">
        <v>345</v>
      </c>
      <c r="I3534" s="42">
        <v>70</v>
      </c>
    </row>
    <row r="3535" spans="6:9">
      <c r="F3535" s="41" t="s">
        <v>39</v>
      </c>
      <c r="G3535" s="41" t="s">
        <v>324</v>
      </c>
      <c r="H3535" s="41" t="s">
        <v>346</v>
      </c>
      <c r="I3535" s="42">
        <v>45</v>
      </c>
    </row>
    <row r="3536" spans="6:9">
      <c r="F3536" s="41" t="s">
        <v>39</v>
      </c>
      <c r="G3536" s="41" t="s">
        <v>324</v>
      </c>
      <c r="H3536" s="41" t="s">
        <v>347</v>
      </c>
      <c r="I3536" s="42">
        <v>4</v>
      </c>
    </row>
    <row r="3537" spans="6:9">
      <c r="F3537" s="41" t="s">
        <v>39</v>
      </c>
      <c r="G3537" s="41" t="s">
        <v>325</v>
      </c>
      <c r="H3537" s="41" t="s">
        <v>341</v>
      </c>
      <c r="I3537" s="42">
        <v>254</v>
      </c>
    </row>
    <row r="3538" spans="6:9">
      <c r="F3538" s="41" t="s">
        <v>39</v>
      </c>
      <c r="G3538" s="41" t="s">
        <v>325</v>
      </c>
      <c r="H3538" s="41" t="s">
        <v>342</v>
      </c>
      <c r="I3538" s="42">
        <v>3</v>
      </c>
    </row>
    <row r="3539" spans="6:9">
      <c r="F3539" s="41" t="s">
        <v>39</v>
      </c>
      <c r="G3539" s="41" t="s">
        <v>325</v>
      </c>
      <c r="H3539" s="41" t="s">
        <v>343</v>
      </c>
      <c r="I3539" s="42">
        <v>1561</v>
      </c>
    </row>
    <row r="3540" spans="6:9">
      <c r="F3540" s="41" t="s">
        <v>39</v>
      </c>
      <c r="G3540" s="41" t="s">
        <v>325</v>
      </c>
      <c r="H3540" s="41" t="s">
        <v>344</v>
      </c>
      <c r="I3540" s="42">
        <v>16</v>
      </c>
    </row>
    <row r="3541" spans="6:9">
      <c r="F3541" s="41" t="s">
        <v>39</v>
      </c>
      <c r="G3541" s="41" t="s">
        <v>325</v>
      </c>
      <c r="H3541" s="41" t="s">
        <v>345</v>
      </c>
      <c r="I3541" s="42">
        <v>183</v>
      </c>
    </row>
    <row r="3542" spans="6:9">
      <c r="F3542" s="41" t="s">
        <v>39</v>
      </c>
      <c r="G3542" s="41" t="s">
        <v>325</v>
      </c>
      <c r="H3542" s="41" t="s">
        <v>346</v>
      </c>
      <c r="I3542" s="42">
        <v>67</v>
      </c>
    </row>
    <row r="3543" spans="6:9">
      <c r="F3543" s="41" t="s">
        <v>39</v>
      </c>
      <c r="G3543" s="41" t="s">
        <v>325</v>
      </c>
      <c r="H3543" s="41" t="s">
        <v>347</v>
      </c>
      <c r="I3543" s="42">
        <v>2</v>
      </c>
    </row>
    <row r="3544" spans="6:9">
      <c r="F3544" s="41" t="s">
        <v>39</v>
      </c>
      <c r="G3544" s="41" t="s">
        <v>326</v>
      </c>
      <c r="H3544" s="41" t="s">
        <v>341</v>
      </c>
      <c r="I3544" s="42">
        <v>222</v>
      </c>
    </row>
    <row r="3545" spans="6:9">
      <c r="F3545" s="41" t="s">
        <v>39</v>
      </c>
      <c r="G3545" s="41" t="s">
        <v>326</v>
      </c>
      <c r="H3545" s="41" t="s">
        <v>342</v>
      </c>
      <c r="I3545" s="42">
        <v>0</v>
      </c>
    </row>
    <row r="3546" spans="6:9">
      <c r="F3546" s="41" t="s">
        <v>39</v>
      </c>
      <c r="G3546" s="41" t="s">
        <v>326</v>
      </c>
      <c r="H3546" s="41" t="s">
        <v>343</v>
      </c>
      <c r="I3546" s="42">
        <v>968</v>
      </c>
    </row>
    <row r="3547" spans="6:9">
      <c r="F3547" s="41" t="s">
        <v>39</v>
      </c>
      <c r="G3547" s="41" t="s">
        <v>326</v>
      </c>
      <c r="H3547" s="41" t="s">
        <v>344</v>
      </c>
      <c r="I3547" s="42">
        <v>7</v>
      </c>
    </row>
    <row r="3548" spans="6:9">
      <c r="F3548" s="41" t="s">
        <v>39</v>
      </c>
      <c r="G3548" s="41" t="s">
        <v>326</v>
      </c>
      <c r="H3548" s="41" t="s">
        <v>345</v>
      </c>
      <c r="I3548" s="42">
        <v>814</v>
      </c>
    </row>
    <row r="3549" spans="6:9">
      <c r="F3549" s="41" t="s">
        <v>39</v>
      </c>
      <c r="G3549" s="41" t="s">
        <v>326</v>
      </c>
      <c r="H3549" s="41" t="s">
        <v>346</v>
      </c>
      <c r="I3549" s="42">
        <v>166</v>
      </c>
    </row>
    <row r="3550" spans="6:9">
      <c r="F3550" s="41" t="s">
        <v>39</v>
      </c>
      <c r="G3550" s="41" t="s">
        <v>326</v>
      </c>
      <c r="H3550" s="41" t="s">
        <v>347</v>
      </c>
      <c r="I3550" s="42">
        <v>2</v>
      </c>
    </row>
    <row r="3551" spans="6:9">
      <c r="F3551" s="41" t="s">
        <v>39</v>
      </c>
      <c r="G3551" s="41" t="s">
        <v>327</v>
      </c>
      <c r="H3551" s="41" t="s">
        <v>341</v>
      </c>
      <c r="I3551" s="42">
        <v>442</v>
      </c>
    </row>
    <row r="3552" spans="6:9">
      <c r="F3552" s="41" t="s">
        <v>39</v>
      </c>
      <c r="G3552" s="41" t="s">
        <v>327</v>
      </c>
      <c r="H3552" s="41" t="s">
        <v>342</v>
      </c>
      <c r="I3552" s="42">
        <v>1</v>
      </c>
    </row>
    <row r="3553" spans="6:9">
      <c r="F3553" s="41" t="s">
        <v>39</v>
      </c>
      <c r="G3553" s="41" t="s">
        <v>327</v>
      </c>
      <c r="H3553" s="41" t="s">
        <v>343</v>
      </c>
      <c r="I3553" s="42">
        <v>1360</v>
      </c>
    </row>
    <row r="3554" spans="6:9">
      <c r="F3554" s="41" t="s">
        <v>39</v>
      </c>
      <c r="G3554" s="41" t="s">
        <v>327</v>
      </c>
      <c r="H3554" s="41" t="s">
        <v>344</v>
      </c>
      <c r="I3554" s="42">
        <v>19</v>
      </c>
    </row>
    <row r="3555" spans="6:9">
      <c r="F3555" s="41" t="s">
        <v>39</v>
      </c>
      <c r="G3555" s="41" t="s">
        <v>327</v>
      </c>
      <c r="H3555" s="41" t="s">
        <v>345</v>
      </c>
      <c r="I3555" s="42">
        <v>104</v>
      </c>
    </row>
    <row r="3556" spans="6:9">
      <c r="F3556" s="41" t="s">
        <v>39</v>
      </c>
      <c r="G3556" s="41" t="s">
        <v>327</v>
      </c>
      <c r="H3556" s="41" t="s">
        <v>346</v>
      </c>
      <c r="I3556" s="42">
        <v>274</v>
      </c>
    </row>
    <row r="3557" spans="6:9">
      <c r="F3557" s="41" t="s">
        <v>39</v>
      </c>
      <c r="G3557" s="41" t="s">
        <v>327</v>
      </c>
      <c r="H3557" s="41" t="s">
        <v>347</v>
      </c>
      <c r="I3557" s="42">
        <v>10</v>
      </c>
    </row>
    <row r="3558" spans="6:9">
      <c r="F3558" s="41" t="s">
        <v>39</v>
      </c>
      <c r="G3558" s="41" t="s">
        <v>328</v>
      </c>
      <c r="H3558" s="41" t="s">
        <v>341</v>
      </c>
      <c r="I3558" s="42">
        <v>543</v>
      </c>
    </row>
    <row r="3559" spans="6:9">
      <c r="F3559" s="41" t="s">
        <v>39</v>
      </c>
      <c r="G3559" s="41" t="s">
        <v>328</v>
      </c>
      <c r="H3559" s="41" t="s">
        <v>342</v>
      </c>
      <c r="I3559" s="42">
        <v>1</v>
      </c>
    </row>
    <row r="3560" spans="6:9">
      <c r="F3560" s="41" t="s">
        <v>39</v>
      </c>
      <c r="G3560" s="41" t="s">
        <v>328</v>
      </c>
      <c r="H3560" s="41" t="s">
        <v>343</v>
      </c>
      <c r="I3560" s="42">
        <v>1403</v>
      </c>
    </row>
    <row r="3561" spans="6:9">
      <c r="F3561" s="41" t="s">
        <v>39</v>
      </c>
      <c r="G3561" s="41" t="s">
        <v>328</v>
      </c>
      <c r="H3561" s="41" t="s">
        <v>344</v>
      </c>
      <c r="I3561" s="42">
        <v>22</v>
      </c>
    </row>
    <row r="3562" spans="6:9">
      <c r="F3562" s="41" t="s">
        <v>39</v>
      </c>
      <c r="G3562" s="41" t="s">
        <v>328</v>
      </c>
      <c r="H3562" s="41" t="s">
        <v>345</v>
      </c>
      <c r="I3562" s="42">
        <v>17</v>
      </c>
    </row>
    <row r="3563" spans="6:9">
      <c r="F3563" s="41" t="s">
        <v>39</v>
      </c>
      <c r="G3563" s="41" t="s">
        <v>328</v>
      </c>
      <c r="H3563" s="41" t="s">
        <v>346</v>
      </c>
      <c r="I3563" s="42">
        <v>307</v>
      </c>
    </row>
    <row r="3564" spans="6:9">
      <c r="F3564" s="41" t="s">
        <v>39</v>
      </c>
      <c r="G3564" s="41" t="s">
        <v>328</v>
      </c>
      <c r="H3564" s="41" t="s">
        <v>347</v>
      </c>
      <c r="I3564" s="42">
        <v>83</v>
      </c>
    </row>
    <row r="3565" spans="6:9">
      <c r="F3565" s="41" t="s">
        <v>39</v>
      </c>
      <c r="G3565" s="41" t="s">
        <v>330</v>
      </c>
      <c r="H3565" s="41" t="s">
        <v>341</v>
      </c>
      <c r="I3565" s="42">
        <v>342</v>
      </c>
    </row>
    <row r="3566" spans="6:9">
      <c r="F3566" s="41" t="s">
        <v>39</v>
      </c>
      <c r="G3566" s="41" t="s">
        <v>330</v>
      </c>
      <c r="H3566" s="41" t="s">
        <v>342</v>
      </c>
      <c r="I3566" s="42">
        <v>5</v>
      </c>
    </row>
    <row r="3567" spans="6:9">
      <c r="F3567" s="41" t="s">
        <v>39</v>
      </c>
      <c r="G3567" s="41" t="s">
        <v>330</v>
      </c>
      <c r="H3567" s="41" t="s">
        <v>343</v>
      </c>
      <c r="I3567" s="42">
        <v>1358</v>
      </c>
    </row>
    <row r="3568" spans="6:9">
      <c r="F3568" s="41" t="s">
        <v>39</v>
      </c>
      <c r="G3568" s="41" t="s">
        <v>330</v>
      </c>
      <c r="H3568" s="41" t="s">
        <v>344</v>
      </c>
      <c r="I3568" s="42">
        <v>22</v>
      </c>
    </row>
    <row r="3569" spans="6:9">
      <c r="F3569" s="41" t="s">
        <v>39</v>
      </c>
      <c r="G3569" s="41" t="s">
        <v>330</v>
      </c>
      <c r="H3569" s="41" t="s">
        <v>345</v>
      </c>
      <c r="I3569" s="42">
        <v>106</v>
      </c>
    </row>
    <row r="3570" spans="6:9">
      <c r="F3570" s="41" t="s">
        <v>39</v>
      </c>
      <c r="G3570" s="41" t="s">
        <v>330</v>
      </c>
      <c r="H3570" s="41" t="s">
        <v>346</v>
      </c>
      <c r="I3570" s="42">
        <v>270</v>
      </c>
    </row>
    <row r="3571" spans="6:9">
      <c r="F3571" s="41" t="s">
        <v>39</v>
      </c>
      <c r="G3571" s="41" t="s">
        <v>330</v>
      </c>
      <c r="H3571" s="41" t="s">
        <v>347</v>
      </c>
      <c r="I3571" s="42">
        <v>127</v>
      </c>
    </row>
    <row r="3572" spans="6:9">
      <c r="F3572" s="41" t="s">
        <v>39</v>
      </c>
      <c r="G3572" s="41" t="s">
        <v>331</v>
      </c>
      <c r="H3572" s="41" t="s">
        <v>341</v>
      </c>
      <c r="I3572" s="42">
        <v>242</v>
      </c>
    </row>
    <row r="3573" spans="6:9">
      <c r="F3573" s="41" t="s">
        <v>39</v>
      </c>
      <c r="G3573" s="41" t="s">
        <v>331</v>
      </c>
      <c r="H3573" s="41" t="s">
        <v>342</v>
      </c>
      <c r="I3573" s="42">
        <v>0</v>
      </c>
    </row>
    <row r="3574" spans="6:9">
      <c r="F3574" s="41" t="s">
        <v>39</v>
      </c>
      <c r="G3574" s="41" t="s">
        <v>331</v>
      </c>
      <c r="H3574" s="41" t="s">
        <v>343</v>
      </c>
      <c r="I3574" s="42">
        <v>1463</v>
      </c>
    </row>
    <row r="3575" spans="6:9">
      <c r="F3575" s="41" t="s">
        <v>39</v>
      </c>
      <c r="G3575" s="41" t="s">
        <v>331</v>
      </c>
      <c r="H3575" s="41" t="s">
        <v>344</v>
      </c>
      <c r="I3575" s="42">
        <v>19</v>
      </c>
    </row>
    <row r="3576" spans="6:9">
      <c r="F3576" s="41" t="s">
        <v>39</v>
      </c>
      <c r="G3576" s="41" t="s">
        <v>331</v>
      </c>
      <c r="H3576" s="41" t="s">
        <v>345</v>
      </c>
      <c r="I3576" s="42">
        <v>27</v>
      </c>
    </row>
    <row r="3577" spans="6:9">
      <c r="F3577" s="41" t="s">
        <v>39</v>
      </c>
      <c r="G3577" s="41" t="s">
        <v>331</v>
      </c>
      <c r="H3577" s="41" t="s">
        <v>346</v>
      </c>
      <c r="I3577" s="42">
        <v>417</v>
      </c>
    </row>
    <row r="3578" spans="6:9">
      <c r="F3578" s="41" t="s">
        <v>39</v>
      </c>
      <c r="G3578" s="41" t="s">
        <v>331</v>
      </c>
      <c r="H3578" s="41" t="s">
        <v>347</v>
      </c>
      <c r="I3578" s="42">
        <v>77</v>
      </c>
    </row>
    <row r="3579" spans="6:9">
      <c r="F3579" s="41" t="s">
        <v>39</v>
      </c>
      <c r="G3579" s="41" t="s">
        <v>332</v>
      </c>
      <c r="H3579" s="41" t="s">
        <v>341</v>
      </c>
      <c r="I3579" s="42">
        <v>354</v>
      </c>
    </row>
    <row r="3580" spans="6:9">
      <c r="F3580" s="41" t="s">
        <v>39</v>
      </c>
      <c r="G3580" s="41" t="s">
        <v>332</v>
      </c>
      <c r="H3580" s="41" t="s">
        <v>342</v>
      </c>
      <c r="I3580" s="42">
        <v>2</v>
      </c>
    </row>
    <row r="3581" spans="6:9">
      <c r="F3581" s="41" t="s">
        <v>39</v>
      </c>
      <c r="G3581" s="41" t="s">
        <v>332</v>
      </c>
      <c r="H3581" s="41" t="s">
        <v>343</v>
      </c>
      <c r="I3581" s="42">
        <v>1585</v>
      </c>
    </row>
    <row r="3582" spans="6:9">
      <c r="F3582" s="41" t="s">
        <v>39</v>
      </c>
      <c r="G3582" s="41" t="s">
        <v>332</v>
      </c>
      <c r="H3582" s="41" t="s">
        <v>344</v>
      </c>
      <c r="I3582" s="42">
        <v>21</v>
      </c>
    </row>
    <row r="3583" spans="6:9">
      <c r="F3583" s="41" t="s">
        <v>39</v>
      </c>
      <c r="G3583" s="41" t="s">
        <v>332</v>
      </c>
      <c r="H3583" s="41" t="s">
        <v>345</v>
      </c>
      <c r="I3583" s="42">
        <v>76</v>
      </c>
    </row>
    <row r="3584" spans="6:9">
      <c r="F3584" s="41" t="s">
        <v>39</v>
      </c>
      <c r="G3584" s="41" t="s">
        <v>332</v>
      </c>
      <c r="H3584" s="41" t="s">
        <v>346</v>
      </c>
      <c r="I3584" s="42">
        <v>98</v>
      </c>
    </row>
    <row r="3585" spans="6:9">
      <c r="F3585" s="41" t="s">
        <v>39</v>
      </c>
      <c r="G3585" s="41" t="s">
        <v>332</v>
      </c>
      <c r="H3585" s="41" t="s">
        <v>347</v>
      </c>
      <c r="I3585" s="42">
        <v>74</v>
      </c>
    </row>
    <row r="3586" spans="6:9">
      <c r="F3586" s="41" t="s">
        <v>39</v>
      </c>
      <c r="G3586" s="41" t="s">
        <v>333</v>
      </c>
      <c r="H3586" s="41" t="s">
        <v>341</v>
      </c>
      <c r="I3586" s="42">
        <v>146</v>
      </c>
    </row>
    <row r="3587" spans="6:9">
      <c r="F3587" s="41" t="s">
        <v>39</v>
      </c>
      <c r="G3587" s="41" t="s">
        <v>333</v>
      </c>
      <c r="H3587" s="41" t="s">
        <v>342</v>
      </c>
      <c r="I3587" s="42">
        <v>12</v>
      </c>
    </row>
    <row r="3588" spans="6:9">
      <c r="F3588" s="41" t="s">
        <v>39</v>
      </c>
      <c r="G3588" s="41" t="s">
        <v>333</v>
      </c>
      <c r="H3588" s="41" t="s">
        <v>343</v>
      </c>
      <c r="I3588" s="42">
        <v>1713</v>
      </c>
    </row>
    <row r="3589" spans="6:9">
      <c r="F3589" s="41" t="s">
        <v>39</v>
      </c>
      <c r="G3589" s="41" t="s">
        <v>333</v>
      </c>
      <c r="H3589" s="41" t="s">
        <v>344</v>
      </c>
      <c r="I3589" s="42">
        <v>274</v>
      </c>
    </row>
    <row r="3590" spans="6:9">
      <c r="F3590" s="41" t="s">
        <v>39</v>
      </c>
      <c r="G3590" s="41" t="s">
        <v>333</v>
      </c>
      <c r="H3590" s="41" t="s">
        <v>345</v>
      </c>
      <c r="I3590" s="42">
        <v>67</v>
      </c>
    </row>
    <row r="3591" spans="6:9">
      <c r="F3591" s="41" t="s">
        <v>39</v>
      </c>
      <c r="G3591" s="41" t="s">
        <v>333</v>
      </c>
      <c r="H3591" s="41" t="s">
        <v>346</v>
      </c>
      <c r="I3591" s="42">
        <v>248</v>
      </c>
    </row>
    <row r="3592" spans="6:9">
      <c r="F3592" s="41" t="s">
        <v>39</v>
      </c>
      <c r="G3592" s="41" t="s">
        <v>333</v>
      </c>
      <c r="H3592" s="41" t="s">
        <v>347</v>
      </c>
      <c r="I3592" s="42">
        <v>58</v>
      </c>
    </row>
    <row r="3593" spans="6:9">
      <c r="F3593" s="41" t="s">
        <v>39</v>
      </c>
      <c r="G3593" s="41" t="s">
        <v>334</v>
      </c>
      <c r="H3593" s="41" t="s">
        <v>341</v>
      </c>
      <c r="I3593" s="42">
        <v>207</v>
      </c>
    </row>
    <row r="3594" spans="6:9">
      <c r="F3594" s="41" t="s">
        <v>39</v>
      </c>
      <c r="G3594" s="41" t="s">
        <v>334</v>
      </c>
      <c r="H3594" s="41" t="s">
        <v>342</v>
      </c>
      <c r="I3594" s="42">
        <v>8</v>
      </c>
    </row>
    <row r="3595" spans="6:9">
      <c r="F3595" s="41" t="s">
        <v>39</v>
      </c>
      <c r="G3595" s="41" t="s">
        <v>334</v>
      </c>
      <c r="H3595" s="41" t="s">
        <v>343</v>
      </c>
      <c r="I3595" s="42">
        <v>1725</v>
      </c>
    </row>
    <row r="3596" spans="6:9">
      <c r="F3596" s="41" t="s">
        <v>39</v>
      </c>
      <c r="G3596" s="41" t="s">
        <v>334</v>
      </c>
      <c r="H3596" s="41" t="s">
        <v>344</v>
      </c>
      <c r="I3596" s="42">
        <v>39</v>
      </c>
    </row>
    <row r="3597" spans="6:9">
      <c r="F3597" s="41" t="s">
        <v>39</v>
      </c>
      <c r="G3597" s="41" t="s">
        <v>334</v>
      </c>
      <c r="H3597" s="41" t="s">
        <v>345</v>
      </c>
      <c r="I3597" s="42">
        <v>189</v>
      </c>
    </row>
    <row r="3598" spans="6:9">
      <c r="F3598" s="41" t="s">
        <v>39</v>
      </c>
      <c r="G3598" s="41" t="s">
        <v>334</v>
      </c>
      <c r="H3598" s="41" t="s">
        <v>346</v>
      </c>
      <c r="I3598" s="42">
        <v>183</v>
      </c>
    </row>
    <row r="3599" spans="6:9">
      <c r="F3599" s="41" t="s">
        <v>39</v>
      </c>
      <c r="G3599" s="41" t="s">
        <v>334</v>
      </c>
      <c r="H3599" s="41" t="s">
        <v>347</v>
      </c>
      <c r="I3599" s="42">
        <v>19</v>
      </c>
    </row>
    <row r="3600" spans="6:9">
      <c r="F3600" s="41" t="s">
        <v>39</v>
      </c>
      <c r="G3600" s="41" t="s">
        <v>336</v>
      </c>
      <c r="H3600" s="41" t="s">
        <v>341</v>
      </c>
      <c r="I3600" s="42">
        <v>132</v>
      </c>
    </row>
    <row r="3601" spans="6:9">
      <c r="F3601" s="41" t="s">
        <v>39</v>
      </c>
      <c r="G3601" s="41" t="s">
        <v>336</v>
      </c>
      <c r="H3601" s="41" t="s">
        <v>342</v>
      </c>
      <c r="I3601" s="42">
        <v>1</v>
      </c>
    </row>
    <row r="3602" spans="6:9">
      <c r="F3602" s="41" t="s">
        <v>39</v>
      </c>
      <c r="G3602" s="41" t="s">
        <v>336</v>
      </c>
      <c r="H3602" s="41" t="s">
        <v>343</v>
      </c>
      <c r="I3602" s="42">
        <v>1838</v>
      </c>
    </row>
    <row r="3603" spans="6:9">
      <c r="F3603" s="41" t="s">
        <v>39</v>
      </c>
      <c r="G3603" s="41" t="s">
        <v>336</v>
      </c>
      <c r="H3603" s="41" t="s">
        <v>344</v>
      </c>
      <c r="I3603" s="42">
        <v>58</v>
      </c>
    </row>
    <row r="3604" spans="6:9">
      <c r="F3604" s="41" t="s">
        <v>39</v>
      </c>
      <c r="G3604" s="41" t="s">
        <v>336</v>
      </c>
      <c r="H3604" s="41" t="s">
        <v>345</v>
      </c>
      <c r="I3604" s="42">
        <v>133</v>
      </c>
    </row>
    <row r="3605" spans="6:9">
      <c r="F3605" s="41" t="s">
        <v>39</v>
      </c>
      <c r="G3605" s="41" t="s">
        <v>336</v>
      </c>
      <c r="H3605" s="41" t="s">
        <v>346</v>
      </c>
      <c r="I3605" s="42">
        <v>166</v>
      </c>
    </row>
    <row r="3606" spans="6:9">
      <c r="F3606" s="41" t="s">
        <v>39</v>
      </c>
      <c r="G3606" s="41" t="s">
        <v>336</v>
      </c>
      <c r="H3606" s="41" t="s">
        <v>347</v>
      </c>
      <c r="I3606" s="42">
        <v>18</v>
      </c>
    </row>
    <row r="3607" spans="6:9">
      <c r="F3607" s="41" t="s">
        <v>39</v>
      </c>
      <c r="G3607" s="41" t="s">
        <v>337</v>
      </c>
      <c r="H3607" s="41" t="s">
        <v>341</v>
      </c>
      <c r="I3607" s="42">
        <v>17</v>
      </c>
    </row>
    <row r="3608" spans="6:9">
      <c r="F3608" s="41" t="s">
        <v>39</v>
      </c>
      <c r="G3608" s="41" t="s">
        <v>337</v>
      </c>
      <c r="H3608" s="41" t="s">
        <v>342</v>
      </c>
      <c r="I3608" s="42">
        <v>18</v>
      </c>
    </row>
    <row r="3609" spans="6:9">
      <c r="F3609" s="41" t="s">
        <v>39</v>
      </c>
      <c r="G3609" s="41" t="s">
        <v>337</v>
      </c>
      <c r="H3609" s="41" t="s">
        <v>343</v>
      </c>
      <c r="I3609" s="42">
        <v>1740</v>
      </c>
    </row>
    <row r="3610" spans="6:9">
      <c r="F3610" s="41" t="s">
        <v>39</v>
      </c>
      <c r="G3610" s="41" t="s">
        <v>337</v>
      </c>
      <c r="H3610" s="41" t="s">
        <v>344</v>
      </c>
      <c r="I3610" s="42">
        <v>42</v>
      </c>
    </row>
    <row r="3611" spans="6:9">
      <c r="F3611" s="41" t="s">
        <v>39</v>
      </c>
      <c r="G3611" s="41" t="s">
        <v>337</v>
      </c>
      <c r="H3611" s="41" t="s">
        <v>345</v>
      </c>
      <c r="I3611" s="42">
        <v>163</v>
      </c>
    </row>
    <row r="3612" spans="6:9">
      <c r="F3612" s="41" t="s">
        <v>39</v>
      </c>
      <c r="G3612" s="41" t="s">
        <v>337</v>
      </c>
      <c r="H3612" s="41" t="s">
        <v>346</v>
      </c>
      <c r="I3612" s="42">
        <v>93</v>
      </c>
    </row>
    <row r="3613" spans="6:9">
      <c r="F3613" s="41" t="s">
        <v>39</v>
      </c>
      <c r="G3613" s="41" t="s">
        <v>337</v>
      </c>
      <c r="H3613" s="41" t="s">
        <v>347</v>
      </c>
      <c r="I3613" s="42">
        <v>10</v>
      </c>
    </row>
    <row r="3614" spans="6:9">
      <c r="F3614" s="41" t="s">
        <v>32</v>
      </c>
      <c r="G3614" s="41" t="s">
        <v>324</v>
      </c>
      <c r="H3614" s="41" t="s">
        <v>341</v>
      </c>
      <c r="I3614" s="42">
        <v>1784</v>
      </c>
    </row>
    <row r="3615" spans="6:9">
      <c r="F3615" s="41" t="s">
        <v>32</v>
      </c>
      <c r="G3615" s="41" t="s">
        <v>324</v>
      </c>
      <c r="H3615" s="41" t="s">
        <v>342</v>
      </c>
      <c r="I3615" s="42">
        <v>21</v>
      </c>
    </row>
    <row r="3616" spans="6:9">
      <c r="F3616" s="41" t="s">
        <v>32</v>
      </c>
      <c r="G3616" s="41" t="s">
        <v>324</v>
      </c>
      <c r="H3616" s="41" t="s">
        <v>343</v>
      </c>
      <c r="I3616" s="42">
        <v>14694</v>
      </c>
    </row>
    <row r="3617" spans="6:9">
      <c r="F3617" s="41" t="s">
        <v>32</v>
      </c>
      <c r="G3617" s="41" t="s">
        <v>324</v>
      </c>
      <c r="H3617" s="41" t="s">
        <v>344</v>
      </c>
      <c r="I3617" s="42">
        <v>114</v>
      </c>
    </row>
    <row r="3618" spans="6:9">
      <c r="F3618" s="41" t="s">
        <v>32</v>
      </c>
      <c r="G3618" s="41" t="s">
        <v>324</v>
      </c>
      <c r="H3618" s="41" t="s">
        <v>345</v>
      </c>
      <c r="I3618" s="42">
        <v>3213</v>
      </c>
    </row>
    <row r="3619" spans="6:9">
      <c r="F3619" s="41" t="s">
        <v>32</v>
      </c>
      <c r="G3619" s="41" t="s">
        <v>324</v>
      </c>
      <c r="H3619" s="41" t="s">
        <v>346</v>
      </c>
      <c r="I3619" s="42">
        <v>877</v>
      </c>
    </row>
    <row r="3620" spans="6:9">
      <c r="F3620" s="41" t="s">
        <v>32</v>
      </c>
      <c r="G3620" s="41" t="s">
        <v>324</v>
      </c>
      <c r="H3620" s="41" t="s">
        <v>347</v>
      </c>
      <c r="I3620" s="42">
        <v>160</v>
      </c>
    </row>
    <row r="3621" spans="6:9">
      <c r="F3621" s="41" t="s">
        <v>32</v>
      </c>
      <c r="G3621" s="41" t="s">
        <v>325</v>
      </c>
      <c r="H3621" s="41" t="s">
        <v>341</v>
      </c>
      <c r="I3621" s="42">
        <v>1934</v>
      </c>
    </row>
    <row r="3622" spans="6:9">
      <c r="F3622" s="41" t="s">
        <v>32</v>
      </c>
      <c r="G3622" s="41" t="s">
        <v>325</v>
      </c>
      <c r="H3622" s="41" t="s">
        <v>342</v>
      </c>
      <c r="I3622" s="42">
        <v>87</v>
      </c>
    </row>
    <row r="3623" spans="6:9">
      <c r="F3623" s="41" t="s">
        <v>32</v>
      </c>
      <c r="G3623" s="41" t="s">
        <v>325</v>
      </c>
      <c r="H3623" s="41" t="s">
        <v>343</v>
      </c>
      <c r="I3623" s="42">
        <v>14056</v>
      </c>
    </row>
    <row r="3624" spans="6:9">
      <c r="F3624" s="41" t="s">
        <v>32</v>
      </c>
      <c r="G3624" s="41" t="s">
        <v>325</v>
      </c>
      <c r="H3624" s="41" t="s">
        <v>344</v>
      </c>
      <c r="I3624" s="42">
        <v>296</v>
      </c>
    </row>
    <row r="3625" spans="6:9">
      <c r="F3625" s="41" t="s">
        <v>32</v>
      </c>
      <c r="G3625" s="41" t="s">
        <v>325</v>
      </c>
      <c r="H3625" s="41" t="s">
        <v>345</v>
      </c>
      <c r="I3625" s="42">
        <v>3813</v>
      </c>
    </row>
    <row r="3626" spans="6:9">
      <c r="F3626" s="41" t="s">
        <v>32</v>
      </c>
      <c r="G3626" s="41" t="s">
        <v>325</v>
      </c>
      <c r="H3626" s="41" t="s">
        <v>346</v>
      </c>
      <c r="I3626" s="42">
        <v>824</v>
      </c>
    </row>
    <row r="3627" spans="6:9">
      <c r="F3627" s="41" t="s">
        <v>32</v>
      </c>
      <c r="G3627" s="41" t="s">
        <v>325</v>
      </c>
      <c r="H3627" s="41" t="s">
        <v>347</v>
      </c>
      <c r="I3627" s="42">
        <v>185</v>
      </c>
    </row>
    <row r="3628" spans="6:9">
      <c r="F3628" s="41" t="s">
        <v>32</v>
      </c>
      <c r="G3628" s="41" t="s">
        <v>326</v>
      </c>
      <c r="H3628" s="41" t="s">
        <v>341</v>
      </c>
      <c r="I3628" s="42">
        <v>3013</v>
      </c>
    </row>
    <row r="3629" spans="6:9">
      <c r="F3629" s="41" t="s">
        <v>32</v>
      </c>
      <c r="G3629" s="41" t="s">
        <v>326</v>
      </c>
      <c r="H3629" s="41" t="s">
        <v>342</v>
      </c>
      <c r="I3629" s="42">
        <v>39</v>
      </c>
    </row>
    <row r="3630" spans="6:9">
      <c r="F3630" s="41" t="s">
        <v>32</v>
      </c>
      <c r="G3630" s="41" t="s">
        <v>326</v>
      </c>
      <c r="H3630" s="41" t="s">
        <v>343</v>
      </c>
      <c r="I3630" s="42">
        <v>11989</v>
      </c>
    </row>
    <row r="3631" spans="6:9">
      <c r="F3631" s="41" t="s">
        <v>32</v>
      </c>
      <c r="G3631" s="41" t="s">
        <v>326</v>
      </c>
      <c r="H3631" s="41" t="s">
        <v>344</v>
      </c>
      <c r="I3631" s="42">
        <v>213</v>
      </c>
    </row>
    <row r="3632" spans="6:9">
      <c r="F3632" s="41" t="s">
        <v>32</v>
      </c>
      <c r="G3632" s="41" t="s">
        <v>326</v>
      </c>
      <c r="H3632" s="41" t="s">
        <v>345</v>
      </c>
      <c r="I3632" s="42">
        <v>4121</v>
      </c>
    </row>
    <row r="3633" spans="6:9">
      <c r="F3633" s="41" t="s">
        <v>32</v>
      </c>
      <c r="G3633" s="41" t="s">
        <v>326</v>
      </c>
      <c r="H3633" s="41" t="s">
        <v>346</v>
      </c>
      <c r="I3633" s="42">
        <v>1005</v>
      </c>
    </row>
    <row r="3634" spans="6:9">
      <c r="F3634" s="41" t="s">
        <v>32</v>
      </c>
      <c r="G3634" s="41" t="s">
        <v>326</v>
      </c>
      <c r="H3634" s="41" t="s">
        <v>347</v>
      </c>
      <c r="I3634" s="42">
        <v>328</v>
      </c>
    </row>
    <row r="3635" spans="6:9">
      <c r="F3635" s="41" t="s">
        <v>32</v>
      </c>
      <c r="G3635" s="41" t="s">
        <v>327</v>
      </c>
      <c r="H3635" s="41" t="s">
        <v>341</v>
      </c>
      <c r="I3635" s="42">
        <v>1869</v>
      </c>
    </row>
    <row r="3636" spans="6:9">
      <c r="F3636" s="41" t="s">
        <v>32</v>
      </c>
      <c r="G3636" s="41" t="s">
        <v>327</v>
      </c>
      <c r="H3636" s="41" t="s">
        <v>342</v>
      </c>
      <c r="I3636" s="42">
        <v>16</v>
      </c>
    </row>
    <row r="3637" spans="6:9">
      <c r="F3637" s="41" t="s">
        <v>32</v>
      </c>
      <c r="G3637" s="41" t="s">
        <v>327</v>
      </c>
      <c r="H3637" s="41" t="s">
        <v>343</v>
      </c>
      <c r="I3637" s="42">
        <v>13088</v>
      </c>
    </row>
    <row r="3638" spans="6:9">
      <c r="F3638" s="41" t="s">
        <v>32</v>
      </c>
      <c r="G3638" s="41" t="s">
        <v>327</v>
      </c>
      <c r="H3638" s="41" t="s">
        <v>344</v>
      </c>
      <c r="I3638" s="42">
        <v>135</v>
      </c>
    </row>
    <row r="3639" spans="6:9">
      <c r="F3639" s="41" t="s">
        <v>32</v>
      </c>
      <c r="G3639" s="41" t="s">
        <v>327</v>
      </c>
      <c r="H3639" s="41" t="s">
        <v>345</v>
      </c>
      <c r="I3639" s="42">
        <v>3840</v>
      </c>
    </row>
    <row r="3640" spans="6:9">
      <c r="F3640" s="41" t="s">
        <v>32</v>
      </c>
      <c r="G3640" s="41" t="s">
        <v>327</v>
      </c>
      <c r="H3640" s="41" t="s">
        <v>346</v>
      </c>
      <c r="I3640" s="42">
        <v>1316</v>
      </c>
    </row>
    <row r="3641" spans="6:9">
      <c r="F3641" s="41" t="s">
        <v>32</v>
      </c>
      <c r="G3641" s="41" t="s">
        <v>327</v>
      </c>
      <c r="H3641" s="41" t="s">
        <v>347</v>
      </c>
      <c r="I3641" s="42">
        <v>671</v>
      </c>
    </row>
    <row r="3642" spans="6:9">
      <c r="F3642" s="41" t="s">
        <v>32</v>
      </c>
      <c r="G3642" s="41" t="s">
        <v>328</v>
      </c>
      <c r="H3642" s="41" t="s">
        <v>341</v>
      </c>
      <c r="I3642" s="42">
        <v>2404</v>
      </c>
    </row>
    <row r="3643" spans="6:9">
      <c r="F3643" s="41" t="s">
        <v>32</v>
      </c>
      <c r="G3643" s="41" t="s">
        <v>328</v>
      </c>
      <c r="H3643" s="41" t="s">
        <v>342</v>
      </c>
      <c r="I3643" s="42">
        <v>137</v>
      </c>
    </row>
    <row r="3644" spans="6:9">
      <c r="F3644" s="41" t="s">
        <v>32</v>
      </c>
      <c r="G3644" s="41" t="s">
        <v>328</v>
      </c>
      <c r="H3644" s="41" t="s">
        <v>343</v>
      </c>
      <c r="I3644" s="42">
        <v>11685</v>
      </c>
    </row>
    <row r="3645" spans="6:9">
      <c r="F3645" s="41" t="s">
        <v>32</v>
      </c>
      <c r="G3645" s="41" t="s">
        <v>328</v>
      </c>
      <c r="H3645" s="41" t="s">
        <v>344</v>
      </c>
      <c r="I3645" s="42">
        <v>118</v>
      </c>
    </row>
    <row r="3646" spans="6:9">
      <c r="F3646" s="41" t="s">
        <v>32</v>
      </c>
      <c r="G3646" s="41" t="s">
        <v>328</v>
      </c>
      <c r="H3646" s="41" t="s">
        <v>345</v>
      </c>
      <c r="I3646" s="42">
        <v>3561</v>
      </c>
    </row>
    <row r="3647" spans="6:9">
      <c r="F3647" s="41" t="s">
        <v>32</v>
      </c>
      <c r="G3647" s="41" t="s">
        <v>328</v>
      </c>
      <c r="H3647" s="41" t="s">
        <v>346</v>
      </c>
      <c r="I3647" s="42">
        <v>1221</v>
      </c>
    </row>
    <row r="3648" spans="6:9">
      <c r="F3648" s="41" t="s">
        <v>32</v>
      </c>
      <c r="G3648" s="41" t="s">
        <v>328</v>
      </c>
      <c r="H3648" s="41" t="s">
        <v>347</v>
      </c>
      <c r="I3648" s="42">
        <v>380</v>
      </c>
    </row>
    <row r="3649" spans="6:9">
      <c r="F3649" s="41" t="s">
        <v>32</v>
      </c>
      <c r="G3649" s="41" t="s">
        <v>330</v>
      </c>
      <c r="H3649" s="41" t="s">
        <v>341</v>
      </c>
      <c r="I3649" s="42">
        <v>1177</v>
      </c>
    </row>
    <row r="3650" spans="6:9">
      <c r="F3650" s="41" t="s">
        <v>32</v>
      </c>
      <c r="G3650" s="41" t="s">
        <v>330</v>
      </c>
      <c r="H3650" s="41" t="s">
        <v>342</v>
      </c>
      <c r="I3650" s="42">
        <v>201</v>
      </c>
    </row>
    <row r="3651" spans="6:9">
      <c r="F3651" s="41" t="s">
        <v>32</v>
      </c>
      <c r="G3651" s="41" t="s">
        <v>330</v>
      </c>
      <c r="H3651" s="41" t="s">
        <v>343</v>
      </c>
      <c r="I3651" s="42">
        <v>12796</v>
      </c>
    </row>
    <row r="3652" spans="6:9">
      <c r="F3652" s="41" t="s">
        <v>32</v>
      </c>
      <c r="G3652" s="41" t="s">
        <v>330</v>
      </c>
      <c r="H3652" s="41" t="s">
        <v>344</v>
      </c>
      <c r="I3652" s="42">
        <v>286</v>
      </c>
    </row>
    <row r="3653" spans="6:9">
      <c r="F3653" s="41" t="s">
        <v>32</v>
      </c>
      <c r="G3653" s="41" t="s">
        <v>330</v>
      </c>
      <c r="H3653" s="41" t="s">
        <v>345</v>
      </c>
      <c r="I3653" s="42">
        <v>3429</v>
      </c>
    </row>
    <row r="3654" spans="6:9">
      <c r="F3654" s="41" t="s">
        <v>32</v>
      </c>
      <c r="G3654" s="41" t="s">
        <v>330</v>
      </c>
      <c r="H3654" s="41" t="s">
        <v>346</v>
      </c>
      <c r="I3654" s="42">
        <v>1098</v>
      </c>
    </row>
    <row r="3655" spans="6:9">
      <c r="F3655" s="41" t="s">
        <v>32</v>
      </c>
      <c r="G3655" s="41" t="s">
        <v>330</v>
      </c>
      <c r="H3655" s="41" t="s">
        <v>347</v>
      </c>
      <c r="I3655" s="42">
        <v>283</v>
      </c>
    </row>
    <row r="3656" spans="6:9">
      <c r="F3656" s="41" t="s">
        <v>32</v>
      </c>
      <c r="G3656" s="41" t="s">
        <v>331</v>
      </c>
      <c r="H3656" s="41" t="s">
        <v>341</v>
      </c>
      <c r="I3656" s="42">
        <v>679</v>
      </c>
    </row>
    <row r="3657" spans="6:9">
      <c r="F3657" s="41" t="s">
        <v>32</v>
      </c>
      <c r="G3657" s="41" t="s">
        <v>331</v>
      </c>
      <c r="H3657" s="41" t="s">
        <v>342</v>
      </c>
      <c r="I3657" s="42">
        <v>199</v>
      </c>
    </row>
    <row r="3658" spans="6:9">
      <c r="F3658" s="41" t="s">
        <v>32</v>
      </c>
      <c r="G3658" s="41" t="s">
        <v>331</v>
      </c>
      <c r="H3658" s="41" t="s">
        <v>343</v>
      </c>
      <c r="I3658" s="42">
        <v>12698</v>
      </c>
    </row>
    <row r="3659" spans="6:9">
      <c r="F3659" s="41" t="s">
        <v>32</v>
      </c>
      <c r="G3659" s="41" t="s">
        <v>331</v>
      </c>
      <c r="H3659" s="41" t="s">
        <v>344</v>
      </c>
      <c r="I3659" s="42">
        <v>197</v>
      </c>
    </row>
    <row r="3660" spans="6:9">
      <c r="F3660" s="41" t="s">
        <v>32</v>
      </c>
      <c r="G3660" s="41" t="s">
        <v>331</v>
      </c>
      <c r="H3660" s="41" t="s">
        <v>345</v>
      </c>
      <c r="I3660" s="42">
        <v>3313</v>
      </c>
    </row>
    <row r="3661" spans="6:9">
      <c r="F3661" s="41" t="s">
        <v>32</v>
      </c>
      <c r="G3661" s="41" t="s">
        <v>331</v>
      </c>
      <c r="H3661" s="41" t="s">
        <v>346</v>
      </c>
      <c r="I3661" s="42">
        <v>1198</v>
      </c>
    </row>
    <row r="3662" spans="6:9">
      <c r="F3662" s="41" t="s">
        <v>32</v>
      </c>
      <c r="G3662" s="41" t="s">
        <v>331</v>
      </c>
      <c r="H3662" s="41" t="s">
        <v>347</v>
      </c>
      <c r="I3662" s="42">
        <v>243</v>
      </c>
    </row>
    <row r="3663" spans="6:9">
      <c r="F3663" s="41" t="s">
        <v>32</v>
      </c>
      <c r="G3663" s="41" t="s">
        <v>332</v>
      </c>
      <c r="H3663" s="41" t="s">
        <v>341</v>
      </c>
      <c r="I3663" s="42">
        <v>631</v>
      </c>
    </row>
    <row r="3664" spans="6:9">
      <c r="F3664" s="41" t="s">
        <v>32</v>
      </c>
      <c r="G3664" s="41" t="s">
        <v>332</v>
      </c>
      <c r="H3664" s="41" t="s">
        <v>342</v>
      </c>
      <c r="I3664" s="42">
        <v>59</v>
      </c>
    </row>
    <row r="3665" spans="6:9">
      <c r="F3665" s="41" t="s">
        <v>32</v>
      </c>
      <c r="G3665" s="41" t="s">
        <v>332</v>
      </c>
      <c r="H3665" s="41" t="s">
        <v>343</v>
      </c>
      <c r="I3665" s="42">
        <v>14410</v>
      </c>
    </row>
    <row r="3666" spans="6:9">
      <c r="F3666" s="41" t="s">
        <v>32</v>
      </c>
      <c r="G3666" s="41" t="s">
        <v>332</v>
      </c>
      <c r="H3666" s="41" t="s">
        <v>344</v>
      </c>
      <c r="I3666" s="42">
        <v>155</v>
      </c>
    </row>
    <row r="3667" spans="6:9">
      <c r="F3667" s="41" t="s">
        <v>32</v>
      </c>
      <c r="G3667" s="41" t="s">
        <v>332</v>
      </c>
      <c r="H3667" s="41" t="s">
        <v>345</v>
      </c>
      <c r="I3667" s="42">
        <v>4463</v>
      </c>
    </row>
    <row r="3668" spans="6:9">
      <c r="F3668" s="41" t="s">
        <v>32</v>
      </c>
      <c r="G3668" s="41" t="s">
        <v>332</v>
      </c>
      <c r="H3668" s="41" t="s">
        <v>346</v>
      </c>
      <c r="I3668" s="42">
        <v>1092</v>
      </c>
    </row>
    <row r="3669" spans="6:9">
      <c r="F3669" s="41" t="s">
        <v>32</v>
      </c>
      <c r="G3669" s="41" t="s">
        <v>332</v>
      </c>
      <c r="H3669" s="41" t="s">
        <v>347</v>
      </c>
      <c r="I3669" s="42">
        <v>725</v>
      </c>
    </row>
    <row r="3670" spans="6:9">
      <c r="F3670" s="41" t="s">
        <v>32</v>
      </c>
      <c r="G3670" s="41" t="s">
        <v>333</v>
      </c>
      <c r="H3670" s="41" t="s">
        <v>341</v>
      </c>
      <c r="I3670" s="42">
        <v>832</v>
      </c>
    </row>
    <row r="3671" spans="6:9">
      <c r="F3671" s="41" t="s">
        <v>32</v>
      </c>
      <c r="G3671" s="41" t="s">
        <v>333</v>
      </c>
      <c r="H3671" s="41" t="s">
        <v>342</v>
      </c>
      <c r="I3671" s="42">
        <v>84</v>
      </c>
    </row>
    <row r="3672" spans="6:9">
      <c r="F3672" s="41" t="s">
        <v>32</v>
      </c>
      <c r="G3672" s="41" t="s">
        <v>333</v>
      </c>
      <c r="H3672" s="41" t="s">
        <v>343</v>
      </c>
      <c r="I3672" s="42">
        <v>17816</v>
      </c>
    </row>
    <row r="3673" spans="6:9">
      <c r="F3673" s="41" t="s">
        <v>32</v>
      </c>
      <c r="G3673" s="41" t="s">
        <v>333</v>
      </c>
      <c r="H3673" s="41" t="s">
        <v>344</v>
      </c>
      <c r="I3673" s="42">
        <v>431</v>
      </c>
    </row>
    <row r="3674" spans="6:9">
      <c r="F3674" s="41" t="s">
        <v>32</v>
      </c>
      <c r="G3674" s="41" t="s">
        <v>333</v>
      </c>
      <c r="H3674" s="41" t="s">
        <v>345</v>
      </c>
      <c r="I3674" s="42">
        <v>5472</v>
      </c>
    </row>
    <row r="3675" spans="6:9">
      <c r="F3675" s="41" t="s">
        <v>32</v>
      </c>
      <c r="G3675" s="41" t="s">
        <v>333</v>
      </c>
      <c r="H3675" s="41" t="s">
        <v>346</v>
      </c>
      <c r="I3675" s="42">
        <v>1292</v>
      </c>
    </row>
    <row r="3676" spans="6:9">
      <c r="F3676" s="41" t="s">
        <v>32</v>
      </c>
      <c r="G3676" s="41" t="s">
        <v>333</v>
      </c>
      <c r="H3676" s="41" t="s">
        <v>347</v>
      </c>
      <c r="I3676" s="42">
        <v>1032</v>
      </c>
    </row>
    <row r="3677" spans="6:9">
      <c r="F3677" s="41" t="s">
        <v>32</v>
      </c>
      <c r="G3677" s="41" t="s">
        <v>334</v>
      </c>
      <c r="H3677" s="41" t="s">
        <v>341</v>
      </c>
      <c r="I3677" s="42">
        <v>562</v>
      </c>
    </row>
    <row r="3678" spans="6:9">
      <c r="F3678" s="41" t="s">
        <v>32</v>
      </c>
      <c r="G3678" s="41" t="s">
        <v>334</v>
      </c>
      <c r="H3678" s="41" t="s">
        <v>342</v>
      </c>
      <c r="I3678" s="42">
        <v>138</v>
      </c>
    </row>
    <row r="3679" spans="6:9">
      <c r="F3679" s="41" t="s">
        <v>32</v>
      </c>
      <c r="G3679" s="41" t="s">
        <v>334</v>
      </c>
      <c r="H3679" s="41" t="s">
        <v>343</v>
      </c>
      <c r="I3679" s="42">
        <v>18143</v>
      </c>
    </row>
    <row r="3680" spans="6:9">
      <c r="F3680" s="41" t="s">
        <v>32</v>
      </c>
      <c r="G3680" s="41" t="s">
        <v>334</v>
      </c>
      <c r="H3680" s="41" t="s">
        <v>344</v>
      </c>
      <c r="I3680" s="42">
        <v>231</v>
      </c>
    </row>
    <row r="3681" spans="6:9">
      <c r="F3681" s="41" t="s">
        <v>32</v>
      </c>
      <c r="G3681" s="41" t="s">
        <v>334</v>
      </c>
      <c r="H3681" s="41" t="s">
        <v>345</v>
      </c>
      <c r="I3681" s="42">
        <v>5396</v>
      </c>
    </row>
    <row r="3682" spans="6:9">
      <c r="F3682" s="41" t="s">
        <v>32</v>
      </c>
      <c r="G3682" s="41" t="s">
        <v>334</v>
      </c>
      <c r="H3682" s="41" t="s">
        <v>346</v>
      </c>
      <c r="I3682" s="42">
        <v>1185</v>
      </c>
    </row>
    <row r="3683" spans="6:9">
      <c r="F3683" s="41" t="s">
        <v>32</v>
      </c>
      <c r="G3683" s="41" t="s">
        <v>334</v>
      </c>
      <c r="H3683" s="41" t="s">
        <v>347</v>
      </c>
      <c r="I3683" s="42">
        <v>1310</v>
      </c>
    </row>
    <row r="3684" spans="6:9">
      <c r="F3684" s="41" t="s">
        <v>32</v>
      </c>
      <c r="G3684" s="41" t="s">
        <v>336</v>
      </c>
      <c r="H3684" s="41" t="s">
        <v>341</v>
      </c>
      <c r="I3684" s="42">
        <v>451</v>
      </c>
    </row>
    <row r="3685" spans="6:9">
      <c r="F3685" s="41" t="s">
        <v>32</v>
      </c>
      <c r="G3685" s="41" t="s">
        <v>336</v>
      </c>
      <c r="H3685" s="41" t="s">
        <v>342</v>
      </c>
      <c r="I3685" s="42">
        <v>73</v>
      </c>
    </row>
    <row r="3686" spans="6:9">
      <c r="F3686" s="41" t="s">
        <v>32</v>
      </c>
      <c r="G3686" s="41" t="s">
        <v>336</v>
      </c>
      <c r="H3686" s="41" t="s">
        <v>343</v>
      </c>
      <c r="I3686" s="42">
        <v>18437</v>
      </c>
    </row>
    <row r="3687" spans="6:9">
      <c r="F3687" s="41" t="s">
        <v>32</v>
      </c>
      <c r="G3687" s="41" t="s">
        <v>336</v>
      </c>
      <c r="H3687" s="41" t="s">
        <v>344</v>
      </c>
      <c r="I3687" s="42">
        <v>669</v>
      </c>
    </row>
    <row r="3688" spans="6:9">
      <c r="F3688" s="41" t="s">
        <v>32</v>
      </c>
      <c r="G3688" s="41" t="s">
        <v>336</v>
      </c>
      <c r="H3688" s="41" t="s">
        <v>345</v>
      </c>
      <c r="I3688" s="42">
        <v>4519</v>
      </c>
    </row>
    <row r="3689" spans="6:9">
      <c r="F3689" s="41" t="s">
        <v>32</v>
      </c>
      <c r="G3689" s="41" t="s">
        <v>336</v>
      </c>
      <c r="H3689" s="41" t="s">
        <v>346</v>
      </c>
      <c r="I3689" s="42">
        <v>1580</v>
      </c>
    </row>
    <row r="3690" spans="6:9">
      <c r="F3690" s="41" t="s">
        <v>32</v>
      </c>
      <c r="G3690" s="41" t="s">
        <v>336</v>
      </c>
      <c r="H3690" s="41" t="s">
        <v>347</v>
      </c>
      <c r="I3690" s="42">
        <v>437</v>
      </c>
    </row>
    <row r="3691" spans="6:9">
      <c r="F3691" s="41" t="s">
        <v>32</v>
      </c>
      <c r="G3691" s="41" t="s">
        <v>337</v>
      </c>
      <c r="H3691" s="41" t="s">
        <v>341</v>
      </c>
      <c r="I3691" s="42">
        <v>527</v>
      </c>
    </row>
    <row r="3692" spans="6:9">
      <c r="F3692" s="41" t="s">
        <v>32</v>
      </c>
      <c r="G3692" s="41" t="s">
        <v>337</v>
      </c>
      <c r="H3692" s="41" t="s">
        <v>342</v>
      </c>
      <c r="I3692" s="42">
        <v>19</v>
      </c>
    </row>
    <row r="3693" spans="6:9">
      <c r="F3693" s="41" t="s">
        <v>32</v>
      </c>
      <c r="G3693" s="41" t="s">
        <v>337</v>
      </c>
      <c r="H3693" s="41" t="s">
        <v>343</v>
      </c>
      <c r="I3693" s="42">
        <v>15755</v>
      </c>
    </row>
    <row r="3694" spans="6:9">
      <c r="F3694" s="41" t="s">
        <v>32</v>
      </c>
      <c r="G3694" s="41" t="s">
        <v>337</v>
      </c>
      <c r="H3694" s="41" t="s">
        <v>344</v>
      </c>
      <c r="I3694" s="42">
        <v>510</v>
      </c>
    </row>
    <row r="3695" spans="6:9">
      <c r="F3695" s="41" t="s">
        <v>32</v>
      </c>
      <c r="G3695" s="41" t="s">
        <v>337</v>
      </c>
      <c r="H3695" s="41" t="s">
        <v>345</v>
      </c>
      <c r="I3695" s="42">
        <v>3565</v>
      </c>
    </row>
    <row r="3696" spans="6:9">
      <c r="F3696" s="41" t="s">
        <v>32</v>
      </c>
      <c r="G3696" s="41" t="s">
        <v>337</v>
      </c>
      <c r="H3696" s="41" t="s">
        <v>346</v>
      </c>
      <c r="I3696" s="42">
        <v>1455</v>
      </c>
    </row>
    <row r="3697" spans="6:9">
      <c r="F3697" s="41" t="s">
        <v>32</v>
      </c>
      <c r="G3697" s="41" t="s">
        <v>337</v>
      </c>
      <c r="H3697" s="41" t="s">
        <v>347</v>
      </c>
      <c r="I3697" s="42">
        <v>632</v>
      </c>
    </row>
    <row r="3698" spans="6:9">
      <c r="F3698" s="41" t="s">
        <v>35</v>
      </c>
      <c r="G3698" s="41" t="s">
        <v>324</v>
      </c>
      <c r="H3698" s="41" t="s">
        <v>341</v>
      </c>
      <c r="I3698" s="42">
        <v>153</v>
      </c>
    </row>
    <row r="3699" spans="6:9">
      <c r="F3699" s="41" t="s">
        <v>35</v>
      </c>
      <c r="G3699" s="41" t="s">
        <v>324</v>
      </c>
      <c r="H3699" s="41" t="s">
        <v>342</v>
      </c>
      <c r="I3699" s="42">
        <v>3</v>
      </c>
    </row>
    <row r="3700" spans="6:9">
      <c r="F3700" s="41" t="s">
        <v>35</v>
      </c>
      <c r="G3700" s="41" t="s">
        <v>324</v>
      </c>
      <c r="H3700" s="41" t="s">
        <v>343</v>
      </c>
      <c r="I3700" s="42">
        <v>4207</v>
      </c>
    </row>
    <row r="3701" spans="6:9">
      <c r="F3701" s="41" t="s">
        <v>35</v>
      </c>
      <c r="G3701" s="41" t="s">
        <v>324</v>
      </c>
      <c r="H3701" s="41" t="s">
        <v>344</v>
      </c>
      <c r="I3701" s="42">
        <v>113</v>
      </c>
    </row>
    <row r="3702" spans="6:9">
      <c r="F3702" s="41" t="s">
        <v>35</v>
      </c>
      <c r="G3702" s="41" t="s">
        <v>324</v>
      </c>
      <c r="H3702" s="41" t="s">
        <v>345</v>
      </c>
      <c r="I3702" s="42">
        <v>821</v>
      </c>
    </row>
    <row r="3703" spans="6:9">
      <c r="F3703" s="41" t="s">
        <v>35</v>
      </c>
      <c r="G3703" s="41" t="s">
        <v>324</v>
      </c>
      <c r="H3703" s="41" t="s">
        <v>346</v>
      </c>
      <c r="I3703" s="42">
        <v>749</v>
      </c>
    </row>
    <row r="3704" spans="6:9">
      <c r="F3704" s="41" t="s">
        <v>35</v>
      </c>
      <c r="G3704" s="41" t="s">
        <v>324</v>
      </c>
      <c r="H3704" s="41" t="s">
        <v>347</v>
      </c>
      <c r="I3704" s="42">
        <v>39</v>
      </c>
    </row>
    <row r="3705" spans="6:9">
      <c r="F3705" s="41" t="s">
        <v>35</v>
      </c>
      <c r="G3705" s="41" t="s">
        <v>325</v>
      </c>
      <c r="H3705" s="41" t="s">
        <v>341</v>
      </c>
      <c r="I3705" s="42">
        <v>66</v>
      </c>
    </row>
    <row r="3706" spans="6:9">
      <c r="F3706" s="41" t="s">
        <v>35</v>
      </c>
      <c r="G3706" s="41" t="s">
        <v>325</v>
      </c>
      <c r="H3706" s="41" t="s">
        <v>342</v>
      </c>
      <c r="I3706" s="42">
        <v>9</v>
      </c>
    </row>
    <row r="3707" spans="6:9">
      <c r="F3707" s="41" t="s">
        <v>35</v>
      </c>
      <c r="G3707" s="41" t="s">
        <v>325</v>
      </c>
      <c r="H3707" s="41" t="s">
        <v>343</v>
      </c>
      <c r="I3707" s="42">
        <v>3484</v>
      </c>
    </row>
    <row r="3708" spans="6:9">
      <c r="F3708" s="41" t="s">
        <v>35</v>
      </c>
      <c r="G3708" s="41" t="s">
        <v>325</v>
      </c>
      <c r="H3708" s="41" t="s">
        <v>344</v>
      </c>
      <c r="I3708" s="42">
        <v>142</v>
      </c>
    </row>
    <row r="3709" spans="6:9">
      <c r="F3709" s="41" t="s">
        <v>35</v>
      </c>
      <c r="G3709" s="41" t="s">
        <v>325</v>
      </c>
      <c r="H3709" s="41" t="s">
        <v>345</v>
      </c>
      <c r="I3709" s="42">
        <v>897</v>
      </c>
    </row>
    <row r="3710" spans="6:9">
      <c r="F3710" s="41" t="s">
        <v>35</v>
      </c>
      <c r="G3710" s="41" t="s">
        <v>325</v>
      </c>
      <c r="H3710" s="41" t="s">
        <v>346</v>
      </c>
      <c r="I3710" s="42">
        <v>900</v>
      </c>
    </row>
    <row r="3711" spans="6:9">
      <c r="F3711" s="41" t="s">
        <v>35</v>
      </c>
      <c r="G3711" s="41" t="s">
        <v>325</v>
      </c>
      <c r="H3711" s="41" t="s">
        <v>347</v>
      </c>
      <c r="I3711" s="42">
        <v>15</v>
      </c>
    </row>
    <row r="3712" spans="6:9">
      <c r="F3712" s="41" t="s">
        <v>35</v>
      </c>
      <c r="G3712" s="41" t="s">
        <v>326</v>
      </c>
      <c r="H3712" s="41" t="s">
        <v>341</v>
      </c>
      <c r="I3712" s="42">
        <v>54</v>
      </c>
    </row>
    <row r="3713" spans="6:9">
      <c r="F3713" s="41" t="s">
        <v>35</v>
      </c>
      <c r="G3713" s="41" t="s">
        <v>326</v>
      </c>
      <c r="H3713" s="41" t="s">
        <v>342</v>
      </c>
      <c r="I3713" s="42">
        <v>1</v>
      </c>
    </row>
    <row r="3714" spans="6:9">
      <c r="F3714" s="41" t="s">
        <v>35</v>
      </c>
      <c r="G3714" s="41" t="s">
        <v>326</v>
      </c>
      <c r="H3714" s="41" t="s">
        <v>343</v>
      </c>
      <c r="I3714" s="42">
        <v>3748</v>
      </c>
    </row>
    <row r="3715" spans="6:9">
      <c r="F3715" s="41" t="s">
        <v>35</v>
      </c>
      <c r="G3715" s="41" t="s">
        <v>326</v>
      </c>
      <c r="H3715" s="41" t="s">
        <v>344</v>
      </c>
      <c r="I3715" s="42">
        <v>73</v>
      </c>
    </row>
    <row r="3716" spans="6:9">
      <c r="F3716" s="41" t="s">
        <v>35</v>
      </c>
      <c r="G3716" s="41" t="s">
        <v>326</v>
      </c>
      <c r="H3716" s="41" t="s">
        <v>345</v>
      </c>
      <c r="I3716" s="42">
        <v>978</v>
      </c>
    </row>
    <row r="3717" spans="6:9">
      <c r="F3717" s="41" t="s">
        <v>35</v>
      </c>
      <c r="G3717" s="41" t="s">
        <v>326</v>
      </c>
      <c r="H3717" s="41" t="s">
        <v>346</v>
      </c>
      <c r="I3717" s="42">
        <v>745</v>
      </c>
    </row>
    <row r="3718" spans="6:9">
      <c r="F3718" s="41" t="s">
        <v>35</v>
      </c>
      <c r="G3718" s="41" t="s">
        <v>326</v>
      </c>
      <c r="H3718" s="41" t="s">
        <v>347</v>
      </c>
      <c r="I3718" s="42">
        <v>167</v>
      </c>
    </row>
    <row r="3719" spans="6:9">
      <c r="F3719" s="41" t="s">
        <v>35</v>
      </c>
      <c r="G3719" s="41" t="s">
        <v>327</v>
      </c>
      <c r="H3719" s="41" t="s">
        <v>341</v>
      </c>
      <c r="I3719" s="42">
        <v>113</v>
      </c>
    </row>
    <row r="3720" spans="6:9">
      <c r="F3720" s="41" t="s">
        <v>35</v>
      </c>
      <c r="G3720" s="41" t="s">
        <v>327</v>
      </c>
      <c r="H3720" s="41" t="s">
        <v>342</v>
      </c>
      <c r="I3720" s="42">
        <v>143</v>
      </c>
    </row>
    <row r="3721" spans="6:9">
      <c r="F3721" s="41" t="s">
        <v>35</v>
      </c>
      <c r="G3721" s="41" t="s">
        <v>327</v>
      </c>
      <c r="H3721" s="41" t="s">
        <v>343</v>
      </c>
      <c r="I3721" s="42">
        <v>3019</v>
      </c>
    </row>
    <row r="3722" spans="6:9">
      <c r="F3722" s="41" t="s">
        <v>35</v>
      </c>
      <c r="G3722" s="41" t="s">
        <v>327</v>
      </c>
      <c r="H3722" s="41" t="s">
        <v>344</v>
      </c>
      <c r="I3722" s="42">
        <v>31</v>
      </c>
    </row>
    <row r="3723" spans="6:9">
      <c r="F3723" s="41" t="s">
        <v>35</v>
      </c>
      <c r="G3723" s="41" t="s">
        <v>327</v>
      </c>
      <c r="H3723" s="41" t="s">
        <v>345</v>
      </c>
      <c r="I3723" s="42">
        <v>613</v>
      </c>
    </row>
    <row r="3724" spans="6:9">
      <c r="F3724" s="41" t="s">
        <v>35</v>
      </c>
      <c r="G3724" s="41" t="s">
        <v>327</v>
      </c>
      <c r="H3724" s="41" t="s">
        <v>346</v>
      </c>
      <c r="I3724" s="42">
        <v>813</v>
      </c>
    </row>
    <row r="3725" spans="6:9">
      <c r="F3725" s="41" t="s">
        <v>35</v>
      </c>
      <c r="G3725" s="41" t="s">
        <v>327</v>
      </c>
      <c r="H3725" s="41" t="s">
        <v>347</v>
      </c>
      <c r="I3725" s="42">
        <v>64</v>
      </c>
    </row>
    <row r="3726" spans="6:9">
      <c r="F3726" s="41" t="s">
        <v>35</v>
      </c>
      <c r="G3726" s="41" t="s">
        <v>328</v>
      </c>
      <c r="H3726" s="41" t="s">
        <v>341</v>
      </c>
      <c r="I3726" s="42">
        <v>122</v>
      </c>
    </row>
    <row r="3727" spans="6:9">
      <c r="F3727" s="41" t="s">
        <v>35</v>
      </c>
      <c r="G3727" s="41" t="s">
        <v>328</v>
      </c>
      <c r="H3727" s="41" t="s">
        <v>342</v>
      </c>
      <c r="I3727" s="42">
        <v>2</v>
      </c>
    </row>
    <row r="3728" spans="6:9">
      <c r="F3728" s="41" t="s">
        <v>35</v>
      </c>
      <c r="G3728" s="41" t="s">
        <v>328</v>
      </c>
      <c r="H3728" s="41" t="s">
        <v>343</v>
      </c>
      <c r="I3728" s="42">
        <v>3134</v>
      </c>
    </row>
    <row r="3729" spans="6:9">
      <c r="F3729" s="41" t="s">
        <v>35</v>
      </c>
      <c r="G3729" s="41" t="s">
        <v>328</v>
      </c>
      <c r="H3729" s="41" t="s">
        <v>344</v>
      </c>
      <c r="I3729" s="42">
        <v>36</v>
      </c>
    </row>
    <row r="3730" spans="6:9">
      <c r="F3730" s="41" t="s">
        <v>35</v>
      </c>
      <c r="G3730" s="41" t="s">
        <v>328</v>
      </c>
      <c r="H3730" s="41" t="s">
        <v>345</v>
      </c>
      <c r="I3730" s="42">
        <v>644</v>
      </c>
    </row>
    <row r="3731" spans="6:9">
      <c r="F3731" s="41" t="s">
        <v>35</v>
      </c>
      <c r="G3731" s="41" t="s">
        <v>328</v>
      </c>
      <c r="H3731" s="41" t="s">
        <v>346</v>
      </c>
      <c r="I3731" s="42">
        <v>712</v>
      </c>
    </row>
    <row r="3732" spans="6:9">
      <c r="F3732" s="41" t="s">
        <v>35</v>
      </c>
      <c r="G3732" s="41" t="s">
        <v>328</v>
      </c>
      <c r="H3732" s="41" t="s">
        <v>347</v>
      </c>
      <c r="I3732" s="42">
        <v>6</v>
      </c>
    </row>
    <row r="3733" spans="6:9">
      <c r="F3733" s="41" t="s">
        <v>35</v>
      </c>
      <c r="G3733" s="41" t="s">
        <v>330</v>
      </c>
      <c r="H3733" s="41" t="s">
        <v>341</v>
      </c>
      <c r="I3733" s="42">
        <v>210</v>
      </c>
    </row>
    <row r="3734" spans="6:9">
      <c r="F3734" s="41" t="s">
        <v>35</v>
      </c>
      <c r="G3734" s="41" t="s">
        <v>330</v>
      </c>
      <c r="H3734" s="41" t="s">
        <v>342</v>
      </c>
      <c r="I3734" s="42">
        <v>1</v>
      </c>
    </row>
    <row r="3735" spans="6:9">
      <c r="F3735" s="41" t="s">
        <v>35</v>
      </c>
      <c r="G3735" s="41" t="s">
        <v>330</v>
      </c>
      <c r="H3735" s="41" t="s">
        <v>343</v>
      </c>
      <c r="I3735" s="42">
        <v>3077</v>
      </c>
    </row>
    <row r="3736" spans="6:9">
      <c r="F3736" s="41" t="s">
        <v>35</v>
      </c>
      <c r="G3736" s="41" t="s">
        <v>330</v>
      </c>
      <c r="H3736" s="41" t="s">
        <v>344</v>
      </c>
      <c r="I3736" s="42">
        <v>129</v>
      </c>
    </row>
    <row r="3737" spans="6:9">
      <c r="F3737" s="41" t="s">
        <v>35</v>
      </c>
      <c r="G3737" s="41" t="s">
        <v>330</v>
      </c>
      <c r="H3737" s="41" t="s">
        <v>345</v>
      </c>
      <c r="I3737" s="42">
        <v>520</v>
      </c>
    </row>
    <row r="3738" spans="6:9">
      <c r="F3738" s="41" t="s">
        <v>35</v>
      </c>
      <c r="G3738" s="41" t="s">
        <v>330</v>
      </c>
      <c r="H3738" s="41" t="s">
        <v>346</v>
      </c>
      <c r="I3738" s="42">
        <v>1036</v>
      </c>
    </row>
    <row r="3739" spans="6:9">
      <c r="F3739" s="41" t="s">
        <v>35</v>
      </c>
      <c r="G3739" s="41" t="s">
        <v>330</v>
      </c>
      <c r="H3739" s="41" t="s">
        <v>347</v>
      </c>
      <c r="I3739" s="42">
        <v>66</v>
      </c>
    </row>
    <row r="3740" spans="6:9">
      <c r="F3740" s="41" t="s">
        <v>35</v>
      </c>
      <c r="G3740" s="41" t="s">
        <v>331</v>
      </c>
      <c r="H3740" s="41" t="s">
        <v>341</v>
      </c>
      <c r="I3740" s="42">
        <v>72</v>
      </c>
    </row>
    <row r="3741" spans="6:9">
      <c r="F3741" s="41" t="s">
        <v>35</v>
      </c>
      <c r="G3741" s="41" t="s">
        <v>331</v>
      </c>
      <c r="H3741" s="41" t="s">
        <v>342</v>
      </c>
      <c r="I3741" s="42">
        <v>8</v>
      </c>
    </row>
    <row r="3742" spans="6:9">
      <c r="F3742" s="41" t="s">
        <v>35</v>
      </c>
      <c r="G3742" s="41" t="s">
        <v>331</v>
      </c>
      <c r="H3742" s="41" t="s">
        <v>343</v>
      </c>
      <c r="I3742" s="42">
        <v>3390</v>
      </c>
    </row>
    <row r="3743" spans="6:9">
      <c r="F3743" s="41" t="s">
        <v>35</v>
      </c>
      <c r="G3743" s="41" t="s">
        <v>331</v>
      </c>
      <c r="H3743" s="41" t="s">
        <v>344</v>
      </c>
      <c r="I3743" s="42">
        <v>140</v>
      </c>
    </row>
    <row r="3744" spans="6:9">
      <c r="F3744" s="41" t="s">
        <v>35</v>
      </c>
      <c r="G3744" s="41" t="s">
        <v>331</v>
      </c>
      <c r="H3744" s="41" t="s">
        <v>345</v>
      </c>
      <c r="I3744" s="42">
        <v>687</v>
      </c>
    </row>
    <row r="3745" spans="6:9">
      <c r="F3745" s="41" t="s">
        <v>35</v>
      </c>
      <c r="G3745" s="41" t="s">
        <v>331</v>
      </c>
      <c r="H3745" s="41" t="s">
        <v>346</v>
      </c>
      <c r="I3745" s="42">
        <v>701</v>
      </c>
    </row>
    <row r="3746" spans="6:9">
      <c r="F3746" s="41" t="s">
        <v>35</v>
      </c>
      <c r="G3746" s="41" t="s">
        <v>331</v>
      </c>
      <c r="H3746" s="41" t="s">
        <v>347</v>
      </c>
      <c r="I3746" s="42">
        <v>36</v>
      </c>
    </row>
    <row r="3747" spans="6:9">
      <c r="F3747" s="41" t="s">
        <v>35</v>
      </c>
      <c r="G3747" s="41" t="s">
        <v>332</v>
      </c>
      <c r="H3747" s="41" t="s">
        <v>341</v>
      </c>
      <c r="I3747" s="42">
        <v>19</v>
      </c>
    </row>
    <row r="3748" spans="6:9">
      <c r="F3748" s="41" t="s">
        <v>35</v>
      </c>
      <c r="G3748" s="41" t="s">
        <v>332</v>
      </c>
      <c r="H3748" s="41" t="s">
        <v>342</v>
      </c>
      <c r="I3748" s="42">
        <v>26</v>
      </c>
    </row>
    <row r="3749" spans="6:9">
      <c r="F3749" s="41" t="s">
        <v>35</v>
      </c>
      <c r="G3749" s="41" t="s">
        <v>332</v>
      </c>
      <c r="H3749" s="41" t="s">
        <v>343</v>
      </c>
      <c r="I3749" s="42">
        <v>4444</v>
      </c>
    </row>
    <row r="3750" spans="6:9">
      <c r="F3750" s="41" t="s">
        <v>35</v>
      </c>
      <c r="G3750" s="41" t="s">
        <v>332</v>
      </c>
      <c r="H3750" s="41" t="s">
        <v>344</v>
      </c>
      <c r="I3750" s="42">
        <v>56</v>
      </c>
    </row>
    <row r="3751" spans="6:9">
      <c r="F3751" s="41" t="s">
        <v>35</v>
      </c>
      <c r="G3751" s="41" t="s">
        <v>332</v>
      </c>
      <c r="H3751" s="41" t="s">
        <v>345</v>
      </c>
      <c r="I3751" s="42">
        <v>862</v>
      </c>
    </row>
    <row r="3752" spans="6:9">
      <c r="F3752" s="41" t="s">
        <v>35</v>
      </c>
      <c r="G3752" s="41" t="s">
        <v>332</v>
      </c>
      <c r="H3752" s="41" t="s">
        <v>346</v>
      </c>
      <c r="I3752" s="42">
        <v>844</v>
      </c>
    </row>
    <row r="3753" spans="6:9">
      <c r="F3753" s="41" t="s">
        <v>35</v>
      </c>
      <c r="G3753" s="41" t="s">
        <v>332</v>
      </c>
      <c r="H3753" s="41" t="s">
        <v>347</v>
      </c>
      <c r="I3753" s="42">
        <v>51</v>
      </c>
    </row>
    <row r="3754" spans="6:9">
      <c r="F3754" s="41" t="s">
        <v>35</v>
      </c>
      <c r="G3754" s="41" t="s">
        <v>333</v>
      </c>
      <c r="H3754" s="41" t="s">
        <v>341</v>
      </c>
      <c r="I3754" s="42">
        <v>150</v>
      </c>
    </row>
    <row r="3755" spans="6:9">
      <c r="F3755" s="41" t="s">
        <v>35</v>
      </c>
      <c r="G3755" s="41" t="s">
        <v>333</v>
      </c>
      <c r="H3755" s="41" t="s">
        <v>342</v>
      </c>
      <c r="I3755" s="42">
        <v>0</v>
      </c>
    </row>
    <row r="3756" spans="6:9">
      <c r="F3756" s="41" t="s">
        <v>35</v>
      </c>
      <c r="G3756" s="41" t="s">
        <v>333</v>
      </c>
      <c r="H3756" s="41" t="s">
        <v>343</v>
      </c>
      <c r="I3756" s="42">
        <v>4427</v>
      </c>
    </row>
    <row r="3757" spans="6:9">
      <c r="F3757" s="41" t="s">
        <v>35</v>
      </c>
      <c r="G3757" s="41" t="s">
        <v>333</v>
      </c>
      <c r="H3757" s="41" t="s">
        <v>344</v>
      </c>
      <c r="I3757" s="42">
        <v>90</v>
      </c>
    </row>
    <row r="3758" spans="6:9">
      <c r="F3758" s="41" t="s">
        <v>35</v>
      </c>
      <c r="G3758" s="41" t="s">
        <v>333</v>
      </c>
      <c r="H3758" s="41" t="s">
        <v>345</v>
      </c>
      <c r="I3758" s="42">
        <v>840</v>
      </c>
    </row>
    <row r="3759" spans="6:9">
      <c r="F3759" s="41" t="s">
        <v>35</v>
      </c>
      <c r="G3759" s="41" t="s">
        <v>333</v>
      </c>
      <c r="H3759" s="41" t="s">
        <v>346</v>
      </c>
      <c r="I3759" s="42">
        <v>842</v>
      </c>
    </row>
    <row r="3760" spans="6:9">
      <c r="F3760" s="41" t="s">
        <v>35</v>
      </c>
      <c r="G3760" s="41" t="s">
        <v>333</v>
      </c>
      <c r="H3760" s="41" t="s">
        <v>347</v>
      </c>
      <c r="I3760" s="42">
        <v>1490</v>
      </c>
    </row>
    <row r="3761" spans="6:9">
      <c r="F3761" s="41" t="s">
        <v>35</v>
      </c>
      <c r="G3761" s="41" t="s">
        <v>334</v>
      </c>
      <c r="H3761" s="41" t="s">
        <v>341</v>
      </c>
      <c r="I3761" s="42">
        <v>2</v>
      </c>
    </row>
    <row r="3762" spans="6:9">
      <c r="F3762" s="41" t="s">
        <v>35</v>
      </c>
      <c r="G3762" s="41" t="s">
        <v>334</v>
      </c>
      <c r="H3762" s="41" t="s">
        <v>342</v>
      </c>
      <c r="I3762" s="42">
        <v>17</v>
      </c>
    </row>
    <row r="3763" spans="6:9">
      <c r="F3763" s="41" t="s">
        <v>35</v>
      </c>
      <c r="G3763" s="41" t="s">
        <v>334</v>
      </c>
      <c r="H3763" s="41" t="s">
        <v>343</v>
      </c>
      <c r="I3763" s="42">
        <v>4919</v>
      </c>
    </row>
    <row r="3764" spans="6:9">
      <c r="F3764" s="41" t="s">
        <v>35</v>
      </c>
      <c r="G3764" s="41" t="s">
        <v>334</v>
      </c>
      <c r="H3764" s="41" t="s">
        <v>344</v>
      </c>
      <c r="I3764" s="42">
        <v>76</v>
      </c>
    </row>
    <row r="3765" spans="6:9">
      <c r="F3765" s="41" t="s">
        <v>35</v>
      </c>
      <c r="G3765" s="41" t="s">
        <v>334</v>
      </c>
      <c r="H3765" s="41" t="s">
        <v>345</v>
      </c>
      <c r="I3765" s="42">
        <v>895</v>
      </c>
    </row>
    <row r="3766" spans="6:9">
      <c r="F3766" s="41" t="s">
        <v>35</v>
      </c>
      <c r="G3766" s="41" t="s">
        <v>334</v>
      </c>
      <c r="H3766" s="41" t="s">
        <v>346</v>
      </c>
      <c r="I3766" s="42">
        <v>408</v>
      </c>
    </row>
    <row r="3767" spans="6:9">
      <c r="F3767" s="41" t="s">
        <v>35</v>
      </c>
      <c r="G3767" s="41" t="s">
        <v>334</v>
      </c>
      <c r="H3767" s="41" t="s">
        <v>347</v>
      </c>
      <c r="I3767" s="42">
        <v>1933</v>
      </c>
    </row>
    <row r="3768" spans="6:9">
      <c r="F3768" s="41" t="s">
        <v>35</v>
      </c>
      <c r="G3768" s="41" t="s">
        <v>336</v>
      </c>
      <c r="H3768" s="41" t="s">
        <v>341</v>
      </c>
      <c r="I3768" s="42">
        <v>19</v>
      </c>
    </row>
    <row r="3769" spans="6:9">
      <c r="F3769" s="41" t="s">
        <v>35</v>
      </c>
      <c r="G3769" s="41" t="s">
        <v>336</v>
      </c>
      <c r="H3769" s="41" t="s">
        <v>342</v>
      </c>
      <c r="I3769" s="42">
        <v>20</v>
      </c>
    </row>
    <row r="3770" spans="6:9">
      <c r="F3770" s="41" t="s">
        <v>35</v>
      </c>
      <c r="G3770" s="41" t="s">
        <v>336</v>
      </c>
      <c r="H3770" s="41" t="s">
        <v>343</v>
      </c>
      <c r="I3770" s="42">
        <v>4660</v>
      </c>
    </row>
    <row r="3771" spans="6:9">
      <c r="F3771" s="41" t="s">
        <v>35</v>
      </c>
      <c r="G3771" s="41" t="s">
        <v>336</v>
      </c>
      <c r="H3771" s="41" t="s">
        <v>344</v>
      </c>
      <c r="I3771" s="42">
        <v>220</v>
      </c>
    </row>
    <row r="3772" spans="6:9">
      <c r="F3772" s="41" t="s">
        <v>35</v>
      </c>
      <c r="G3772" s="41" t="s">
        <v>336</v>
      </c>
      <c r="H3772" s="41" t="s">
        <v>345</v>
      </c>
      <c r="I3772" s="42">
        <v>671</v>
      </c>
    </row>
    <row r="3773" spans="6:9">
      <c r="F3773" s="41" t="s">
        <v>35</v>
      </c>
      <c r="G3773" s="41" t="s">
        <v>336</v>
      </c>
      <c r="H3773" s="41" t="s">
        <v>346</v>
      </c>
      <c r="I3773" s="42">
        <v>655</v>
      </c>
    </row>
    <row r="3774" spans="6:9">
      <c r="F3774" s="41" t="s">
        <v>35</v>
      </c>
      <c r="G3774" s="41" t="s">
        <v>336</v>
      </c>
      <c r="H3774" s="41" t="s">
        <v>347</v>
      </c>
      <c r="I3774" s="42">
        <v>181</v>
      </c>
    </row>
    <row r="3775" spans="6:9">
      <c r="F3775" s="41" t="s">
        <v>35</v>
      </c>
      <c r="G3775" s="41" t="s">
        <v>337</v>
      </c>
      <c r="H3775" s="41" t="s">
        <v>341</v>
      </c>
      <c r="I3775" s="42">
        <v>3</v>
      </c>
    </row>
    <row r="3776" spans="6:9">
      <c r="F3776" s="41" t="s">
        <v>35</v>
      </c>
      <c r="G3776" s="41" t="s">
        <v>337</v>
      </c>
      <c r="H3776" s="41" t="s">
        <v>342</v>
      </c>
      <c r="I3776" s="42">
        <v>16</v>
      </c>
    </row>
    <row r="3777" spans="6:9">
      <c r="F3777" s="41" t="s">
        <v>35</v>
      </c>
      <c r="G3777" s="41" t="s">
        <v>337</v>
      </c>
      <c r="H3777" s="41" t="s">
        <v>343</v>
      </c>
      <c r="I3777" s="42">
        <v>4196</v>
      </c>
    </row>
    <row r="3778" spans="6:9">
      <c r="F3778" s="41" t="s">
        <v>35</v>
      </c>
      <c r="G3778" s="41" t="s">
        <v>337</v>
      </c>
      <c r="H3778" s="41" t="s">
        <v>344</v>
      </c>
      <c r="I3778" s="42">
        <v>163</v>
      </c>
    </row>
    <row r="3779" spans="6:9">
      <c r="F3779" s="41" t="s">
        <v>35</v>
      </c>
      <c r="G3779" s="41" t="s">
        <v>337</v>
      </c>
      <c r="H3779" s="41" t="s">
        <v>345</v>
      </c>
      <c r="I3779" s="42">
        <v>481</v>
      </c>
    </row>
    <row r="3780" spans="6:9">
      <c r="F3780" s="41" t="s">
        <v>35</v>
      </c>
      <c r="G3780" s="41" t="s">
        <v>337</v>
      </c>
      <c r="H3780" s="41" t="s">
        <v>346</v>
      </c>
      <c r="I3780" s="42">
        <v>386</v>
      </c>
    </row>
    <row r="3781" spans="6:9">
      <c r="F3781" s="41" t="s">
        <v>35</v>
      </c>
      <c r="G3781" s="41" t="s">
        <v>337</v>
      </c>
      <c r="H3781" s="41" t="s">
        <v>347</v>
      </c>
      <c r="I3781" s="42">
        <v>858</v>
      </c>
    </row>
    <row r="3782" spans="6:9">
      <c r="F3782" s="41" t="s">
        <v>36</v>
      </c>
      <c r="G3782" s="41" t="s">
        <v>324</v>
      </c>
      <c r="H3782" s="41" t="s">
        <v>341</v>
      </c>
      <c r="I3782" s="42">
        <v>49</v>
      </c>
    </row>
    <row r="3783" spans="6:9">
      <c r="F3783" s="41" t="s">
        <v>36</v>
      </c>
      <c r="G3783" s="41" t="s">
        <v>324</v>
      </c>
      <c r="H3783" s="41" t="s">
        <v>342</v>
      </c>
      <c r="I3783" s="42">
        <v>1</v>
      </c>
    </row>
    <row r="3784" spans="6:9">
      <c r="F3784" s="41" t="s">
        <v>36</v>
      </c>
      <c r="G3784" s="41" t="s">
        <v>324</v>
      </c>
      <c r="H3784" s="41" t="s">
        <v>343</v>
      </c>
      <c r="I3784" s="42">
        <v>944</v>
      </c>
    </row>
    <row r="3785" spans="6:9">
      <c r="F3785" s="41" t="s">
        <v>36</v>
      </c>
      <c r="G3785" s="41" t="s">
        <v>324</v>
      </c>
      <c r="H3785" s="41" t="s">
        <v>344</v>
      </c>
      <c r="I3785" s="42">
        <v>25</v>
      </c>
    </row>
    <row r="3786" spans="6:9">
      <c r="F3786" s="41" t="s">
        <v>36</v>
      </c>
      <c r="G3786" s="41" t="s">
        <v>324</v>
      </c>
      <c r="H3786" s="41" t="s">
        <v>345</v>
      </c>
      <c r="I3786" s="42">
        <v>102</v>
      </c>
    </row>
    <row r="3787" spans="6:9">
      <c r="F3787" s="41" t="s">
        <v>36</v>
      </c>
      <c r="G3787" s="41" t="s">
        <v>324</v>
      </c>
      <c r="H3787" s="41" t="s">
        <v>346</v>
      </c>
      <c r="I3787" s="42">
        <v>97</v>
      </c>
    </row>
    <row r="3788" spans="6:9">
      <c r="F3788" s="41" t="s">
        <v>36</v>
      </c>
      <c r="G3788" s="41" t="s">
        <v>324</v>
      </c>
      <c r="H3788" s="41" t="s">
        <v>347</v>
      </c>
      <c r="I3788" s="42">
        <v>18</v>
      </c>
    </row>
    <row r="3789" spans="6:9">
      <c r="F3789" s="41" t="s">
        <v>36</v>
      </c>
      <c r="G3789" s="41" t="s">
        <v>325</v>
      </c>
      <c r="H3789" s="41" t="s">
        <v>341</v>
      </c>
      <c r="I3789" s="42">
        <v>105</v>
      </c>
    </row>
    <row r="3790" spans="6:9">
      <c r="F3790" s="41" t="s">
        <v>36</v>
      </c>
      <c r="G3790" s="41" t="s">
        <v>325</v>
      </c>
      <c r="H3790" s="41" t="s">
        <v>342</v>
      </c>
      <c r="I3790" s="42">
        <v>2</v>
      </c>
    </row>
    <row r="3791" spans="6:9">
      <c r="F3791" s="41" t="s">
        <v>36</v>
      </c>
      <c r="G3791" s="41" t="s">
        <v>325</v>
      </c>
      <c r="H3791" s="41" t="s">
        <v>343</v>
      </c>
      <c r="I3791" s="42">
        <v>1136</v>
      </c>
    </row>
    <row r="3792" spans="6:9">
      <c r="F3792" s="41" t="s">
        <v>36</v>
      </c>
      <c r="G3792" s="41" t="s">
        <v>325</v>
      </c>
      <c r="H3792" s="41" t="s">
        <v>344</v>
      </c>
      <c r="I3792" s="42">
        <v>23</v>
      </c>
    </row>
    <row r="3793" spans="6:9">
      <c r="F3793" s="41" t="s">
        <v>36</v>
      </c>
      <c r="G3793" s="41" t="s">
        <v>325</v>
      </c>
      <c r="H3793" s="41" t="s">
        <v>345</v>
      </c>
      <c r="I3793" s="42">
        <v>41</v>
      </c>
    </row>
    <row r="3794" spans="6:9">
      <c r="F3794" s="41" t="s">
        <v>36</v>
      </c>
      <c r="G3794" s="41" t="s">
        <v>325</v>
      </c>
      <c r="H3794" s="41" t="s">
        <v>346</v>
      </c>
      <c r="I3794" s="42">
        <v>112</v>
      </c>
    </row>
    <row r="3795" spans="6:9">
      <c r="F3795" s="41" t="s">
        <v>36</v>
      </c>
      <c r="G3795" s="41" t="s">
        <v>325</v>
      </c>
      <c r="H3795" s="41" t="s">
        <v>347</v>
      </c>
      <c r="I3795" s="42">
        <v>51</v>
      </c>
    </row>
    <row r="3796" spans="6:9">
      <c r="F3796" s="41" t="s">
        <v>36</v>
      </c>
      <c r="G3796" s="41" t="s">
        <v>326</v>
      </c>
      <c r="H3796" s="41" t="s">
        <v>341</v>
      </c>
      <c r="I3796" s="42">
        <v>61</v>
      </c>
    </row>
    <row r="3797" spans="6:9">
      <c r="F3797" s="41" t="s">
        <v>36</v>
      </c>
      <c r="G3797" s="41" t="s">
        <v>326</v>
      </c>
      <c r="H3797" s="41" t="s">
        <v>342</v>
      </c>
      <c r="I3797" s="42">
        <v>3</v>
      </c>
    </row>
    <row r="3798" spans="6:9">
      <c r="F3798" s="41" t="s">
        <v>36</v>
      </c>
      <c r="G3798" s="41" t="s">
        <v>326</v>
      </c>
      <c r="H3798" s="41" t="s">
        <v>343</v>
      </c>
      <c r="I3798" s="42">
        <v>1138</v>
      </c>
    </row>
    <row r="3799" spans="6:9">
      <c r="F3799" s="41" t="s">
        <v>36</v>
      </c>
      <c r="G3799" s="41" t="s">
        <v>326</v>
      </c>
      <c r="H3799" s="41" t="s">
        <v>344</v>
      </c>
      <c r="I3799" s="42">
        <v>8</v>
      </c>
    </row>
    <row r="3800" spans="6:9">
      <c r="F3800" s="41" t="s">
        <v>36</v>
      </c>
      <c r="G3800" s="41" t="s">
        <v>326</v>
      </c>
      <c r="H3800" s="41" t="s">
        <v>345</v>
      </c>
      <c r="I3800" s="42">
        <v>58</v>
      </c>
    </row>
    <row r="3801" spans="6:9">
      <c r="F3801" s="41" t="s">
        <v>36</v>
      </c>
      <c r="G3801" s="41" t="s">
        <v>326</v>
      </c>
      <c r="H3801" s="41" t="s">
        <v>346</v>
      </c>
      <c r="I3801" s="42">
        <v>152</v>
      </c>
    </row>
    <row r="3802" spans="6:9">
      <c r="F3802" s="41" t="s">
        <v>36</v>
      </c>
      <c r="G3802" s="41" t="s">
        <v>326</v>
      </c>
      <c r="H3802" s="41" t="s">
        <v>347</v>
      </c>
      <c r="I3802" s="42">
        <v>29</v>
      </c>
    </row>
    <row r="3803" spans="6:9">
      <c r="F3803" s="41" t="s">
        <v>36</v>
      </c>
      <c r="G3803" s="41" t="s">
        <v>327</v>
      </c>
      <c r="H3803" s="41" t="s">
        <v>341</v>
      </c>
      <c r="I3803" s="42">
        <v>76</v>
      </c>
    </row>
    <row r="3804" spans="6:9">
      <c r="F3804" s="41" t="s">
        <v>36</v>
      </c>
      <c r="G3804" s="41" t="s">
        <v>327</v>
      </c>
      <c r="H3804" s="41" t="s">
        <v>342</v>
      </c>
      <c r="I3804" s="42">
        <v>7</v>
      </c>
    </row>
    <row r="3805" spans="6:9">
      <c r="F3805" s="41" t="s">
        <v>36</v>
      </c>
      <c r="G3805" s="41" t="s">
        <v>327</v>
      </c>
      <c r="H3805" s="41" t="s">
        <v>343</v>
      </c>
      <c r="I3805" s="42">
        <v>1008</v>
      </c>
    </row>
    <row r="3806" spans="6:9">
      <c r="F3806" s="41" t="s">
        <v>36</v>
      </c>
      <c r="G3806" s="41" t="s">
        <v>327</v>
      </c>
      <c r="H3806" s="41" t="s">
        <v>344</v>
      </c>
      <c r="I3806" s="42">
        <v>97</v>
      </c>
    </row>
    <row r="3807" spans="6:9">
      <c r="F3807" s="41" t="s">
        <v>36</v>
      </c>
      <c r="G3807" s="41" t="s">
        <v>327</v>
      </c>
      <c r="H3807" s="41" t="s">
        <v>345</v>
      </c>
      <c r="I3807" s="42">
        <v>15</v>
      </c>
    </row>
    <row r="3808" spans="6:9">
      <c r="F3808" s="41" t="s">
        <v>36</v>
      </c>
      <c r="G3808" s="41" t="s">
        <v>327</v>
      </c>
      <c r="H3808" s="41" t="s">
        <v>346</v>
      </c>
      <c r="I3808" s="42">
        <v>108</v>
      </c>
    </row>
    <row r="3809" spans="6:9">
      <c r="F3809" s="41" t="s">
        <v>36</v>
      </c>
      <c r="G3809" s="41" t="s">
        <v>327</v>
      </c>
      <c r="H3809" s="41" t="s">
        <v>347</v>
      </c>
      <c r="I3809" s="42">
        <v>22</v>
      </c>
    </row>
    <row r="3810" spans="6:9">
      <c r="F3810" s="41" t="s">
        <v>36</v>
      </c>
      <c r="G3810" s="41" t="s">
        <v>328</v>
      </c>
      <c r="H3810" s="41" t="s">
        <v>341</v>
      </c>
      <c r="I3810" s="42">
        <v>169</v>
      </c>
    </row>
    <row r="3811" spans="6:9">
      <c r="F3811" s="41" t="s">
        <v>36</v>
      </c>
      <c r="G3811" s="41" t="s">
        <v>328</v>
      </c>
      <c r="H3811" s="41" t="s">
        <v>342</v>
      </c>
      <c r="I3811" s="42">
        <v>0</v>
      </c>
    </row>
    <row r="3812" spans="6:9">
      <c r="F3812" s="41" t="s">
        <v>36</v>
      </c>
      <c r="G3812" s="41" t="s">
        <v>328</v>
      </c>
      <c r="H3812" s="41" t="s">
        <v>343</v>
      </c>
      <c r="I3812" s="42">
        <v>775</v>
      </c>
    </row>
    <row r="3813" spans="6:9">
      <c r="F3813" s="41" t="s">
        <v>36</v>
      </c>
      <c r="G3813" s="41" t="s">
        <v>328</v>
      </c>
      <c r="H3813" s="41" t="s">
        <v>344</v>
      </c>
      <c r="I3813" s="42">
        <v>44</v>
      </c>
    </row>
    <row r="3814" spans="6:9">
      <c r="F3814" s="41" t="s">
        <v>36</v>
      </c>
      <c r="G3814" s="41" t="s">
        <v>328</v>
      </c>
      <c r="H3814" s="41" t="s">
        <v>345</v>
      </c>
      <c r="I3814" s="42">
        <v>75</v>
      </c>
    </row>
    <row r="3815" spans="6:9">
      <c r="F3815" s="41" t="s">
        <v>36</v>
      </c>
      <c r="G3815" s="41" t="s">
        <v>328</v>
      </c>
      <c r="H3815" s="41" t="s">
        <v>346</v>
      </c>
      <c r="I3815" s="42">
        <v>145</v>
      </c>
    </row>
    <row r="3816" spans="6:9">
      <c r="F3816" s="41" t="s">
        <v>36</v>
      </c>
      <c r="G3816" s="41" t="s">
        <v>328</v>
      </c>
      <c r="H3816" s="41" t="s">
        <v>347</v>
      </c>
      <c r="I3816" s="42">
        <v>11</v>
      </c>
    </row>
    <row r="3817" spans="6:9">
      <c r="F3817" s="41" t="s">
        <v>36</v>
      </c>
      <c r="G3817" s="41" t="s">
        <v>330</v>
      </c>
      <c r="H3817" s="41" t="s">
        <v>341</v>
      </c>
      <c r="I3817" s="42">
        <v>46</v>
      </c>
    </row>
    <row r="3818" spans="6:9">
      <c r="F3818" s="41" t="s">
        <v>36</v>
      </c>
      <c r="G3818" s="41" t="s">
        <v>330</v>
      </c>
      <c r="H3818" s="41" t="s">
        <v>342</v>
      </c>
      <c r="I3818" s="42">
        <v>1</v>
      </c>
    </row>
    <row r="3819" spans="6:9">
      <c r="F3819" s="41" t="s">
        <v>36</v>
      </c>
      <c r="G3819" s="41" t="s">
        <v>330</v>
      </c>
      <c r="H3819" s="41" t="s">
        <v>343</v>
      </c>
      <c r="I3819" s="42">
        <v>1049</v>
      </c>
    </row>
    <row r="3820" spans="6:9">
      <c r="F3820" s="41" t="s">
        <v>36</v>
      </c>
      <c r="G3820" s="41" t="s">
        <v>330</v>
      </c>
      <c r="H3820" s="41" t="s">
        <v>344</v>
      </c>
      <c r="I3820" s="42">
        <v>2</v>
      </c>
    </row>
    <row r="3821" spans="6:9">
      <c r="F3821" s="41" t="s">
        <v>36</v>
      </c>
      <c r="G3821" s="41" t="s">
        <v>330</v>
      </c>
      <c r="H3821" s="41" t="s">
        <v>345</v>
      </c>
      <c r="I3821" s="42">
        <v>31</v>
      </c>
    </row>
    <row r="3822" spans="6:9">
      <c r="F3822" s="41" t="s">
        <v>36</v>
      </c>
      <c r="G3822" s="41" t="s">
        <v>330</v>
      </c>
      <c r="H3822" s="41" t="s">
        <v>346</v>
      </c>
      <c r="I3822" s="42">
        <v>174</v>
      </c>
    </row>
    <row r="3823" spans="6:9">
      <c r="F3823" s="41" t="s">
        <v>36</v>
      </c>
      <c r="G3823" s="41" t="s">
        <v>330</v>
      </c>
      <c r="H3823" s="41" t="s">
        <v>347</v>
      </c>
      <c r="I3823" s="42">
        <v>25</v>
      </c>
    </row>
    <row r="3824" spans="6:9">
      <c r="F3824" s="41" t="s">
        <v>36</v>
      </c>
      <c r="G3824" s="41" t="s">
        <v>331</v>
      </c>
      <c r="H3824" s="41" t="s">
        <v>341</v>
      </c>
      <c r="I3824" s="42">
        <v>41</v>
      </c>
    </row>
    <row r="3825" spans="6:9">
      <c r="F3825" s="41" t="s">
        <v>36</v>
      </c>
      <c r="G3825" s="41" t="s">
        <v>331</v>
      </c>
      <c r="H3825" s="41" t="s">
        <v>342</v>
      </c>
      <c r="I3825" s="42">
        <v>7</v>
      </c>
    </row>
    <row r="3826" spans="6:9">
      <c r="F3826" s="41" t="s">
        <v>36</v>
      </c>
      <c r="G3826" s="41" t="s">
        <v>331</v>
      </c>
      <c r="H3826" s="41" t="s">
        <v>343</v>
      </c>
      <c r="I3826" s="42">
        <v>888</v>
      </c>
    </row>
    <row r="3827" spans="6:9">
      <c r="F3827" s="41" t="s">
        <v>36</v>
      </c>
      <c r="G3827" s="41" t="s">
        <v>331</v>
      </c>
      <c r="H3827" s="41" t="s">
        <v>344</v>
      </c>
      <c r="I3827" s="42">
        <v>7</v>
      </c>
    </row>
    <row r="3828" spans="6:9">
      <c r="F3828" s="41" t="s">
        <v>36</v>
      </c>
      <c r="G3828" s="41" t="s">
        <v>331</v>
      </c>
      <c r="H3828" s="41" t="s">
        <v>345</v>
      </c>
      <c r="I3828" s="42">
        <v>76</v>
      </c>
    </row>
    <row r="3829" spans="6:9">
      <c r="F3829" s="41" t="s">
        <v>36</v>
      </c>
      <c r="G3829" s="41" t="s">
        <v>331</v>
      </c>
      <c r="H3829" s="41" t="s">
        <v>346</v>
      </c>
      <c r="I3829" s="42">
        <v>137</v>
      </c>
    </row>
    <row r="3830" spans="6:9">
      <c r="F3830" s="41" t="s">
        <v>36</v>
      </c>
      <c r="G3830" s="41" t="s">
        <v>331</v>
      </c>
      <c r="H3830" s="41" t="s">
        <v>347</v>
      </c>
      <c r="I3830" s="42">
        <v>35</v>
      </c>
    </row>
    <row r="3831" spans="6:9">
      <c r="F3831" s="41" t="s">
        <v>36</v>
      </c>
      <c r="G3831" s="41" t="s">
        <v>332</v>
      </c>
      <c r="H3831" s="41" t="s">
        <v>341</v>
      </c>
      <c r="I3831" s="42">
        <v>33</v>
      </c>
    </row>
    <row r="3832" spans="6:9">
      <c r="F3832" s="41" t="s">
        <v>36</v>
      </c>
      <c r="G3832" s="41" t="s">
        <v>332</v>
      </c>
      <c r="H3832" s="41" t="s">
        <v>342</v>
      </c>
      <c r="I3832" s="42">
        <v>1</v>
      </c>
    </row>
    <row r="3833" spans="6:9">
      <c r="F3833" s="41" t="s">
        <v>36</v>
      </c>
      <c r="G3833" s="41" t="s">
        <v>332</v>
      </c>
      <c r="H3833" s="41" t="s">
        <v>343</v>
      </c>
      <c r="I3833" s="42">
        <v>1212</v>
      </c>
    </row>
    <row r="3834" spans="6:9">
      <c r="F3834" s="41" t="s">
        <v>36</v>
      </c>
      <c r="G3834" s="41" t="s">
        <v>332</v>
      </c>
      <c r="H3834" s="41" t="s">
        <v>344</v>
      </c>
      <c r="I3834" s="42">
        <v>5</v>
      </c>
    </row>
    <row r="3835" spans="6:9">
      <c r="F3835" s="41" t="s">
        <v>36</v>
      </c>
      <c r="G3835" s="41" t="s">
        <v>332</v>
      </c>
      <c r="H3835" s="41" t="s">
        <v>345</v>
      </c>
      <c r="I3835" s="42">
        <v>103</v>
      </c>
    </row>
    <row r="3836" spans="6:9">
      <c r="F3836" s="41" t="s">
        <v>36</v>
      </c>
      <c r="G3836" s="41" t="s">
        <v>332</v>
      </c>
      <c r="H3836" s="41" t="s">
        <v>346</v>
      </c>
      <c r="I3836" s="42">
        <v>126</v>
      </c>
    </row>
    <row r="3837" spans="6:9">
      <c r="F3837" s="41" t="s">
        <v>36</v>
      </c>
      <c r="G3837" s="41" t="s">
        <v>332</v>
      </c>
      <c r="H3837" s="41" t="s">
        <v>347</v>
      </c>
      <c r="I3837" s="42">
        <v>22</v>
      </c>
    </row>
    <row r="3838" spans="6:9">
      <c r="F3838" s="41" t="s">
        <v>36</v>
      </c>
      <c r="G3838" s="41" t="s">
        <v>333</v>
      </c>
      <c r="H3838" s="41" t="s">
        <v>341</v>
      </c>
      <c r="I3838" s="42">
        <v>13</v>
      </c>
    </row>
    <row r="3839" spans="6:9">
      <c r="F3839" s="41" t="s">
        <v>36</v>
      </c>
      <c r="G3839" s="41" t="s">
        <v>333</v>
      </c>
      <c r="H3839" s="41" t="s">
        <v>342</v>
      </c>
      <c r="I3839" s="42">
        <v>1</v>
      </c>
    </row>
    <row r="3840" spans="6:9">
      <c r="F3840" s="41" t="s">
        <v>36</v>
      </c>
      <c r="G3840" s="41" t="s">
        <v>333</v>
      </c>
      <c r="H3840" s="41" t="s">
        <v>343</v>
      </c>
      <c r="I3840" s="42">
        <v>1373</v>
      </c>
    </row>
    <row r="3841" spans="6:9">
      <c r="F3841" s="41" t="s">
        <v>36</v>
      </c>
      <c r="G3841" s="41" t="s">
        <v>333</v>
      </c>
      <c r="H3841" s="41" t="s">
        <v>344</v>
      </c>
      <c r="I3841" s="42">
        <v>13</v>
      </c>
    </row>
    <row r="3842" spans="6:9">
      <c r="F3842" s="41" t="s">
        <v>36</v>
      </c>
      <c r="G3842" s="41" t="s">
        <v>333</v>
      </c>
      <c r="H3842" s="41" t="s">
        <v>345</v>
      </c>
      <c r="I3842" s="42">
        <v>225</v>
      </c>
    </row>
    <row r="3843" spans="6:9">
      <c r="F3843" s="41" t="s">
        <v>36</v>
      </c>
      <c r="G3843" s="41" t="s">
        <v>333</v>
      </c>
      <c r="H3843" s="41" t="s">
        <v>346</v>
      </c>
      <c r="I3843" s="42">
        <v>169</v>
      </c>
    </row>
    <row r="3844" spans="6:9">
      <c r="F3844" s="41" t="s">
        <v>36</v>
      </c>
      <c r="G3844" s="41" t="s">
        <v>333</v>
      </c>
      <c r="H3844" s="41" t="s">
        <v>347</v>
      </c>
      <c r="I3844" s="42">
        <v>42</v>
      </c>
    </row>
    <row r="3845" spans="6:9">
      <c r="F3845" s="41" t="s">
        <v>36</v>
      </c>
      <c r="G3845" s="41" t="s">
        <v>334</v>
      </c>
      <c r="H3845" s="41" t="s">
        <v>341</v>
      </c>
      <c r="I3845" s="42">
        <v>10</v>
      </c>
    </row>
    <row r="3846" spans="6:9">
      <c r="F3846" s="41" t="s">
        <v>36</v>
      </c>
      <c r="G3846" s="41" t="s">
        <v>334</v>
      </c>
      <c r="H3846" s="41" t="s">
        <v>342</v>
      </c>
      <c r="I3846" s="42">
        <v>7</v>
      </c>
    </row>
    <row r="3847" spans="6:9">
      <c r="F3847" s="41" t="s">
        <v>36</v>
      </c>
      <c r="G3847" s="41" t="s">
        <v>334</v>
      </c>
      <c r="H3847" s="41" t="s">
        <v>343</v>
      </c>
      <c r="I3847" s="42">
        <v>1328</v>
      </c>
    </row>
    <row r="3848" spans="6:9">
      <c r="F3848" s="41" t="s">
        <v>36</v>
      </c>
      <c r="G3848" s="41" t="s">
        <v>334</v>
      </c>
      <c r="H3848" s="41" t="s">
        <v>344</v>
      </c>
      <c r="I3848" s="42">
        <v>13</v>
      </c>
    </row>
    <row r="3849" spans="6:9">
      <c r="F3849" s="41" t="s">
        <v>36</v>
      </c>
      <c r="G3849" s="41" t="s">
        <v>334</v>
      </c>
      <c r="H3849" s="41" t="s">
        <v>345</v>
      </c>
      <c r="I3849" s="42">
        <v>265</v>
      </c>
    </row>
    <row r="3850" spans="6:9">
      <c r="F3850" s="41" t="s">
        <v>36</v>
      </c>
      <c r="G3850" s="41" t="s">
        <v>334</v>
      </c>
      <c r="H3850" s="41" t="s">
        <v>346</v>
      </c>
      <c r="I3850" s="42">
        <v>228</v>
      </c>
    </row>
    <row r="3851" spans="6:9">
      <c r="F3851" s="41" t="s">
        <v>36</v>
      </c>
      <c r="G3851" s="41" t="s">
        <v>334</v>
      </c>
      <c r="H3851" s="41" t="s">
        <v>347</v>
      </c>
      <c r="I3851" s="42">
        <v>36</v>
      </c>
    </row>
    <row r="3852" spans="6:9">
      <c r="F3852" s="41" t="s">
        <v>36</v>
      </c>
      <c r="G3852" s="41" t="s">
        <v>336</v>
      </c>
      <c r="H3852" s="41" t="s">
        <v>341</v>
      </c>
      <c r="I3852" s="42">
        <v>17</v>
      </c>
    </row>
    <row r="3853" spans="6:9">
      <c r="F3853" s="41" t="s">
        <v>36</v>
      </c>
      <c r="G3853" s="41" t="s">
        <v>336</v>
      </c>
      <c r="H3853" s="41" t="s">
        <v>342</v>
      </c>
      <c r="I3853" s="42">
        <v>14</v>
      </c>
    </row>
    <row r="3854" spans="6:9">
      <c r="F3854" s="41" t="s">
        <v>36</v>
      </c>
      <c r="G3854" s="41" t="s">
        <v>336</v>
      </c>
      <c r="H3854" s="41" t="s">
        <v>343</v>
      </c>
      <c r="I3854" s="42">
        <v>1335</v>
      </c>
    </row>
    <row r="3855" spans="6:9">
      <c r="F3855" s="41" t="s">
        <v>36</v>
      </c>
      <c r="G3855" s="41" t="s">
        <v>336</v>
      </c>
      <c r="H3855" s="41" t="s">
        <v>344</v>
      </c>
      <c r="I3855" s="42">
        <v>7</v>
      </c>
    </row>
    <row r="3856" spans="6:9">
      <c r="F3856" s="41" t="s">
        <v>36</v>
      </c>
      <c r="G3856" s="41" t="s">
        <v>336</v>
      </c>
      <c r="H3856" s="41" t="s">
        <v>345</v>
      </c>
      <c r="I3856" s="42">
        <v>270</v>
      </c>
    </row>
    <row r="3857" spans="6:9">
      <c r="F3857" s="41" t="s">
        <v>36</v>
      </c>
      <c r="G3857" s="41" t="s">
        <v>336</v>
      </c>
      <c r="H3857" s="41" t="s">
        <v>346</v>
      </c>
      <c r="I3857" s="42">
        <v>270</v>
      </c>
    </row>
    <row r="3858" spans="6:9">
      <c r="F3858" s="41" t="s">
        <v>36</v>
      </c>
      <c r="G3858" s="41" t="s">
        <v>336</v>
      </c>
      <c r="H3858" s="41" t="s">
        <v>347</v>
      </c>
      <c r="I3858" s="42">
        <v>44</v>
      </c>
    </row>
    <row r="3859" spans="6:9">
      <c r="F3859" s="41" t="s">
        <v>36</v>
      </c>
      <c r="G3859" s="41" t="s">
        <v>337</v>
      </c>
      <c r="H3859" s="41" t="s">
        <v>341</v>
      </c>
      <c r="I3859" s="42">
        <v>2</v>
      </c>
    </row>
    <row r="3860" spans="6:9">
      <c r="F3860" s="41" t="s">
        <v>36</v>
      </c>
      <c r="G3860" s="41" t="s">
        <v>337</v>
      </c>
      <c r="H3860" s="41" t="s">
        <v>342</v>
      </c>
      <c r="I3860" s="42">
        <v>4</v>
      </c>
    </row>
    <row r="3861" spans="6:9">
      <c r="F3861" s="41" t="s">
        <v>36</v>
      </c>
      <c r="G3861" s="41" t="s">
        <v>337</v>
      </c>
      <c r="H3861" s="41" t="s">
        <v>343</v>
      </c>
      <c r="I3861" s="42">
        <v>1249</v>
      </c>
    </row>
    <row r="3862" spans="6:9">
      <c r="F3862" s="41" t="s">
        <v>36</v>
      </c>
      <c r="G3862" s="41" t="s">
        <v>337</v>
      </c>
      <c r="H3862" s="41" t="s">
        <v>344</v>
      </c>
      <c r="I3862" s="42">
        <v>24</v>
      </c>
    </row>
    <row r="3863" spans="6:9">
      <c r="F3863" s="41" t="s">
        <v>36</v>
      </c>
      <c r="G3863" s="41" t="s">
        <v>337</v>
      </c>
      <c r="H3863" s="41" t="s">
        <v>345</v>
      </c>
      <c r="I3863" s="42">
        <v>255</v>
      </c>
    </row>
    <row r="3864" spans="6:9">
      <c r="F3864" s="41" t="s">
        <v>36</v>
      </c>
      <c r="G3864" s="41" t="s">
        <v>337</v>
      </c>
      <c r="H3864" s="41" t="s">
        <v>346</v>
      </c>
      <c r="I3864" s="42">
        <v>213</v>
      </c>
    </row>
    <row r="3865" spans="6:9">
      <c r="F3865" s="41" t="s">
        <v>36</v>
      </c>
      <c r="G3865" s="41" t="s">
        <v>337</v>
      </c>
      <c r="H3865" s="41" t="s">
        <v>347</v>
      </c>
      <c r="I3865" s="42">
        <v>49</v>
      </c>
    </row>
    <row r="3866" spans="6:9">
      <c r="F3866" s="41" t="s">
        <v>319</v>
      </c>
      <c r="G3866" s="41" t="s">
        <v>324</v>
      </c>
      <c r="H3866" s="41" t="s">
        <v>341</v>
      </c>
      <c r="I3866" s="42">
        <v>35</v>
      </c>
    </row>
    <row r="3867" spans="6:9">
      <c r="F3867" s="41" t="s">
        <v>319</v>
      </c>
      <c r="G3867" s="41" t="s">
        <v>324</v>
      </c>
      <c r="H3867" s="41" t="s">
        <v>342</v>
      </c>
      <c r="I3867" s="42">
        <v>0</v>
      </c>
    </row>
    <row r="3868" spans="6:9">
      <c r="F3868" s="41" t="s">
        <v>319</v>
      </c>
      <c r="G3868" s="41" t="s">
        <v>324</v>
      </c>
      <c r="H3868" s="41" t="s">
        <v>343</v>
      </c>
      <c r="I3868" s="42">
        <v>647</v>
      </c>
    </row>
    <row r="3869" spans="6:9">
      <c r="F3869" s="41" t="s">
        <v>319</v>
      </c>
      <c r="G3869" s="41" t="s">
        <v>324</v>
      </c>
      <c r="H3869" s="41" t="s">
        <v>344</v>
      </c>
      <c r="I3869" s="42">
        <v>2</v>
      </c>
    </row>
    <row r="3870" spans="6:9">
      <c r="F3870" s="41" t="s">
        <v>319</v>
      </c>
      <c r="G3870" s="41" t="s">
        <v>324</v>
      </c>
      <c r="H3870" s="41" t="s">
        <v>345</v>
      </c>
      <c r="I3870" s="42">
        <v>28</v>
      </c>
    </row>
    <row r="3871" spans="6:9">
      <c r="F3871" s="41" t="s">
        <v>319</v>
      </c>
      <c r="G3871" s="41" t="s">
        <v>324</v>
      </c>
      <c r="H3871" s="41" t="s">
        <v>346</v>
      </c>
      <c r="I3871" s="42">
        <v>27</v>
      </c>
    </row>
    <row r="3872" spans="6:9">
      <c r="F3872" s="41" t="s">
        <v>319</v>
      </c>
      <c r="G3872" s="41" t="s">
        <v>324</v>
      </c>
      <c r="H3872" s="41" t="s">
        <v>347</v>
      </c>
      <c r="I3872" s="42">
        <v>1</v>
      </c>
    </row>
    <row r="3873" spans="6:9">
      <c r="F3873" s="41" t="s">
        <v>319</v>
      </c>
      <c r="G3873" s="41" t="s">
        <v>325</v>
      </c>
      <c r="H3873" s="41" t="s">
        <v>341</v>
      </c>
      <c r="I3873" s="42">
        <v>56</v>
      </c>
    </row>
    <row r="3874" spans="6:9">
      <c r="F3874" s="41" t="s">
        <v>319</v>
      </c>
      <c r="G3874" s="41" t="s">
        <v>325</v>
      </c>
      <c r="H3874" s="41" t="s">
        <v>342</v>
      </c>
      <c r="I3874" s="42">
        <v>0</v>
      </c>
    </row>
    <row r="3875" spans="6:9">
      <c r="F3875" s="41" t="s">
        <v>319</v>
      </c>
      <c r="G3875" s="41" t="s">
        <v>325</v>
      </c>
      <c r="H3875" s="41" t="s">
        <v>343</v>
      </c>
      <c r="I3875" s="42">
        <v>603</v>
      </c>
    </row>
    <row r="3876" spans="6:9">
      <c r="F3876" s="41" t="s">
        <v>319</v>
      </c>
      <c r="G3876" s="41" t="s">
        <v>325</v>
      </c>
      <c r="H3876" s="41" t="s">
        <v>344</v>
      </c>
      <c r="I3876" s="42">
        <v>0</v>
      </c>
    </row>
    <row r="3877" spans="6:9">
      <c r="F3877" s="41" t="s">
        <v>319</v>
      </c>
      <c r="G3877" s="41" t="s">
        <v>325</v>
      </c>
      <c r="H3877" s="41" t="s">
        <v>345</v>
      </c>
      <c r="I3877" s="42">
        <v>47</v>
      </c>
    </row>
    <row r="3878" spans="6:9">
      <c r="F3878" s="41" t="s">
        <v>319</v>
      </c>
      <c r="G3878" s="41" t="s">
        <v>325</v>
      </c>
      <c r="H3878" s="41" t="s">
        <v>346</v>
      </c>
      <c r="I3878" s="42">
        <v>43</v>
      </c>
    </row>
    <row r="3879" spans="6:9">
      <c r="F3879" s="41" t="s">
        <v>319</v>
      </c>
      <c r="G3879" s="41" t="s">
        <v>325</v>
      </c>
      <c r="H3879" s="41" t="s">
        <v>347</v>
      </c>
      <c r="I3879" s="42">
        <v>14</v>
      </c>
    </row>
    <row r="3880" spans="6:9">
      <c r="F3880" s="41" t="s">
        <v>319</v>
      </c>
      <c r="G3880" s="41" t="s">
        <v>326</v>
      </c>
      <c r="H3880" s="41" t="s">
        <v>341</v>
      </c>
      <c r="I3880" s="42">
        <v>50</v>
      </c>
    </row>
    <row r="3881" spans="6:9">
      <c r="F3881" s="41" t="s">
        <v>319</v>
      </c>
      <c r="G3881" s="41" t="s">
        <v>326</v>
      </c>
      <c r="H3881" s="41" t="s">
        <v>342</v>
      </c>
      <c r="I3881" s="42">
        <v>1</v>
      </c>
    </row>
    <row r="3882" spans="6:9">
      <c r="F3882" s="41" t="s">
        <v>319</v>
      </c>
      <c r="G3882" s="41" t="s">
        <v>326</v>
      </c>
      <c r="H3882" s="41" t="s">
        <v>343</v>
      </c>
      <c r="I3882" s="42">
        <v>587</v>
      </c>
    </row>
    <row r="3883" spans="6:9">
      <c r="F3883" s="41" t="s">
        <v>319</v>
      </c>
      <c r="G3883" s="41" t="s">
        <v>326</v>
      </c>
      <c r="H3883" s="41" t="s">
        <v>344</v>
      </c>
      <c r="I3883" s="42">
        <v>0</v>
      </c>
    </row>
    <row r="3884" spans="6:9">
      <c r="F3884" s="41" t="s">
        <v>319</v>
      </c>
      <c r="G3884" s="41" t="s">
        <v>326</v>
      </c>
      <c r="H3884" s="41" t="s">
        <v>345</v>
      </c>
      <c r="I3884" s="42">
        <v>107</v>
      </c>
    </row>
    <row r="3885" spans="6:9">
      <c r="F3885" s="41" t="s">
        <v>319</v>
      </c>
      <c r="G3885" s="41" t="s">
        <v>326</v>
      </c>
      <c r="H3885" s="41" t="s">
        <v>346</v>
      </c>
      <c r="I3885" s="42">
        <v>47</v>
      </c>
    </row>
    <row r="3886" spans="6:9">
      <c r="F3886" s="41" t="s">
        <v>319</v>
      </c>
      <c r="G3886" s="41" t="s">
        <v>326</v>
      </c>
      <c r="H3886" s="41" t="s">
        <v>347</v>
      </c>
      <c r="I3886" s="42">
        <v>16</v>
      </c>
    </row>
    <row r="3887" spans="6:9">
      <c r="F3887" s="41" t="s">
        <v>319</v>
      </c>
      <c r="G3887" s="41" t="s">
        <v>327</v>
      </c>
      <c r="H3887" s="41" t="s">
        <v>341</v>
      </c>
      <c r="I3887" s="42">
        <v>34</v>
      </c>
    </row>
    <row r="3888" spans="6:9">
      <c r="F3888" s="41" t="s">
        <v>319</v>
      </c>
      <c r="G3888" s="41" t="s">
        <v>327</v>
      </c>
      <c r="H3888" s="41" t="s">
        <v>342</v>
      </c>
      <c r="I3888" s="42">
        <v>3</v>
      </c>
    </row>
    <row r="3889" spans="6:9">
      <c r="F3889" s="41" t="s">
        <v>319</v>
      </c>
      <c r="G3889" s="41" t="s">
        <v>327</v>
      </c>
      <c r="H3889" s="41" t="s">
        <v>343</v>
      </c>
      <c r="I3889" s="42">
        <v>319</v>
      </c>
    </row>
    <row r="3890" spans="6:9">
      <c r="F3890" s="41" t="s">
        <v>319</v>
      </c>
      <c r="G3890" s="41" t="s">
        <v>327</v>
      </c>
      <c r="H3890" s="41" t="s">
        <v>344</v>
      </c>
      <c r="I3890" s="42">
        <v>12</v>
      </c>
    </row>
    <row r="3891" spans="6:9">
      <c r="F3891" s="41" t="s">
        <v>319</v>
      </c>
      <c r="G3891" s="41" t="s">
        <v>327</v>
      </c>
      <c r="H3891" s="41" t="s">
        <v>345</v>
      </c>
      <c r="I3891" s="42">
        <v>314</v>
      </c>
    </row>
    <row r="3892" spans="6:9">
      <c r="F3892" s="41" t="s">
        <v>319</v>
      </c>
      <c r="G3892" s="41" t="s">
        <v>327</v>
      </c>
      <c r="H3892" s="41" t="s">
        <v>346</v>
      </c>
      <c r="I3892" s="42">
        <v>23</v>
      </c>
    </row>
    <row r="3893" spans="6:9">
      <c r="F3893" s="41" t="s">
        <v>319</v>
      </c>
      <c r="G3893" s="41" t="s">
        <v>327</v>
      </c>
      <c r="H3893" s="41" t="s">
        <v>347</v>
      </c>
      <c r="I3893" s="42">
        <v>29</v>
      </c>
    </row>
    <row r="3894" spans="6:9">
      <c r="F3894" s="41" t="s">
        <v>319</v>
      </c>
      <c r="G3894" s="41" t="s">
        <v>328</v>
      </c>
      <c r="H3894" s="41" t="s">
        <v>341</v>
      </c>
      <c r="I3894" s="42">
        <v>26</v>
      </c>
    </row>
    <row r="3895" spans="6:9">
      <c r="F3895" s="41" t="s">
        <v>319</v>
      </c>
      <c r="G3895" s="41" t="s">
        <v>328</v>
      </c>
      <c r="H3895" s="41" t="s">
        <v>342</v>
      </c>
      <c r="I3895" s="42">
        <v>1</v>
      </c>
    </row>
    <row r="3896" spans="6:9">
      <c r="F3896" s="41" t="s">
        <v>319</v>
      </c>
      <c r="G3896" s="41" t="s">
        <v>328</v>
      </c>
      <c r="H3896" s="41" t="s">
        <v>343</v>
      </c>
      <c r="I3896" s="42">
        <v>426</v>
      </c>
    </row>
    <row r="3897" spans="6:9">
      <c r="F3897" s="41" t="s">
        <v>319</v>
      </c>
      <c r="G3897" s="41" t="s">
        <v>328</v>
      </c>
      <c r="H3897" s="41" t="s">
        <v>344</v>
      </c>
      <c r="I3897" s="42">
        <v>6</v>
      </c>
    </row>
    <row r="3898" spans="6:9">
      <c r="F3898" s="41" t="s">
        <v>319</v>
      </c>
      <c r="G3898" s="41" t="s">
        <v>328</v>
      </c>
      <c r="H3898" s="41" t="s">
        <v>345</v>
      </c>
      <c r="I3898" s="42">
        <v>261</v>
      </c>
    </row>
    <row r="3899" spans="6:9">
      <c r="F3899" s="41" t="s">
        <v>319</v>
      </c>
      <c r="G3899" s="41" t="s">
        <v>328</v>
      </c>
      <c r="H3899" s="41" t="s">
        <v>346</v>
      </c>
      <c r="I3899" s="42">
        <v>17</v>
      </c>
    </row>
    <row r="3900" spans="6:9">
      <c r="F3900" s="41" t="s">
        <v>319</v>
      </c>
      <c r="G3900" s="41" t="s">
        <v>328</v>
      </c>
      <c r="H3900" s="41" t="s">
        <v>347</v>
      </c>
      <c r="I3900" s="42">
        <v>14</v>
      </c>
    </row>
    <row r="3901" spans="6:9">
      <c r="F3901" s="41" t="s">
        <v>319</v>
      </c>
      <c r="G3901" s="41" t="s">
        <v>330</v>
      </c>
      <c r="H3901" s="41" t="s">
        <v>341</v>
      </c>
      <c r="I3901" s="42">
        <v>37</v>
      </c>
    </row>
    <row r="3902" spans="6:9">
      <c r="F3902" s="41" t="s">
        <v>319</v>
      </c>
      <c r="G3902" s="41" t="s">
        <v>330</v>
      </c>
      <c r="H3902" s="41" t="s">
        <v>342</v>
      </c>
      <c r="I3902" s="42">
        <v>1</v>
      </c>
    </row>
    <row r="3903" spans="6:9">
      <c r="F3903" s="41" t="s">
        <v>319</v>
      </c>
      <c r="G3903" s="41" t="s">
        <v>330</v>
      </c>
      <c r="H3903" s="41" t="s">
        <v>343</v>
      </c>
      <c r="I3903" s="42">
        <v>403</v>
      </c>
    </row>
    <row r="3904" spans="6:9">
      <c r="F3904" s="41" t="s">
        <v>319</v>
      </c>
      <c r="G3904" s="41" t="s">
        <v>330</v>
      </c>
      <c r="H3904" s="41" t="s">
        <v>344</v>
      </c>
      <c r="I3904" s="42">
        <v>7</v>
      </c>
    </row>
    <row r="3905" spans="6:9">
      <c r="F3905" s="41" t="s">
        <v>319</v>
      </c>
      <c r="G3905" s="41" t="s">
        <v>330</v>
      </c>
      <c r="H3905" s="41" t="s">
        <v>345</v>
      </c>
      <c r="I3905" s="42">
        <v>178</v>
      </c>
    </row>
    <row r="3906" spans="6:9">
      <c r="F3906" s="41" t="s">
        <v>319</v>
      </c>
      <c r="G3906" s="41" t="s">
        <v>330</v>
      </c>
      <c r="H3906" s="41" t="s">
        <v>346</v>
      </c>
      <c r="I3906" s="42">
        <v>31</v>
      </c>
    </row>
    <row r="3907" spans="6:9">
      <c r="F3907" s="41" t="s">
        <v>319</v>
      </c>
      <c r="G3907" s="41" t="s">
        <v>330</v>
      </c>
      <c r="H3907" s="41" t="s">
        <v>347</v>
      </c>
      <c r="I3907" s="42">
        <v>6</v>
      </c>
    </row>
    <row r="3908" spans="6:9">
      <c r="F3908" s="41" t="s">
        <v>319</v>
      </c>
      <c r="G3908" s="41" t="s">
        <v>331</v>
      </c>
      <c r="H3908" s="41" t="s">
        <v>341</v>
      </c>
      <c r="I3908" s="42">
        <v>38</v>
      </c>
    </row>
    <row r="3909" spans="6:9">
      <c r="F3909" s="41" t="s">
        <v>319</v>
      </c>
      <c r="G3909" s="41" t="s">
        <v>331</v>
      </c>
      <c r="H3909" s="41" t="s">
        <v>342</v>
      </c>
      <c r="I3909" s="42">
        <v>5</v>
      </c>
    </row>
    <row r="3910" spans="6:9">
      <c r="F3910" s="41" t="s">
        <v>319</v>
      </c>
      <c r="G3910" s="41" t="s">
        <v>331</v>
      </c>
      <c r="H3910" s="41" t="s">
        <v>343</v>
      </c>
      <c r="I3910" s="42">
        <v>483</v>
      </c>
    </row>
    <row r="3911" spans="6:9">
      <c r="F3911" s="41" t="s">
        <v>319</v>
      </c>
      <c r="G3911" s="41" t="s">
        <v>331</v>
      </c>
      <c r="H3911" s="41" t="s">
        <v>344</v>
      </c>
      <c r="I3911" s="42">
        <v>5</v>
      </c>
    </row>
    <row r="3912" spans="6:9">
      <c r="F3912" s="41" t="s">
        <v>319</v>
      </c>
      <c r="G3912" s="41" t="s">
        <v>331</v>
      </c>
      <c r="H3912" s="41" t="s">
        <v>345</v>
      </c>
      <c r="I3912" s="42">
        <v>237</v>
      </c>
    </row>
    <row r="3913" spans="6:9">
      <c r="F3913" s="41" t="s">
        <v>319</v>
      </c>
      <c r="G3913" s="41" t="s">
        <v>331</v>
      </c>
      <c r="H3913" s="41" t="s">
        <v>346</v>
      </c>
      <c r="I3913" s="42">
        <v>30</v>
      </c>
    </row>
    <row r="3914" spans="6:9">
      <c r="F3914" s="41" t="s">
        <v>319</v>
      </c>
      <c r="G3914" s="41" t="s">
        <v>331</v>
      </c>
      <c r="H3914" s="41" t="s">
        <v>347</v>
      </c>
      <c r="I3914" s="42">
        <v>28</v>
      </c>
    </row>
    <row r="3915" spans="6:9">
      <c r="F3915" s="41" t="s">
        <v>319</v>
      </c>
      <c r="G3915" s="41" t="s">
        <v>332</v>
      </c>
      <c r="H3915" s="41" t="s">
        <v>341</v>
      </c>
      <c r="I3915" s="42">
        <v>28</v>
      </c>
    </row>
    <row r="3916" spans="6:9">
      <c r="F3916" s="41" t="s">
        <v>319</v>
      </c>
      <c r="G3916" s="41" t="s">
        <v>332</v>
      </c>
      <c r="H3916" s="41" t="s">
        <v>342</v>
      </c>
      <c r="I3916" s="42">
        <v>2</v>
      </c>
    </row>
    <row r="3917" spans="6:9">
      <c r="F3917" s="41" t="s">
        <v>319</v>
      </c>
      <c r="G3917" s="41" t="s">
        <v>332</v>
      </c>
      <c r="H3917" s="41" t="s">
        <v>343</v>
      </c>
      <c r="I3917" s="42">
        <v>500</v>
      </c>
    </row>
    <row r="3918" spans="6:9">
      <c r="F3918" s="41" t="s">
        <v>319</v>
      </c>
      <c r="G3918" s="41" t="s">
        <v>332</v>
      </c>
      <c r="H3918" s="41" t="s">
        <v>344</v>
      </c>
      <c r="I3918" s="42">
        <v>12</v>
      </c>
    </row>
    <row r="3919" spans="6:9">
      <c r="F3919" s="41" t="s">
        <v>319</v>
      </c>
      <c r="G3919" s="41" t="s">
        <v>332</v>
      </c>
      <c r="H3919" s="41" t="s">
        <v>345</v>
      </c>
      <c r="I3919" s="42">
        <v>265</v>
      </c>
    </row>
    <row r="3920" spans="6:9">
      <c r="F3920" s="41" t="s">
        <v>319</v>
      </c>
      <c r="G3920" s="41" t="s">
        <v>332</v>
      </c>
      <c r="H3920" s="41" t="s">
        <v>346</v>
      </c>
      <c r="I3920" s="42">
        <v>34</v>
      </c>
    </row>
    <row r="3921" spans="6:9">
      <c r="F3921" s="41" t="s">
        <v>319</v>
      </c>
      <c r="G3921" s="41" t="s">
        <v>332</v>
      </c>
      <c r="H3921" s="41" t="s">
        <v>347</v>
      </c>
      <c r="I3921" s="42">
        <v>43</v>
      </c>
    </row>
    <row r="3922" spans="6:9">
      <c r="F3922" s="41" t="s">
        <v>319</v>
      </c>
      <c r="G3922" s="41" t="s">
        <v>333</v>
      </c>
      <c r="H3922" s="41" t="s">
        <v>341</v>
      </c>
      <c r="I3922" s="42">
        <v>32</v>
      </c>
    </row>
    <row r="3923" spans="6:9">
      <c r="F3923" s="41" t="s">
        <v>319</v>
      </c>
      <c r="G3923" s="41" t="s">
        <v>333</v>
      </c>
      <c r="H3923" s="41" t="s">
        <v>342</v>
      </c>
      <c r="I3923" s="42">
        <v>4</v>
      </c>
    </row>
    <row r="3924" spans="6:9">
      <c r="F3924" s="41" t="s">
        <v>319</v>
      </c>
      <c r="G3924" s="41" t="s">
        <v>333</v>
      </c>
      <c r="H3924" s="41" t="s">
        <v>343</v>
      </c>
      <c r="I3924" s="42">
        <v>540</v>
      </c>
    </row>
    <row r="3925" spans="6:9">
      <c r="F3925" s="41" t="s">
        <v>319</v>
      </c>
      <c r="G3925" s="41" t="s">
        <v>333</v>
      </c>
      <c r="H3925" s="41" t="s">
        <v>344</v>
      </c>
      <c r="I3925" s="42">
        <v>9</v>
      </c>
    </row>
    <row r="3926" spans="6:9">
      <c r="F3926" s="41" t="s">
        <v>319</v>
      </c>
      <c r="G3926" s="41" t="s">
        <v>333</v>
      </c>
      <c r="H3926" s="41" t="s">
        <v>345</v>
      </c>
      <c r="I3926" s="42">
        <v>297</v>
      </c>
    </row>
    <row r="3927" spans="6:9">
      <c r="F3927" s="41" t="s">
        <v>319</v>
      </c>
      <c r="G3927" s="41" t="s">
        <v>333</v>
      </c>
      <c r="H3927" s="41" t="s">
        <v>346</v>
      </c>
      <c r="I3927" s="42">
        <v>36</v>
      </c>
    </row>
    <row r="3928" spans="6:9">
      <c r="F3928" s="41" t="s">
        <v>319</v>
      </c>
      <c r="G3928" s="41" t="s">
        <v>333</v>
      </c>
      <c r="H3928" s="41" t="s">
        <v>347</v>
      </c>
      <c r="I3928" s="42">
        <v>17</v>
      </c>
    </row>
    <row r="3929" spans="6:9">
      <c r="F3929" s="41" t="s">
        <v>319</v>
      </c>
      <c r="G3929" s="41" t="s">
        <v>334</v>
      </c>
      <c r="H3929" s="41" t="s">
        <v>341</v>
      </c>
      <c r="I3929" s="42">
        <v>30</v>
      </c>
    </row>
    <row r="3930" spans="6:9">
      <c r="F3930" s="41" t="s">
        <v>319</v>
      </c>
      <c r="G3930" s="41" t="s">
        <v>334</v>
      </c>
      <c r="H3930" s="41" t="s">
        <v>342</v>
      </c>
      <c r="I3930" s="42">
        <v>3</v>
      </c>
    </row>
    <row r="3931" spans="6:9">
      <c r="F3931" s="41" t="s">
        <v>319</v>
      </c>
      <c r="G3931" s="41" t="s">
        <v>334</v>
      </c>
      <c r="H3931" s="41" t="s">
        <v>343</v>
      </c>
      <c r="I3931" s="42">
        <v>579</v>
      </c>
    </row>
    <row r="3932" spans="6:9">
      <c r="F3932" s="41" t="s">
        <v>319</v>
      </c>
      <c r="G3932" s="41" t="s">
        <v>334</v>
      </c>
      <c r="H3932" s="41" t="s">
        <v>344</v>
      </c>
      <c r="I3932" s="42">
        <v>4</v>
      </c>
    </row>
    <row r="3933" spans="6:9">
      <c r="F3933" s="41" t="s">
        <v>319</v>
      </c>
      <c r="G3933" s="41" t="s">
        <v>334</v>
      </c>
      <c r="H3933" s="41" t="s">
        <v>345</v>
      </c>
      <c r="I3933" s="42">
        <v>280</v>
      </c>
    </row>
    <row r="3934" spans="6:9">
      <c r="F3934" s="41" t="s">
        <v>319</v>
      </c>
      <c r="G3934" s="41" t="s">
        <v>334</v>
      </c>
      <c r="H3934" s="41" t="s">
        <v>346</v>
      </c>
      <c r="I3934" s="42">
        <v>33</v>
      </c>
    </row>
    <row r="3935" spans="6:9">
      <c r="F3935" s="41" t="s">
        <v>319</v>
      </c>
      <c r="G3935" s="41" t="s">
        <v>334</v>
      </c>
      <c r="H3935" s="41" t="s">
        <v>347</v>
      </c>
      <c r="I3935" s="42">
        <v>11</v>
      </c>
    </row>
    <row r="3936" spans="6:9">
      <c r="F3936" s="41" t="s">
        <v>319</v>
      </c>
      <c r="G3936" s="41" t="s">
        <v>336</v>
      </c>
      <c r="H3936" s="41" t="s">
        <v>341</v>
      </c>
      <c r="I3936" s="42">
        <v>27</v>
      </c>
    </row>
    <row r="3937" spans="6:9">
      <c r="F3937" s="41" t="s">
        <v>319</v>
      </c>
      <c r="G3937" s="41" t="s">
        <v>336</v>
      </c>
      <c r="H3937" s="41" t="s">
        <v>342</v>
      </c>
      <c r="I3937" s="42">
        <v>7</v>
      </c>
    </row>
    <row r="3938" spans="6:9">
      <c r="F3938" s="41" t="s">
        <v>319</v>
      </c>
      <c r="G3938" s="41" t="s">
        <v>336</v>
      </c>
      <c r="H3938" s="41" t="s">
        <v>343</v>
      </c>
      <c r="I3938" s="42">
        <v>574</v>
      </c>
    </row>
    <row r="3939" spans="6:9">
      <c r="F3939" s="41" t="s">
        <v>319</v>
      </c>
      <c r="G3939" s="41" t="s">
        <v>336</v>
      </c>
      <c r="H3939" s="41" t="s">
        <v>344</v>
      </c>
      <c r="I3939" s="42">
        <v>3</v>
      </c>
    </row>
    <row r="3940" spans="6:9">
      <c r="F3940" s="41" t="s">
        <v>319</v>
      </c>
      <c r="G3940" s="41" t="s">
        <v>336</v>
      </c>
      <c r="H3940" s="41" t="s">
        <v>345</v>
      </c>
      <c r="I3940" s="42">
        <v>320</v>
      </c>
    </row>
    <row r="3941" spans="6:9">
      <c r="F3941" s="41" t="s">
        <v>319</v>
      </c>
      <c r="G3941" s="41" t="s">
        <v>336</v>
      </c>
      <c r="H3941" s="41" t="s">
        <v>346</v>
      </c>
      <c r="I3941" s="42">
        <v>37</v>
      </c>
    </row>
    <row r="3942" spans="6:9">
      <c r="F3942" s="41" t="s">
        <v>319</v>
      </c>
      <c r="G3942" s="41" t="s">
        <v>336</v>
      </c>
      <c r="H3942" s="41" t="s">
        <v>347</v>
      </c>
      <c r="I3942" s="42">
        <v>22</v>
      </c>
    </row>
    <row r="3943" spans="6:9">
      <c r="F3943" s="41" t="s">
        <v>319</v>
      </c>
      <c r="G3943" s="41" t="s">
        <v>337</v>
      </c>
      <c r="H3943" s="41" t="s">
        <v>341</v>
      </c>
      <c r="I3943" s="42">
        <v>25</v>
      </c>
    </row>
    <row r="3944" spans="6:9">
      <c r="F3944" s="41" t="s">
        <v>319</v>
      </c>
      <c r="G3944" s="41" t="s">
        <v>337</v>
      </c>
      <c r="H3944" s="41" t="s">
        <v>342</v>
      </c>
      <c r="I3944" s="42">
        <v>5</v>
      </c>
    </row>
    <row r="3945" spans="6:9">
      <c r="F3945" s="41" t="s">
        <v>319</v>
      </c>
      <c r="G3945" s="41" t="s">
        <v>337</v>
      </c>
      <c r="H3945" s="41" t="s">
        <v>343</v>
      </c>
      <c r="I3945" s="42">
        <v>495</v>
      </c>
    </row>
    <row r="3946" spans="6:9">
      <c r="F3946" s="41" t="s">
        <v>319</v>
      </c>
      <c r="G3946" s="41" t="s">
        <v>337</v>
      </c>
      <c r="H3946" s="41" t="s">
        <v>344</v>
      </c>
      <c r="I3946" s="42">
        <v>7</v>
      </c>
    </row>
    <row r="3947" spans="6:9">
      <c r="F3947" s="41" t="s">
        <v>319</v>
      </c>
      <c r="G3947" s="41" t="s">
        <v>337</v>
      </c>
      <c r="H3947" s="41" t="s">
        <v>345</v>
      </c>
      <c r="I3947" s="42">
        <v>314</v>
      </c>
    </row>
    <row r="3948" spans="6:9">
      <c r="F3948" s="41" t="s">
        <v>319</v>
      </c>
      <c r="G3948" s="41" t="s">
        <v>337</v>
      </c>
      <c r="H3948" s="41" t="s">
        <v>346</v>
      </c>
      <c r="I3948" s="42">
        <v>20</v>
      </c>
    </row>
    <row r="3949" spans="6:9">
      <c r="F3949" s="41" t="s">
        <v>319</v>
      </c>
      <c r="G3949" s="41" t="s">
        <v>337</v>
      </c>
      <c r="H3949" s="41" t="s">
        <v>347</v>
      </c>
      <c r="I3949" s="42">
        <v>23</v>
      </c>
    </row>
    <row r="3950" spans="6:9">
      <c r="F3950" s="41" t="s">
        <v>320</v>
      </c>
      <c r="G3950" s="41" t="s">
        <v>324</v>
      </c>
      <c r="H3950" s="41" t="s">
        <v>341</v>
      </c>
      <c r="I3950" s="42">
        <v>87</v>
      </c>
    </row>
    <row r="3951" spans="6:9">
      <c r="F3951" s="41" t="s">
        <v>320</v>
      </c>
      <c r="G3951" s="41" t="s">
        <v>324</v>
      </c>
      <c r="H3951" s="41" t="s">
        <v>342</v>
      </c>
      <c r="I3951" s="42">
        <v>13</v>
      </c>
    </row>
    <row r="3952" spans="6:9">
      <c r="F3952" s="41" t="s">
        <v>320</v>
      </c>
      <c r="G3952" s="41" t="s">
        <v>324</v>
      </c>
      <c r="H3952" s="41" t="s">
        <v>343</v>
      </c>
      <c r="I3952" s="42">
        <v>771</v>
      </c>
    </row>
    <row r="3953" spans="6:9">
      <c r="F3953" s="41" t="s">
        <v>320</v>
      </c>
      <c r="G3953" s="41" t="s">
        <v>324</v>
      </c>
      <c r="H3953" s="41" t="s">
        <v>344</v>
      </c>
      <c r="I3953" s="42">
        <v>7</v>
      </c>
    </row>
    <row r="3954" spans="6:9">
      <c r="F3954" s="41" t="s">
        <v>320</v>
      </c>
      <c r="G3954" s="41" t="s">
        <v>324</v>
      </c>
      <c r="H3954" s="41" t="s">
        <v>345</v>
      </c>
      <c r="I3954" s="42">
        <v>57</v>
      </c>
    </row>
    <row r="3955" spans="6:9">
      <c r="F3955" s="41" t="s">
        <v>320</v>
      </c>
      <c r="G3955" s="41" t="s">
        <v>324</v>
      </c>
      <c r="H3955" s="41" t="s">
        <v>346</v>
      </c>
      <c r="I3955" s="42">
        <v>73</v>
      </c>
    </row>
    <row r="3956" spans="6:9">
      <c r="F3956" s="41" t="s">
        <v>320</v>
      </c>
      <c r="G3956" s="41" t="s">
        <v>324</v>
      </c>
      <c r="H3956" s="41" t="s">
        <v>347</v>
      </c>
      <c r="I3956" s="42">
        <v>64</v>
      </c>
    </row>
    <row r="3957" spans="6:9">
      <c r="F3957" s="41" t="s">
        <v>320</v>
      </c>
      <c r="G3957" s="41" t="s">
        <v>325</v>
      </c>
      <c r="H3957" s="41" t="s">
        <v>341</v>
      </c>
      <c r="I3957" s="42">
        <v>67</v>
      </c>
    </row>
    <row r="3958" spans="6:9">
      <c r="F3958" s="41" t="s">
        <v>320</v>
      </c>
      <c r="G3958" s="41" t="s">
        <v>325</v>
      </c>
      <c r="H3958" s="41" t="s">
        <v>342</v>
      </c>
      <c r="I3958" s="42">
        <v>13</v>
      </c>
    </row>
    <row r="3959" spans="6:9">
      <c r="F3959" s="41" t="s">
        <v>320</v>
      </c>
      <c r="G3959" s="41" t="s">
        <v>325</v>
      </c>
      <c r="H3959" s="41" t="s">
        <v>343</v>
      </c>
      <c r="I3959" s="42">
        <v>695</v>
      </c>
    </row>
    <row r="3960" spans="6:9">
      <c r="F3960" s="41" t="s">
        <v>320</v>
      </c>
      <c r="G3960" s="41" t="s">
        <v>325</v>
      </c>
      <c r="H3960" s="41" t="s">
        <v>344</v>
      </c>
      <c r="I3960" s="42">
        <v>6</v>
      </c>
    </row>
    <row r="3961" spans="6:9">
      <c r="F3961" s="41" t="s">
        <v>320</v>
      </c>
      <c r="G3961" s="41" t="s">
        <v>325</v>
      </c>
      <c r="H3961" s="41" t="s">
        <v>345</v>
      </c>
      <c r="I3961" s="42">
        <v>87</v>
      </c>
    </row>
    <row r="3962" spans="6:9">
      <c r="F3962" s="41" t="s">
        <v>320</v>
      </c>
      <c r="G3962" s="41" t="s">
        <v>325</v>
      </c>
      <c r="H3962" s="41" t="s">
        <v>346</v>
      </c>
      <c r="I3962" s="42">
        <v>86</v>
      </c>
    </row>
    <row r="3963" spans="6:9">
      <c r="F3963" s="41" t="s">
        <v>320</v>
      </c>
      <c r="G3963" s="41" t="s">
        <v>325</v>
      </c>
      <c r="H3963" s="41" t="s">
        <v>347</v>
      </c>
      <c r="I3963" s="42">
        <v>71</v>
      </c>
    </row>
    <row r="3964" spans="6:9">
      <c r="F3964" s="41" t="s">
        <v>320</v>
      </c>
      <c r="G3964" s="41" t="s">
        <v>326</v>
      </c>
      <c r="H3964" s="41" t="s">
        <v>341</v>
      </c>
      <c r="I3964" s="42">
        <v>130</v>
      </c>
    </row>
    <row r="3965" spans="6:9">
      <c r="F3965" s="41" t="s">
        <v>320</v>
      </c>
      <c r="G3965" s="41" t="s">
        <v>326</v>
      </c>
      <c r="H3965" s="41" t="s">
        <v>342</v>
      </c>
      <c r="I3965" s="42">
        <v>7</v>
      </c>
    </row>
    <row r="3966" spans="6:9">
      <c r="F3966" s="41" t="s">
        <v>320</v>
      </c>
      <c r="G3966" s="41" t="s">
        <v>326</v>
      </c>
      <c r="H3966" s="41" t="s">
        <v>343</v>
      </c>
      <c r="I3966" s="42">
        <v>718</v>
      </c>
    </row>
    <row r="3967" spans="6:9">
      <c r="F3967" s="41" t="s">
        <v>320</v>
      </c>
      <c r="G3967" s="41" t="s">
        <v>326</v>
      </c>
      <c r="H3967" s="41" t="s">
        <v>344</v>
      </c>
      <c r="I3967" s="42">
        <v>9</v>
      </c>
    </row>
    <row r="3968" spans="6:9">
      <c r="F3968" s="41" t="s">
        <v>320</v>
      </c>
      <c r="G3968" s="41" t="s">
        <v>326</v>
      </c>
      <c r="H3968" s="41" t="s">
        <v>345</v>
      </c>
      <c r="I3968" s="42">
        <v>190</v>
      </c>
    </row>
    <row r="3969" spans="6:9">
      <c r="F3969" s="41" t="s">
        <v>320</v>
      </c>
      <c r="G3969" s="41" t="s">
        <v>326</v>
      </c>
      <c r="H3969" s="41" t="s">
        <v>346</v>
      </c>
      <c r="I3969" s="42">
        <v>61</v>
      </c>
    </row>
    <row r="3970" spans="6:9">
      <c r="F3970" s="41" t="s">
        <v>320</v>
      </c>
      <c r="G3970" s="41" t="s">
        <v>326</v>
      </c>
      <c r="H3970" s="41" t="s">
        <v>347</v>
      </c>
      <c r="I3970" s="42">
        <v>46</v>
      </c>
    </row>
    <row r="3971" spans="6:9">
      <c r="F3971" s="41" t="s">
        <v>320</v>
      </c>
      <c r="G3971" s="41" t="s">
        <v>327</v>
      </c>
      <c r="H3971" s="41" t="s">
        <v>341</v>
      </c>
      <c r="I3971" s="42">
        <v>91</v>
      </c>
    </row>
    <row r="3972" spans="6:9">
      <c r="F3972" s="41" t="s">
        <v>320</v>
      </c>
      <c r="G3972" s="41" t="s">
        <v>327</v>
      </c>
      <c r="H3972" s="41" t="s">
        <v>342</v>
      </c>
      <c r="I3972" s="42">
        <v>3</v>
      </c>
    </row>
    <row r="3973" spans="6:9">
      <c r="F3973" s="41" t="s">
        <v>320</v>
      </c>
      <c r="G3973" s="41" t="s">
        <v>327</v>
      </c>
      <c r="H3973" s="41" t="s">
        <v>343</v>
      </c>
      <c r="I3973" s="42">
        <v>556</v>
      </c>
    </row>
    <row r="3974" spans="6:9">
      <c r="F3974" s="41" t="s">
        <v>320</v>
      </c>
      <c r="G3974" s="41" t="s">
        <v>327</v>
      </c>
      <c r="H3974" s="41" t="s">
        <v>344</v>
      </c>
      <c r="I3974" s="42">
        <v>12</v>
      </c>
    </row>
    <row r="3975" spans="6:9">
      <c r="F3975" s="41" t="s">
        <v>320</v>
      </c>
      <c r="G3975" s="41" t="s">
        <v>327</v>
      </c>
      <c r="H3975" s="41" t="s">
        <v>345</v>
      </c>
      <c r="I3975" s="42">
        <v>217</v>
      </c>
    </row>
    <row r="3976" spans="6:9">
      <c r="F3976" s="41" t="s">
        <v>320</v>
      </c>
      <c r="G3976" s="41" t="s">
        <v>327</v>
      </c>
      <c r="H3976" s="41" t="s">
        <v>346</v>
      </c>
      <c r="I3976" s="42">
        <v>74</v>
      </c>
    </row>
    <row r="3977" spans="6:9">
      <c r="F3977" s="41" t="s">
        <v>320</v>
      </c>
      <c r="G3977" s="41" t="s">
        <v>327</v>
      </c>
      <c r="H3977" s="41" t="s">
        <v>347</v>
      </c>
      <c r="I3977" s="42">
        <v>22</v>
      </c>
    </row>
    <row r="3978" spans="6:9">
      <c r="F3978" s="41" t="s">
        <v>320</v>
      </c>
      <c r="G3978" s="41" t="s">
        <v>328</v>
      </c>
      <c r="H3978" s="41" t="s">
        <v>341</v>
      </c>
      <c r="I3978" s="42">
        <v>45</v>
      </c>
    </row>
    <row r="3979" spans="6:9">
      <c r="F3979" s="41" t="s">
        <v>320</v>
      </c>
      <c r="G3979" s="41" t="s">
        <v>328</v>
      </c>
      <c r="H3979" s="41" t="s">
        <v>342</v>
      </c>
      <c r="I3979" s="42">
        <v>2</v>
      </c>
    </row>
    <row r="3980" spans="6:9">
      <c r="F3980" s="41" t="s">
        <v>320</v>
      </c>
      <c r="G3980" s="41" t="s">
        <v>328</v>
      </c>
      <c r="H3980" s="41" t="s">
        <v>343</v>
      </c>
      <c r="I3980" s="42">
        <v>579</v>
      </c>
    </row>
    <row r="3981" spans="6:9">
      <c r="F3981" s="41" t="s">
        <v>320</v>
      </c>
      <c r="G3981" s="41" t="s">
        <v>328</v>
      </c>
      <c r="H3981" s="41" t="s">
        <v>344</v>
      </c>
      <c r="I3981" s="42">
        <v>19</v>
      </c>
    </row>
    <row r="3982" spans="6:9">
      <c r="F3982" s="41" t="s">
        <v>320</v>
      </c>
      <c r="G3982" s="41" t="s">
        <v>328</v>
      </c>
      <c r="H3982" s="41" t="s">
        <v>345</v>
      </c>
      <c r="I3982" s="42">
        <v>256</v>
      </c>
    </row>
    <row r="3983" spans="6:9">
      <c r="F3983" s="41" t="s">
        <v>320</v>
      </c>
      <c r="G3983" s="41" t="s">
        <v>328</v>
      </c>
      <c r="H3983" s="41" t="s">
        <v>346</v>
      </c>
      <c r="I3983" s="42">
        <v>48</v>
      </c>
    </row>
    <row r="3984" spans="6:9">
      <c r="F3984" s="41" t="s">
        <v>320</v>
      </c>
      <c r="G3984" s="41" t="s">
        <v>328</v>
      </c>
      <c r="H3984" s="41" t="s">
        <v>347</v>
      </c>
      <c r="I3984" s="42">
        <v>15</v>
      </c>
    </row>
    <row r="3985" spans="6:9">
      <c r="F3985" s="41" t="s">
        <v>320</v>
      </c>
      <c r="G3985" s="41" t="s">
        <v>330</v>
      </c>
      <c r="H3985" s="41" t="s">
        <v>341</v>
      </c>
      <c r="I3985" s="42">
        <v>77</v>
      </c>
    </row>
    <row r="3986" spans="6:9">
      <c r="F3986" s="41" t="s">
        <v>320</v>
      </c>
      <c r="G3986" s="41" t="s">
        <v>330</v>
      </c>
      <c r="H3986" s="41" t="s">
        <v>342</v>
      </c>
      <c r="I3986" s="42">
        <v>2</v>
      </c>
    </row>
    <row r="3987" spans="6:9">
      <c r="F3987" s="41" t="s">
        <v>320</v>
      </c>
      <c r="G3987" s="41" t="s">
        <v>330</v>
      </c>
      <c r="H3987" s="41" t="s">
        <v>343</v>
      </c>
      <c r="I3987" s="42">
        <v>584</v>
      </c>
    </row>
    <row r="3988" spans="6:9">
      <c r="F3988" s="41" t="s">
        <v>320</v>
      </c>
      <c r="G3988" s="41" t="s">
        <v>330</v>
      </c>
      <c r="H3988" s="41" t="s">
        <v>344</v>
      </c>
      <c r="I3988" s="42">
        <v>16</v>
      </c>
    </row>
    <row r="3989" spans="6:9">
      <c r="F3989" s="41" t="s">
        <v>320</v>
      </c>
      <c r="G3989" s="41" t="s">
        <v>330</v>
      </c>
      <c r="H3989" s="41" t="s">
        <v>345</v>
      </c>
      <c r="I3989" s="42">
        <v>318</v>
      </c>
    </row>
    <row r="3990" spans="6:9">
      <c r="F3990" s="41" t="s">
        <v>320</v>
      </c>
      <c r="G3990" s="41" t="s">
        <v>330</v>
      </c>
      <c r="H3990" s="41" t="s">
        <v>346</v>
      </c>
      <c r="I3990" s="42">
        <v>48</v>
      </c>
    </row>
    <row r="3991" spans="6:9">
      <c r="F3991" s="41" t="s">
        <v>320</v>
      </c>
      <c r="G3991" s="41" t="s">
        <v>330</v>
      </c>
      <c r="H3991" s="41" t="s">
        <v>347</v>
      </c>
      <c r="I3991" s="42">
        <v>39</v>
      </c>
    </row>
    <row r="3992" spans="6:9">
      <c r="F3992" s="41" t="s">
        <v>320</v>
      </c>
      <c r="G3992" s="41" t="s">
        <v>331</v>
      </c>
      <c r="H3992" s="41" t="s">
        <v>341</v>
      </c>
      <c r="I3992" s="42">
        <v>89</v>
      </c>
    </row>
    <row r="3993" spans="6:9">
      <c r="F3993" s="41" t="s">
        <v>320</v>
      </c>
      <c r="G3993" s="41" t="s">
        <v>331</v>
      </c>
      <c r="H3993" s="41" t="s">
        <v>342</v>
      </c>
      <c r="I3993" s="42">
        <v>11</v>
      </c>
    </row>
    <row r="3994" spans="6:9">
      <c r="F3994" s="41" t="s">
        <v>320</v>
      </c>
      <c r="G3994" s="41" t="s">
        <v>331</v>
      </c>
      <c r="H3994" s="41" t="s">
        <v>343</v>
      </c>
      <c r="I3994" s="42">
        <v>587</v>
      </c>
    </row>
    <row r="3995" spans="6:9">
      <c r="F3995" s="41" t="s">
        <v>320</v>
      </c>
      <c r="G3995" s="41" t="s">
        <v>331</v>
      </c>
      <c r="H3995" s="41" t="s">
        <v>344</v>
      </c>
      <c r="I3995" s="42">
        <v>11</v>
      </c>
    </row>
    <row r="3996" spans="6:9">
      <c r="F3996" s="41" t="s">
        <v>320</v>
      </c>
      <c r="G3996" s="41" t="s">
        <v>331</v>
      </c>
      <c r="H3996" s="41" t="s">
        <v>345</v>
      </c>
      <c r="I3996" s="42">
        <v>328</v>
      </c>
    </row>
    <row r="3997" spans="6:9">
      <c r="F3997" s="41" t="s">
        <v>320</v>
      </c>
      <c r="G3997" s="41" t="s">
        <v>331</v>
      </c>
      <c r="H3997" s="41" t="s">
        <v>346</v>
      </c>
      <c r="I3997" s="42">
        <v>63</v>
      </c>
    </row>
    <row r="3998" spans="6:9">
      <c r="F3998" s="41" t="s">
        <v>320</v>
      </c>
      <c r="G3998" s="41" t="s">
        <v>331</v>
      </c>
      <c r="H3998" s="41" t="s">
        <v>347</v>
      </c>
      <c r="I3998" s="42">
        <v>51</v>
      </c>
    </row>
    <row r="3999" spans="6:9">
      <c r="F3999" s="41" t="s">
        <v>320</v>
      </c>
      <c r="G3999" s="41" t="s">
        <v>332</v>
      </c>
      <c r="H3999" s="41" t="s">
        <v>341</v>
      </c>
      <c r="I3999" s="42">
        <v>109</v>
      </c>
    </row>
    <row r="4000" spans="6:9">
      <c r="F4000" s="41" t="s">
        <v>320</v>
      </c>
      <c r="G4000" s="41" t="s">
        <v>332</v>
      </c>
      <c r="H4000" s="41" t="s">
        <v>342</v>
      </c>
      <c r="I4000" s="42">
        <v>11</v>
      </c>
    </row>
    <row r="4001" spans="6:9">
      <c r="F4001" s="41" t="s">
        <v>320</v>
      </c>
      <c r="G4001" s="41" t="s">
        <v>332</v>
      </c>
      <c r="H4001" s="41" t="s">
        <v>343</v>
      </c>
      <c r="I4001" s="42">
        <v>591</v>
      </c>
    </row>
    <row r="4002" spans="6:9">
      <c r="F4002" s="41" t="s">
        <v>320</v>
      </c>
      <c r="G4002" s="41" t="s">
        <v>332</v>
      </c>
      <c r="H4002" s="41" t="s">
        <v>344</v>
      </c>
      <c r="I4002" s="42">
        <v>19</v>
      </c>
    </row>
    <row r="4003" spans="6:9">
      <c r="F4003" s="41" t="s">
        <v>320</v>
      </c>
      <c r="G4003" s="41" t="s">
        <v>332</v>
      </c>
      <c r="H4003" s="41" t="s">
        <v>345</v>
      </c>
      <c r="I4003" s="42">
        <v>446</v>
      </c>
    </row>
    <row r="4004" spans="6:9">
      <c r="F4004" s="41" t="s">
        <v>320</v>
      </c>
      <c r="G4004" s="41" t="s">
        <v>332</v>
      </c>
      <c r="H4004" s="41" t="s">
        <v>346</v>
      </c>
      <c r="I4004" s="42">
        <v>50</v>
      </c>
    </row>
    <row r="4005" spans="6:9">
      <c r="F4005" s="41" t="s">
        <v>320</v>
      </c>
      <c r="G4005" s="41" t="s">
        <v>332</v>
      </c>
      <c r="H4005" s="41" t="s">
        <v>347</v>
      </c>
      <c r="I4005" s="42">
        <v>81</v>
      </c>
    </row>
    <row r="4006" spans="6:9">
      <c r="F4006" s="41" t="s">
        <v>320</v>
      </c>
      <c r="G4006" s="41" t="s">
        <v>333</v>
      </c>
      <c r="H4006" s="41" t="s">
        <v>341</v>
      </c>
      <c r="I4006" s="42">
        <v>117</v>
      </c>
    </row>
    <row r="4007" spans="6:9">
      <c r="F4007" s="41" t="s">
        <v>320</v>
      </c>
      <c r="G4007" s="41" t="s">
        <v>333</v>
      </c>
      <c r="H4007" s="41" t="s">
        <v>342</v>
      </c>
      <c r="I4007" s="42">
        <v>12</v>
      </c>
    </row>
    <row r="4008" spans="6:9">
      <c r="F4008" s="41" t="s">
        <v>320</v>
      </c>
      <c r="G4008" s="41" t="s">
        <v>333</v>
      </c>
      <c r="H4008" s="41" t="s">
        <v>343</v>
      </c>
      <c r="I4008" s="42">
        <v>651</v>
      </c>
    </row>
    <row r="4009" spans="6:9">
      <c r="F4009" s="41" t="s">
        <v>320</v>
      </c>
      <c r="G4009" s="41" t="s">
        <v>333</v>
      </c>
      <c r="H4009" s="41" t="s">
        <v>344</v>
      </c>
      <c r="I4009" s="42">
        <v>25</v>
      </c>
    </row>
    <row r="4010" spans="6:9">
      <c r="F4010" s="41" t="s">
        <v>320</v>
      </c>
      <c r="G4010" s="41" t="s">
        <v>333</v>
      </c>
      <c r="H4010" s="41" t="s">
        <v>345</v>
      </c>
      <c r="I4010" s="42">
        <v>403</v>
      </c>
    </row>
    <row r="4011" spans="6:9">
      <c r="F4011" s="41" t="s">
        <v>320</v>
      </c>
      <c r="G4011" s="41" t="s">
        <v>333</v>
      </c>
      <c r="H4011" s="41" t="s">
        <v>346</v>
      </c>
      <c r="I4011" s="42">
        <v>57</v>
      </c>
    </row>
    <row r="4012" spans="6:9">
      <c r="F4012" s="41" t="s">
        <v>320</v>
      </c>
      <c r="G4012" s="41" t="s">
        <v>333</v>
      </c>
      <c r="H4012" s="41" t="s">
        <v>347</v>
      </c>
      <c r="I4012" s="42">
        <v>66</v>
      </c>
    </row>
    <row r="4013" spans="6:9">
      <c r="F4013" s="41" t="s">
        <v>320</v>
      </c>
      <c r="G4013" s="41" t="s">
        <v>334</v>
      </c>
      <c r="H4013" s="41" t="s">
        <v>341</v>
      </c>
      <c r="I4013" s="42">
        <v>135</v>
      </c>
    </row>
    <row r="4014" spans="6:9">
      <c r="F4014" s="41" t="s">
        <v>320</v>
      </c>
      <c r="G4014" s="41" t="s">
        <v>334</v>
      </c>
      <c r="H4014" s="41" t="s">
        <v>342</v>
      </c>
      <c r="I4014" s="42">
        <v>19</v>
      </c>
    </row>
    <row r="4015" spans="6:9">
      <c r="F4015" s="41" t="s">
        <v>320</v>
      </c>
      <c r="G4015" s="41" t="s">
        <v>334</v>
      </c>
      <c r="H4015" s="41" t="s">
        <v>343</v>
      </c>
      <c r="I4015" s="42">
        <v>685</v>
      </c>
    </row>
    <row r="4016" spans="6:9">
      <c r="F4016" s="41" t="s">
        <v>320</v>
      </c>
      <c r="G4016" s="41" t="s">
        <v>334</v>
      </c>
      <c r="H4016" s="41" t="s">
        <v>344</v>
      </c>
      <c r="I4016" s="42">
        <v>22</v>
      </c>
    </row>
    <row r="4017" spans="6:9">
      <c r="F4017" s="41" t="s">
        <v>320</v>
      </c>
      <c r="G4017" s="41" t="s">
        <v>334</v>
      </c>
      <c r="H4017" s="41" t="s">
        <v>345</v>
      </c>
      <c r="I4017" s="42">
        <v>432</v>
      </c>
    </row>
    <row r="4018" spans="6:9">
      <c r="F4018" s="41" t="s">
        <v>320</v>
      </c>
      <c r="G4018" s="41" t="s">
        <v>334</v>
      </c>
      <c r="H4018" s="41" t="s">
        <v>346</v>
      </c>
      <c r="I4018" s="42">
        <v>67</v>
      </c>
    </row>
    <row r="4019" spans="6:9">
      <c r="F4019" s="41" t="s">
        <v>320</v>
      </c>
      <c r="G4019" s="41" t="s">
        <v>334</v>
      </c>
      <c r="H4019" s="41" t="s">
        <v>347</v>
      </c>
      <c r="I4019" s="42">
        <v>92</v>
      </c>
    </row>
    <row r="4020" spans="6:9">
      <c r="F4020" s="41" t="s">
        <v>320</v>
      </c>
      <c r="G4020" s="41" t="s">
        <v>336</v>
      </c>
      <c r="H4020" s="41" t="s">
        <v>341</v>
      </c>
      <c r="I4020" s="42">
        <v>133</v>
      </c>
    </row>
    <row r="4021" spans="6:9">
      <c r="F4021" s="41" t="s">
        <v>320</v>
      </c>
      <c r="G4021" s="41" t="s">
        <v>336</v>
      </c>
      <c r="H4021" s="41" t="s">
        <v>342</v>
      </c>
      <c r="I4021" s="42">
        <v>8</v>
      </c>
    </row>
    <row r="4022" spans="6:9">
      <c r="F4022" s="41" t="s">
        <v>320</v>
      </c>
      <c r="G4022" s="41" t="s">
        <v>336</v>
      </c>
      <c r="H4022" s="41" t="s">
        <v>343</v>
      </c>
      <c r="I4022" s="42">
        <v>903</v>
      </c>
    </row>
    <row r="4023" spans="6:9">
      <c r="F4023" s="41" t="s">
        <v>320</v>
      </c>
      <c r="G4023" s="41" t="s">
        <v>336</v>
      </c>
      <c r="H4023" s="41" t="s">
        <v>344</v>
      </c>
      <c r="I4023" s="42">
        <v>46</v>
      </c>
    </row>
    <row r="4024" spans="6:9">
      <c r="F4024" s="41" t="s">
        <v>320</v>
      </c>
      <c r="G4024" s="41" t="s">
        <v>336</v>
      </c>
      <c r="H4024" s="41" t="s">
        <v>345</v>
      </c>
      <c r="I4024" s="42">
        <v>439</v>
      </c>
    </row>
    <row r="4025" spans="6:9">
      <c r="F4025" s="41" t="s">
        <v>320</v>
      </c>
      <c r="G4025" s="41" t="s">
        <v>336</v>
      </c>
      <c r="H4025" s="41" t="s">
        <v>346</v>
      </c>
      <c r="I4025" s="42">
        <v>109</v>
      </c>
    </row>
    <row r="4026" spans="6:9">
      <c r="F4026" s="41" t="s">
        <v>320</v>
      </c>
      <c r="G4026" s="41" t="s">
        <v>336</v>
      </c>
      <c r="H4026" s="41" t="s">
        <v>347</v>
      </c>
      <c r="I4026" s="42">
        <v>58</v>
      </c>
    </row>
    <row r="4027" spans="6:9">
      <c r="F4027" s="41" t="s">
        <v>320</v>
      </c>
      <c r="G4027" s="41" t="s">
        <v>337</v>
      </c>
      <c r="H4027" s="41" t="s">
        <v>341</v>
      </c>
      <c r="I4027" s="42">
        <v>92</v>
      </c>
    </row>
    <row r="4028" spans="6:9">
      <c r="F4028" s="41" t="s">
        <v>320</v>
      </c>
      <c r="G4028" s="41" t="s">
        <v>337</v>
      </c>
      <c r="H4028" s="41" t="s">
        <v>342</v>
      </c>
      <c r="I4028" s="42">
        <v>13</v>
      </c>
    </row>
    <row r="4029" spans="6:9">
      <c r="F4029" s="41" t="s">
        <v>320</v>
      </c>
      <c r="G4029" s="41" t="s">
        <v>337</v>
      </c>
      <c r="H4029" s="41" t="s">
        <v>343</v>
      </c>
      <c r="I4029" s="42">
        <v>737</v>
      </c>
    </row>
    <row r="4030" spans="6:9">
      <c r="F4030" s="41" t="s">
        <v>320</v>
      </c>
      <c r="G4030" s="41" t="s">
        <v>337</v>
      </c>
      <c r="H4030" s="41" t="s">
        <v>344</v>
      </c>
      <c r="I4030" s="42">
        <v>31</v>
      </c>
    </row>
    <row r="4031" spans="6:9">
      <c r="F4031" s="41" t="s">
        <v>320</v>
      </c>
      <c r="G4031" s="41" t="s">
        <v>337</v>
      </c>
      <c r="H4031" s="41" t="s">
        <v>345</v>
      </c>
      <c r="I4031" s="42">
        <v>401</v>
      </c>
    </row>
    <row r="4032" spans="6:9">
      <c r="F4032" s="41" t="s">
        <v>320</v>
      </c>
      <c r="G4032" s="41" t="s">
        <v>337</v>
      </c>
      <c r="H4032" s="41" t="s">
        <v>346</v>
      </c>
      <c r="I4032" s="42">
        <v>60</v>
      </c>
    </row>
    <row r="4033" spans="6:9">
      <c r="F4033" s="41" t="s">
        <v>320</v>
      </c>
      <c r="G4033" s="41" t="s">
        <v>337</v>
      </c>
      <c r="H4033" s="41" t="s">
        <v>347</v>
      </c>
      <c r="I4033" s="42">
        <v>104</v>
      </c>
    </row>
    <row r="4034" spans="6:9">
      <c r="F4034" s="41" t="s">
        <v>321</v>
      </c>
      <c r="G4034" s="41" t="s">
        <v>324</v>
      </c>
      <c r="H4034" s="41" t="s">
        <v>341</v>
      </c>
      <c r="I4034" s="42">
        <v>197</v>
      </c>
    </row>
    <row r="4035" spans="6:9">
      <c r="F4035" s="41" t="s">
        <v>321</v>
      </c>
      <c r="G4035" s="41" t="s">
        <v>324</v>
      </c>
      <c r="H4035" s="41" t="s">
        <v>342</v>
      </c>
      <c r="I4035" s="42">
        <v>9</v>
      </c>
    </row>
    <row r="4036" spans="6:9">
      <c r="F4036" s="41" t="s">
        <v>321</v>
      </c>
      <c r="G4036" s="41" t="s">
        <v>324</v>
      </c>
      <c r="H4036" s="41" t="s">
        <v>343</v>
      </c>
      <c r="I4036" s="42">
        <v>1581</v>
      </c>
    </row>
    <row r="4037" spans="6:9">
      <c r="F4037" s="41" t="s">
        <v>321</v>
      </c>
      <c r="G4037" s="41" t="s">
        <v>324</v>
      </c>
      <c r="H4037" s="41" t="s">
        <v>344</v>
      </c>
      <c r="I4037" s="42">
        <v>58</v>
      </c>
    </row>
    <row r="4038" spans="6:9">
      <c r="F4038" s="41" t="s">
        <v>321</v>
      </c>
      <c r="G4038" s="41" t="s">
        <v>324</v>
      </c>
      <c r="H4038" s="41" t="s">
        <v>345</v>
      </c>
      <c r="I4038" s="42">
        <v>286</v>
      </c>
    </row>
    <row r="4039" spans="6:9">
      <c r="F4039" s="41" t="s">
        <v>321</v>
      </c>
      <c r="G4039" s="41" t="s">
        <v>324</v>
      </c>
      <c r="H4039" s="41" t="s">
        <v>346</v>
      </c>
      <c r="I4039" s="42">
        <v>39</v>
      </c>
    </row>
    <row r="4040" spans="6:9">
      <c r="F4040" s="41" t="s">
        <v>321</v>
      </c>
      <c r="G4040" s="41" t="s">
        <v>324</v>
      </c>
      <c r="H4040" s="41" t="s">
        <v>347</v>
      </c>
      <c r="I4040" s="42">
        <v>76</v>
      </c>
    </row>
    <row r="4041" spans="6:9">
      <c r="F4041" s="41" t="s">
        <v>321</v>
      </c>
      <c r="G4041" s="41" t="s">
        <v>325</v>
      </c>
      <c r="H4041" s="41" t="s">
        <v>341</v>
      </c>
      <c r="I4041" s="42">
        <v>35</v>
      </c>
    </row>
    <row r="4042" spans="6:9">
      <c r="F4042" s="41" t="s">
        <v>321</v>
      </c>
      <c r="G4042" s="41" t="s">
        <v>325</v>
      </c>
      <c r="H4042" s="41" t="s">
        <v>342</v>
      </c>
      <c r="I4042" s="42">
        <v>2</v>
      </c>
    </row>
    <row r="4043" spans="6:9">
      <c r="F4043" s="41" t="s">
        <v>321</v>
      </c>
      <c r="G4043" s="41" t="s">
        <v>325</v>
      </c>
      <c r="H4043" s="41" t="s">
        <v>343</v>
      </c>
      <c r="I4043" s="42">
        <v>1522</v>
      </c>
    </row>
    <row r="4044" spans="6:9">
      <c r="F4044" s="41" t="s">
        <v>321</v>
      </c>
      <c r="G4044" s="41" t="s">
        <v>325</v>
      </c>
      <c r="H4044" s="41" t="s">
        <v>344</v>
      </c>
      <c r="I4044" s="42">
        <v>73</v>
      </c>
    </row>
    <row r="4045" spans="6:9">
      <c r="F4045" s="41" t="s">
        <v>321</v>
      </c>
      <c r="G4045" s="41" t="s">
        <v>325</v>
      </c>
      <c r="H4045" s="41" t="s">
        <v>345</v>
      </c>
      <c r="I4045" s="42">
        <v>235</v>
      </c>
    </row>
    <row r="4046" spans="6:9">
      <c r="F4046" s="41" t="s">
        <v>321</v>
      </c>
      <c r="G4046" s="41" t="s">
        <v>325</v>
      </c>
      <c r="H4046" s="41" t="s">
        <v>346</v>
      </c>
      <c r="I4046" s="42">
        <v>30</v>
      </c>
    </row>
    <row r="4047" spans="6:9">
      <c r="F4047" s="41" t="s">
        <v>321</v>
      </c>
      <c r="G4047" s="41" t="s">
        <v>325</v>
      </c>
      <c r="H4047" s="41" t="s">
        <v>347</v>
      </c>
      <c r="I4047" s="42">
        <v>6</v>
      </c>
    </row>
    <row r="4048" spans="6:9">
      <c r="F4048" s="41" t="s">
        <v>321</v>
      </c>
      <c r="G4048" s="41" t="s">
        <v>326</v>
      </c>
      <c r="H4048" s="41" t="s">
        <v>341</v>
      </c>
      <c r="I4048" s="42">
        <v>29</v>
      </c>
    </row>
    <row r="4049" spans="6:9">
      <c r="F4049" s="41" t="s">
        <v>321</v>
      </c>
      <c r="G4049" s="41" t="s">
        <v>326</v>
      </c>
      <c r="H4049" s="41" t="s">
        <v>342</v>
      </c>
      <c r="I4049" s="42">
        <v>2</v>
      </c>
    </row>
    <row r="4050" spans="6:9">
      <c r="F4050" s="41" t="s">
        <v>321</v>
      </c>
      <c r="G4050" s="41" t="s">
        <v>326</v>
      </c>
      <c r="H4050" s="41" t="s">
        <v>343</v>
      </c>
      <c r="I4050" s="42">
        <v>1504</v>
      </c>
    </row>
    <row r="4051" spans="6:9">
      <c r="F4051" s="41" t="s">
        <v>321</v>
      </c>
      <c r="G4051" s="41" t="s">
        <v>326</v>
      </c>
      <c r="H4051" s="41" t="s">
        <v>344</v>
      </c>
      <c r="I4051" s="42">
        <v>36</v>
      </c>
    </row>
    <row r="4052" spans="6:9">
      <c r="F4052" s="41" t="s">
        <v>321</v>
      </c>
      <c r="G4052" s="41" t="s">
        <v>326</v>
      </c>
      <c r="H4052" s="41" t="s">
        <v>345</v>
      </c>
      <c r="I4052" s="42">
        <v>493</v>
      </c>
    </row>
    <row r="4053" spans="6:9">
      <c r="F4053" s="41" t="s">
        <v>321</v>
      </c>
      <c r="G4053" s="41" t="s">
        <v>326</v>
      </c>
      <c r="H4053" s="41" t="s">
        <v>346</v>
      </c>
      <c r="I4053" s="42">
        <v>88</v>
      </c>
    </row>
    <row r="4054" spans="6:9">
      <c r="F4054" s="41" t="s">
        <v>321</v>
      </c>
      <c r="G4054" s="41" t="s">
        <v>326</v>
      </c>
      <c r="H4054" s="41" t="s">
        <v>347</v>
      </c>
      <c r="I4054" s="42">
        <v>4</v>
      </c>
    </row>
    <row r="4055" spans="6:9">
      <c r="F4055" s="41" t="s">
        <v>321</v>
      </c>
      <c r="G4055" s="41" t="s">
        <v>327</v>
      </c>
      <c r="H4055" s="41" t="s">
        <v>341</v>
      </c>
      <c r="I4055" s="42">
        <v>356</v>
      </c>
    </row>
    <row r="4056" spans="6:9">
      <c r="F4056" s="41" t="s">
        <v>321</v>
      </c>
      <c r="G4056" s="41" t="s">
        <v>327</v>
      </c>
      <c r="H4056" s="41" t="s">
        <v>342</v>
      </c>
      <c r="I4056" s="42">
        <v>6</v>
      </c>
    </row>
    <row r="4057" spans="6:9">
      <c r="F4057" s="41" t="s">
        <v>321</v>
      </c>
      <c r="G4057" s="41" t="s">
        <v>327</v>
      </c>
      <c r="H4057" s="41" t="s">
        <v>343</v>
      </c>
      <c r="I4057" s="42">
        <v>1080</v>
      </c>
    </row>
    <row r="4058" spans="6:9">
      <c r="F4058" s="41" t="s">
        <v>321</v>
      </c>
      <c r="G4058" s="41" t="s">
        <v>327</v>
      </c>
      <c r="H4058" s="41" t="s">
        <v>344</v>
      </c>
      <c r="I4058" s="42">
        <v>19</v>
      </c>
    </row>
    <row r="4059" spans="6:9">
      <c r="F4059" s="41" t="s">
        <v>321</v>
      </c>
      <c r="G4059" s="41" t="s">
        <v>327</v>
      </c>
      <c r="H4059" s="41" t="s">
        <v>345</v>
      </c>
      <c r="I4059" s="42">
        <v>561</v>
      </c>
    </row>
    <row r="4060" spans="6:9">
      <c r="F4060" s="41" t="s">
        <v>321</v>
      </c>
      <c r="G4060" s="41" t="s">
        <v>327</v>
      </c>
      <c r="H4060" s="41" t="s">
        <v>346</v>
      </c>
      <c r="I4060" s="42">
        <v>116</v>
      </c>
    </row>
    <row r="4061" spans="6:9">
      <c r="F4061" s="41" t="s">
        <v>321</v>
      </c>
      <c r="G4061" s="41" t="s">
        <v>327</v>
      </c>
      <c r="H4061" s="41" t="s">
        <v>347</v>
      </c>
      <c r="I4061" s="42">
        <v>6</v>
      </c>
    </row>
    <row r="4062" spans="6:9">
      <c r="F4062" s="41" t="s">
        <v>321</v>
      </c>
      <c r="G4062" s="41" t="s">
        <v>328</v>
      </c>
      <c r="H4062" s="41" t="s">
        <v>341</v>
      </c>
      <c r="I4062" s="42">
        <v>169</v>
      </c>
    </row>
    <row r="4063" spans="6:9">
      <c r="F4063" s="41" t="s">
        <v>321</v>
      </c>
      <c r="G4063" s="41" t="s">
        <v>328</v>
      </c>
      <c r="H4063" s="41" t="s">
        <v>342</v>
      </c>
      <c r="I4063" s="42">
        <v>7</v>
      </c>
    </row>
    <row r="4064" spans="6:9">
      <c r="F4064" s="41" t="s">
        <v>321</v>
      </c>
      <c r="G4064" s="41" t="s">
        <v>328</v>
      </c>
      <c r="H4064" s="41" t="s">
        <v>343</v>
      </c>
      <c r="I4064" s="42">
        <v>1303</v>
      </c>
    </row>
    <row r="4065" spans="6:9">
      <c r="F4065" s="41" t="s">
        <v>321</v>
      </c>
      <c r="G4065" s="41" t="s">
        <v>328</v>
      </c>
      <c r="H4065" s="41" t="s">
        <v>344</v>
      </c>
      <c r="I4065" s="42">
        <v>23</v>
      </c>
    </row>
    <row r="4066" spans="6:9">
      <c r="F4066" s="41" t="s">
        <v>321</v>
      </c>
      <c r="G4066" s="41" t="s">
        <v>328</v>
      </c>
      <c r="H4066" s="41" t="s">
        <v>345</v>
      </c>
      <c r="I4066" s="42">
        <v>568</v>
      </c>
    </row>
    <row r="4067" spans="6:9">
      <c r="F4067" s="41" t="s">
        <v>321</v>
      </c>
      <c r="G4067" s="41" t="s">
        <v>328</v>
      </c>
      <c r="H4067" s="41" t="s">
        <v>346</v>
      </c>
      <c r="I4067" s="42">
        <v>125</v>
      </c>
    </row>
    <row r="4068" spans="6:9">
      <c r="F4068" s="41" t="s">
        <v>321</v>
      </c>
      <c r="G4068" s="41" t="s">
        <v>328</v>
      </c>
      <c r="H4068" s="41" t="s">
        <v>347</v>
      </c>
      <c r="I4068" s="42">
        <v>27</v>
      </c>
    </row>
    <row r="4069" spans="6:9">
      <c r="F4069" s="41" t="s">
        <v>321</v>
      </c>
      <c r="G4069" s="41" t="s">
        <v>330</v>
      </c>
      <c r="H4069" s="41" t="s">
        <v>341</v>
      </c>
      <c r="I4069" s="42">
        <v>124</v>
      </c>
    </row>
    <row r="4070" spans="6:9">
      <c r="F4070" s="41" t="s">
        <v>321</v>
      </c>
      <c r="G4070" s="41" t="s">
        <v>330</v>
      </c>
      <c r="H4070" s="41" t="s">
        <v>342</v>
      </c>
      <c r="I4070" s="42">
        <v>11</v>
      </c>
    </row>
    <row r="4071" spans="6:9">
      <c r="F4071" s="41" t="s">
        <v>321</v>
      </c>
      <c r="G4071" s="41" t="s">
        <v>330</v>
      </c>
      <c r="H4071" s="41" t="s">
        <v>343</v>
      </c>
      <c r="I4071" s="42">
        <v>1361</v>
      </c>
    </row>
    <row r="4072" spans="6:9">
      <c r="F4072" s="41" t="s">
        <v>321</v>
      </c>
      <c r="G4072" s="41" t="s">
        <v>330</v>
      </c>
      <c r="H4072" s="41" t="s">
        <v>344</v>
      </c>
      <c r="I4072" s="42">
        <v>36</v>
      </c>
    </row>
    <row r="4073" spans="6:9">
      <c r="F4073" s="41" t="s">
        <v>321</v>
      </c>
      <c r="G4073" s="41" t="s">
        <v>330</v>
      </c>
      <c r="H4073" s="41" t="s">
        <v>345</v>
      </c>
      <c r="I4073" s="42">
        <v>583</v>
      </c>
    </row>
    <row r="4074" spans="6:9">
      <c r="F4074" s="41" t="s">
        <v>321</v>
      </c>
      <c r="G4074" s="41" t="s">
        <v>330</v>
      </c>
      <c r="H4074" s="41" t="s">
        <v>346</v>
      </c>
      <c r="I4074" s="42">
        <v>121</v>
      </c>
    </row>
    <row r="4075" spans="6:9">
      <c r="F4075" s="41" t="s">
        <v>321</v>
      </c>
      <c r="G4075" s="41" t="s">
        <v>330</v>
      </c>
      <c r="H4075" s="41" t="s">
        <v>347</v>
      </c>
      <c r="I4075" s="42">
        <v>7</v>
      </c>
    </row>
    <row r="4076" spans="6:9">
      <c r="F4076" s="41" t="s">
        <v>321</v>
      </c>
      <c r="G4076" s="41" t="s">
        <v>331</v>
      </c>
      <c r="H4076" s="41" t="s">
        <v>341</v>
      </c>
      <c r="I4076" s="42">
        <v>96</v>
      </c>
    </row>
    <row r="4077" spans="6:9">
      <c r="F4077" s="41" t="s">
        <v>321</v>
      </c>
      <c r="G4077" s="41" t="s">
        <v>331</v>
      </c>
      <c r="H4077" s="41" t="s">
        <v>342</v>
      </c>
      <c r="I4077" s="42">
        <v>6</v>
      </c>
    </row>
    <row r="4078" spans="6:9">
      <c r="F4078" s="41" t="s">
        <v>321</v>
      </c>
      <c r="G4078" s="41" t="s">
        <v>331</v>
      </c>
      <c r="H4078" s="41" t="s">
        <v>343</v>
      </c>
      <c r="I4078" s="42">
        <v>1303</v>
      </c>
    </row>
    <row r="4079" spans="6:9">
      <c r="F4079" s="41" t="s">
        <v>321</v>
      </c>
      <c r="G4079" s="41" t="s">
        <v>331</v>
      </c>
      <c r="H4079" s="41" t="s">
        <v>344</v>
      </c>
      <c r="I4079" s="42">
        <v>30</v>
      </c>
    </row>
    <row r="4080" spans="6:9">
      <c r="F4080" s="41" t="s">
        <v>321</v>
      </c>
      <c r="G4080" s="41" t="s">
        <v>331</v>
      </c>
      <c r="H4080" s="41" t="s">
        <v>345</v>
      </c>
      <c r="I4080" s="42">
        <v>682</v>
      </c>
    </row>
    <row r="4081" spans="6:9">
      <c r="F4081" s="41" t="s">
        <v>321</v>
      </c>
      <c r="G4081" s="41" t="s">
        <v>331</v>
      </c>
      <c r="H4081" s="41" t="s">
        <v>346</v>
      </c>
      <c r="I4081" s="42">
        <v>132</v>
      </c>
    </row>
    <row r="4082" spans="6:9">
      <c r="F4082" s="41" t="s">
        <v>321</v>
      </c>
      <c r="G4082" s="41" t="s">
        <v>331</v>
      </c>
      <c r="H4082" s="41" t="s">
        <v>347</v>
      </c>
      <c r="I4082" s="42">
        <v>17</v>
      </c>
    </row>
    <row r="4083" spans="6:9">
      <c r="F4083" s="41" t="s">
        <v>321</v>
      </c>
      <c r="G4083" s="41" t="s">
        <v>332</v>
      </c>
      <c r="H4083" s="41" t="s">
        <v>341</v>
      </c>
      <c r="I4083" s="42">
        <v>89</v>
      </c>
    </row>
    <row r="4084" spans="6:9">
      <c r="F4084" s="41" t="s">
        <v>321</v>
      </c>
      <c r="G4084" s="41" t="s">
        <v>332</v>
      </c>
      <c r="H4084" s="41" t="s">
        <v>342</v>
      </c>
      <c r="I4084" s="42">
        <v>2</v>
      </c>
    </row>
    <row r="4085" spans="6:9">
      <c r="F4085" s="41" t="s">
        <v>321</v>
      </c>
      <c r="G4085" s="41" t="s">
        <v>332</v>
      </c>
      <c r="H4085" s="41" t="s">
        <v>343</v>
      </c>
      <c r="I4085" s="42">
        <v>1471</v>
      </c>
    </row>
    <row r="4086" spans="6:9">
      <c r="F4086" s="41" t="s">
        <v>321</v>
      </c>
      <c r="G4086" s="41" t="s">
        <v>332</v>
      </c>
      <c r="H4086" s="41" t="s">
        <v>344</v>
      </c>
      <c r="I4086" s="42">
        <v>39</v>
      </c>
    </row>
    <row r="4087" spans="6:9">
      <c r="F4087" s="41" t="s">
        <v>321</v>
      </c>
      <c r="G4087" s="41" t="s">
        <v>332</v>
      </c>
      <c r="H4087" s="41" t="s">
        <v>345</v>
      </c>
      <c r="I4087" s="42">
        <v>777</v>
      </c>
    </row>
    <row r="4088" spans="6:9">
      <c r="F4088" s="41" t="s">
        <v>321</v>
      </c>
      <c r="G4088" s="41" t="s">
        <v>332</v>
      </c>
      <c r="H4088" s="41" t="s">
        <v>346</v>
      </c>
      <c r="I4088" s="42">
        <v>177</v>
      </c>
    </row>
    <row r="4089" spans="6:9">
      <c r="F4089" s="41" t="s">
        <v>321</v>
      </c>
      <c r="G4089" s="41" t="s">
        <v>332</v>
      </c>
      <c r="H4089" s="41" t="s">
        <v>347</v>
      </c>
      <c r="I4089" s="42">
        <v>18</v>
      </c>
    </row>
    <row r="4090" spans="6:9">
      <c r="F4090" s="41" t="s">
        <v>321</v>
      </c>
      <c r="G4090" s="41" t="s">
        <v>333</v>
      </c>
      <c r="H4090" s="41" t="s">
        <v>341</v>
      </c>
      <c r="I4090" s="42">
        <v>86</v>
      </c>
    </row>
    <row r="4091" spans="6:9">
      <c r="F4091" s="41" t="s">
        <v>321</v>
      </c>
      <c r="G4091" s="41" t="s">
        <v>333</v>
      </c>
      <c r="H4091" s="41" t="s">
        <v>342</v>
      </c>
      <c r="I4091" s="42">
        <v>3</v>
      </c>
    </row>
    <row r="4092" spans="6:9">
      <c r="F4092" s="41" t="s">
        <v>321</v>
      </c>
      <c r="G4092" s="41" t="s">
        <v>333</v>
      </c>
      <c r="H4092" s="41" t="s">
        <v>343</v>
      </c>
      <c r="I4092" s="42">
        <v>1983</v>
      </c>
    </row>
    <row r="4093" spans="6:9">
      <c r="F4093" s="41" t="s">
        <v>321</v>
      </c>
      <c r="G4093" s="41" t="s">
        <v>333</v>
      </c>
      <c r="H4093" s="41" t="s">
        <v>344</v>
      </c>
      <c r="I4093" s="42">
        <v>9</v>
      </c>
    </row>
    <row r="4094" spans="6:9">
      <c r="F4094" s="41" t="s">
        <v>321</v>
      </c>
      <c r="G4094" s="41" t="s">
        <v>333</v>
      </c>
      <c r="H4094" s="41" t="s">
        <v>345</v>
      </c>
      <c r="I4094" s="42">
        <v>673</v>
      </c>
    </row>
    <row r="4095" spans="6:9">
      <c r="F4095" s="41" t="s">
        <v>321</v>
      </c>
      <c r="G4095" s="41" t="s">
        <v>333</v>
      </c>
      <c r="H4095" s="41" t="s">
        <v>346</v>
      </c>
      <c r="I4095" s="42">
        <v>136</v>
      </c>
    </row>
    <row r="4096" spans="6:9">
      <c r="F4096" s="41" t="s">
        <v>321</v>
      </c>
      <c r="G4096" s="41" t="s">
        <v>333</v>
      </c>
      <c r="H4096" s="41" t="s">
        <v>347</v>
      </c>
      <c r="I4096" s="42">
        <v>36</v>
      </c>
    </row>
    <row r="4097" spans="6:9">
      <c r="F4097" s="41" t="s">
        <v>321</v>
      </c>
      <c r="G4097" s="41" t="s">
        <v>334</v>
      </c>
      <c r="H4097" s="41" t="s">
        <v>341</v>
      </c>
      <c r="I4097" s="42">
        <v>80</v>
      </c>
    </row>
    <row r="4098" spans="6:9">
      <c r="F4098" s="41" t="s">
        <v>321</v>
      </c>
      <c r="G4098" s="41" t="s">
        <v>334</v>
      </c>
      <c r="H4098" s="41" t="s">
        <v>342</v>
      </c>
      <c r="I4098" s="42">
        <v>1</v>
      </c>
    </row>
    <row r="4099" spans="6:9">
      <c r="F4099" s="41" t="s">
        <v>321</v>
      </c>
      <c r="G4099" s="41" t="s">
        <v>334</v>
      </c>
      <c r="H4099" s="41" t="s">
        <v>343</v>
      </c>
      <c r="I4099" s="42">
        <v>2219</v>
      </c>
    </row>
    <row r="4100" spans="6:9">
      <c r="F4100" s="41" t="s">
        <v>321</v>
      </c>
      <c r="G4100" s="41" t="s">
        <v>334</v>
      </c>
      <c r="H4100" s="41" t="s">
        <v>344</v>
      </c>
      <c r="I4100" s="42">
        <v>20</v>
      </c>
    </row>
    <row r="4101" spans="6:9">
      <c r="F4101" s="41" t="s">
        <v>321</v>
      </c>
      <c r="G4101" s="41" t="s">
        <v>334</v>
      </c>
      <c r="H4101" s="41" t="s">
        <v>345</v>
      </c>
      <c r="I4101" s="42">
        <v>765</v>
      </c>
    </row>
    <row r="4102" spans="6:9">
      <c r="F4102" s="41" t="s">
        <v>321</v>
      </c>
      <c r="G4102" s="41" t="s">
        <v>334</v>
      </c>
      <c r="H4102" s="41" t="s">
        <v>346</v>
      </c>
      <c r="I4102" s="42">
        <v>122</v>
      </c>
    </row>
    <row r="4103" spans="6:9">
      <c r="F4103" s="41" t="s">
        <v>321</v>
      </c>
      <c r="G4103" s="41" t="s">
        <v>334</v>
      </c>
      <c r="H4103" s="41" t="s">
        <v>347</v>
      </c>
      <c r="I4103" s="42">
        <v>41</v>
      </c>
    </row>
    <row r="4104" spans="6:9">
      <c r="F4104" s="41" t="s">
        <v>321</v>
      </c>
      <c r="G4104" s="41" t="s">
        <v>336</v>
      </c>
      <c r="H4104" s="41" t="s">
        <v>341</v>
      </c>
      <c r="I4104" s="42">
        <v>141</v>
      </c>
    </row>
    <row r="4105" spans="6:9">
      <c r="F4105" s="41" t="s">
        <v>321</v>
      </c>
      <c r="G4105" s="41" t="s">
        <v>336</v>
      </c>
      <c r="H4105" s="41" t="s">
        <v>342</v>
      </c>
      <c r="I4105" s="42">
        <v>11</v>
      </c>
    </row>
    <row r="4106" spans="6:9">
      <c r="F4106" s="41" t="s">
        <v>321</v>
      </c>
      <c r="G4106" s="41" t="s">
        <v>336</v>
      </c>
      <c r="H4106" s="41" t="s">
        <v>343</v>
      </c>
      <c r="I4106" s="42">
        <v>2038</v>
      </c>
    </row>
    <row r="4107" spans="6:9">
      <c r="F4107" s="41" t="s">
        <v>321</v>
      </c>
      <c r="G4107" s="41" t="s">
        <v>336</v>
      </c>
      <c r="H4107" s="41" t="s">
        <v>344</v>
      </c>
      <c r="I4107" s="42">
        <v>16</v>
      </c>
    </row>
    <row r="4108" spans="6:9">
      <c r="F4108" s="41" t="s">
        <v>321</v>
      </c>
      <c r="G4108" s="41" t="s">
        <v>336</v>
      </c>
      <c r="H4108" s="41" t="s">
        <v>345</v>
      </c>
      <c r="I4108" s="42">
        <v>855</v>
      </c>
    </row>
    <row r="4109" spans="6:9">
      <c r="F4109" s="41" t="s">
        <v>321</v>
      </c>
      <c r="G4109" s="41" t="s">
        <v>336</v>
      </c>
      <c r="H4109" s="41" t="s">
        <v>346</v>
      </c>
      <c r="I4109" s="42">
        <v>90</v>
      </c>
    </row>
    <row r="4110" spans="6:9">
      <c r="F4110" s="41" t="s">
        <v>321</v>
      </c>
      <c r="G4110" s="41" t="s">
        <v>336</v>
      </c>
      <c r="H4110" s="41" t="s">
        <v>347</v>
      </c>
      <c r="I4110" s="42">
        <v>90</v>
      </c>
    </row>
    <row r="4111" spans="6:9">
      <c r="F4111" s="41" t="s">
        <v>321</v>
      </c>
      <c r="G4111" s="41" t="s">
        <v>337</v>
      </c>
      <c r="H4111" s="41" t="s">
        <v>341</v>
      </c>
      <c r="I4111" s="42">
        <v>131</v>
      </c>
    </row>
    <row r="4112" spans="6:9">
      <c r="F4112" s="41" t="s">
        <v>321</v>
      </c>
      <c r="G4112" s="41" t="s">
        <v>337</v>
      </c>
      <c r="H4112" s="41" t="s">
        <v>342</v>
      </c>
      <c r="I4112" s="42">
        <v>13</v>
      </c>
    </row>
    <row r="4113" spans="6:9">
      <c r="F4113" s="41" t="s">
        <v>321</v>
      </c>
      <c r="G4113" s="41" t="s">
        <v>337</v>
      </c>
      <c r="H4113" s="41" t="s">
        <v>343</v>
      </c>
      <c r="I4113" s="42">
        <v>1759</v>
      </c>
    </row>
    <row r="4114" spans="6:9">
      <c r="F4114" s="41" t="s">
        <v>321</v>
      </c>
      <c r="G4114" s="41" t="s">
        <v>337</v>
      </c>
      <c r="H4114" s="41" t="s">
        <v>344</v>
      </c>
      <c r="I4114" s="42">
        <v>16</v>
      </c>
    </row>
    <row r="4115" spans="6:9">
      <c r="F4115" s="41" t="s">
        <v>321</v>
      </c>
      <c r="G4115" s="41" t="s">
        <v>337</v>
      </c>
      <c r="H4115" s="41" t="s">
        <v>345</v>
      </c>
      <c r="I4115" s="42">
        <v>908</v>
      </c>
    </row>
    <row r="4116" spans="6:9">
      <c r="F4116" s="41" t="s">
        <v>321</v>
      </c>
      <c r="G4116" s="41" t="s">
        <v>337</v>
      </c>
      <c r="H4116" s="41" t="s">
        <v>346</v>
      </c>
      <c r="I4116" s="42">
        <v>96</v>
      </c>
    </row>
    <row r="4117" spans="6:9">
      <c r="F4117" s="41" t="s">
        <v>321</v>
      </c>
      <c r="G4117" s="41" t="s">
        <v>337</v>
      </c>
      <c r="H4117" s="41" t="s">
        <v>347</v>
      </c>
      <c r="I4117" s="42">
        <v>105</v>
      </c>
    </row>
    <row r="4118" spans="6:9">
      <c r="F4118" s="41" t="s">
        <v>28</v>
      </c>
      <c r="G4118" s="41" t="s">
        <v>324</v>
      </c>
      <c r="H4118" s="41" t="s">
        <v>341</v>
      </c>
      <c r="I4118" s="42">
        <v>73</v>
      </c>
    </row>
    <row r="4119" spans="6:9">
      <c r="F4119" s="41" t="s">
        <v>28</v>
      </c>
      <c r="G4119" s="41" t="s">
        <v>324</v>
      </c>
      <c r="H4119" s="41" t="s">
        <v>342</v>
      </c>
      <c r="I4119" s="42">
        <v>1</v>
      </c>
    </row>
    <row r="4120" spans="6:9">
      <c r="F4120" s="41" t="s">
        <v>28</v>
      </c>
      <c r="G4120" s="41" t="s">
        <v>324</v>
      </c>
      <c r="H4120" s="41" t="s">
        <v>343</v>
      </c>
      <c r="I4120" s="42">
        <v>515</v>
      </c>
    </row>
    <row r="4121" spans="6:9">
      <c r="F4121" s="41" t="s">
        <v>28</v>
      </c>
      <c r="G4121" s="41" t="s">
        <v>324</v>
      </c>
      <c r="H4121" s="41" t="s">
        <v>344</v>
      </c>
      <c r="I4121" s="42">
        <v>14</v>
      </c>
    </row>
    <row r="4122" spans="6:9">
      <c r="F4122" s="41" t="s">
        <v>28</v>
      </c>
      <c r="G4122" s="41" t="s">
        <v>324</v>
      </c>
      <c r="H4122" s="41" t="s">
        <v>345</v>
      </c>
      <c r="I4122" s="42">
        <v>106</v>
      </c>
    </row>
    <row r="4123" spans="6:9">
      <c r="F4123" s="41" t="s">
        <v>28</v>
      </c>
      <c r="G4123" s="41" t="s">
        <v>324</v>
      </c>
      <c r="H4123" s="41" t="s">
        <v>346</v>
      </c>
      <c r="I4123" s="42">
        <v>84</v>
      </c>
    </row>
    <row r="4124" spans="6:9">
      <c r="F4124" s="41" t="s">
        <v>28</v>
      </c>
      <c r="G4124" s="41" t="s">
        <v>324</v>
      </c>
      <c r="H4124" s="41" t="s">
        <v>347</v>
      </c>
      <c r="I4124" s="42">
        <v>41</v>
      </c>
    </row>
    <row r="4125" spans="6:9">
      <c r="F4125" s="41" t="s">
        <v>28</v>
      </c>
      <c r="G4125" s="41" t="s">
        <v>325</v>
      </c>
      <c r="H4125" s="41" t="s">
        <v>341</v>
      </c>
      <c r="I4125" s="42">
        <v>22</v>
      </c>
    </row>
    <row r="4126" spans="6:9">
      <c r="F4126" s="41" t="s">
        <v>28</v>
      </c>
      <c r="G4126" s="41" t="s">
        <v>325</v>
      </c>
      <c r="H4126" s="41" t="s">
        <v>342</v>
      </c>
      <c r="I4126" s="42">
        <v>2</v>
      </c>
    </row>
    <row r="4127" spans="6:9">
      <c r="F4127" s="41" t="s">
        <v>28</v>
      </c>
      <c r="G4127" s="41" t="s">
        <v>325</v>
      </c>
      <c r="H4127" s="41" t="s">
        <v>343</v>
      </c>
      <c r="I4127" s="42">
        <v>482</v>
      </c>
    </row>
    <row r="4128" spans="6:9">
      <c r="F4128" s="41" t="s">
        <v>28</v>
      </c>
      <c r="G4128" s="41" t="s">
        <v>325</v>
      </c>
      <c r="H4128" s="41" t="s">
        <v>344</v>
      </c>
      <c r="I4128" s="42">
        <v>13</v>
      </c>
    </row>
    <row r="4129" spans="6:9">
      <c r="F4129" s="41" t="s">
        <v>28</v>
      </c>
      <c r="G4129" s="41" t="s">
        <v>325</v>
      </c>
      <c r="H4129" s="41" t="s">
        <v>345</v>
      </c>
      <c r="I4129" s="42">
        <v>81</v>
      </c>
    </row>
    <row r="4130" spans="6:9">
      <c r="F4130" s="41" t="s">
        <v>28</v>
      </c>
      <c r="G4130" s="41" t="s">
        <v>325</v>
      </c>
      <c r="H4130" s="41" t="s">
        <v>346</v>
      </c>
      <c r="I4130" s="42">
        <v>57</v>
      </c>
    </row>
    <row r="4131" spans="6:9">
      <c r="F4131" s="41" t="s">
        <v>28</v>
      </c>
      <c r="G4131" s="41" t="s">
        <v>325</v>
      </c>
      <c r="H4131" s="41" t="s">
        <v>347</v>
      </c>
      <c r="I4131" s="42">
        <v>3</v>
      </c>
    </row>
    <row r="4132" spans="6:9">
      <c r="F4132" s="41" t="s">
        <v>28</v>
      </c>
      <c r="G4132" s="41" t="s">
        <v>326</v>
      </c>
      <c r="H4132" s="41" t="s">
        <v>341</v>
      </c>
      <c r="I4132" s="42">
        <v>69</v>
      </c>
    </row>
    <row r="4133" spans="6:9">
      <c r="F4133" s="41" t="s">
        <v>28</v>
      </c>
      <c r="G4133" s="41" t="s">
        <v>326</v>
      </c>
      <c r="H4133" s="41" t="s">
        <v>342</v>
      </c>
      <c r="I4133" s="42">
        <v>4</v>
      </c>
    </row>
    <row r="4134" spans="6:9">
      <c r="F4134" s="41" t="s">
        <v>28</v>
      </c>
      <c r="G4134" s="41" t="s">
        <v>326</v>
      </c>
      <c r="H4134" s="41" t="s">
        <v>343</v>
      </c>
      <c r="I4134" s="42">
        <v>431</v>
      </c>
    </row>
    <row r="4135" spans="6:9">
      <c r="F4135" s="41" t="s">
        <v>28</v>
      </c>
      <c r="G4135" s="41" t="s">
        <v>326</v>
      </c>
      <c r="H4135" s="41" t="s">
        <v>344</v>
      </c>
      <c r="I4135" s="42">
        <v>6</v>
      </c>
    </row>
    <row r="4136" spans="6:9">
      <c r="F4136" s="41" t="s">
        <v>28</v>
      </c>
      <c r="G4136" s="41" t="s">
        <v>326</v>
      </c>
      <c r="H4136" s="41" t="s">
        <v>345</v>
      </c>
      <c r="I4136" s="42">
        <v>79</v>
      </c>
    </row>
    <row r="4137" spans="6:9">
      <c r="F4137" s="41" t="s">
        <v>28</v>
      </c>
      <c r="G4137" s="41" t="s">
        <v>326</v>
      </c>
      <c r="H4137" s="41" t="s">
        <v>346</v>
      </c>
      <c r="I4137" s="42">
        <v>43</v>
      </c>
    </row>
    <row r="4138" spans="6:9">
      <c r="F4138" s="41" t="s">
        <v>28</v>
      </c>
      <c r="G4138" s="41" t="s">
        <v>326</v>
      </c>
      <c r="H4138" s="41" t="s">
        <v>347</v>
      </c>
      <c r="I4138" s="42">
        <v>78</v>
      </c>
    </row>
    <row r="4139" spans="6:9">
      <c r="F4139" s="41" t="s">
        <v>28</v>
      </c>
      <c r="G4139" s="41" t="s">
        <v>327</v>
      </c>
      <c r="H4139" s="41" t="s">
        <v>341</v>
      </c>
      <c r="I4139" s="42">
        <v>27</v>
      </c>
    </row>
    <row r="4140" spans="6:9">
      <c r="F4140" s="41" t="s">
        <v>28</v>
      </c>
      <c r="G4140" s="41" t="s">
        <v>327</v>
      </c>
      <c r="H4140" s="41" t="s">
        <v>342</v>
      </c>
      <c r="I4140" s="42">
        <v>8</v>
      </c>
    </row>
    <row r="4141" spans="6:9">
      <c r="F4141" s="41" t="s">
        <v>28</v>
      </c>
      <c r="G4141" s="41" t="s">
        <v>327</v>
      </c>
      <c r="H4141" s="41" t="s">
        <v>343</v>
      </c>
      <c r="I4141" s="42">
        <v>466</v>
      </c>
    </row>
    <row r="4142" spans="6:9">
      <c r="F4142" s="41" t="s">
        <v>28</v>
      </c>
      <c r="G4142" s="41" t="s">
        <v>327</v>
      </c>
      <c r="H4142" s="41" t="s">
        <v>344</v>
      </c>
      <c r="I4142" s="42">
        <v>8</v>
      </c>
    </row>
    <row r="4143" spans="6:9">
      <c r="F4143" s="41" t="s">
        <v>28</v>
      </c>
      <c r="G4143" s="41" t="s">
        <v>327</v>
      </c>
      <c r="H4143" s="41" t="s">
        <v>345</v>
      </c>
      <c r="I4143" s="42">
        <v>120</v>
      </c>
    </row>
    <row r="4144" spans="6:9">
      <c r="F4144" s="41" t="s">
        <v>28</v>
      </c>
      <c r="G4144" s="41" t="s">
        <v>327</v>
      </c>
      <c r="H4144" s="41" t="s">
        <v>346</v>
      </c>
      <c r="I4144" s="42">
        <v>28</v>
      </c>
    </row>
    <row r="4145" spans="6:9">
      <c r="F4145" s="41" t="s">
        <v>28</v>
      </c>
      <c r="G4145" s="41" t="s">
        <v>327</v>
      </c>
      <c r="H4145" s="41" t="s">
        <v>347</v>
      </c>
      <c r="I4145" s="42">
        <v>44</v>
      </c>
    </row>
    <row r="4146" spans="6:9">
      <c r="F4146" s="41" t="s">
        <v>28</v>
      </c>
      <c r="G4146" s="41" t="s">
        <v>328</v>
      </c>
      <c r="H4146" s="41" t="s">
        <v>341</v>
      </c>
      <c r="I4146" s="42">
        <v>42</v>
      </c>
    </row>
    <row r="4147" spans="6:9">
      <c r="F4147" s="41" t="s">
        <v>28</v>
      </c>
      <c r="G4147" s="41" t="s">
        <v>328</v>
      </c>
      <c r="H4147" s="41" t="s">
        <v>342</v>
      </c>
      <c r="I4147" s="42">
        <v>0</v>
      </c>
    </row>
    <row r="4148" spans="6:9">
      <c r="F4148" s="41" t="s">
        <v>28</v>
      </c>
      <c r="G4148" s="41" t="s">
        <v>328</v>
      </c>
      <c r="H4148" s="41" t="s">
        <v>343</v>
      </c>
      <c r="I4148" s="42">
        <v>371</v>
      </c>
    </row>
    <row r="4149" spans="6:9">
      <c r="F4149" s="41" t="s">
        <v>28</v>
      </c>
      <c r="G4149" s="41" t="s">
        <v>328</v>
      </c>
      <c r="H4149" s="41" t="s">
        <v>344</v>
      </c>
      <c r="I4149" s="42">
        <v>7</v>
      </c>
    </row>
    <row r="4150" spans="6:9">
      <c r="F4150" s="41" t="s">
        <v>28</v>
      </c>
      <c r="G4150" s="41" t="s">
        <v>328</v>
      </c>
      <c r="H4150" s="41" t="s">
        <v>345</v>
      </c>
      <c r="I4150" s="42">
        <v>115</v>
      </c>
    </row>
    <row r="4151" spans="6:9">
      <c r="F4151" s="41" t="s">
        <v>28</v>
      </c>
      <c r="G4151" s="41" t="s">
        <v>328</v>
      </c>
      <c r="H4151" s="41" t="s">
        <v>346</v>
      </c>
      <c r="I4151" s="42">
        <v>11</v>
      </c>
    </row>
    <row r="4152" spans="6:9">
      <c r="F4152" s="41" t="s">
        <v>28</v>
      </c>
      <c r="G4152" s="41" t="s">
        <v>328</v>
      </c>
      <c r="H4152" s="41" t="s">
        <v>347</v>
      </c>
      <c r="I4152" s="42">
        <v>2</v>
      </c>
    </row>
    <row r="4153" spans="6:9">
      <c r="F4153" s="41" t="s">
        <v>28</v>
      </c>
      <c r="G4153" s="41" t="s">
        <v>330</v>
      </c>
      <c r="H4153" s="41" t="s">
        <v>341</v>
      </c>
      <c r="I4153" s="42">
        <v>28</v>
      </c>
    </row>
    <row r="4154" spans="6:9">
      <c r="F4154" s="41" t="s">
        <v>28</v>
      </c>
      <c r="G4154" s="41" t="s">
        <v>330</v>
      </c>
      <c r="H4154" s="41" t="s">
        <v>342</v>
      </c>
      <c r="I4154" s="42">
        <v>1</v>
      </c>
    </row>
    <row r="4155" spans="6:9">
      <c r="F4155" s="41" t="s">
        <v>28</v>
      </c>
      <c r="G4155" s="41" t="s">
        <v>330</v>
      </c>
      <c r="H4155" s="41" t="s">
        <v>343</v>
      </c>
      <c r="I4155" s="42">
        <v>425</v>
      </c>
    </row>
    <row r="4156" spans="6:9">
      <c r="F4156" s="41" t="s">
        <v>28</v>
      </c>
      <c r="G4156" s="41" t="s">
        <v>330</v>
      </c>
      <c r="H4156" s="41" t="s">
        <v>344</v>
      </c>
      <c r="I4156" s="42">
        <v>3</v>
      </c>
    </row>
    <row r="4157" spans="6:9">
      <c r="F4157" s="41" t="s">
        <v>28</v>
      </c>
      <c r="G4157" s="41" t="s">
        <v>330</v>
      </c>
      <c r="H4157" s="41" t="s">
        <v>345</v>
      </c>
      <c r="I4157" s="42">
        <v>79</v>
      </c>
    </row>
    <row r="4158" spans="6:9">
      <c r="F4158" s="41" t="s">
        <v>28</v>
      </c>
      <c r="G4158" s="41" t="s">
        <v>330</v>
      </c>
      <c r="H4158" s="41" t="s">
        <v>346</v>
      </c>
      <c r="I4158" s="42">
        <v>11</v>
      </c>
    </row>
    <row r="4159" spans="6:9">
      <c r="F4159" s="41" t="s">
        <v>28</v>
      </c>
      <c r="G4159" s="41" t="s">
        <v>330</v>
      </c>
      <c r="H4159" s="41" t="s">
        <v>347</v>
      </c>
      <c r="I4159" s="42">
        <v>2</v>
      </c>
    </row>
    <row r="4160" spans="6:9">
      <c r="F4160" s="41" t="s">
        <v>28</v>
      </c>
      <c r="G4160" s="41" t="s">
        <v>331</v>
      </c>
      <c r="H4160" s="41" t="s">
        <v>341</v>
      </c>
      <c r="I4160" s="42">
        <v>21</v>
      </c>
    </row>
    <row r="4161" spans="6:9">
      <c r="F4161" s="41" t="s">
        <v>28</v>
      </c>
      <c r="G4161" s="41" t="s">
        <v>331</v>
      </c>
      <c r="H4161" s="41" t="s">
        <v>342</v>
      </c>
      <c r="I4161" s="42">
        <v>5</v>
      </c>
    </row>
    <row r="4162" spans="6:9">
      <c r="F4162" s="41" t="s">
        <v>28</v>
      </c>
      <c r="G4162" s="41" t="s">
        <v>331</v>
      </c>
      <c r="H4162" s="41" t="s">
        <v>343</v>
      </c>
      <c r="I4162" s="42">
        <v>425</v>
      </c>
    </row>
    <row r="4163" spans="6:9">
      <c r="F4163" s="41" t="s">
        <v>28</v>
      </c>
      <c r="G4163" s="41" t="s">
        <v>331</v>
      </c>
      <c r="H4163" s="41" t="s">
        <v>344</v>
      </c>
      <c r="I4163" s="42">
        <v>11</v>
      </c>
    </row>
    <row r="4164" spans="6:9">
      <c r="F4164" s="41" t="s">
        <v>28</v>
      </c>
      <c r="G4164" s="41" t="s">
        <v>331</v>
      </c>
      <c r="H4164" s="41" t="s">
        <v>345</v>
      </c>
      <c r="I4164" s="42">
        <v>128</v>
      </c>
    </row>
    <row r="4165" spans="6:9">
      <c r="F4165" s="41" t="s">
        <v>28</v>
      </c>
      <c r="G4165" s="41" t="s">
        <v>331</v>
      </c>
      <c r="H4165" s="41" t="s">
        <v>346</v>
      </c>
      <c r="I4165" s="42">
        <v>20</v>
      </c>
    </row>
    <row r="4166" spans="6:9">
      <c r="F4166" s="41" t="s">
        <v>28</v>
      </c>
      <c r="G4166" s="41" t="s">
        <v>331</v>
      </c>
      <c r="H4166" s="41" t="s">
        <v>347</v>
      </c>
      <c r="I4166" s="42">
        <v>6</v>
      </c>
    </row>
    <row r="4167" spans="6:9">
      <c r="F4167" s="41" t="s">
        <v>28</v>
      </c>
      <c r="G4167" s="41" t="s">
        <v>332</v>
      </c>
      <c r="H4167" s="41" t="s">
        <v>341</v>
      </c>
      <c r="I4167" s="42">
        <v>24</v>
      </c>
    </row>
    <row r="4168" spans="6:9">
      <c r="F4168" s="41" t="s">
        <v>28</v>
      </c>
      <c r="G4168" s="41" t="s">
        <v>332</v>
      </c>
      <c r="H4168" s="41" t="s">
        <v>342</v>
      </c>
      <c r="I4168" s="42">
        <v>6</v>
      </c>
    </row>
    <row r="4169" spans="6:9">
      <c r="F4169" s="41" t="s">
        <v>28</v>
      </c>
      <c r="G4169" s="41" t="s">
        <v>332</v>
      </c>
      <c r="H4169" s="41" t="s">
        <v>343</v>
      </c>
      <c r="I4169" s="42">
        <v>480</v>
      </c>
    </row>
    <row r="4170" spans="6:9">
      <c r="F4170" s="41" t="s">
        <v>28</v>
      </c>
      <c r="G4170" s="41" t="s">
        <v>332</v>
      </c>
      <c r="H4170" s="41" t="s">
        <v>344</v>
      </c>
      <c r="I4170" s="42">
        <v>13</v>
      </c>
    </row>
    <row r="4171" spans="6:9">
      <c r="F4171" s="41" t="s">
        <v>28</v>
      </c>
      <c r="G4171" s="41" t="s">
        <v>332</v>
      </c>
      <c r="H4171" s="41" t="s">
        <v>345</v>
      </c>
      <c r="I4171" s="42">
        <v>151</v>
      </c>
    </row>
    <row r="4172" spans="6:9">
      <c r="F4172" s="41" t="s">
        <v>28</v>
      </c>
      <c r="G4172" s="41" t="s">
        <v>332</v>
      </c>
      <c r="H4172" s="41" t="s">
        <v>346</v>
      </c>
      <c r="I4172" s="42">
        <v>14</v>
      </c>
    </row>
    <row r="4173" spans="6:9">
      <c r="F4173" s="41" t="s">
        <v>28</v>
      </c>
      <c r="G4173" s="41" t="s">
        <v>332</v>
      </c>
      <c r="H4173" s="41" t="s">
        <v>347</v>
      </c>
      <c r="I4173" s="42">
        <v>2</v>
      </c>
    </row>
    <row r="4174" spans="6:9">
      <c r="F4174" s="41" t="s">
        <v>28</v>
      </c>
      <c r="G4174" s="41" t="s">
        <v>333</v>
      </c>
      <c r="H4174" s="41" t="s">
        <v>341</v>
      </c>
      <c r="I4174" s="42">
        <v>10</v>
      </c>
    </row>
    <row r="4175" spans="6:9">
      <c r="F4175" s="41" t="s">
        <v>28</v>
      </c>
      <c r="G4175" s="41" t="s">
        <v>333</v>
      </c>
      <c r="H4175" s="41" t="s">
        <v>342</v>
      </c>
      <c r="I4175" s="42">
        <v>0</v>
      </c>
    </row>
    <row r="4176" spans="6:9">
      <c r="F4176" s="41" t="s">
        <v>28</v>
      </c>
      <c r="G4176" s="41" t="s">
        <v>333</v>
      </c>
      <c r="H4176" s="41" t="s">
        <v>343</v>
      </c>
      <c r="I4176" s="42">
        <v>597</v>
      </c>
    </row>
    <row r="4177" spans="6:9">
      <c r="F4177" s="41" t="s">
        <v>28</v>
      </c>
      <c r="G4177" s="41" t="s">
        <v>333</v>
      </c>
      <c r="H4177" s="41" t="s">
        <v>344</v>
      </c>
      <c r="I4177" s="42">
        <v>16</v>
      </c>
    </row>
    <row r="4178" spans="6:9">
      <c r="F4178" s="41" t="s">
        <v>28</v>
      </c>
      <c r="G4178" s="41" t="s">
        <v>333</v>
      </c>
      <c r="H4178" s="41" t="s">
        <v>345</v>
      </c>
      <c r="I4178" s="42">
        <v>87</v>
      </c>
    </row>
    <row r="4179" spans="6:9">
      <c r="F4179" s="41" t="s">
        <v>28</v>
      </c>
      <c r="G4179" s="41" t="s">
        <v>333</v>
      </c>
      <c r="H4179" s="41" t="s">
        <v>346</v>
      </c>
      <c r="I4179" s="42">
        <v>15</v>
      </c>
    </row>
    <row r="4180" spans="6:9">
      <c r="F4180" s="41" t="s">
        <v>28</v>
      </c>
      <c r="G4180" s="41" t="s">
        <v>333</v>
      </c>
      <c r="H4180" s="41" t="s">
        <v>347</v>
      </c>
      <c r="I4180" s="42">
        <v>2</v>
      </c>
    </row>
    <row r="4181" spans="6:9">
      <c r="F4181" s="41" t="s">
        <v>28</v>
      </c>
      <c r="G4181" s="41" t="s">
        <v>334</v>
      </c>
      <c r="H4181" s="41" t="s">
        <v>341</v>
      </c>
      <c r="I4181" s="42">
        <v>0</v>
      </c>
    </row>
    <row r="4182" spans="6:9">
      <c r="F4182" s="41" t="s">
        <v>28</v>
      </c>
      <c r="G4182" s="41" t="s">
        <v>334</v>
      </c>
      <c r="H4182" s="41" t="s">
        <v>342</v>
      </c>
      <c r="I4182" s="42">
        <v>0</v>
      </c>
    </row>
    <row r="4183" spans="6:9">
      <c r="F4183" s="41" t="s">
        <v>28</v>
      </c>
      <c r="G4183" s="41" t="s">
        <v>334</v>
      </c>
      <c r="H4183" s="41" t="s">
        <v>343</v>
      </c>
      <c r="I4183" s="42">
        <v>720</v>
      </c>
    </row>
    <row r="4184" spans="6:9">
      <c r="F4184" s="41" t="s">
        <v>28</v>
      </c>
      <c r="G4184" s="41" t="s">
        <v>334</v>
      </c>
      <c r="H4184" s="41" t="s">
        <v>344</v>
      </c>
      <c r="I4184" s="42">
        <v>5</v>
      </c>
    </row>
    <row r="4185" spans="6:9">
      <c r="F4185" s="41" t="s">
        <v>28</v>
      </c>
      <c r="G4185" s="41" t="s">
        <v>334</v>
      </c>
      <c r="H4185" s="41" t="s">
        <v>345</v>
      </c>
      <c r="I4185" s="42">
        <v>100</v>
      </c>
    </row>
    <row r="4186" spans="6:9">
      <c r="F4186" s="41" t="s">
        <v>28</v>
      </c>
      <c r="G4186" s="41" t="s">
        <v>334</v>
      </c>
      <c r="H4186" s="41" t="s">
        <v>346</v>
      </c>
      <c r="I4186" s="42">
        <v>14</v>
      </c>
    </row>
    <row r="4187" spans="6:9">
      <c r="F4187" s="41" t="s">
        <v>28</v>
      </c>
      <c r="G4187" s="41" t="s">
        <v>334</v>
      </c>
      <c r="H4187" s="41" t="s">
        <v>347</v>
      </c>
      <c r="I4187" s="42">
        <v>0</v>
      </c>
    </row>
    <row r="4188" spans="6:9">
      <c r="F4188" s="41" t="s">
        <v>28</v>
      </c>
      <c r="G4188" s="41" t="s">
        <v>336</v>
      </c>
      <c r="H4188" s="41" t="s">
        <v>341</v>
      </c>
      <c r="I4188" s="42">
        <v>0</v>
      </c>
    </row>
    <row r="4189" spans="6:9">
      <c r="F4189" s="41" t="s">
        <v>28</v>
      </c>
      <c r="G4189" s="41" t="s">
        <v>336</v>
      </c>
      <c r="H4189" s="41" t="s">
        <v>342</v>
      </c>
      <c r="I4189" s="42">
        <v>0</v>
      </c>
    </row>
    <row r="4190" spans="6:9">
      <c r="F4190" s="41" t="s">
        <v>28</v>
      </c>
      <c r="G4190" s="41" t="s">
        <v>336</v>
      </c>
      <c r="H4190" s="41" t="s">
        <v>343</v>
      </c>
      <c r="I4190" s="42">
        <v>732</v>
      </c>
    </row>
    <row r="4191" spans="6:9">
      <c r="F4191" s="41" t="s">
        <v>28</v>
      </c>
      <c r="G4191" s="41" t="s">
        <v>336</v>
      </c>
      <c r="H4191" s="41" t="s">
        <v>344</v>
      </c>
      <c r="I4191" s="42">
        <v>0</v>
      </c>
    </row>
    <row r="4192" spans="6:9">
      <c r="F4192" s="41" t="s">
        <v>28</v>
      </c>
      <c r="G4192" s="41" t="s">
        <v>336</v>
      </c>
      <c r="H4192" s="41" t="s">
        <v>345</v>
      </c>
      <c r="I4192" s="42">
        <v>52</v>
      </c>
    </row>
    <row r="4193" spans="6:9">
      <c r="F4193" s="41" t="s">
        <v>28</v>
      </c>
      <c r="G4193" s="41" t="s">
        <v>336</v>
      </c>
      <c r="H4193" s="41" t="s">
        <v>346</v>
      </c>
      <c r="I4193" s="42">
        <v>25</v>
      </c>
    </row>
    <row r="4194" spans="6:9">
      <c r="F4194" s="41" t="s">
        <v>28</v>
      </c>
      <c r="G4194" s="41" t="s">
        <v>336</v>
      </c>
      <c r="H4194" s="41" t="s">
        <v>347</v>
      </c>
      <c r="I4194" s="42">
        <v>13</v>
      </c>
    </row>
    <row r="4195" spans="6:9">
      <c r="F4195" s="41" t="s">
        <v>28</v>
      </c>
      <c r="G4195" s="41" t="s">
        <v>337</v>
      </c>
      <c r="H4195" s="41" t="s">
        <v>341</v>
      </c>
      <c r="I4195" s="42">
        <v>6</v>
      </c>
    </row>
    <row r="4196" spans="6:9">
      <c r="F4196" s="41" t="s">
        <v>28</v>
      </c>
      <c r="G4196" s="41" t="s">
        <v>337</v>
      </c>
      <c r="H4196" s="41" t="s">
        <v>342</v>
      </c>
      <c r="I4196" s="42">
        <v>0</v>
      </c>
    </row>
    <row r="4197" spans="6:9">
      <c r="F4197" s="41" t="s">
        <v>28</v>
      </c>
      <c r="G4197" s="41" t="s">
        <v>337</v>
      </c>
      <c r="H4197" s="41" t="s">
        <v>343</v>
      </c>
      <c r="I4197" s="42">
        <v>654</v>
      </c>
    </row>
    <row r="4198" spans="6:9">
      <c r="F4198" s="41" t="s">
        <v>28</v>
      </c>
      <c r="G4198" s="41" t="s">
        <v>337</v>
      </c>
      <c r="H4198" s="41" t="s">
        <v>344</v>
      </c>
      <c r="I4198" s="42">
        <v>6</v>
      </c>
    </row>
    <row r="4199" spans="6:9">
      <c r="F4199" s="41" t="s">
        <v>28</v>
      </c>
      <c r="G4199" s="41" t="s">
        <v>337</v>
      </c>
      <c r="H4199" s="41" t="s">
        <v>345</v>
      </c>
      <c r="I4199" s="42">
        <v>15</v>
      </c>
    </row>
    <row r="4200" spans="6:9">
      <c r="F4200" s="41" t="s">
        <v>28</v>
      </c>
      <c r="G4200" s="41" t="s">
        <v>337</v>
      </c>
      <c r="H4200" s="41" t="s">
        <v>346</v>
      </c>
      <c r="I4200" s="42">
        <v>87</v>
      </c>
    </row>
    <row r="4201" spans="6:9">
      <c r="F4201" s="41" t="s">
        <v>28</v>
      </c>
      <c r="G4201" s="41" t="s">
        <v>337</v>
      </c>
      <c r="H4201" s="41" t="s">
        <v>347</v>
      </c>
      <c r="I4201" s="42">
        <v>0</v>
      </c>
    </row>
    <row r="4202" spans="6:9">
      <c r="F4202" s="41" t="s">
        <v>17</v>
      </c>
      <c r="G4202" s="41" t="s">
        <v>324</v>
      </c>
      <c r="H4202" s="41" t="s">
        <v>341</v>
      </c>
      <c r="I4202" s="42">
        <v>11</v>
      </c>
    </row>
    <row r="4203" spans="6:9">
      <c r="F4203" s="41" t="s">
        <v>17</v>
      </c>
      <c r="G4203" s="41" t="s">
        <v>324</v>
      </c>
      <c r="H4203" s="41" t="s">
        <v>342</v>
      </c>
      <c r="I4203" s="42">
        <v>0</v>
      </c>
    </row>
    <row r="4204" spans="6:9">
      <c r="F4204" s="41" t="s">
        <v>17</v>
      </c>
      <c r="G4204" s="41" t="s">
        <v>324</v>
      </c>
      <c r="H4204" s="41" t="s">
        <v>343</v>
      </c>
      <c r="I4204" s="42">
        <v>216</v>
      </c>
    </row>
    <row r="4205" spans="6:9">
      <c r="F4205" s="41" t="s">
        <v>17</v>
      </c>
      <c r="G4205" s="41" t="s">
        <v>324</v>
      </c>
      <c r="H4205" s="41" t="s">
        <v>344</v>
      </c>
      <c r="I4205" s="42">
        <v>2</v>
      </c>
    </row>
    <row r="4206" spans="6:9">
      <c r="F4206" s="41" t="s">
        <v>17</v>
      </c>
      <c r="G4206" s="41" t="s">
        <v>324</v>
      </c>
      <c r="H4206" s="41" t="s">
        <v>345</v>
      </c>
      <c r="I4206" s="42">
        <v>68</v>
      </c>
    </row>
    <row r="4207" spans="6:9">
      <c r="F4207" s="41" t="s">
        <v>17</v>
      </c>
      <c r="G4207" s="41" t="s">
        <v>324</v>
      </c>
      <c r="H4207" s="41" t="s">
        <v>346</v>
      </c>
      <c r="I4207" s="42">
        <v>37</v>
      </c>
    </row>
    <row r="4208" spans="6:9">
      <c r="F4208" s="41" t="s">
        <v>17</v>
      </c>
      <c r="G4208" s="41" t="s">
        <v>324</v>
      </c>
      <c r="H4208" s="41" t="s">
        <v>347</v>
      </c>
      <c r="I4208" s="42">
        <v>0</v>
      </c>
    </row>
    <row r="4209" spans="6:9">
      <c r="F4209" s="41" t="s">
        <v>17</v>
      </c>
      <c r="G4209" s="41" t="s">
        <v>325</v>
      </c>
      <c r="H4209" s="41" t="s">
        <v>341</v>
      </c>
      <c r="I4209" s="42">
        <v>2</v>
      </c>
    </row>
    <row r="4210" spans="6:9">
      <c r="F4210" s="41" t="s">
        <v>17</v>
      </c>
      <c r="G4210" s="41" t="s">
        <v>325</v>
      </c>
      <c r="H4210" s="41" t="s">
        <v>342</v>
      </c>
      <c r="I4210" s="42">
        <v>4</v>
      </c>
    </row>
    <row r="4211" spans="6:9">
      <c r="F4211" s="41" t="s">
        <v>17</v>
      </c>
      <c r="G4211" s="41" t="s">
        <v>325</v>
      </c>
      <c r="H4211" s="41" t="s">
        <v>343</v>
      </c>
      <c r="I4211" s="42">
        <v>136</v>
      </c>
    </row>
    <row r="4212" spans="6:9">
      <c r="F4212" s="41" t="s">
        <v>17</v>
      </c>
      <c r="G4212" s="41" t="s">
        <v>325</v>
      </c>
      <c r="H4212" s="41" t="s">
        <v>344</v>
      </c>
      <c r="I4212" s="42">
        <v>0</v>
      </c>
    </row>
    <row r="4213" spans="6:9">
      <c r="F4213" s="41" t="s">
        <v>17</v>
      </c>
      <c r="G4213" s="41" t="s">
        <v>325</v>
      </c>
      <c r="H4213" s="41" t="s">
        <v>345</v>
      </c>
      <c r="I4213" s="42">
        <v>131</v>
      </c>
    </row>
    <row r="4214" spans="6:9">
      <c r="F4214" s="41" t="s">
        <v>17</v>
      </c>
      <c r="G4214" s="41" t="s">
        <v>325</v>
      </c>
      <c r="H4214" s="41" t="s">
        <v>346</v>
      </c>
      <c r="I4214" s="42">
        <v>0</v>
      </c>
    </row>
    <row r="4215" spans="6:9">
      <c r="F4215" s="41" t="s">
        <v>17</v>
      </c>
      <c r="G4215" s="41" t="s">
        <v>325</v>
      </c>
      <c r="H4215" s="41" t="s">
        <v>347</v>
      </c>
      <c r="I4215" s="42">
        <v>0</v>
      </c>
    </row>
    <row r="4216" spans="6:9">
      <c r="F4216" s="41" t="s">
        <v>17</v>
      </c>
      <c r="G4216" s="41" t="s">
        <v>326</v>
      </c>
      <c r="H4216" s="41" t="s">
        <v>341</v>
      </c>
      <c r="I4216" s="42">
        <v>17</v>
      </c>
    </row>
    <row r="4217" spans="6:9">
      <c r="F4217" s="41" t="s">
        <v>17</v>
      </c>
      <c r="G4217" s="41" t="s">
        <v>326</v>
      </c>
      <c r="H4217" s="41" t="s">
        <v>342</v>
      </c>
      <c r="I4217" s="42">
        <v>0</v>
      </c>
    </row>
    <row r="4218" spans="6:9">
      <c r="F4218" s="41" t="s">
        <v>17</v>
      </c>
      <c r="G4218" s="41" t="s">
        <v>326</v>
      </c>
      <c r="H4218" s="41" t="s">
        <v>343</v>
      </c>
      <c r="I4218" s="42">
        <v>334</v>
      </c>
    </row>
    <row r="4219" spans="6:9">
      <c r="F4219" s="41" t="s">
        <v>17</v>
      </c>
      <c r="G4219" s="41" t="s">
        <v>326</v>
      </c>
      <c r="H4219" s="41" t="s">
        <v>344</v>
      </c>
      <c r="I4219" s="42">
        <v>1</v>
      </c>
    </row>
    <row r="4220" spans="6:9">
      <c r="F4220" s="41" t="s">
        <v>17</v>
      </c>
      <c r="G4220" s="41" t="s">
        <v>326</v>
      </c>
      <c r="H4220" s="41" t="s">
        <v>345</v>
      </c>
      <c r="I4220" s="42">
        <v>2</v>
      </c>
    </row>
    <row r="4221" spans="6:9">
      <c r="F4221" s="41" t="s">
        <v>17</v>
      </c>
      <c r="G4221" s="41" t="s">
        <v>326</v>
      </c>
      <c r="H4221" s="41" t="s">
        <v>346</v>
      </c>
      <c r="I4221" s="42">
        <v>0</v>
      </c>
    </row>
    <row r="4222" spans="6:9">
      <c r="F4222" s="41" t="s">
        <v>17</v>
      </c>
      <c r="G4222" s="41" t="s">
        <v>326</v>
      </c>
      <c r="H4222" s="41" t="s">
        <v>347</v>
      </c>
      <c r="I4222" s="42">
        <v>0</v>
      </c>
    </row>
    <row r="4223" spans="6:9">
      <c r="F4223" s="41" t="s">
        <v>17</v>
      </c>
      <c r="G4223" s="41" t="s">
        <v>327</v>
      </c>
      <c r="H4223" s="41" t="s">
        <v>341</v>
      </c>
      <c r="I4223" s="42">
        <v>4</v>
      </c>
    </row>
    <row r="4224" spans="6:9">
      <c r="F4224" s="41" t="s">
        <v>17</v>
      </c>
      <c r="G4224" s="41" t="s">
        <v>327</v>
      </c>
      <c r="H4224" s="41" t="s">
        <v>342</v>
      </c>
      <c r="I4224" s="42">
        <v>1</v>
      </c>
    </row>
    <row r="4225" spans="6:9">
      <c r="F4225" s="41" t="s">
        <v>17</v>
      </c>
      <c r="G4225" s="41" t="s">
        <v>327</v>
      </c>
      <c r="H4225" s="41" t="s">
        <v>343</v>
      </c>
      <c r="I4225" s="42">
        <v>316</v>
      </c>
    </row>
    <row r="4226" spans="6:9">
      <c r="F4226" s="41" t="s">
        <v>17</v>
      </c>
      <c r="G4226" s="41" t="s">
        <v>327</v>
      </c>
      <c r="H4226" s="41" t="s">
        <v>344</v>
      </c>
      <c r="I4226" s="42">
        <v>0</v>
      </c>
    </row>
    <row r="4227" spans="6:9">
      <c r="F4227" s="41" t="s">
        <v>17</v>
      </c>
      <c r="G4227" s="41" t="s">
        <v>327</v>
      </c>
      <c r="H4227" s="41" t="s">
        <v>345</v>
      </c>
      <c r="I4227" s="42">
        <v>10</v>
      </c>
    </row>
    <row r="4228" spans="6:9">
      <c r="F4228" s="41" t="s">
        <v>17</v>
      </c>
      <c r="G4228" s="41" t="s">
        <v>327</v>
      </c>
      <c r="H4228" s="41" t="s">
        <v>346</v>
      </c>
      <c r="I4228" s="42">
        <v>7</v>
      </c>
    </row>
    <row r="4229" spans="6:9">
      <c r="F4229" s="41" t="s">
        <v>17</v>
      </c>
      <c r="G4229" s="41" t="s">
        <v>327</v>
      </c>
      <c r="H4229" s="41" t="s">
        <v>347</v>
      </c>
      <c r="I4229" s="42">
        <v>3</v>
      </c>
    </row>
    <row r="4230" spans="6:9">
      <c r="F4230" s="41" t="s">
        <v>17</v>
      </c>
      <c r="G4230" s="41" t="s">
        <v>328</v>
      </c>
      <c r="H4230" s="41" t="s">
        <v>341</v>
      </c>
      <c r="I4230" s="42">
        <v>11</v>
      </c>
    </row>
    <row r="4231" spans="6:9">
      <c r="F4231" s="41" t="s">
        <v>17</v>
      </c>
      <c r="G4231" s="41" t="s">
        <v>328</v>
      </c>
      <c r="H4231" s="41" t="s">
        <v>342</v>
      </c>
      <c r="I4231" s="42">
        <v>3</v>
      </c>
    </row>
    <row r="4232" spans="6:9">
      <c r="F4232" s="41" t="s">
        <v>17</v>
      </c>
      <c r="G4232" s="41" t="s">
        <v>328</v>
      </c>
      <c r="H4232" s="41" t="s">
        <v>343</v>
      </c>
      <c r="I4232" s="42">
        <v>208</v>
      </c>
    </row>
    <row r="4233" spans="6:9">
      <c r="F4233" s="41" t="s">
        <v>17</v>
      </c>
      <c r="G4233" s="41" t="s">
        <v>328</v>
      </c>
      <c r="H4233" s="41" t="s">
        <v>344</v>
      </c>
      <c r="I4233" s="42">
        <v>7</v>
      </c>
    </row>
    <row r="4234" spans="6:9">
      <c r="F4234" s="41" t="s">
        <v>17</v>
      </c>
      <c r="G4234" s="41" t="s">
        <v>328</v>
      </c>
      <c r="H4234" s="41" t="s">
        <v>345</v>
      </c>
      <c r="I4234" s="42">
        <v>19</v>
      </c>
    </row>
    <row r="4235" spans="6:9">
      <c r="F4235" s="41" t="s">
        <v>17</v>
      </c>
      <c r="G4235" s="41" t="s">
        <v>328</v>
      </c>
      <c r="H4235" s="41" t="s">
        <v>346</v>
      </c>
      <c r="I4235" s="42">
        <v>14</v>
      </c>
    </row>
    <row r="4236" spans="6:9">
      <c r="F4236" s="41" t="s">
        <v>17</v>
      </c>
      <c r="G4236" s="41" t="s">
        <v>328</v>
      </c>
      <c r="H4236" s="41" t="s">
        <v>347</v>
      </c>
      <c r="I4236" s="42">
        <v>7</v>
      </c>
    </row>
    <row r="4237" spans="6:9">
      <c r="F4237" s="41" t="s">
        <v>17</v>
      </c>
      <c r="G4237" s="41" t="s">
        <v>330</v>
      </c>
      <c r="H4237" s="41" t="s">
        <v>341</v>
      </c>
      <c r="I4237" s="42">
        <v>171</v>
      </c>
    </row>
    <row r="4238" spans="6:9">
      <c r="F4238" s="41" t="s">
        <v>17</v>
      </c>
      <c r="G4238" s="41" t="s">
        <v>330</v>
      </c>
      <c r="H4238" s="41" t="s">
        <v>342</v>
      </c>
      <c r="I4238" s="42">
        <v>0</v>
      </c>
    </row>
    <row r="4239" spans="6:9">
      <c r="F4239" s="41" t="s">
        <v>17</v>
      </c>
      <c r="G4239" s="41" t="s">
        <v>330</v>
      </c>
      <c r="H4239" s="41" t="s">
        <v>343</v>
      </c>
      <c r="I4239" s="42">
        <v>50</v>
      </c>
    </row>
    <row r="4240" spans="6:9">
      <c r="F4240" s="41" t="s">
        <v>17</v>
      </c>
      <c r="G4240" s="41" t="s">
        <v>330</v>
      </c>
      <c r="H4240" s="41" t="s">
        <v>344</v>
      </c>
      <c r="I4240" s="42">
        <v>0</v>
      </c>
    </row>
    <row r="4241" spans="6:9">
      <c r="F4241" s="41" t="s">
        <v>17</v>
      </c>
      <c r="G4241" s="41" t="s">
        <v>330</v>
      </c>
      <c r="H4241" s="41" t="s">
        <v>345</v>
      </c>
      <c r="I4241" s="42">
        <v>9</v>
      </c>
    </row>
    <row r="4242" spans="6:9">
      <c r="F4242" s="41" t="s">
        <v>17</v>
      </c>
      <c r="G4242" s="41" t="s">
        <v>330</v>
      </c>
      <c r="H4242" s="41" t="s">
        <v>346</v>
      </c>
      <c r="I4242" s="42">
        <v>6</v>
      </c>
    </row>
    <row r="4243" spans="6:9">
      <c r="F4243" s="41" t="s">
        <v>17</v>
      </c>
      <c r="G4243" s="41" t="s">
        <v>330</v>
      </c>
      <c r="H4243" s="41" t="s">
        <v>347</v>
      </c>
      <c r="I4243" s="42">
        <v>3</v>
      </c>
    </row>
    <row r="4244" spans="6:9">
      <c r="F4244" s="41" t="s">
        <v>17</v>
      </c>
      <c r="G4244" s="41" t="s">
        <v>331</v>
      </c>
      <c r="H4244" s="41" t="s">
        <v>341</v>
      </c>
      <c r="I4244" s="42">
        <v>134</v>
      </c>
    </row>
    <row r="4245" spans="6:9">
      <c r="F4245" s="41" t="s">
        <v>17</v>
      </c>
      <c r="G4245" s="41" t="s">
        <v>331</v>
      </c>
      <c r="H4245" s="41" t="s">
        <v>342</v>
      </c>
      <c r="I4245" s="42">
        <v>0</v>
      </c>
    </row>
    <row r="4246" spans="6:9">
      <c r="F4246" s="41" t="s">
        <v>17</v>
      </c>
      <c r="G4246" s="41" t="s">
        <v>331</v>
      </c>
      <c r="H4246" s="41" t="s">
        <v>343</v>
      </c>
      <c r="I4246" s="42">
        <v>0</v>
      </c>
    </row>
    <row r="4247" spans="6:9">
      <c r="F4247" s="41" t="s">
        <v>17</v>
      </c>
      <c r="G4247" s="41" t="s">
        <v>331</v>
      </c>
      <c r="H4247" s="41" t="s">
        <v>344</v>
      </c>
      <c r="I4247" s="42">
        <v>0</v>
      </c>
    </row>
    <row r="4248" spans="6:9">
      <c r="F4248" s="41" t="s">
        <v>17</v>
      </c>
      <c r="G4248" s="41" t="s">
        <v>331</v>
      </c>
      <c r="H4248" s="41" t="s">
        <v>345</v>
      </c>
      <c r="I4248" s="42">
        <v>8</v>
      </c>
    </row>
    <row r="4249" spans="6:9">
      <c r="F4249" s="41" t="s">
        <v>17</v>
      </c>
      <c r="G4249" s="41" t="s">
        <v>331</v>
      </c>
      <c r="H4249" s="41" t="s">
        <v>346</v>
      </c>
      <c r="I4249" s="42">
        <v>9</v>
      </c>
    </row>
    <row r="4250" spans="6:9">
      <c r="F4250" s="41" t="s">
        <v>17</v>
      </c>
      <c r="G4250" s="41" t="s">
        <v>331</v>
      </c>
      <c r="H4250" s="41" t="s">
        <v>347</v>
      </c>
      <c r="I4250" s="42">
        <v>0</v>
      </c>
    </row>
    <row r="4251" spans="6:9">
      <c r="F4251" s="41" t="s">
        <v>17</v>
      </c>
      <c r="G4251" s="41" t="s">
        <v>332</v>
      </c>
      <c r="H4251" s="41" t="s">
        <v>341</v>
      </c>
      <c r="I4251" s="42">
        <v>0</v>
      </c>
    </row>
    <row r="4252" spans="6:9">
      <c r="F4252" s="41" t="s">
        <v>17</v>
      </c>
      <c r="G4252" s="41" t="s">
        <v>332</v>
      </c>
      <c r="H4252" s="41" t="s">
        <v>342</v>
      </c>
      <c r="I4252" s="42">
        <v>0</v>
      </c>
    </row>
    <row r="4253" spans="6:9">
      <c r="F4253" s="41" t="s">
        <v>17</v>
      </c>
      <c r="G4253" s="41" t="s">
        <v>332</v>
      </c>
      <c r="H4253" s="41" t="s">
        <v>343</v>
      </c>
      <c r="I4253" s="42">
        <v>124</v>
      </c>
    </row>
    <row r="4254" spans="6:9">
      <c r="F4254" s="41" t="s">
        <v>17</v>
      </c>
      <c r="G4254" s="41" t="s">
        <v>332</v>
      </c>
      <c r="H4254" s="41" t="s">
        <v>344</v>
      </c>
      <c r="I4254" s="42">
        <v>0</v>
      </c>
    </row>
    <row r="4255" spans="6:9">
      <c r="F4255" s="41" t="s">
        <v>17</v>
      </c>
      <c r="G4255" s="41" t="s">
        <v>332</v>
      </c>
      <c r="H4255" s="41" t="s">
        <v>345</v>
      </c>
      <c r="I4255" s="42">
        <v>50</v>
      </c>
    </row>
    <row r="4256" spans="6:9">
      <c r="F4256" s="41" t="s">
        <v>17</v>
      </c>
      <c r="G4256" s="41" t="s">
        <v>332</v>
      </c>
      <c r="H4256" s="41" t="s">
        <v>346</v>
      </c>
      <c r="I4256" s="42">
        <v>0</v>
      </c>
    </row>
    <row r="4257" spans="6:9">
      <c r="F4257" s="41" t="s">
        <v>17</v>
      </c>
      <c r="G4257" s="41" t="s">
        <v>332</v>
      </c>
      <c r="H4257" s="41" t="s">
        <v>347</v>
      </c>
      <c r="I4257" s="42">
        <v>0</v>
      </c>
    </row>
    <row r="4258" spans="6:9">
      <c r="F4258" s="41" t="s">
        <v>17</v>
      </c>
      <c r="G4258" s="41" t="s">
        <v>333</v>
      </c>
      <c r="H4258" s="41" t="s">
        <v>341</v>
      </c>
      <c r="I4258" s="42">
        <v>0</v>
      </c>
    </row>
    <row r="4259" spans="6:9">
      <c r="F4259" s="41" t="s">
        <v>17</v>
      </c>
      <c r="G4259" s="41" t="s">
        <v>333</v>
      </c>
      <c r="H4259" s="41" t="s">
        <v>342</v>
      </c>
      <c r="I4259" s="42">
        <v>41</v>
      </c>
    </row>
    <row r="4260" spans="6:9">
      <c r="F4260" s="41" t="s">
        <v>17</v>
      </c>
      <c r="G4260" s="41" t="s">
        <v>333</v>
      </c>
      <c r="H4260" s="41" t="s">
        <v>343</v>
      </c>
      <c r="I4260" s="42">
        <v>338</v>
      </c>
    </row>
    <row r="4261" spans="6:9">
      <c r="F4261" s="41" t="s">
        <v>17</v>
      </c>
      <c r="G4261" s="41" t="s">
        <v>333</v>
      </c>
      <c r="H4261" s="41" t="s">
        <v>344</v>
      </c>
      <c r="I4261" s="42">
        <v>0</v>
      </c>
    </row>
    <row r="4262" spans="6:9">
      <c r="F4262" s="41" t="s">
        <v>17</v>
      </c>
      <c r="G4262" s="41" t="s">
        <v>333</v>
      </c>
      <c r="H4262" s="41" t="s">
        <v>345</v>
      </c>
      <c r="I4262" s="42">
        <v>64</v>
      </c>
    </row>
    <row r="4263" spans="6:9">
      <c r="F4263" s="41" t="s">
        <v>17</v>
      </c>
      <c r="G4263" s="41" t="s">
        <v>333</v>
      </c>
      <c r="H4263" s="41" t="s">
        <v>346</v>
      </c>
      <c r="I4263" s="42">
        <v>0</v>
      </c>
    </row>
    <row r="4264" spans="6:9">
      <c r="F4264" s="41" t="s">
        <v>17</v>
      </c>
      <c r="G4264" s="41" t="s">
        <v>333</v>
      </c>
      <c r="H4264" s="41" t="s">
        <v>347</v>
      </c>
      <c r="I4264" s="42">
        <v>0</v>
      </c>
    </row>
    <row r="4265" spans="6:9">
      <c r="F4265" s="41" t="s">
        <v>17</v>
      </c>
      <c r="G4265" s="41" t="s">
        <v>334</v>
      </c>
      <c r="H4265" s="41" t="s">
        <v>341</v>
      </c>
      <c r="I4265" s="42">
        <v>0</v>
      </c>
    </row>
    <row r="4266" spans="6:9">
      <c r="F4266" s="41" t="s">
        <v>17</v>
      </c>
      <c r="G4266" s="41" t="s">
        <v>334</v>
      </c>
      <c r="H4266" s="41" t="s">
        <v>342</v>
      </c>
      <c r="I4266" s="42">
        <v>0</v>
      </c>
    </row>
    <row r="4267" spans="6:9">
      <c r="F4267" s="41" t="s">
        <v>17</v>
      </c>
      <c r="G4267" s="41" t="s">
        <v>334</v>
      </c>
      <c r="H4267" s="41" t="s">
        <v>343</v>
      </c>
      <c r="I4267" s="42">
        <v>267</v>
      </c>
    </row>
    <row r="4268" spans="6:9">
      <c r="F4268" s="41" t="s">
        <v>17</v>
      </c>
      <c r="G4268" s="41" t="s">
        <v>334</v>
      </c>
      <c r="H4268" s="41" t="s">
        <v>344</v>
      </c>
      <c r="I4268" s="42">
        <v>0</v>
      </c>
    </row>
    <row r="4269" spans="6:9">
      <c r="F4269" s="41" t="s">
        <v>17</v>
      </c>
      <c r="G4269" s="41" t="s">
        <v>334</v>
      </c>
      <c r="H4269" s="41" t="s">
        <v>345</v>
      </c>
      <c r="I4269" s="42">
        <v>13</v>
      </c>
    </row>
    <row r="4270" spans="6:9">
      <c r="F4270" s="41" t="s">
        <v>17</v>
      </c>
      <c r="G4270" s="41" t="s">
        <v>334</v>
      </c>
      <c r="H4270" s="41" t="s">
        <v>346</v>
      </c>
      <c r="I4270" s="42">
        <v>0</v>
      </c>
    </row>
    <row r="4271" spans="6:9">
      <c r="F4271" s="41" t="s">
        <v>17</v>
      </c>
      <c r="G4271" s="41" t="s">
        <v>334</v>
      </c>
      <c r="H4271" s="41" t="s">
        <v>347</v>
      </c>
      <c r="I4271" s="42">
        <v>0</v>
      </c>
    </row>
    <row r="4272" spans="6:9">
      <c r="F4272" s="41" t="s">
        <v>17</v>
      </c>
      <c r="G4272" s="41" t="s">
        <v>336</v>
      </c>
      <c r="H4272" s="41" t="s">
        <v>341</v>
      </c>
      <c r="I4272" s="42">
        <v>0</v>
      </c>
    </row>
    <row r="4273" spans="6:9">
      <c r="F4273" s="41" t="s">
        <v>17</v>
      </c>
      <c r="G4273" s="41" t="s">
        <v>336</v>
      </c>
      <c r="H4273" s="41" t="s">
        <v>342</v>
      </c>
      <c r="I4273" s="42">
        <v>0</v>
      </c>
    </row>
    <row r="4274" spans="6:9">
      <c r="F4274" s="41" t="s">
        <v>17</v>
      </c>
      <c r="G4274" s="41" t="s">
        <v>336</v>
      </c>
      <c r="H4274" s="41" t="s">
        <v>343</v>
      </c>
      <c r="I4274" s="42">
        <v>251</v>
      </c>
    </row>
    <row r="4275" spans="6:9">
      <c r="F4275" s="41" t="s">
        <v>17</v>
      </c>
      <c r="G4275" s="41" t="s">
        <v>336</v>
      </c>
      <c r="H4275" s="41" t="s">
        <v>344</v>
      </c>
      <c r="I4275" s="42">
        <v>4</v>
      </c>
    </row>
    <row r="4276" spans="6:9">
      <c r="F4276" s="41" t="s">
        <v>17</v>
      </c>
      <c r="G4276" s="41" t="s">
        <v>336</v>
      </c>
      <c r="H4276" s="41" t="s">
        <v>345</v>
      </c>
      <c r="I4276" s="42">
        <v>9</v>
      </c>
    </row>
    <row r="4277" spans="6:9">
      <c r="F4277" s="41" t="s">
        <v>17</v>
      </c>
      <c r="G4277" s="41" t="s">
        <v>336</v>
      </c>
      <c r="H4277" s="41" t="s">
        <v>346</v>
      </c>
      <c r="I4277" s="42">
        <v>0</v>
      </c>
    </row>
    <row r="4278" spans="6:9">
      <c r="F4278" s="41" t="s">
        <v>17</v>
      </c>
      <c r="G4278" s="41" t="s">
        <v>336</v>
      </c>
      <c r="H4278" s="41" t="s">
        <v>347</v>
      </c>
      <c r="I4278" s="42">
        <v>0</v>
      </c>
    </row>
    <row r="4279" spans="6:9">
      <c r="F4279" s="41" t="s">
        <v>17</v>
      </c>
      <c r="G4279" s="41" t="s">
        <v>337</v>
      </c>
      <c r="H4279" s="41" t="s">
        <v>341</v>
      </c>
      <c r="I4279" s="42">
        <v>0</v>
      </c>
    </row>
    <row r="4280" spans="6:9">
      <c r="F4280" s="41" t="s">
        <v>17</v>
      </c>
      <c r="G4280" s="41" t="s">
        <v>337</v>
      </c>
      <c r="H4280" s="41" t="s">
        <v>342</v>
      </c>
      <c r="I4280" s="42">
        <v>0</v>
      </c>
    </row>
    <row r="4281" spans="6:9">
      <c r="F4281" s="41" t="s">
        <v>17</v>
      </c>
      <c r="G4281" s="41" t="s">
        <v>337</v>
      </c>
      <c r="H4281" s="41" t="s">
        <v>343</v>
      </c>
      <c r="I4281" s="42">
        <v>228</v>
      </c>
    </row>
    <row r="4282" spans="6:9">
      <c r="F4282" s="41" t="s">
        <v>17</v>
      </c>
      <c r="G4282" s="41" t="s">
        <v>337</v>
      </c>
      <c r="H4282" s="41" t="s">
        <v>344</v>
      </c>
      <c r="I4282" s="42">
        <v>0</v>
      </c>
    </row>
    <row r="4283" spans="6:9">
      <c r="F4283" s="41" t="s">
        <v>17</v>
      </c>
      <c r="G4283" s="41" t="s">
        <v>337</v>
      </c>
      <c r="H4283" s="41" t="s">
        <v>345</v>
      </c>
      <c r="I4283" s="42">
        <v>0</v>
      </c>
    </row>
    <row r="4284" spans="6:9">
      <c r="F4284" s="41" t="s">
        <v>17</v>
      </c>
      <c r="G4284" s="41" t="s">
        <v>337</v>
      </c>
      <c r="H4284" s="41" t="s">
        <v>346</v>
      </c>
      <c r="I4284" s="42">
        <v>0</v>
      </c>
    </row>
    <row r="4285" spans="6:9">
      <c r="F4285" s="41" t="s">
        <v>17</v>
      </c>
      <c r="G4285" s="41" t="s">
        <v>337</v>
      </c>
      <c r="H4285" s="41" t="s">
        <v>347</v>
      </c>
      <c r="I4285" s="42">
        <v>0</v>
      </c>
    </row>
    <row r="4286" spans="6:9">
      <c r="F4286" s="41" t="s">
        <v>34</v>
      </c>
      <c r="G4286" s="41" t="s">
        <v>324</v>
      </c>
      <c r="H4286" s="41" t="s">
        <v>341</v>
      </c>
      <c r="I4286" s="42">
        <v>6</v>
      </c>
    </row>
    <row r="4287" spans="6:9">
      <c r="F4287" s="41" t="s">
        <v>34</v>
      </c>
      <c r="G4287" s="41" t="s">
        <v>324</v>
      </c>
      <c r="H4287" s="41" t="s">
        <v>342</v>
      </c>
      <c r="I4287" s="42">
        <v>0</v>
      </c>
    </row>
    <row r="4288" spans="6:9">
      <c r="F4288" s="41" t="s">
        <v>34</v>
      </c>
      <c r="G4288" s="41" t="s">
        <v>324</v>
      </c>
      <c r="H4288" s="41" t="s">
        <v>343</v>
      </c>
      <c r="I4288" s="42">
        <v>242</v>
      </c>
    </row>
    <row r="4289" spans="6:9">
      <c r="F4289" s="41" t="s">
        <v>34</v>
      </c>
      <c r="G4289" s="41" t="s">
        <v>324</v>
      </c>
      <c r="H4289" s="41" t="s">
        <v>344</v>
      </c>
      <c r="I4289" s="42">
        <v>6</v>
      </c>
    </row>
    <row r="4290" spans="6:9">
      <c r="F4290" s="41" t="s">
        <v>34</v>
      </c>
      <c r="G4290" s="41" t="s">
        <v>324</v>
      </c>
      <c r="H4290" s="41" t="s">
        <v>345</v>
      </c>
      <c r="I4290" s="42">
        <v>35</v>
      </c>
    </row>
    <row r="4291" spans="6:9">
      <c r="F4291" s="41" t="s">
        <v>34</v>
      </c>
      <c r="G4291" s="41" t="s">
        <v>324</v>
      </c>
      <c r="H4291" s="41" t="s">
        <v>346</v>
      </c>
      <c r="I4291" s="42">
        <v>67</v>
      </c>
    </row>
    <row r="4292" spans="6:9">
      <c r="F4292" s="41" t="s">
        <v>34</v>
      </c>
      <c r="G4292" s="41" t="s">
        <v>324</v>
      </c>
      <c r="H4292" s="41" t="s">
        <v>347</v>
      </c>
      <c r="I4292" s="42">
        <v>5</v>
      </c>
    </row>
    <row r="4293" spans="6:9">
      <c r="F4293" s="41" t="s">
        <v>34</v>
      </c>
      <c r="G4293" s="41" t="s">
        <v>325</v>
      </c>
      <c r="H4293" s="41" t="s">
        <v>341</v>
      </c>
      <c r="I4293" s="42">
        <v>6</v>
      </c>
    </row>
    <row r="4294" spans="6:9">
      <c r="F4294" s="41" t="s">
        <v>34</v>
      </c>
      <c r="G4294" s="41" t="s">
        <v>325</v>
      </c>
      <c r="H4294" s="41" t="s">
        <v>342</v>
      </c>
      <c r="I4294" s="42">
        <v>0</v>
      </c>
    </row>
    <row r="4295" spans="6:9">
      <c r="F4295" s="41" t="s">
        <v>34</v>
      </c>
      <c r="G4295" s="41" t="s">
        <v>325</v>
      </c>
      <c r="H4295" s="41" t="s">
        <v>343</v>
      </c>
      <c r="I4295" s="42">
        <v>233</v>
      </c>
    </row>
    <row r="4296" spans="6:9">
      <c r="F4296" s="41" t="s">
        <v>34</v>
      </c>
      <c r="G4296" s="41" t="s">
        <v>325</v>
      </c>
      <c r="H4296" s="41" t="s">
        <v>344</v>
      </c>
      <c r="I4296" s="42">
        <v>13</v>
      </c>
    </row>
    <row r="4297" spans="6:9">
      <c r="F4297" s="41" t="s">
        <v>34</v>
      </c>
      <c r="G4297" s="41" t="s">
        <v>325</v>
      </c>
      <c r="H4297" s="41" t="s">
        <v>345</v>
      </c>
      <c r="I4297" s="42">
        <v>32</v>
      </c>
    </row>
    <row r="4298" spans="6:9">
      <c r="F4298" s="41" t="s">
        <v>34</v>
      </c>
      <c r="G4298" s="41" t="s">
        <v>325</v>
      </c>
      <c r="H4298" s="41" t="s">
        <v>346</v>
      </c>
      <c r="I4298" s="42">
        <v>82</v>
      </c>
    </row>
    <row r="4299" spans="6:9">
      <c r="F4299" s="41" t="s">
        <v>34</v>
      </c>
      <c r="G4299" s="41" t="s">
        <v>325</v>
      </c>
      <c r="H4299" s="41" t="s">
        <v>347</v>
      </c>
      <c r="I4299" s="42">
        <v>7</v>
      </c>
    </row>
    <row r="4300" spans="6:9">
      <c r="F4300" s="41" t="s">
        <v>34</v>
      </c>
      <c r="G4300" s="41" t="s">
        <v>326</v>
      </c>
      <c r="H4300" s="41" t="s">
        <v>341</v>
      </c>
      <c r="I4300" s="42">
        <v>0</v>
      </c>
    </row>
    <row r="4301" spans="6:9">
      <c r="F4301" s="41" t="s">
        <v>34</v>
      </c>
      <c r="G4301" s="41" t="s">
        <v>326</v>
      </c>
      <c r="H4301" s="41" t="s">
        <v>342</v>
      </c>
      <c r="I4301" s="42">
        <v>0</v>
      </c>
    </row>
    <row r="4302" spans="6:9">
      <c r="F4302" s="41" t="s">
        <v>34</v>
      </c>
      <c r="G4302" s="41" t="s">
        <v>326</v>
      </c>
      <c r="H4302" s="41" t="s">
        <v>343</v>
      </c>
      <c r="I4302" s="42">
        <v>180</v>
      </c>
    </row>
    <row r="4303" spans="6:9">
      <c r="F4303" s="41" t="s">
        <v>34</v>
      </c>
      <c r="G4303" s="41" t="s">
        <v>326</v>
      </c>
      <c r="H4303" s="41" t="s">
        <v>344</v>
      </c>
      <c r="I4303" s="42">
        <v>0</v>
      </c>
    </row>
    <row r="4304" spans="6:9">
      <c r="F4304" s="41" t="s">
        <v>34</v>
      </c>
      <c r="G4304" s="41" t="s">
        <v>326</v>
      </c>
      <c r="H4304" s="41" t="s">
        <v>345</v>
      </c>
      <c r="I4304" s="42">
        <v>37</v>
      </c>
    </row>
    <row r="4305" spans="6:9">
      <c r="F4305" s="41" t="s">
        <v>34</v>
      </c>
      <c r="G4305" s="41" t="s">
        <v>326</v>
      </c>
      <c r="H4305" s="41" t="s">
        <v>346</v>
      </c>
      <c r="I4305" s="42">
        <v>106</v>
      </c>
    </row>
    <row r="4306" spans="6:9">
      <c r="F4306" s="41" t="s">
        <v>34</v>
      </c>
      <c r="G4306" s="41" t="s">
        <v>326</v>
      </c>
      <c r="H4306" s="41" t="s">
        <v>347</v>
      </c>
      <c r="I4306" s="42">
        <v>0</v>
      </c>
    </row>
    <row r="4307" spans="6:9">
      <c r="F4307" s="41" t="s">
        <v>34</v>
      </c>
      <c r="G4307" s="41" t="s">
        <v>327</v>
      </c>
      <c r="H4307" s="41" t="s">
        <v>341</v>
      </c>
      <c r="I4307" s="42">
        <v>11</v>
      </c>
    </row>
    <row r="4308" spans="6:9">
      <c r="F4308" s="41" t="s">
        <v>34</v>
      </c>
      <c r="G4308" s="41" t="s">
        <v>327</v>
      </c>
      <c r="H4308" s="41" t="s">
        <v>342</v>
      </c>
      <c r="I4308" s="42">
        <v>0</v>
      </c>
    </row>
    <row r="4309" spans="6:9">
      <c r="F4309" s="41" t="s">
        <v>34</v>
      </c>
      <c r="G4309" s="41" t="s">
        <v>327</v>
      </c>
      <c r="H4309" s="41" t="s">
        <v>343</v>
      </c>
      <c r="I4309" s="42">
        <v>192</v>
      </c>
    </row>
    <row r="4310" spans="6:9">
      <c r="F4310" s="41" t="s">
        <v>34</v>
      </c>
      <c r="G4310" s="41" t="s">
        <v>327</v>
      </c>
      <c r="H4310" s="41" t="s">
        <v>344</v>
      </c>
      <c r="I4310" s="42">
        <v>0</v>
      </c>
    </row>
    <row r="4311" spans="6:9">
      <c r="F4311" s="41" t="s">
        <v>34</v>
      </c>
      <c r="G4311" s="41" t="s">
        <v>327</v>
      </c>
      <c r="H4311" s="41" t="s">
        <v>345</v>
      </c>
      <c r="I4311" s="42">
        <v>33</v>
      </c>
    </row>
    <row r="4312" spans="6:9">
      <c r="F4312" s="41" t="s">
        <v>34</v>
      </c>
      <c r="G4312" s="41" t="s">
        <v>327</v>
      </c>
      <c r="H4312" s="41" t="s">
        <v>346</v>
      </c>
      <c r="I4312" s="42">
        <v>76</v>
      </c>
    </row>
    <row r="4313" spans="6:9">
      <c r="F4313" s="41" t="s">
        <v>34</v>
      </c>
      <c r="G4313" s="41" t="s">
        <v>327</v>
      </c>
      <c r="H4313" s="41" t="s">
        <v>347</v>
      </c>
      <c r="I4313" s="42">
        <v>5</v>
      </c>
    </row>
    <row r="4314" spans="6:9">
      <c r="F4314" s="41" t="s">
        <v>34</v>
      </c>
      <c r="G4314" s="41" t="s">
        <v>328</v>
      </c>
      <c r="H4314" s="41" t="s">
        <v>341</v>
      </c>
      <c r="I4314" s="42">
        <v>15</v>
      </c>
    </row>
    <row r="4315" spans="6:9">
      <c r="F4315" s="41" t="s">
        <v>34</v>
      </c>
      <c r="G4315" s="41" t="s">
        <v>328</v>
      </c>
      <c r="H4315" s="41" t="s">
        <v>342</v>
      </c>
      <c r="I4315" s="42">
        <v>0</v>
      </c>
    </row>
    <row r="4316" spans="6:9">
      <c r="F4316" s="41" t="s">
        <v>34</v>
      </c>
      <c r="G4316" s="41" t="s">
        <v>328</v>
      </c>
      <c r="H4316" s="41" t="s">
        <v>343</v>
      </c>
      <c r="I4316" s="42">
        <v>211</v>
      </c>
    </row>
    <row r="4317" spans="6:9">
      <c r="F4317" s="41" t="s">
        <v>34</v>
      </c>
      <c r="G4317" s="41" t="s">
        <v>328</v>
      </c>
      <c r="H4317" s="41" t="s">
        <v>344</v>
      </c>
      <c r="I4317" s="42">
        <v>0</v>
      </c>
    </row>
    <row r="4318" spans="6:9">
      <c r="F4318" s="41" t="s">
        <v>34</v>
      </c>
      <c r="G4318" s="41" t="s">
        <v>328</v>
      </c>
      <c r="H4318" s="41" t="s">
        <v>345</v>
      </c>
      <c r="I4318" s="42">
        <v>46</v>
      </c>
    </row>
    <row r="4319" spans="6:9">
      <c r="F4319" s="41" t="s">
        <v>34</v>
      </c>
      <c r="G4319" s="41" t="s">
        <v>328</v>
      </c>
      <c r="H4319" s="41" t="s">
        <v>346</v>
      </c>
      <c r="I4319" s="42">
        <v>36</v>
      </c>
    </row>
    <row r="4320" spans="6:9">
      <c r="F4320" s="41" t="s">
        <v>34</v>
      </c>
      <c r="G4320" s="41" t="s">
        <v>328</v>
      </c>
      <c r="H4320" s="41" t="s">
        <v>347</v>
      </c>
      <c r="I4320" s="42">
        <v>3</v>
      </c>
    </row>
    <row r="4321" spans="6:9">
      <c r="F4321" s="41" t="s">
        <v>34</v>
      </c>
      <c r="G4321" s="41" t="s">
        <v>330</v>
      </c>
      <c r="H4321" s="41" t="s">
        <v>341</v>
      </c>
      <c r="I4321" s="42">
        <v>44</v>
      </c>
    </row>
    <row r="4322" spans="6:9">
      <c r="F4322" s="41" t="s">
        <v>34</v>
      </c>
      <c r="G4322" s="41" t="s">
        <v>330</v>
      </c>
      <c r="H4322" s="41" t="s">
        <v>342</v>
      </c>
      <c r="I4322" s="42">
        <v>0</v>
      </c>
    </row>
    <row r="4323" spans="6:9">
      <c r="F4323" s="41" t="s">
        <v>34</v>
      </c>
      <c r="G4323" s="41" t="s">
        <v>330</v>
      </c>
      <c r="H4323" s="41" t="s">
        <v>343</v>
      </c>
      <c r="I4323" s="42">
        <v>223</v>
      </c>
    </row>
    <row r="4324" spans="6:9">
      <c r="F4324" s="41" t="s">
        <v>34</v>
      </c>
      <c r="G4324" s="41" t="s">
        <v>330</v>
      </c>
      <c r="H4324" s="41" t="s">
        <v>344</v>
      </c>
      <c r="I4324" s="42">
        <v>0</v>
      </c>
    </row>
    <row r="4325" spans="6:9">
      <c r="F4325" s="41" t="s">
        <v>34</v>
      </c>
      <c r="G4325" s="41" t="s">
        <v>330</v>
      </c>
      <c r="H4325" s="41" t="s">
        <v>345</v>
      </c>
      <c r="I4325" s="42">
        <v>3</v>
      </c>
    </row>
    <row r="4326" spans="6:9">
      <c r="F4326" s="41" t="s">
        <v>34</v>
      </c>
      <c r="G4326" s="41" t="s">
        <v>330</v>
      </c>
      <c r="H4326" s="41" t="s">
        <v>346</v>
      </c>
      <c r="I4326" s="42">
        <v>33</v>
      </c>
    </row>
    <row r="4327" spans="6:9">
      <c r="F4327" s="41" t="s">
        <v>34</v>
      </c>
      <c r="G4327" s="41" t="s">
        <v>330</v>
      </c>
      <c r="H4327" s="41" t="s">
        <v>347</v>
      </c>
      <c r="I4327" s="42">
        <v>0</v>
      </c>
    </row>
    <row r="4328" spans="6:9">
      <c r="F4328" s="41" t="s">
        <v>34</v>
      </c>
      <c r="G4328" s="41" t="s">
        <v>331</v>
      </c>
      <c r="H4328" s="41" t="s">
        <v>341</v>
      </c>
      <c r="I4328" s="42">
        <v>49</v>
      </c>
    </row>
    <row r="4329" spans="6:9">
      <c r="F4329" s="41" t="s">
        <v>34</v>
      </c>
      <c r="G4329" s="41" t="s">
        <v>331</v>
      </c>
      <c r="H4329" s="41" t="s">
        <v>342</v>
      </c>
      <c r="I4329" s="42">
        <v>3</v>
      </c>
    </row>
    <row r="4330" spans="6:9">
      <c r="F4330" s="41" t="s">
        <v>34</v>
      </c>
      <c r="G4330" s="41" t="s">
        <v>331</v>
      </c>
      <c r="H4330" s="41" t="s">
        <v>343</v>
      </c>
      <c r="I4330" s="42">
        <v>89</v>
      </c>
    </row>
    <row r="4331" spans="6:9">
      <c r="F4331" s="41" t="s">
        <v>34</v>
      </c>
      <c r="G4331" s="41" t="s">
        <v>331</v>
      </c>
      <c r="H4331" s="41" t="s">
        <v>344</v>
      </c>
      <c r="I4331" s="42">
        <v>0</v>
      </c>
    </row>
    <row r="4332" spans="6:9">
      <c r="F4332" s="41" t="s">
        <v>34</v>
      </c>
      <c r="G4332" s="41" t="s">
        <v>331</v>
      </c>
      <c r="H4332" s="41" t="s">
        <v>345</v>
      </c>
      <c r="I4332" s="42">
        <v>76</v>
      </c>
    </row>
    <row r="4333" spans="6:9">
      <c r="F4333" s="41" t="s">
        <v>34</v>
      </c>
      <c r="G4333" s="41" t="s">
        <v>331</v>
      </c>
      <c r="H4333" s="41" t="s">
        <v>346</v>
      </c>
      <c r="I4333" s="42">
        <v>74</v>
      </c>
    </row>
    <row r="4334" spans="6:9">
      <c r="F4334" s="41" t="s">
        <v>34</v>
      </c>
      <c r="G4334" s="41" t="s">
        <v>331</v>
      </c>
      <c r="H4334" s="41" t="s">
        <v>347</v>
      </c>
      <c r="I4334" s="42">
        <v>0</v>
      </c>
    </row>
    <row r="4335" spans="6:9">
      <c r="F4335" s="41" t="s">
        <v>34</v>
      </c>
      <c r="G4335" s="41" t="s">
        <v>332</v>
      </c>
      <c r="H4335" s="41" t="s">
        <v>341</v>
      </c>
      <c r="I4335" s="42">
        <v>53</v>
      </c>
    </row>
    <row r="4336" spans="6:9">
      <c r="F4336" s="41" t="s">
        <v>34</v>
      </c>
      <c r="G4336" s="41" t="s">
        <v>332</v>
      </c>
      <c r="H4336" s="41" t="s">
        <v>342</v>
      </c>
      <c r="I4336" s="42">
        <v>0</v>
      </c>
    </row>
    <row r="4337" spans="6:9">
      <c r="F4337" s="41" t="s">
        <v>34</v>
      </c>
      <c r="G4337" s="41" t="s">
        <v>332</v>
      </c>
      <c r="H4337" s="41" t="s">
        <v>343</v>
      </c>
      <c r="I4337" s="42">
        <v>95</v>
      </c>
    </row>
    <row r="4338" spans="6:9">
      <c r="F4338" s="41" t="s">
        <v>34</v>
      </c>
      <c r="G4338" s="41" t="s">
        <v>332</v>
      </c>
      <c r="H4338" s="41" t="s">
        <v>344</v>
      </c>
      <c r="I4338" s="42">
        <v>0</v>
      </c>
    </row>
    <row r="4339" spans="6:9">
      <c r="F4339" s="41" t="s">
        <v>34</v>
      </c>
      <c r="G4339" s="41" t="s">
        <v>332</v>
      </c>
      <c r="H4339" s="41" t="s">
        <v>345</v>
      </c>
      <c r="I4339" s="42">
        <v>148</v>
      </c>
    </row>
    <row r="4340" spans="6:9">
      <c r="F4340" s="41" t="s">
        <v>34</v>
      </c>
      <c r="G4340" s="41" t="s">
        <v>332</v>
      </c>
      <c r="H4340" s="41" t="s">
        <v>346</v>
      </c>
      <c r="I4340" s="42">
        <v>115</v>
      </c>
    </row>
    <row r="4341" spans="6:9">
      <c r="F4341" s="41" t="s">
        <v>34</v>
      </c>
      <c r="G4341" s="41" t="s">
        <v>332</v>
      </c>
      <c r="H4341" s="41" t="s">
        <v>347</v>
      </c>
      <c r="I4341" s="42">
        <v>0</v>
      </c>
    </row>
    <row r="4342" spans="6:9">
      <c r="F4342" s="41" t="s">
        <v>34</v>
      </c>
      <c r="G4342" s="41" t="s">
        <v>333</v>
      </c>
      <c r="H4342" s="41" t="s">
        <v>341</v>
      </c>
      <c r="I4342" s="42">
        <v>0</v>
      </c>
    </row>
    <row r="4343" spans="6:9">
      <c r="F4343" s="41" t="s">
        <v>34</v>
      </c>
      <c r="G4343" s="41" t="s">
        <v>333</v>
      </c>
      <c r="H4343" s="41" t="s">
        <v>342</v>
      </c>
      <c r="I4343" s="42">
        <v>0</v>
      </c>
    </row>
    <row r="4344" spans="6:9">
      <c r="F4344" s="41" t="s">
        <v>34</v>
      </c>
      <c r="G4344" s="41" t="s">
        <v>333</v>
      </c>
      <c r="H4344" s="41" t="s">
        <v>343</v>
      </c>
      <c r="I4344" s="42">
        <v>238</v>
      </c>
    </row>
    <row r="4345" spans="6:9">
      <c r="F4345" s="41" t="s">
        <v>34</v>
      </c>
      <c r="G4345" s="41" t="s">
        <v>333</v>
      </c>
      <c r="H4345" s="41" t="s">
        <v>344</v>
      </c>
      <c r="I4345" s="42">
        <v>0</v>
      </c>
    </row>
    <row r="4346" spans="6:9">
      <c r="F4346" s="41" t="s">
        <v>34</v>
      </c>
      <c r="G4346" s="41" t="s">
        <v>333</v>
      </c>
      <c r="H4346" s="41" t="s">
        <v>345</v>
      </c>
      <c r="I4346" s="42">
        <v>130</v>
      </c>
    </row>
    <row r="4347" spans="6:9">
      <c r="F4347" s="41" t="s">
        <v>34</v>
      </c>
      <c r="G4347" s="41" t="s">
        <v>333</v>
      </c>
      <c r="H4347" s="41" t="s">
        <v>346</v>
      </c>
      <c r="I4347" s="42">
        <v>16</v>
      </c>
    </row>
    <row r="4348" spans="6:9">
      <c r="F4348" s="41" t="s">
        <v>34</v>
      </c>
      <c r="G4348" s="41" t="s">
        <v>333</v>
      </c>
      <c r="H4348" s="41" t="s">
        <v>347</v>
      </c>
      <c r="I4348" s="42">
        <v>0</v>
      </c>
    </row>
    <row r="4349" spans="6:9">
      <c r="F4349" s="41" t="s">
        <v>34</v>
      </c>
      <c r="G4349" s="41" t="s">
        <v>334</v>
      </c>
      <c r="H4349" s="41" t="s">
        <v>341</v>
      </c>
      <c r="I4349" s="42">
        <v>0</v>
      </c>
    </row>
    <row r="4350" spans="6:9">
      <c r="F4350" s="41" t="s">
        <v>34</v>
      </c>
      <c r="G4350" s="41" t="s">
        <v>334</v>
      </c>
      <c r="H4350" s="41" t="s">
        <v>342</v>
      </c>
      <c r="I4350" s="42">
        <v>0</v>
      </c>
    </row>
    <row r="4351" spans="6:9">
      <c r="F4351" s="41" t="s">
        <v>34</v>
      </c>
      <c r="G4351" s="41" t="s">
        <v>334</v>
      </c>
      <c r="H4351" s="41" t="s">
        <v>343</v>
      </c>
      <c r="I4351" s="42">
        <v>255</v>
      </c>
    </row>
    <row r="4352" spans="6:9">
      <c r="F4352" s="41" t="s">
        <v>34</v>
      </c>
      <c r="G4352" s="41" t="s">
        <v>334</v>
      </c>
      <c r="H4352" s="41" t="s">
        <v>344</v>
      </c>
      <c r="I4352" s="42">
        <v>149</v>
      </c>
    </row>
    <row r="4353" spans="6:9">
      <c r="F4353" s="41" t="s">
        <v>34</v>
      </c>
      <c r="G4353" s="41" t="s">
        <v>334</v>
      </c>
      <c r="H4353" s="41" t="s">
        <v>345</v>
      </c>
      <c r="I4353" s="42">
        <v>37</v>
      </c>
    </row>
    <row r="4354" spans="6:9">
      <c r="F4354" s="41" t="s">
        <v>34</v>
      </c>
      <c r="G4354" s="41" t="s">
        <v>334</v>
      </c>
      <c r="H4354" s="41" t="s">
        <v>346</v>
      </c>
      <c r="I4354" s="42">
        <v>8</v>
      </c>
    </row>
    <row r="4355" spans="6:9">
      <c r="F4355" s="41" t="s">
        <v>34</v>
      </c>
      <c r="G4355" s="41" t="s">
        <v>334</v>
      </c>
      <c r="H4355" s="41" t="s">
        <v>347</v>
      </c>
      <c r="I4355" s="42">
        <v>0</v>
      </c>
    </row>
    <row r="4356" spans="6:9">
      <c r="F4356" s="41" t="s">
        <v>34</v>
      </c>
      <c r="G4356" s="41" t="s">
        <v>336</v>
      </c>
      <c r="H4356" s="41" t="s">
        <v>341</v>
      </c>
      <c r="I4356" s="42">
        <v>0</v>
      </c>
    </row>
    <row r="4357" spans="6:9">
      <c r="F4357" s="41" t="s">
        <v>34</v>
      </c>
      <c r="G4357" s="41" t="s">
        <v>336</v>
      </c>
      <c r="H4357" s="41" t="s">
        <v>342</v>
      </c>
      <c r="I4357" s="42">
        <v>0</v>
      </c>
    </row>
    <row r="4358" spans="6:9">
      <c r="F4358" s="41" t="s">
        <v>34</v>
      </c>
      <c r="G4358" s="41" t="s">
        <v>336</v>
      </c>
      <c r="H4358" s="41" t="s">
        <v>343</v>
      </c>
      <c r="I4358" s="42">
        <v>310</v>
      </c>
    </row>
    <row r="4359" spans="6:9">
      <c r="F4359" s="41" t="s">
        <v>34</v>
      </c>
      <c r="G4359" s="41" t="s">
        <v>336</v>
      </c>
      <c r="H4359" s="41" t="s">
        <v>344</v>
      </c>
      <c r="I4359" s="42">
        <v>0</v>
      </c>
    </row>
    <row r="4360" spans="6:9">
      <c r="F4360" s="41" t="s">
        <v>34</v>
      </c>
      <c r="G4360" s="41" t="s">
        <v>336</v>
      </c>
      <c r="H4360" s="41" t="s">
        <v>345</v>
      </c>
      <c r="I4360" s="42">
        <v>46</v>
      </c>
    </row>
    <row r="4361" spans="6:9">
      <c r="F4361" s="41" t="s">
        <v>34</v>
      </c>
      <c r="G4361" s="41" t="s">
        <v>336</v>
      </c>
      <c r="H4361" s="41" t="s">
        <v>346</v>
      </c>
      <c r="I4361" s="42">
        <v>0</v>
      </c>
    </row>
    <row r="4362" spans="6:9">
      <c r="F4362" s="41" t="s">
        <v>34</v>
      </c>
      <c r="G4362" s="41" t="s">
        <v>336</v>
      </c>
      <c r="H4362" s="41" t="s">
        <v>347</v>
      </c>
      <c r="I4362" s="42">
        <v>32</v>
      </c>
    </row>
    <row r="4363" spans="6:9">
      <c r="F4363" s="41" t="s">
        <v>34</v>
      </c>
      <c r="G4363" s="41" t="s">
        <v>337</v>
      </c>
      <c r="H4363" s="41" t="s">
        <v>341</v>
      </c>
      <c r="I4363" s="42">
        <v>0</v>
      </c>
    </row>
    <row r="4364" spans="6:9">
      <c r="F4364" s="41" t="s">
        <v>34</v>
      </c>
      <c r="G4364" s="41" t="s">
        <v>337</v>
      </c>
      <c r="H4364" s="41" t="s">
        <v>342</v>
      </c>
      <c r="I4364" s="42">
        <v>0</v>
      </c>
    </row>
    <row r="4365" spans="6:9">
      <c r="F4365" s="41" t="s">
        <v>34</v>
      </c>
      <c r="G4365" s="41" t="s">
        <v>337</v>
      </c>
      <c r="H4365" s="41" t="s">
        <v>343</v>
      </c>
      <c r="I4365" s="42">
        <v>313</v>
      </c>
    </row>
    <row r="4366" spans="6:9">
      <c r="F4366" s="41" t="s">
        <v>34</v>
      </c>
      <c r="G4366" s="41" t="s">
        <v>337</v>
      </c>
      <c r="H4366" s="41" t="s">
        <v>344</v>
      </c>
      <c r="I4366" s="42">
        <v>0</v>
      </c>
    </row>
    <row r="4367" spans="6:9">
      <c r="F4367" s="41" t="s">
        <v>34</v>
      </c>
      <c r="G4367" s="41" t="s">
        <v>337</v>
      </c>
      <c r="H4367" s="41" t="s">
        <v>345</v>
      </c>
      <c r="I4367" s="42">
        <v>5</v>
      </c>
    </row>
    <row r="4368" spans="6:9">
      <c r="F4368" s="41" t="s">
        <v>34</v>
      </c>
      <c r="G4368" s="41" t="s">
        <v>337</v>
      </c>
      <c r="H4368" s="41" t="s">
        <v>346</v>
      </c>
      <c r="I4368" s="42">
        <v>5</v>
      </c>
    </row>
    <row r="4369" spans="6:9">
      <c r="F4369" s="41" t="s">
        <v>34</v>
      </c>
      <c r="G4369" s="41" t="s">
        <v>337</v>
      </c>
      <c r="H4369" s="41" t="s">
        <v>347</v>
      </c>
      <c r="I4369" s="4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E6EDB-1076-3F48-A324-11BE9DBD7626}">
  <dimension ref="A1:BA27"/>
  <sheetViews>
    <sheetView workbookViewId="0">
      <selection activeCell="E26" sqref="E26"/>
    </sheetView>
  </sheetViews>
  <sheetFormatPr baseColWidth="10" defaultRowHeight="16"/>
  <cols>
    <col min="1" max="1" width="25.1640625" customWidth="1"/>
  </cols>
  <sheetData>
    <row r="1" spans="1:53">
      <c r="A1" s="3" t="s">
        <v>351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10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312</v>
      </c>
      <c r="T1" s="6" t="s">
        <v>20</v>
      </c>
      <c r="U1" s="6" t="s">
        <v>21</v>
      </c>
      <c r="V1" s="6" t="s">
        <v>22</v>
      </c>
      <c r="W1" s="6" t="s">
        <v>23</v>
      </c>
      <c r="X1" s="6" t="s">
        <v>320</v>
      </c>
      <c r="Y1" s="6" t="s">
        <v>25</v>
      </c>
      <c r="Z1" s="6" t="s">
        <v>26</v>
      </c>
      <c r="AA1" s="6" t="s">
        <v>313</v>
      </c>
      <c r="AB1" s="6" t="s">
        <v>28</v>
      </c>
      <c r="AC1" s="6" t="s">
        <v>29</v>
      </c>
      <c r="AD1" s="6" t="s">
        <v>315</v>
      </c>
      <c r="AE1" s="6" t="s">
        <v>352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52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</row>
    <row r="2" spans="1:53">
      <c r="A2" s="1">
        <v>2000</v>
      </c>
      <c r="B2">
        <v>1</v>
      </c>
      <c r="C2">
        <v>0</v>
      </c>
      <c r="D2">
        <v>1</v>
      </c>
      <c r="E2">
        <v>0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1</v>
      </c>
      <c r="U2">
        <v>1</v>
      </c>
      <c r="V2">
        <v>1</v>
      </c>
      <c r="W2">
        <v>0</v>
      </c>
      <c r="X2">
        <v>1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1</v>
      </c>
      <c r="AO2">
        <v>0</v>
      </c>
      <c r="AP2">
        <v>0</v>
      </c>
      <c r="AQ2">
        <v>1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</row>
    <row r="3" spans="1:53">
      <c r="A3" s="1">
        <v>2001</v>
      </c>
      <c r="B3">
        <v>1</v>
      </c>
      <c r="C3">
        <v>0</v>
      </c>
      <c r="D3">
        <v>1</v>
      </c>
      <c r="E3">
        <v>0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1</v>
      </c>
      <c r="U3">
        <v>1</v>
      </c>
      <c r="V3">
        <v>1</v>
      </c>
      <c r="W3">
        <v>0</v>
      </c>
      <c r="X3">
        <v>1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1</v>
      </c>
      <c r="AO3">
        <v>0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>
      <c r="A4" s="1">
        <v>2002</v>
      </c>
      <c r="B4">
        <v>1</v>
      </c>
      <c r="C4">
        <v>0</v>
      </c>
      <c r="D4">
        <v>1</v>
      </c>
      <c r="E4">
        <v>0</v>
      </c>
      <c r="F4">
        <v>1</v>
      </c>
      <c r="G4">
        <v>1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1</v>
      </c>
      <c r="U4">
        <v>1</v>
      </c>
      <c r="V4">
        <v>1</v>
      </c>
      <c r="W4">
        <v>0</v>
      </c>
      <c r="X4">
        <v>1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0</v>
      </c>
      <c r="AP4">
        <v>0</v>
      </c>
      <c r="AQ4">
        <v>1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>
      <c r="A5" s="1">
        <v>2003</v>
      </c>
      <c r="B5">
        <v>1</v>
      </c>
      <c r="C5">
        <v>0</v>
      </c>
      <c r="D5">
        <v>1</v>
      </c>
      <c r="E5">
        <v>0</v>
      </c>
      <c r="F5">
        <v>1</v>
      </c>
      <c r="G5">
        <v>1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0</v>
      </c>
      <c r="AP5">
        <v>1</v>
      </c>
      <c r="AQ5">
        <v>1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</row>
    <row r="6" spans="1:53">
      <c r="A6" s="1">
        <v>2004</v>
      </c>
      <c r="B6">
        <v>1</v>
      </c>
      <c r="C6">
        <v>0</v>
      </c>
      <c r="D6">
        <v>1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0</v>
      </c>
      <c r="W6">
        <v>1</v>
      </c>
      <c r="X6">
        <v>1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1</v>
      </c>
      <c r="AO6">
        <v>0</v>
      </c>
      <c r="AP6">
        <v>1</v>
      </c>
      <c r="AQ6">
        <v>1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</row>
    <row r="7" spans="1:53">
      <c r="A7" s="1">
        <v>2005</v>
      </c>
      <c r="B7">
        <v>1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</v>
      </c>
      <c r="T7">
        <v>1</v>
      </c>
      <c r="U7">
        <v>1</v>
      </c>
      <c r="V7">
        <v>0</v>
      </c>
      <c r="W7">
        <v>1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1</v>
      </c>
      <c r="AO7">
        <v>0</v>
      </c>
      <c r="AP7">
        <v>1</v>
      </c>
      <c r="AQ7">
        <v>1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</row>
    <row r="8" spans="1:53">
      <c r="A8" s="1">
        <v>2006</v>
      </c>
      <c r="B8">
        <v>1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0</v>
      </c>
      <c r="W8">
        <v>1</v>
      </c>
      <c r="X8">
        <v>1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0</v>
      </c>
      <c r="AP8">
        <v>1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</row>
    <row r="9" spans="1:53">
      <c r="A9" s="1">
        <v>2007</v>
      </c>
      <c r="B9">
        <v>1</v>
      </c>
      <c r="C9">
        <v>1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N9">
        <v>1</v>
      </c>
      <c r="AO9">
        <v>0</v>
      </c>
      <c r="AP9">
        <v>1</v>
      </c>
      <c r="AQ9">
        <v>1</v>
      </c>
      <c r="AR9">
        <v>1</v>
      </c>
      <c r="AS9">
        <v>1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1</v>
      </c>
    </row>
    <row r="10" spans="1:53">
      <c r="A10" s="1">
        <v>2008</v>
      </c>
      <c r="B10">
        <v>1</v>
      </c>
      <c r="C10">
        <v>1</v>
      </c>
      <c r="D10">
        <v>1</v>
      </c>
      <c r="E10">
        <v>0</v>
      </c>
      <c r="F10">
        <v>0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1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1</v>
      </c>
    </row>
    <row r="11" spans="1:53">
      <c r="A11" s="1">
        <v>2009</v>
      </c>
      <c r="B11">
        <v>1</v>
      </c>
      <c r="C11">
        <v>1</v>
      </c>
      <c r="D11">
        <v>1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1</v>
      </c>
    </row>
    <row r="12" spans="1:53">
      <c r="A12" s="1">
        <v>2010</v>
      </c>
      <c r="B12">
        <v>1</v>
      </c>
      <c r="C12">
        <v>1</v>
      </c>
      <c r="D12">
        <v>1</v>
      </c>
      <c r="E12">
        <v>0</v>
      </c>
      <c r="F12">
        <v>0</v>
      </c>
      <c r="G12">
        <v>1</v>
      </c>
      <c r="H12">
        <v>0</v>
      </c>
      <c r="I12">
        <v>0</v>
      </c>
      <c r="J12">
        <v>1</v>
      </c>
      <c r="K12">
        <v>1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1</v>
      </c>
      <c r="AO12">
        <v>0</v>
      </c>
      <c r="AP12">
        <v>1</v>
      </c>
      <c r="AQ12">
        <v>1</v>
      </c>
      <c r="AR12">
        <v>1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1</v>
      </c>
    </row>
    <row r="13" spans="1:53">
      <c r="A13" s="1">
        <v>2011</v>
      </c>
      <c r="B13">
        <v>0</v>
      </c>
      <c r="C13">
        <v>1</v>
      </c>
      <c r="D13">
        <v>1</v>
      </c>
      <c r="E13">
        <v>0</v>
      </c>
      <c r="F13">
        <v>0</v>
      </c>
      <c r="G13">
        <v>1</v>
      </c>
      <c r="H13">
        <v>0</v>
      </c>
      <c r="I13">
        <v>0</v>
      </c>
      <c r="J13">
        <v>1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</row>
    <row r="14" spans="1:53">
      <c r="A14" s="1">
        <v>2012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1</v>
      </c>
    </row>
    <row r="15" spans="1:53">
      <c r="A15" s="1">
        <v>2013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1</v>
      </c>
      <c r="AS15">
        <v>1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1</v>
      </c>
    </row>
    <row r="16" spans="1:53">
      <c r="A16" s="1">
        <v>2014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1</v>
      </c>
    </row>
    <row r="17" spans="1:53">
      <c r="A17" s="1">
        <v>2015</v>
      </c>
      <c r="B17">
        <v>0</v>
      </c>
      <c r="C17">
        <v>0</v>
      </c>
      <c r="D17">
        <v>0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1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1</v>
      </c>
      <c r="BA17">
        <v>1</v>
      </c>
    </row>
    <row r="18" spans="1:53">
      <c r="A18" s="1">
        <v>2016</v>
      </c>
      <c r="B18">
        <v>1</v>
      </c>
      <c r="C18">
        <v>0</v>
      </c>
      <c r="D18">
        <v>0</v>
      </c>
      <c r="E18">
        <v>1</v>
      </c>
      <c r="F18">
        <v>0</v>
      </c>
      <c r="G18">
        <v>1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1</v>
      </c>
      <c r="O18">
        <v>1</v>
      </c>
      <c r="P18">
        <v>1</v>
      </c>
      <c r="Q18">
        <v>0</v>
      </c>
      <c r="R18">
        <v>1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1</v>
      </c>
      <c r="AR18">
        <v>1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1</v>
      </c>
      <c r="BA18">
        <v>1</v>
      </c>
    </row>
    <row r="19" spans="1:53">
      <c r="A19" s="1">
        <v>2017</v>
      </c>
      <c r="B19">
        <v>1</v>
      </c>
      <c r="C19">
        <v>0</v>
      </c>
      <c r="D19">
        <v>0</v>
      </c>
      <c r="E19">
        <v>1</v>
      </c>
      <c r="F19">
        <v>0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1</v>
      </c>
      <c r="O19">
        <v>1</v>
      </c>
      <c r="P19">
        <v>1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1</v>
      </c>
      <c r="AR19">
        <v>1</v>
      </c>
      <c r="AS19">
        <v>1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1</v>
      </c>
      <c r="BA19">
        <v>1</v>
      </c>
    </row>
    <row r="20" spans="1:53">
      <c r="A20" s="1">
        <v>2018</v>
      </c>
      <c r="B20">
        <v>1</v>
      </c>
      <c r="C20">
        <v>0</v>
      </c>
      <c r="D20">
        <v>0</v>
      </c>
      <c r="E20">
        <v>1</v>
      </c>
      <c r="F20">
        <v>0</v>
      </c>
      <c r="G20">
        <v>1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1</v>
      </c>
      <c r="AR20">
        <v>1</v>
      </c>
      <c r="AS20">
        <v>1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0</v>
      </c>
      <c r="AZ20">
        <v>1</v>
      </c>
      <c r="BA20">
        <v>1</v>
      </c>
    </row>
    <row r="21" spans="1:53">
      <c r="A21" s="1">
        <v>2019</v>
      </c>
      <c r="B21">
        <v>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1</v>
      </c>
      <c r="BA21">
        <v>0</v>
      </c>
    </row>
    <row r="22" spans="1:53">
      <c r="A22" s="1">
        <v>2020</v>
      </c>
      <c r="B22">
        <v>1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1</v>
      </c>
      <c r="X22">
        <v>0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1</v>
      </c>
      <c r="AR22">
        <v>1</v>
      </c>
      <c r="AS22">
        <v>1</v>
      </c>
      <c r="AT22">
        <v>0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1</v>
      </c>
      <c r="BA22">
        <v>0</v>
      </c>
    </row>
    <row r="23" spans="1:53">
      <c r="A23" s="1">
        <v>2021</v>
      </c>
      <c r="B23">
        <v>1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1</v>
      </c>
      <c r="X23">
        <v>0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1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1</v>
      </c>
      <c r="BA23">
        <v>0</v>
      </c>
    </row>
    <row r="27" spans="1:53">
      <c r="A27" t="s">
        <v>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DATOS CONJUNTOS TFG</vt:lpstr>
      <vt:lpstr>FÚTBOL</vt:lpstr>
      <vt:lpstr>DESEMPLEO EMPLEO NACIONAL</vt:lpstr>
      <vt:lpstr>PIB PER CÁPITA NACIONAL</vt:lpstr>
      <vt:lpstr>TASA DESEMPLEO TOTAL</vt:lpstr>
      <vt:lpstr>DELITOS</vt:lpstr>
      <vt:lpstr>CENSO INE</vt:lpstr>
      <vt:lpstr>PIB PER CÁPITA</vt:lpstr>
      <vt:lpstr>EXTRANJEROS CENSADOS</vt:lpstr>
      <vt:lpstr>DATOS ACTIVIDAD LABORAL HOMBRES</vt:lpstr>
      <vt:lpstr>DATOS ACTIVIDAD LABORAL MUJERES</vt:lpstr>
      <vt:lpstr>LLAMADAS 016</vt:lpstr>
      <vt:lpstr>DENUNCIAS VIOLENCIA DE GÉNERO</vt:lpstr>
      <vt:lpstr>ORIENTACIÓN POLÍTICA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 González San José</dc:creator>
  <cp:lastModifiedBy>Alejandra González San José</cp:lastModifiedBy>
  <dcterms:created xsi:type="dcterms:W3CDTF">2021-04-26T13:32:57Z</dcterms:created>
  <dcterms:modified xsi:type="dcterms:W3CDTF">2021-05-27T14:47:17Z</dcterms:modified>
</cp:coreProperties>
</file>